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defaultThemeVersion="124226"/>
  <mc:AlternateContent xmlns:mc="http://schemas.openxmlformats.org/markup-compatibility/2006">
    <mc:Choice Requires="x15">
      <x15ac:absPath xmlns:x15ac="http://schemas.microsoft.com/office/spreadsheetml/2010/11/ac" url="H:\Web Content manager info\"/>
    </mc:Choice>
  </mc:AlternateContent>
  <xr:revisionPtr revIDLastSave="0" documentId="8_{BFA79CC5-066E-4130-A405-8BBCF4F29A66}" xr6:coauthVersionLast="46" xr6:coauthVersionMax="46" xr10:uidLastSave="{00000000-0000-0000-0000-000000000000}"/>
  <bookViews>
    <workbookView xWindow="-25320" yWindow="-120" windowWidth="25440" windowHeight="15390" firstSheet="1" activeTab="1" xr2:uid="{00000000-000D-0000-FFFF-FFFF00000000}"/>
  </bookViews>
  <sheets>
    <sheet name="28349 Prior July SOF " sheetId="75" state="hidden" r:id="rId1"/>
    <sheet name="Version 4" sheetId="73" r:id="rId2"/>
    <sheet name="Estimates" sheetId="16" r:id="rId3"/>
    <sheet name="Facility Yes or No" sheetId="77" state="hidden" r:id="rId4"/>
    <sheet name="State Aid" sheetId="62" r:id="rId5"/>
    <sheet name="Prior Law State Aid" sheetId="26" r:id="rId6"/>
    <sheet name="28349 FTG WADA July SOF" sheetId="76" state="hidden" r:id="rId7"/>
    <sheet name="28349 Inital July SOF" sheetId="74" state="hidden" r:id="rId8"/>
    <sheet name="Initial" sheetId="63" state="hidden" r:id="rId9"/>
    <sheet name=" Prior Law" sheetId="70" state="hidden" r:id="rId10"/>
    <sheet name="FTG WADA" sheetId="68" state="hidden" r:id="rId11"/>
    <sheet name="Payment Calculator" sheetId="58" r:id="rId12"/>
    <sheet name="ENROLLMENT MAX" sheetId="64" state="hidden" r:id="rId13"/>
    <sheet name="Charter Data" sheetId="20" state="hidden" r:id="rId14"/>
    <sheet name="ADA Projection " sheetId="51" r:id="rId15"/>
  </sheets>
  <definedNames>
    <definedName name="_cdn1" localSheetId="4">#REF!</definedName>
    <definedName name="_cdn1">#REF!</definedName>
    <definedName name="_cdn10" localSheetId="4">#REF!</definedName>
    <definedName name="_cdn10">#REF!</definedName>
    <definedName name="_cdn11" localSheetId="4">#REF!</definedName>
    <definedName name="_cdn11">#REF!</definedName>
    <definedName name="_cdn12" localSheetId="4">#REF!</definedName>
    <definedName name="_cdn12">#REF!</definedName>
    <definedName name="_cdn13" localSheetId="4">#REF!</definedName>
    <definedName name="_cdn13">#REF!</definedName>
    <definedName name="_cdn14" localSheetId="4">#REF!</definedName>
    <definedName name="_cdn14">#REF!</definedName>
    <definedName name="_cdn15" localSheetId="4">#REF!</definedName>
    <definedName name="_cdn15">#REF!</definedName>
    <definedName name="_cdn16" localSheetId="4">#REF!</definedName>
    <definedName name="_cdn16">#REF!</definedName>
    <definedName name="_cdn17" localSheetId="4">#REF!</definedName>
    <definedName name="_cdn17">#REF!</definedName>
    <definedName name="_cdn18" localSheetId="4">#REF!</definedName>
    <definedName name="_cdn18">#REF!</definedName>
    <definedName name="_cdn19" localSheetId="4">#REF!</definedName>
    <definedName name="_cdn19">#REF!</definedName>
    <definedName name="_cdn2" localSheetId="4">#REF!</definedName>
    <definedName name="_cdn2">#REF!</definedName>
    <definedName name="_cdn20" localSheetId="4">#REF!</definedName>
    <definedName name="_cdn20">#REF!</definedName>
    <definedName name="_cdn21" localSheetId="4">#REF!</definedName>
    <definedName name="_cdn21">#REF!</definedName>
    <definedName name="_cdn22" localSheetId="4">#REF!</definedName>
    <definedName name="_cdn22">#REF!</definedName>
    <definedName name="_cdn23" localSheetId="4">#REF!</definedName>
    <definedName name="_cdn23">#REF!</definedName>
    <definedName name="_cdn24" localSheetId="4">#REF!</definedName>
    <definedName name="_cdn24">#REF!</definedName>
    <definedName name="_cdn25" localSheetId="4">#REF!</definedName>
    <definedName name="_cdn25">#REF!</definedName>
    <definedName name="_cdn26" localSheetId="4">#REF!</definedName>
    <definedName name="_cdn26">#REF!</definedName>
    <definedName name="_cdn27" localSheetId="4">#REF!</definedName>
    <definedName name="_cdn27">#REF!</definedName>
    <definedName name="_cdn28" localSheetId="4">#REF!</definedName>
    <definedName name="_cdn28">#REF!</definedName>
    <definedName name="_cdn29" localSheetId="4">#REF!</definedName>
    <definedName name="_cdn29">#REF!</definedName>
    <definedName name="_cdn3" localSheetId="4">#REF!</definedName>
    <definedName name="_cdn3">#REF!</definedName>
    <definedName name="_cdn30" localSheetId="4">#REF!</definedName>
    <definedName name="_cdn30">#REF!</definedName>
    <definedName name="_cdn31" localSheetId="4">#REF!</definedName>
    <definedName name="_cdn31">#REF!</definedName>
    <definedName name="_cdn32" localSheetId="4">#REF!</definedName>
    <definedName name="_cdn32">#REF!</definedName>
    <definedName name="_cdn33" localSheetId="4">#REF!</definedName>
    <definedName name="_cdn33">#REF!</definedName>
    <definedName name="_cdn34" localSheetId="4">#REF!</definedName>
    <definedName name="_cdn34">#REF!</definedName>
    <definedName name="_cdn35" localSheetId="4">#REF!</definedName>
    <definedName name="_cdn35">#REF!</definedName>
    <definedName name="_cdn36" localSheetId="4">#REF!</definedName>
    <definedName name="_cdn36">#REF!</definedName>
    <definedName name="_cdn37" localSheetId="4">#REF!</definedName>
    <definedName name="_cdn37">#REF!</definedName>
    <definedName name="_cdn38" localSheetId="4">#REF!</definedName>
    <definedName name="_cdn38">#REF!</definedName>
    <definedName name="_cdn39" localSheetId="4">#REF!</definedName>
    <definedName name="_cdn39">#REF!</definedName>
    <definedName name="_cdn4" localSheetId="4">#REF!</definedName>
    <definedName name="_cdn4">#REF!</definedName>
    <definedName name="_cdn40" localSheetId="4">#REF!</definedName>
    <definedName name="_cdn40">#REF!</definedName>
    <definedName name="_cdn5" localSheetId="4">#REF!</definedName>
    <definedName name="_cdn5">#REF!</definedName>
    <definedName name="_cdn6" localSheetId="4">#REF!</definedName>
    <definedName name="_cdn6">#REF!</definedName>
    <definedName name="_cdn7" localSheetId="4">#REF!</definedName>
    <definedName name="_cdn7">#REF!</definedName>
    <definedName name="_cdn8" localSheetId="4">#REF!</definedName>
    <definedName name="_cdn8">#REF!</definedName>
    <definedName name="_cdn9" localSheetId="4">#REF!</definedName>
    <definedName name="_cdn9">#REF!</definedName>
    <definedName name="admin" localSheetId="4">#REF!</definedName>
    <definedName name="admin">#REF!</definedName>
    <definedName name="data" localSheetId="4">#REF!</definedName>
    <definedName name="data">#REF!</definedName>
    <definedName name="data2" localSheetId="4">#REF!</definedName>
    <definedName name="data2">#REF!</definedName>
    <definedName name="data3" localSheetId="4">#REF!</definedName>
    <definedName name="data3">#REF!</definedName>
    <definedName name="data4" localSheetId="4">#REF!</definedName>
    <definedName name="data4">#REF!</definedName>
    <definedName name="data5" localSheetId="4">#REF!</definedName>
    <definedName name="data5">#REF!</definedName>
    <definedName name="ftg_wada">'FTG WADA'!$F$3</definedName>
    <definedName name="FTGWADA">'FTG WADA'!$F$3</definedName>
    <definedName name="INITIAL">Initial!$B:$JA</definedName>
    <definedName name="isdcdn" localSheetId="4">#REF!</definedName>
    <definedName name="isdcdn">#REF!</definedName>
    <definedName name="JULYINT">'28349 Inital July SOF'!$B:$JC</definedName>
    <definedName name="_xlnm.Print_Area" localSheetId="14">'ADA Projection '!$A$1:$R$38</definedName>
    <definedName name="_xlnm.Print_Area" localSheetId="13">'Charter Data'!$A$1:$E$162</definedName>
    <definedName name="_xlnm.Print_Area" localSheetId="2">Estimates!$A$1:$B$89</definedName>
    <definedName name="_xlnm.Print_Area" localSheetId="11">'Payment Calculator'!$A$2:$O$33</definedName>
    <definedName name="_xlnm.Print_Area" localSheetId="5">'Prior Law State Aid'!$A$6:$E$97</definedName>
    <definedName name="_xlnm.Print_Area" localSheetId="4">'State Aid'!$A$1:$E$136</definedName>
    <definedName name="_xlnm.Print_Area" localSheetId="1">'Version 4'!$A$1:$D$50</definedName>
    <definedName name="_xlnm.Print_Titles" localSheetId="14">'ADA Projection '!$2:$2</definedName>
    <definedName name="_xlnm.Print_Titles" localSheetId="13">'Charter Data'!$1:$10</definedName>
    <definedName name="_xlnm.Print_Titles" localSheetId="11">'Payment Calculator'!$1:$1</definedName>
    <definedName name="_xlnm.Print_Titles" localSheetId="5">'Prior Law State Aid'!$1:$5</definedName>
    <definedName name="_xlnm.Print_Titles" localSheetId="4">'State Aid'!$1:$5</definedName>
    <definedName name="PRIORINT">'28349 Prior July SOF '!$B:$JD</definedName>
    <definedName name="PRIORJULY">'28349 Prior July SOF '!$1:$1048576</definedName>
    <definedName name="PRIORLAW">' Prior Law'!$A:$JA</definedName>
    <definedName name="Table">#REF!</definedName>
    <definedName name="Table1">#REF!</definedName>
    <definedName name="TABLE2">Initial!$A:$HD</definedName>
    <definedName name="WADAJULY">'28349 FTG WADA July SOF'!$A:$M</definedName>
    <definedName name="whatif" localSheetId="4">#REF!</definedName>
    <definedName name="wha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16" l="1"/>
  <c r="D42" i="62" s="1"/>
  <c r="B10" i="16"/>
  <c r="D52" i="62" s="1"/>
  <c r="B58" i="16"/>
  <c r="C107" i="62" l="1"/>
  <c r="C103" i="62"/>
  <c r="C101" i="62"/>
  <c r="C100" i="62"/>
  <c r="C63" i="62"/>
  <c r="C62" i="62"/>
  <c r="C61" i="62"/>
  <c r="C57" i="62"/>
  <c r="C56" i="62"/>
  <c r="C53" i="62"/>
  <c r="C52" i="62"/>
  <c r="C51" i="62"/>
  <c r="C50" i="62"/>
  <c r="C42" i="62"/>
  <c r="C40" i="62"/>
  <c r="C39" i="62"/>
  <c r="C38" i="62"/>
  <c r="C34" i="62"/>
  <c r="C30" i="62"/>
  <c r="C29" i="62"/>
  <c r="C28" i="62"/>
  <c r="C27" i="62"/>
  <c r="C26" i="62"/>
  <c r="C25" i="62"/>
  <c r="C24" i="62"/>
  <c r="C23" i="62"/>
  <c r="C22" i="62"/>
  <c r="C21" i="62"/>
  <c r="C17" i="62"/>
  <c r="C16" i="62"/>
  <c r="C15" i="62"/>
  <c r="C14" i="62"/>
  <c r="C12" i="62"/>
  <c r="C11" i="62"/>
  <c r="C10" i="62"/>
  <c r="C9" i="62"/>
  <c r="C8" i="62"/>
  <c r="C6" i="62"/>
  <c r="B71" i="16" l="1"/>
  <c r="B70" i="16"/>
  <c r="B68" i="16"/>
  <c r="B66" i="16"/>
  <c r="B65" i="16"/>
  <c r="B64" i="16"/>
  <c r="B63" i="16"/>
  <c r="B62" i="16"/>
  <c r="B61" i="16"/>
  <c r="B57" i="16"/>
  <c r="B55" i="16"/>
  <c r="B54" i="16"/>
  <c r="B53" i="16"/>
  <c r="B52" i="16"/>
  <c r="B51" i="16"/>
  <c r="B15" i="16"/>
  <c r="B14" i="16"/>
  <c r="B9" i="16"/>
  <c r="B8" i="16"/>
  <c r="B7" i="16"/>
  <c r="C85" i="62" l="1"/>
  <c r="D7" i="26" l="1"/>
  <c r="D36" i="26"/>
  <c r="B75" i="16"/>
  <c r="B76" i="16" l="1"/>
  <c r="B88" i="16" l="1"/>
  <c r="B89" i="16"/>
  <c r="B9" i="51" l="1"/>
  <c r="D53" i="62" l="1"/>
  <c r="D59" i="62" l="1"/>
  <c r="D85" i="62" l="1"/>
  <c r="C95" i="62"/>
  <c r="C94" i="62"/>
  <c r="C93" i="62"/>
  <c r="F59" i="62" l="1"/>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36" i="20"/>
  <c r="H137" i="20"/>
  <c r="H138" i="20"/>
  <c r="H139" i="20"/>
  <c r="H133" i="20"/>
  <c r="H134" i="20"/>
  <c r="H135" i="20"/>
  <c r="H132"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94" i="20"/>
  <c r="H93" i="20"/>
  <c r="H92"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3" i="20"/>
  <c r="E45" i="26" l="1"/>
  <c r="F45" i="26" s="1"/>
  <c r="D45" i="26"/>
  <c r="F22" i="62"/>
  <c r="F24" i="26" s="1"/>
  <c r="F23" i="62"/>
  <c r="F25" i="26" s="1"/>
  <c r="F24" i="62"/>
  <c r="F26" i="26" s="1"/>
  <c r="F25" i="62"/>
  <c r="F27" i="26" s="1"/>
  <c r="F26" i="62"/>
  <c r="F28" i="26" s="1"/>
  <c r="F27" i="62"/>
  <c r="F29" i="26" s="1"/>
  <c r="F28" i="62"/>
  <c r="F30" i="26" s="1"/>
  <c r="F29" i="62"/>
  <c r="F31" i="26" s="1"/>
  <c r="F30" i="62"/>
  <c r="F32" i="26" s="1"/>
  <c r="F21" i="62"/>
  <c r="F23" i="26" s="1"/>
  <c r="F13" i="62"/>
  <c r="F15" i="26" s="1"/>
  <c r="F34" i="26" l="1"/>
  <c r="F33" i="26"/>
  <c r="F32" i="62" l="1"/>
  <c r="F31" i="62"/>
  <c r="C45" i="26" l="1"/>
  <c r="C15" i="26"/>
  <c r="D57" i="62" l="1"/>
  <c r="D58" i="62"/>
  <c r="E58" i="62" s="1"/>
  <c r="D60" i="62"/>
  <c r="E60" i="62" s="1"/>
  <c r="D64" i="62"/>
  <c r="F64" i="62" s="1"/>
  <c r="D65" i="62"/>
  <c r="D66" i="62"/>
  <c r="D62" i="62"/>
  <c r="D61" i="62"/>
  <c r="D6" i="62"/>
  <c r="C48" i="62"/>
  <c r="D48" i="62" s="1"/>
  <c r="C47" i="62"/>
  <c r="D47" i="62" s="1"/>
  <c r="C46" i="62"/>
  <c r="D46" i="62" s="1"/>
  <c r="C44" i="62"/>
  <c r="D44" i="62" s="1"/>
  <c r="C81" i="62"/>
  <c r="D81" i="62" l="1"/>
  <c r="D83" i="62"/>
  <c r="D129" i="62"/>
  <c r="E66" i="62"/>
  <c r="F66" i="62" s="1"/>
  <c r="E65" i="62"/>
  <c r="F65" i="62" s="1"/>
  <c r="C45" i="62"/>
  <c r="D45" i="62" s="1"/>
  <c r="D136" i="62"/>
  <c r="D117" i="62"/>
  <c r="F60" i="62"/>
  <c r="D107" i="62"/>
  <c r="D93" i="62"/>
  <c r="D106" i="62"/>
  <c r="D105" i="62"/>
  <c r="D103" i="62"/>
  <c r="F58" i="62"/>
  <c r="F75" i="62"/>
  <c r="D114" i="62"/>
  <c r="E114" i="62" s="1"/>
  <c r="D57" i="26"/>
  <c r="F57" i="26" s="1"/>
  <c r="D58" i="26"/>
  <c r="D59" i="26"/>
  <c r="F59" i="26" l="1"/>
  <c r="F58" i="26"/>
  <c r="F114" i="62"/>
  <c r="D56" i="62"/>
  <c r="D39" i="62" l="1"/>
  <c r="D38" i="62" l="1"/>
  <c r="C8" i="26" l="1"/>
  <c r="D40" i="62" l="1"/>
  <c r="D30" i="62"/>
  <c r="D29" i="62"/>
  <c r="D28" i="62"/>
  <c r="D27" i="62"/>
  <c r="D25" i="62"/>
  <c r="D23" i="62"/>
  <c r="D22" i="62"/>
  <c r="D21" i="62"/>
  <c r="D17" i="62"/>
  <c r="D16" i="62"/>
  <c r="D15" i="62"/>
  <c r="D14" i="62"/>
  <c r="D13" i="62"/>
  <c r="D12" i="62"/>
  <c r="D11" i="62"/>
  <c r="D10" i="62"/>
  <c r="D9" i="62"/>
  <c r="D8" i="62"/>
  <c r="D37" i="26"/>
  <c r="E24" i="26" l="1"/>
  <c r="E25" i="26"/>
  <c r="E26" i="26"/>
  <c r="E27" i="26"/>
  <c r="E28" i="26"/>
  <c r="E29" i="26"/>
  <c r="E30" i="26"/>
  <c r="E31" i="26"/>
  <c r="E32" i="26"/>
  <c r="E23" i="26"/>
  <c r="E15" i="26"/>
  <c r="A49" i="16" l="1"/>
  <c r="A2" i="26" l="1"/>
  <c r="E54" i="26" l="1"/>
  <c r="E53" i="26"/>
  <c r="E52" i="26"/>
  <c r="C52" i="26"/>
  <c r="E51" i="26"/>
  <c r="E50" i="26"/>
  <c r="E56" i="26"/>
  <c r="F56" i="26" s="1"/>
  <c r="E55" i="26"/>
  <c r="C53" i="26"/>
  <c r="D53" i="26" s="1"/>
  <c r="C47" i="26"/>
  <c r="C6" i="26"/>
  <c r="C55" i="26"/>
  <c r="D55" i="26" s="1"/>
  <c r="C40" i="26"/>
  <c r="C39" i="26"/>
  <c r="C54" i="26"/>
  <c r="D54" i="26" s="1"/>
  <c r="C51" i="26"/>
  <c r="D51" i="26" s="1"/>
  <c r="C37" i="26"/>
  <c r="C7" i="26"/>
  <c r="C81" i="26"/>
  <c r="C56" i="26"/>
  <c r="C42" i="26"/>
  <c r="C50" i="26"/>
  <c r="D50" i="26" s="1"/>
  <c r="C36" i="26"/>
  <c r="C48" i="26"/>
  <c r="C43" i="26"/>
  <c r="E40" i="26"/>
  <c r="F43" i="26"/>
  <c r="E39" i="26"/>
  <c r="E7" i="26"/>
  <c r="F7" i="26" s="1"/>
  <c r="E43" i="26"/>
  <c r="F36" i="26"/>
  <c r="D43" i="26"/>
  <c r="E36" i="26"/>
  <c r="D99" i="62"/>
  <c r="F48" i="26"/>
  <c r="F47" i="26"/>
  <c r="E48" i="26"/>
  <c r="E47" i="26"/>
  <c r="D101" i="62"/>
  <c r="D100" i="62"/>
  <c r="D95" i="62"/>
  <c r="D94" i="62"/>
  <c r="F51" i="26" l="1"/>
  <c r="F53" i="26"/>
  <c r="F67" i="26" s="1"/>
  <c r="F54" i="26"/>
  <c r="F55" i="26"/>
  <c r="F40" i="26"/>
  <c r="F39" i="26"/>
  <c r="F50" i="26"/>
  <c r="D52" i="26"/>
  <c r="F52" i="26" s="1"/>
  <c r="B72" i="16"/>
  <c r="C104" i="62"/>
  <c r="D104" i="62"/>
  <c r="D51" i="62"/>
  <c r="D92" i="62" s="1"/>
  <c r="D42" i="26"/>
  <c r="A28" i="16" l="1"/>
  <c r="D36" i="62" l="1"/>
  <c r="D35" i="62"/>
  <c r="C92" i="62" l="1"/>
  <c r="C41" i="26"/>
  <c r="D50" i="62"/>
  <c r="D84" i="62" s="1"/>
  <c r="C79" i="26" l="1"/>
  <c r="A1" i="26"/>
  <c r="C99" i="62"/>
  <c r="C10" i="26"/>
  <c r="C11" i="26"/>
  <c r="C12" i="26"/>
  <c r="C13" i="26"/>
  <c r="C14" i="26"/>
  <c r="C16" i="26"/>
  <c r="C17" i="26"/>
  <c r="C23" i="26"/>
  <c r="C24" i="26"/>
  <c r="C25" i="26"/>
  <c r="C26" i="26"/>
  <c r="C27" i="26"/>
  <c r="C28" i="26"/>
  <c r="C29" i="26"/>
  <c r="C30" i="26"/>
  <c r="C31" i="26"/>
  <c r="C32" i="26"/>
  <c r="C49" i="62"/>
  <c r="C83" i="62" s="1"/>
  <c r="C84" i="62"/>
  <c r="D24" i="62"/>
  <c r="D26" i="62"/>
  <c r="D34" i="62"/>
  <c r="D90" i="62"/>
  <c r="D6" i="26"/>
  <c r="C82" i="26"/>
  <c r="C83" i="26"/>
  <c r="B87" i="16"/>
  <c r="D47" i="26"/>
  <c r="D48" i="26"/>
  <c r="C92" i="26"/>
  <c r="E32" i="62"/>
  <c r="E75" i="62" s="1"/>
  <c r="E31" i="62"/>
  <c r="A2" i="62"/>
  <c r="A2" i="16"/>
  <c r="D35" i="26"/>
  <c r="D71" i="26"/>
  <c r="E33" i="26"/>
  <c r="E34" i="26"/>
  <c r="E67" i="26" s="1"/>
  <c r="D10" i="26"/>
  <c r="D11" i="26"/>
  <c r="D12" i="26"/>
  <c r="D13" i="26"/>
  <c r="D14" i="26"/>
  <c r="D15" i="26"/>
  <c r="D16" i="26"/>
  <c r="D17" i="26"/>
  <c r="D18" i="26"/>
  <c r="D19" i="26"/>
  <c r="D23" i="26"/>
  <c r="D24" i="26"/>
  <c r="D25" i="26"/>
  <c r="D26" i="26"/>
  <c r="D27" i="26"/>
  <c r="D28" i="26"/>
  <c r="D29" i="26"/>
  <c r="D30" i="26"/>
  <c r="D31" i="26"/>
  <c r="D32" i="26"/>
  <c r="D41" i="26"/>
  <c r="D8" i="58"/>
  <c r="C8" i="58"/>
  <c r="D6" i="58"/>
  <c r="C6" i="58"/>
  <c r="C5" i="51"/>
  <c r="D5" i="51" s="1"/>
  <c r="C6" i="51"/>
  <c r="D6" i="51" s="1"/>
  <c r="B7" i="51"/>
  <c r="C8" i="51"/>
  <c r="D8" i="51" s="1"/>
  <c r="E8" i="51" s="1"/>
  <c r="F8" i="51" s="1"/>
  <c r="G8" i="51" s="1"/>
  <c r="C11" i="51"/>
  <c r="D11" i="51" s="1"/>
  <c r="C13" i="51"/>
  <c r="D13" i="51" s="1"/>
  <c r="C15" i="51"/>
  <c r="D15" i="51" s="1"/>
  <c r="E15" i="51" s="1"/>
  <c r="F15" i="51" s="1"/>
  <c r="G15" i="51" s="1"/>
  <c r="C38" i="51"/>
  <c r="D38" i="51" s="1"/>
  <c r="E38" i="51" s="1"/>
  <c r="F38" i="51" s="1"/>
  <c r="C27" i="51"/>
  <c r="D27" i="51" s="1"/>
  <c r="E27" i="51" s="1"/>
  <c r="C28" i="51"/>
  <c r="D28" i="51" s="1"/>
  <c r="E28" i="51" s="1"/>
  <c r="F28" i="51" s="1"/>
  <c r="G28" i="51" s="1"/>
  <c r="C29" i="51"/>
  <c r="D29" i="51" s="1"/>
  <c r="E29" i="51" s="1"/>
  <c r="F29" i="51" s="1"/>
  <c r="G29" i="51" s="1"/>
  <c r="C30" i="51"/>
  <c r="D30" i="51" s="1"/>
  <c r="E30" i="51" s="1"/>
  <c r="F30" i="51" s="1"/>
  <c r="G30" i="51" s="1"/>
  <c r="C31" i="51"/>
  <c r="D31" i="51" s="1"/>
  <c r="C32" i="51"/>
  <c r="C33" i="51"/>
  <c r="D33" i="51" s="1"/>
  <c r="E33" i="51" s="1"/>
  <c r="C34" i="51"/>
  <c r="D34" i="51"/>
  <c r="E34" i="51" s="1"/>
  <c r="F34" i="51" s="1"/>
  <c r="G34" i="51" s="1"/>
  <c r="C35" i="51"/>
  <c r="D35" i="51" s="1"/>
  <c r="C26" i="51"/>
  <c r="D26" i="51" s="1"/>
  <c r="C19" i="51"/>
  <c r="C20" i="51"/>
  <c r="D20" i="51" s="1"/>
  <c r="E20" i="51" s="1"/>
  <c r="F20" i="51" s="1"/>
  <c r="G20" i="51" s="1"/>
  <c r="C21" i="51"/>
  <c r="C22" i="51"/>
  <c r="D22" i="51" s="1"/>
  <c r="C23" i="51"/>
  <c r="D23" i="51" s="1"/>
  <c r="C18" i="51"/>
  <c r="D18" i="51" s="1"/>
  <c r="C16" i="51"/>
  <c r="D16" i="51" s="1"/>
  <c r="C14" i="51"/>
  <c r="D14" i="51" s="1"/>
  <c r="E14" i="51" s="1"/>
  <c r="F14" i="51" s="1"/>
  <c r="G14" i="51" s="1"/>
  <c r="C10" i="51"/>
  <c r="D10" i="51" s="1"/>
  <c r="B36" i="51"/>
  <c r="B24" i="51"/>
  <c r="C12" i="51"/>
  <c r="D12" i="51" s="1"/>
  <c r="E12" i="51" s="1"/>
  <c r="F12" i="51" s="1"/>
  <c r="G12" i="51" s="1"/>
  <c r="E119" i="62" l="1"/>
  <c r="E61" i="62"/>
  <c r="F61" i="62" s="1"/>
  <c r="D8" i="26"/>
  <c r="D96" i="26"/>
  <c r="E63" i="62"/>
  <c r="F63" i="62" s="1"/>
  <c r="E128" i="62"/>
  <c r="F128" i="62" s="1"/>
  <c r="E48" i="62"/>
  <c r="E47" i="62"/>
  <c r="E46" i="62"/>
  <c r="E45" i="62"/>
  <c r="E44" i="62"/>
  <c r="E100" i="62"/>
  <c r="E103" i="62"/>
  <c r="F103" i="62" s="1"/>
  <c r="E94" i="62"/>
  <c r="E101" i="62"/>
  <c r="E93" i="62"/>
  <c r="F93" i="62" s="1"/>
  <c r="E76" i="62"/>
  <c r="F76" i="62" s="1"/>
  <c r="E99" i="62"/>
  <c r="E107" i="62"/>
  <c r="F107" i="62" s="1"/>
  <c r="E106" i="62"/>
  <c r="F106" i="62" s="1"/>
  <c r="E105" i="62"/>
  <c r="F105" i="62" s="1"/>
  <c r="E95" i="62"/>
  <c r="F95" i="62" s="1"/>
  <c r="E15" i="62"/>
  <c r="E6" i="62"/>
  <c r="F6" i="62" s="1"/>
  <c r="E40" i="62"/>
  <c r="E39" i="62"/>
  <c r="E14" i="62"/>
  <c r="E12" i="62"/>
  <c r="E53" i="62"/>
  <c r="F53" i="62" s="1"/>
  <c r="F104" i="62" s="1"/>
  <c r="E38" i="62"/>
  <c r="E36" i="62"/>
  <c r="F36" i="62" s="1"/>
  <c r="E11" i="62"/>
  <c r="E52" i="62"/>
  <c r="E35" i="62"/>
  <c r="F35" i="62" s="1"/>
  <c r="E10" i="62"/>
  <c r="E50" i="62"/>
  <c r="E8" i="62"/>
  <c r="E16" i="62"/>
  <c r="E51" i="62"/>
  <c r="E34" i="62"/>
  <c r="E9" i="62"/>
  <c r="E17" i="62"/>
  <c r="E42" i="62"/>
  <c r="E57" i="62"/>
  <c r="C119" i="62"/>
  <c r="E56" i="62"/>
  <c r="F56" i="62" s="1"/>
  <c r="C129" i="62"/>
  <c r="E62" i="62"/>
  <c r="F62" i="62" s="1"/>
  <c r="C117" i="62"/>
  <c r="C118" i="62" s="1"/>
  <c r="C106" i="62"/>
  <c r="C105" i="62"/>
  <c r="C76" i="62"/>
  <c r="C86" i="62"/>
  <c r="D40" i="26"/>
  <c r="D75" i="26" s="1"/>
  <c r="C9" i="58"/>
  <c r="D9" i="58"/>
  <c r="C115" i="62"/>
  <c r="F46" i="26"/>
  <c r="C24" i="51"/>
  <c r="C7" i="51"/>
  <c r="C9" i="51" s="1"/>
  <c r="B37" i="51"/>
  <c r="D92" i="26"/>
  <c r="D21" i="51"/>
  <c r="E21" i="51" s="1"/>
  <c r="F21" i="51" s="1"/>
  <c r="G21" i="51" s="1"/>
  <c r="C96" i="62"/>
  <c r="C102" i="62"/>
  <c r="C89" i="62"/>
  <c r="C70" i="26"/>
  <c r="C90" i="62"/>
  <c r="C71" i="26"/>
  <c r="C73" i="62"/>
  <c r="C19" i="26"/>
  <c r="C65" i="26" s="1"/>
  <c r="C74" i="62"/>
  <c r="C18" i="26"/>
  <c r="C66" i="26" s="1"/>
  <c r="C72" i="62"/>
  <c r="C35" i="26"/>
  <c r="C64" i="26" s="1"/>
  <c r="D76" i="62"/>
  <c r="A1" i="62"/>
  <c r="E16" i="51"/>
  <c r="F16" i="51" s="1"/>
  <c r="G16" i="51" s="1"/>
  <c r="E31" i="51"/>
  <c r="F31" i="51" s="1"/>
  <c r="G31" i="51" s="1"/>
  <c r="D7" i="51"/>
  <c r="D9" i="51" s="1"/>
  <c r="E26" i="51"/>
  <c r="E13" i="51"/>
  <c r="F13" i="51" s="1"/>
  <c r="G13" i="51" s="1"/>
  <c r="E22" i="51"/>
  <c r="F22" i="51" s="1"/>
  <c r="G22" i="51" s="1"/>
  <c r="E6" i="51"/>
  <c r="F6" i="51" s="1"/>
  <c r="G6" i="51" s="1"/>
  <c r="G38" i="51"/>
  <c r="H38" i="51" s="1"/>
  <c r="E23" i="51"/>
  <c r="F23" i="51" s="1"/>
  <c r="G23" i="51" s="1"/>
  <c r="E11" i="51"/>
  <c r="F11" i="51" s="1"/>
  <c r="G11" i="51" s="1"/>
  <c r="H30" i="51"/>
  <c r="E35" i="51"/>
  <c r="F35" i="51" s="1"/>
  <c r="G35" i="51" s="1"/>
  <c r="E10" i="51"/>
  <c r="H34" i="51"/>
  <c r="F27" i="51"/>
  <c r="G27" i="51" s="1"/>
  <c r="H8" i="51"/>
  <c r="F33" i="51"/>
  <c r="G33" i="51" s="1"/>
  <c r="H33" i="51"/>
  <c r="H14" i="51"/>
  <c r="H29" i="51"/>
  <c r="D19" i="51"/>
  <c r="E19" i="51" s="1"/>
  <c r="F19" i="51" s="1"/>
  <c r="G19" i="51" s="1"/>
  <c r="D32" i="51"/>
  <c r="E32" i="51" s="1"/>
  <c r="F32" i="51" s="1"/>
  <c r="G32" i="51" s="1"/>
  <c r="H20" i="51"/>
  <c r="E18" i="51"/>
  <c r="E5" i="51"/>
  <c r="H12" i="51"/>
  <c r="H15" i="51"/>
  <c r="C36" i="51"/>
  <c r="C37" i="51" s="1"/>
  <c r="H28" i="51"/>
  <c r="D115" i="62"/>
  <c r="D46" i="26"/>
  <c r="C46" i="26" s="1"/>
  <c r="C85" i="26"/>
  <c r="D83" i="26"/>
  <c r="E46" i="26"/>
  <c r="D39" i="26"/>
  <c r="D73" i="26" s="1"/>
  <c r="D85" i="26"/>
  <c r="D70" i="26"/>
  <c r="D96" i="62"/>
  <c r="C136" i="62"/>
  <c r="D37" i="62"/>
  <c r="C37" i="62"/>
  <c r="C87" i="62" s="1"/>
  <c r="D74" i="62"/>
  <c r="D89" i="62"/>
  <c r="C31" i="62"/>
  <c r="D18" i="62"/>
  <c r="D41" i="62" s="1"/>
  <c r="D32" i="62"/>
  <c r="D75" i="62" s="1"/>
  <c r="C32" i="62"/>
  <c r="C75" i="62" s="1"/>
  <c r="C18" i="62"/>
  <c r="C41" i="62" s="1"/>
  <c r="C69" i="62" s="1"/>
  <c r="D31" i="62"/>
  <c r="C19" i="62"/>
  <c r="C71" i="62" s="1"/>
  <c r="D72" i="62"/>
  <c r="D73" i="62"/>
  <c r="D19" i="62"/>
  <c r="D71" i="62" s="1"/>
  <c r="D65" i="26"/>
  <c r="D66" i="26"/>
  <c r="D78" i="26"/>
  <c r="D76" i="26"/>
  <c r="D64" i="26"/>
  <c r="D82" i="26"/>
  <c r="D79" i="26"/>
  <c r="D81" i="26"/>
  <c r="D93" i="26"/>
  <c r="D21" i="26"/>
  <c r="D63" i="26" s="1"/>
  <c r="C96" i="26"/>
  <c r="C75" i="26"/>
  <c r="C73" i="26"/>
  <c r="C33" i="26"/>
  <c r="C84" i="26"/>
  <c r="D33" i="26"/>
  <c r="D34" i="26"/>
  <c r="D67" i="26" s="1"/>
  <c r="C78" i="26"/>
  <c r="C76" i="26"/>
  <c r="D20" i="26"/>
  <c r="C34" i="26"/>
  <c r="C67" i="26" s="1"/>
  <c r="F115" i="62" l="1"/>
  <c r="F6" i="26"/>
  <c r="F96" i="62"/>
  <c r="F99" i="62"/>
  <c r="E102" i="62"/>
  <c r="F100" i="62"/>
  <c r="F82" i="26" s="1"/>
  <c r="E82" i="26"/>
  <c r="F101" i="62"/>
  <c r="F83" i="26" s="1"/>
  <c r="E83" i="26"/>
  <c r="F42" i="62"/>
  <c r="F81" i="62" s="1"/>
  <c r="E81" i="62"/>
  <c r="F50" i="62"/>
  <c r="E84" i="62"/>
  <c r="E41" i="26"/>
  <c r="E76" i="26" s="1"/>
  <c r="F12" i="62"/>
  <c r="F14" i="26" s="1"/>
  <c r="E14" i="26"/>
  <c r="F17" i="62"/>
  <c r="E19" i="26"/>
  <c r="E65" i="26" s="1"/>
  <c r="E73" i="62"/>
  <c r="F10" i="62"/>
  <c r="F12" i="26" s="1"/>
  <c r="E12" i="26"/>
  <c r="F14" i="62"/>
  <c r="F16" i="26" s="1"/>
  <c r="E16" i="26"/>
  <c r="F9" i="62"/>
  <c r="F11" i="26" s="1"/>
  <c r="E11" i="26"/>
  <c r="E85" i="62"/>
  <c r="F85" i="62" s="1"/>
  <c r="F52" i="62"/>
  <c r="F39" i="62"/>
  <c r="F89" i="62" s="1"/>
  <c r="E89" i="62"/>
  <c r="E42" i="26"/>
  <c r="E78" i="26" s="1"/>
  <c r="E37" i="62"/>
  <c r="E87" i="62" s="1"/>
  <c r="F34" i="62"/>
  <c r="F11" i="62"/>
  <c r="F13" i="26" s="1"/>
  <c r="E13" i="26"/>
  <c r="F40" i="62"/>
  <c r="E37" i="26"/>
  <c r="E71" i="26" s="1"/>
  <c r="E90" i="62"/>
  <c r="F8" i="62"/>
  <c r="E10" i="26"/>
  <c r="E18" i="62"/>
  <c r="E41" i="62" s="1"/>
  <c r="E69" i="62" s="1"/>
  <c r="E19" i="62"/>
  <c r="E71" i="62" s="1"/>
  <c r="F51" i="62"/>
  <c r="F92" i="62" s="1"/>
  <c r="E92" i="62"/>
  <c r="E115" i="62"/>
  <c r="E104" i="62"/>
  <c r="E6" i="26"/>
  <c r="F48" i="62"/>
  <c r="F47" i="62"/>
  <c r="F46" i="62"/>
  <c r="E96" i="62"/>
  <c r="F45" i="62"/>
  <c r="F16" i="62"/>
  <c r="E18" i="26"/>
  <c r="E66" i="26" s="1"/>
  <c r="E74" i="62"/>
  <c r="F38" i="62"/>
  <c r="E35" i="26"/>
  <c r="E64" i="26" s="1"/>
  <c r="E72" i="62"/>
  <c r="F15" i="62"/>
  <c r="F17" i="26" s="1"/>
  <c r="E17" i="26"/>
  <c r="F57" i="62"/>
  <c r="F8" i="26" s="1"/>
  <c r="E136" i="62"/>
  <c r="E8" i="26"/>
  <c r="D38" i="26"/>
  <c r="D61" i="26" s="1"/>
  <c r="H31" i="51"/>
  <c r="D118" i="62"/>
  <c r="D77" i="62"/>
  <c r="H22" i="51"/>
  <c r="H16" i="51"/>
  <c r="H11" i="51"/>
  <c r="H21" i="51"/>
  <c r="C21" i="26"/>
  <c r="C63" i="26" s="1"/>
  <c r="C68" i="26" s="1"/>
  <c r="C20" i="26"/>
  <c r="C77" i="62"/>
  <c r="C91" i="62"/>
  <c r="D119" i="62"/>
  <c r="E121" i="62" s="1"/>
  <c r="C121" i="62"/>
  <c r="H35" i="51"/>
  <c r="H23" i="51"/>
  <c r="H27" i="51"/>
  <c r="D24" i="51"/>
  <c r="H13" i="51"/>
  <c r="E7" i="51"/>
  <c r="E9" i="51" s="1"/>
  <c r="F5" i="51"/>
  <c r="H32" i="51"/>
  <c r="D36" i="51"/>
  <c r="H19" i="51"/>
  <c r="E36" i="51"/>
  <c r="F26" i="51"/>
  <c r="E24" i="51"/>
  <c r="F18" i="51"/>
  <c r="F10" i="51"/>
  <c r="H6" i="51"/>
  <c r="D49" i="62"/>
  <c r="D86" i="62" s="1"/>
  <c r="D91" i="62"/>
  <c r="C72" i="26"/>
  <c r="D72" i="26"/>
  <c r="D94" i="26"/>
  <c r="C93" i="26"/>
  <c r="D102" i="62"/>
  <c r="D87" i="62"/>
  <c r="D69" i="62"/>
  <c r="C77" i="26"/>
  <c r="D84" i="26"/>
  <c r="D77" i="26"/>
  <c r="D68" i="26"/>
  <c r="D86" i="26" l="1"/>
  <c r="C38" i="26"/>
  <c r="C61" i="26" s="1"/>
  <c r="C86" i="26" s="1"/>
  <c r="F96" i="26"/>
  <c r="F81" i="26"/>
  <c r="F84" i="26" s="1"/>
  <c r="F92" i="26"/>
  <c r="F70" i="26"/>
  <c r="F93" i="26"/>
  <c r="F85" i="26"/>
  <c r="F73" i="26"/>
  <c r="F75" i="26"/>
  <c r="E77" i="62"/>
  <c r="E96" i="26"/>
  <c r="F102" i="62"/>
  <c r="F42" i="26"/>
  <c r="F78" i="26" s="1"/>
  <c r="F37" i="62"/>
  <c r="F87" i="62" s="1"/>
  <c r="E21" i="26"/>
  <c r="E63" i="26" s="1"/>
  <c r="E68" i="26" s="1"/>
  <c r="E78" i="62" s="1"/>
  <c r="E20" i="26"/>
  <c r="E81" i="26"/>
  <c r="E84" i="26" s="1"/>
  <c r="E73" i="26"/>
  <c r="E70" i="26"/>
  <c r="E72" i="26" s="1"/>
  <c r="E75" i="26"/>
  <c r="E77" i="26" s="1"/>
  <c r="E85" i="26"/>
  <c r="E92" i="26"/>
  <c r="E93" i="26"/>
  <c r="F10" i="26"/>
  <c r="F19" i="62"/>
  <c r="F71" i="62" s="1"/>
  <c r="F18" i="62"/>
  <c r="F41" i="62" s="1"/>
  <c r="F18" i="26"/>
  <c r="F66" i="26" s="1"/>
  <c r="F74" i="62"/>
  <c r="E91" i="62"/>
  <c r="F41" i="26"/>
  <c r="F76" i="26" s="1"/>
  <c r="F84" i="62"/>
  <c r="F35" i="26"/>
  <c r="F64" i="26" s="1"/>
  <c r="F72" i="62"/>
  <c r="F37" i="26"/>
  <c r="F71" i="26" s="1"/>
  <c r="F90" i="62"/>
  <c r="F91" i="62" s="1"/>
  <c r="F19" i="26"/>
  <c r="F65" i="26" s="1"/>
  <c r="F73" i="62"/>
  <c r="F44" i="62"/>
  <c r="F49" i="62" s="1"/>
  <c r="F83" i="62" s="1"/>
  <c r="E49" i="62"/>
  <c r="E83" i="62" s="1"/>
  <c r="E86" i="62" s="1"/>
  <c r="F136" i="62"/>
  <c r="E37" i="51"/>
  <c r="D78" i="62"/>
  <c r="D79" i="62" s="1"/>
  <c r="F79" i="26"/>
  <c r="C78" i="62"/>
  <c r="D121" i="62"/>
  <c r="D37" i="51"/>
  <c r="G10" i="51"/>
  <c r="H10" i="51"/>
  <c r="F36" i="51"/>
  <c r="G26" i="51"/>
  <c r="G18" i="51"/>
  <c r="G24" i="51" s="1"/>
  <c r="F24" i="51"/>
  <c r="G5" i="51"/>
  <c r="G7" i="51" s="1"/>
  <c r="G9" i="51" s="1"/>
  <c r="F7" i="51"/>
  <c r="F9" i="51" s="1"/>
  <c r="E79" i="26"/>
  <c r="C94" i="26"/>
  <c r="D44" i="26"/>
  <c r="D89" i="26" s="1"/>
  <c r="C44" i="26" l="1"/>
  <c r="C88" i="26" s="1"/>
  <c r="E38" i="26"/>
  <c r="E61" i="26" s="1"/>
  <c r="F72" i="26"/>
  <c r="F94" i="26"/>
  <c r="F77" i="26"/>
  <c r="F77" i="62"/>
  <c r="E79" i="62"/>
  <c r="E68" i="62" s="1"/>
  <c r="E94" i="26"/>
  <c r="F69" i="62"/>
  <c r="F20" i="26"/>
  <c r="F21" i="26"/>
  <c r="F63" i="26" s="1"/>
  <c r="F68" i="26" s="1"/>
  <c r="F86" i="62"/>
  <c r="H9" i="51"/>
  <c r="F37" i="51"/>
  <c r="H5" i="51"/>
  <c r="H7" i="51"/>
  <c r="D68" i="62"/>
  <c r="D80" i="62"/>
  <c r="H24" i="51"/>
  <c r="F119" i="62"/>
  <c r="C79" i="62"/>
  <c r="G36" i="51"/>
  <c r="H36" i="51" s="1"/>
  <c r="H26" i="51"/>
  <c r="H18" i="51"/>
  <c r="D88" i="26"/>
  <c r="F78" i="62" l="1"/>
  <c r="F79" i="62" s="1"/>
  <c r="F80" i="62" s="1"/>
  <c r="E44" i="26"/>
  <c r="E88" i="26" s="1"/>
  <c r="E86" i="26"/>
  <c r="C89" i="26"/>
  <c r="C90" i="26" s="1"/>
  <c r="C95" i="26" s="1"/>
  <c r="E80" i="62"/>
  <c r="E108" i="62" s="1"/>
  <c r="E54" i="62" s="1"/>
  <c r="E111" i="62" s="1"/>
  <c r="F38" i="26"/>
  <c r="F61" i="26" s="1"/>
  <c r="F86" i="26" s="1"/>
  <c r="D108" i="62"/>
  <c r="D54" i="62" s="1"/>
  <c r="D110" i="62" s="1"/>
  <c r="F121" i="62"/>
  <c r="C80" i="62"/>
  <c r="C68" i="62"/>
  <c r="G37" i="51"/>
  <c r="H37" i="51" s="1"/>
  <c r="D90" i="26"/>
  <c r="D95" i="26" s="1"/>
  <c r="D97" i="26" s="1"/>
  <c r="E89" i="26" l="1"/>
  <c r="E90" i="26" s="1"/>
  <c r="E110" i="62"/>
  <c r="E112" i="62" s="1"/>
  <c r="E131" i="62" s="1"/>
  <c r="F44" i="26"/>
  <c r="F89" i="26" s="1"/>
  <c r="F68" i="62"/>
  <c r="F108" i="62" s="1"/>
  <c r="F54" i="62" s="1"/>
  <c r="F111" i="62" s="1"/>
  <c r="C97" i="26"/>
  <c r="D111" i="62"/>
  <c r="C108" i="62"/>
  <c r="C54" i="62" s="1"/>
  <c r="C98" i="26"/>
  <c r="D98" i="26"/>
  <c r="D124" i="62" s="1"/>
  <c r="F88" i="26" l="1"/>
  <c r="F90" i="26" s="1"/>
  <c r="F110" i="62"/>
  <c r="F112" i="62" s="1"/>
  <c r="F131" i="62" s="1"/>
  <c r="E98" i="26"/>
  <c r="E95" i="26"/>
  <c r="E117" i="62" s="1"/>
  <c r="D112" i="62"/>
  <c r="D131" i="62" s="1"/>
  <c r="C111" i="62"/>
  <c r="C110" i="62"/>
  <c r="C99" i="26"/>
  <c r="C125" i="62" s="1"/>
  <c r="C120" i="62" s="1"/>
  <c r="C122" i="62" s="1"/>
  <c r="C124" i="62"/>
  <c r="D99" i="26"/>
  <c r="F98" i="26" l="1"/>
  <c r="F95" i="26"/>
  <c r="E118" i="62"/>
  <c r="E97" i="26"/>
  <c r="E124" i="62"/>
  <c r="E99" i="26"/>
  <c r="E125" i="62" s="1"/>
  <c r="C112" i="62"/>
  <c r="C131" i="62" s="1"/>
  <c r="C132" i="62" s="1"/>
  <c r="D125" i="62"/>
  <c r="D120" i="62" s="1"/>
  <c r="D122" i="62" s="1"/>
  <c r="F117" i="62" l="1"/>
  <c r="F118" i="62" s="1"/>
  <c r="F97" i="26"/>
  <c r="E120" i="62"/>
  <c r="E122" i="62" s="1"/>
  <c r="F124" i="62"/>
  <c r="F99" i="26"/>
  <c r="F125" i="62" s="1"/>
  <c r="D132" i="62"/>
  <c r="D133" i="62" s="1"/>
  <c r="D134" i="62" s="1"/>
  <c r="D135" i="62" s="1"/>
  <c r="C133" i="62"/>
  <c r="C134" i="62" s="1"/>
  <c r="C135" i="62" s="1"/>
  <c r="E127" i="62" l="1"/>
  <c r="E129" i="62" s="1"/>
  <c r="E132" i="62" s="1"/>
  <c r="E133" i="62" s="1"/>
  <c r="E134" i="62" s="1"/>
  <c r="E135" i="62" s="1"/>
  <c r="F120" i="62"/>
  <c r="F122" i="62" s="1"/>
  <c r="F127" i="62" l="1"/>
  <c r="F129" i="62" s="1"/>
  <c r="F132" i="62" s="1"/>
  <c r="F133" i="62" s="1"/>
  <c r="F134" i="62" s="1"/>
  <c r="F135"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Nora Rainey</author>
    <author>Black, Dina</author>
  </authors>
  <commentList>
    <comment ref="B4" authorId="0" shapeId="0" xr:uid="{00000000-0006-0000-0000-000002000000}">
      <text>
        <r>
          <rPr>
            <sz val="9"/>
            <color indexed="81"/>
            <rFont val="Verdana"/>
            <family val="2"/>
          </rPr>
          <t xml:space="preserve">Defaults to 95.00%.  Percentage may be revised based on data from TSDS Report PDM3-130-008 or FSP ADA Projection Report.  </t>
        </r>
      </text>
    </comment>
    <comment ref="B7" authorId="1" shapeId="0" xr:uid="{674738A3-5E31-4EA4-B160-80657FC156F1}">
      <text>
        <r>
          <rPr>
            <sz val="9"/>
            <color indexed="81"/>
            <rFont val="Verdana"/>
            <family val="2"/>
          </rPr>
          <t xml:space="preserve">Estimate not updated during the school year. </t>
        </r>
      </text>
    </comment>
    <comment ref="B8" authorId="1" shapeId="0" xr:uid="{ED83970D-384E-45EF-8E30-09F715F3C845}">
      <text>
        <r>
          <rPr>
            <sz val="9"/>
            <color indexed="81"/>
            <rFont val="Verdana"/>
            <family val="2"/>
          </rPr>
          <t xml:space="preserve">Estimate not updated during the school year. </t>
        </r>
      </text>
    </comment>
    <comment ref="B9" authorId="1" shapeId="0" xr:uid="{3EE4E4AA-605C-43AC-8995-06D49251A887}">
      <text>
        <r>
          <rPr>
            <sz val="9"/>
            <color indexed="81"/>
            <rFont val="Verdana"/>
            <family val="2"/>
          </rPr>
          <t xml:space="preserve">Estimate not updated during the school year. </t>
        </r>
      </text>
    </comment>
    <comment ref="B14" authorId="1" shapeId="0" xr:uid="{92307DB3-4FCA-4D14-AFF2-834A9C750DA5}">
      <text>
        <r>
          <rPr>
            <sz val="9"/>
            <color indexed="81"/>
            <rFont val="Verdana"/>
            <family val="2"/>
          </rPr>
          <t xml:space="preserve">Estimate not updated during the school year. </t>
        </r>
      </text>
    </comment>
    <comment ref="B15" authorId="1" shapeId="0" xr:uid="{A0D93F1D-2E53-4AE4-B8A6-0EDD3B05C2C6}">
      <text>
        <r>
          <rPr>
            <sz val="9"/>
            <color indexed="81"/>
            <rFont val="Verdana"/>
            <family val="2"/>
          </rPr>
          <t xml:space="preserve">Estimate not updated during the school year. </t>
        </r>
      </text>
    </comment>
    <comment ref="A28" authorId="0" shapeId="0" xr:uid="{00000000-0006-0000-0000-000003000000}">
      <text>
        <r>
          <rPr>
            <sz val="11"/>
            <color indexed="81"/>
            <rFont val="Arial Nova"/>
            <family val="2"/>
          </rPr>
          <t>If the "</t>
        </r>
        <r>
          <rPr>
            <sz val="11"/>
            <color indexed="10"/>
            <rFont val="Arial Nova"/>
            <family val="2"/>
          </rPr>
          <t>Sped Total Error</t>
        </r>
        <r>
          <rPr>
            <sz val="11"/>
            <color indexed="81"/>
            <rFont val="Arial Nova"/>
            <family val="2"/>
          </rPr>
          <t xml:space="preserve">" is displayed in cell </t>
        </r>
        <r>
          <rPr>
            <b/>
            <sz val="11"/>
            <color indexed="81"/>
            <rFont val="Arial Nova"/>
            <family val="2"/>
          </rPr>
          <t>C47</t>
        </r>
        <r>
          <rPr>
            <sz val="11"/>
            <color indexed="81"/>
            <rFont val="Arial Nova"/>
            <family val="2"/>
          </rPr>
          <t xml:space="preserve">, the sum of Students in Special Education Instructional Arrangements 01 though 98 is greater than the number of Students enrolled in cell C4.
</t>
        </r>
        <r>
          <rPr>
            <sz val="9"/>
            <color indexed="81"/>
            <rFont val="Arial"/>
            <family val="2"/>
          </rPr>
          <t xml:space="preserve">
</t>
        </r>
      </text>
    </comment>
    <comment ref="A49" authorId="0" shapeId="0" xr:uid="{00000000-0006-0000-0000-000004000000}">
      <text>
        <r>
          <rPr>
            <sz val="11"/>
            <color indexed="81"/>
            <rFont val="Arial Nova"/>
            <family val="2"/>
          </rPr>
          <t>If the "</t>
        </r>
        <r>
          <rPr>
            <sz val="11"/>
            <color indexed="10"/>
            <rFont val="Arial Nova"/>
            <family val="2"/>
          </rPr>
          <t>CATE Total Error</t>
        </r>
        <r>
          <rPr>
            <sz val="11"/>
            <color indexed="81"/>
            <rFont val="Arial Nova"/>
            <family val="2"/>
          </rPr>
          <t xml:space="preserve">" is displayed in cell </t>
        </r>
        <r>
          <rPr>
            <b/>
            <sz val="11"/>
            <color indexed="81"/>
            <rFont val="Arial Nova"/>
            <family val="2"/>
          </rPr>
          <t>C57</t>
        </r>
        <r>
          <rPr>
            <sz val="11"/>
            <color indexed="81"/>
            <rFont val="Arial Nova"/>
            <family val="2"/>
          </rPr>
          <t xml:space="preserve">, then the sum of enrolled students in Career and Technology settings V1 though V6 exceeds the overall number enrolled in cell C4.  </t>
        </r>
      </text>
    </comment>
    <comment ref="B51" authorId="1" shapeId="0" xr:uid="{1023F966-7651-4086-80D3-411862FFDC42}">
      <text>
        <r>
          <rPr>
            <sz val="9"/>
            <color indexed="81"/>
            <rFont val="Verdana"/>
            <family val="2"/>
          </rPr>
          <t>Update not permitted. See note.</t>
        </r>
        <r>
          <rPr>
            <sz val="9"/>
            <color indexed="81"/>
            <rFont val="Tahoma"/>
            <family val="2"/>
          </rPr>
          <t xml:space="preserve">
</t>
        </r>
      </text>
    </comment>
    <comment ref="B52" authorId="1" shapeId="0" xr:uid="{719EC047-63FA-448A-A234-5FB2E888F099}">
      <text>
        <r>
          <rPr>
            <sz val="9"/>
            <color indexed="81"/>
            <rFont val="Verdana"/>
            <family val="2"/>
          </rPr>
          <t>Update not permitted. See note.</t>
        </r>
        <r>
          <rPr>
            <sz val="9"/>
            <color indexed="81"/>
            <rFont val="Tahoma"/>
            <family val="2"/>
          </rPr>
          <t xml:space="preserve">
</t>
        </r>
      </text>
    </comment>
    <comment ref="B53" authorId="1" shapeId="0" xr:uid="{65187CDA-C543-441D-B90E-FDCF994C2907}">
      <text>
        <r>
          <rPr>
            <sz val="9"/>
            <color indexed="81"/>
            <rFont val="Verdana"/>
            <family val="2"/>
          </rPr>
          <t>Update not permitted. See note.</t>
        </r>
        <r>
          <rPr>
            <sz val="9"/>
            <color indexed="81"/>
            <rFont val="Tahoma"/>
            <family val="2"/>
          </rPr>
          <t xml:space="preserve">
</t>
        </r>
      </text>
    </comment>
    <comment ref="B54" authorId="1" shapeId="0" xr:uid="{39CF0D6E-169B-42DB-BCC0-29822152D1CA}">
      <text>
        <r>
          <rPr>
            <sz val="9"/>
            <color indexed="81"/>
            <rFont val="Verdana"/>
            <family val="2"/>
          </rPr>
          <t>Update not permitted. See note.</t>
        </r>
        <r>
          <rPr>
            <sz val="9"/>
            <color indexed="81"/>
            <rFont val="Tahoma"/>
            <family val="2"/>
          </rPr>
          <t xml:space="preserve">
</t>
        </r>
      </text>
    </comment>
    <comment ref="B55" authorId="1" shapeId="0" xr:uid="{D9E95CA7-A4A6-4ACF-8BF4-1894BD9321D2}">
      <text>
        <r>
          <rPr>
            <sz val="9"/>
            <color indexed="81"/>
            <rFont val="Verdana"/>
            <family val="2"/>
          </rPr>
          <t>Update not permitted. See note.</t>
        </r>
        <r>
          <rPr>
            <sz val="9"/>
            <color indexed="81"/>
            <rFont val="Tahoma"/>
            <family val="2"/>
          </rPr>
          <t xml:space="preserve">
</t>
        </r>
      </text>
    </comment>
    <comment ref="B88" authorId="1" shapeId="0" xr:uid="{3C9FB95B-041B-4CF1-BBDA-354DE0569130}">
      <text>
        <r>
          <rPr>
            <sz val="9"/>
            <color indexed="81"/>
            <rFont val="Verdana"/>
            <family val="2"/>
          </rPr>
          <t>No data entry permitted.</t>
        </r>
        <r>
          <rPr>
            <sz val="9"/>
            <color indexed="81"/>
            <rFont val="Tahoma"/>
            <family val="2"/>
          </rPr>
          <t xml:space="preserve">
</t>
        </r>
      </text>
    </comment>
    <comment ref="B89" authorId="1" shapeId="0" xr:uid="{719DB298-4C29-4FF5-AF0B-CCD1834D6DCD}">
      <text>
        <r>
          <rPr>
            <sz val="9"/>
            <color indexed="81"/>
            <rFont val="Verdana"/>
            <family val="2"/>
          </rPr>
          <t>No data entry permitted.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C4" authorId="0" shapeId="0" xr:uid="{B2951956-8552-4F4E-A296-D66C67FB1EE7}">
      <text>
        <r>
          <rPr>
            <sz val="9"/>
            <color indexed="81"/>
            <rFont val="Tahoma"/>
            <family val="2"/>
          </rPr>
          <t xml:space="preserve">Intial SOF column reconciles to July 8
 Summary of Finance (SOF).  Charter district payments beginning in September based on this column until new estimates are submitted and approved. Charter districts have their first opportunity to provide revision by submission of FSP Estimate Data Report.  The dealdline for the FSP Estimate Data Report is August 1 deadline (no late submissions accepted). 
</t>
        </r>
      </text>
    </comment>
    <comment ref="D5" authorId="0" shapeId="0" xr:uid="{C3DC99C1-AAC3-4237-90CC-58353F6364DF}">
      <text>
        <r>
          <rPr>
            <sz val="9"/>
            <color indexed="81"/>
            <rFont val="Tahoma"/>
            <family val="2"/>
          </rPr>
          <t xml:space="preserve">The FSP Estimates SOF column produces a view of the September 10 SOF and potential new basis for payments if the FSP Estimate Data Report is submitted and approved.    </t>
        </r>
      </text>
    </comment>
    <comment ref="E5" authorId="0" shapeId="0" xr:uid="{F0BC1EF4-9628-4C6B-9ED2-097811166B16}">
      <text>
        <r>
          <rPr>
            <sz val="9"/>
            <color indexed="81"/>
            <rFont val="Tahoma"/>
            <family val="2"/>
          </rPr>
          <t xml:space="preserve">The Cash Flow column allows charter districts to update estimates based on data reported through FSP six-weeks attendance, ADA Projection report. The cash flow column is the basis of paments to the charter district.
FSP six-week reports are due in the FSP application system 10-calendar days after the six-week reporting period ends. 
TEA publishes a new iteration of the SOF based on the ADA Projection report of approved six-weeks data.  TEA encourages charter districts to conduct a monthly reconcilation to match to the SOF's published on the 10th.
</t>
        </r>
      </text>
    </comment>
    <comment ref="F5" authorId="0" shapeId="0" xr:uid="{9B99E9B8-A1D6-4255-8D40-A6926518A564}">
      <text>
        <r>
          <rPr>
            <sz val="9"/>
            <color indexed="81"/>
            <rFont val="Tahoma"/>
            <family val="2"/>
          </rPr>
          <t xml:space="preserve">The Budget colum allows charter districts to update estimates from Cash Flow column based on local data and calculations to produce budget projections for the school year. </t>
        </r>
      </text>
    </comment>
    <comment ref="E49" authorId="0" shapeId="0" xr:uid="{68430033-7B0A-4263-B487-7605038626F9}">
      <text>
        <r>
          <rPr>
            <b/>
            <sz val="9"/>
            <color indexed="81"/>
            <rFont val="Tahoma"/>
            <family val="2"/>
          </rPr>
          <t>state compensatory education (SCE) funding is the better of an LEA’s actual weighted state compensatory education counts from either fiscal year 2020 or 2021 PEIMS data</t>
        </r>
        <r>
          <rPr>
            <sz val="9"/>
            <color indexed="81"/>
            <rFont val="Tahoma"/>
            <family val="2"/>
          </rPr>
          <t xml:space="preserve">
</t>
        </r>
      </text>
    </comment>
    <comment ref="E56" authorId="0" shapeId="0" xr:uid="{175D7B64-5813-4C84-A2F1-3192EC8C563C}">
      <text>
        <r>
          <rPr>
            <sz val="12"/>
            <color indexed="81"/>
            <rFont val="Tahoma"/>
            <family val="2"/>
          </rPr>
          <t xml:space="preserve">To reconcile with Foundation Monthly "Cash Flow" Summary of Finance publications, ensure to update Column E's Funding Component rows, with the latest values from the Summary of Finance report.
</t>
        </r>
      </text>
    </comment>
    <comment ref="E59" authorId="0" shapeId="0" xr:uid="{0821861D-376D-41C3-9298-FF1CA8612726}">
      <text>
        <r>
          <rPr>
            <b/>
            <sz val="9"/>
            <color indexed="81"/>
            <rFont val="Tahoma"/>
            <family val="2"/>
          </rPr>
          <t>Update based on latest SOF</t>
        </r>
      </text>
    </comment>
    <comment ref="E61" authorId="0" shapeId="0" xr:uid="{8C361499-1534-4404-99E3-32B4CBFD2C5B}">
      <text>
        <r>
          <rPr>
            <b/>
            <sz val="9"/>
            <color indexed="81"/>
            <rFont val="Tahoma"/>
            <family val="2"/>
          </rPr>
          <t>Update based on latest SOF</t>
        </r>
      </text>
    </comment>
    <comment ref="E62" authorId="0" shapeId="0" xr:uid="{0096BBE3-D3EE-4A08-AF11-9F161BF97851}">
      <text>
        <r>
          <rPr>
            <b/>
            <sz val="9"/>
            <color indexed="81"/>
            <rFont val="Tahoma"/>
            <family val="2"/>
          </rPr>
          <t>Update based on latest SOF</t>
        </r>
      </text>
    </comment>
    <comment ref="E63" authorId="0" shapeId="0" xr:uid="{CB5B868F-D0DA-4624-9AE1-29877608F7AD}">
      <text>
        <r>
          <rPr>
            <b/>
            <sz val="9"/>
            <color indexed="81"/>
            <rFont val="Tahoma"/>
            <family val="2"/>
          </rPr>
          <t>Update based on latest SOF</t>
        </r>
      </text>
    </comment>
    <comment ref="E64" authorId="0" shapeId="0" xr:uid="{E482211F-38E1-4A8E-8D40-65067C14D977}">
      <text>
        <r>
          <rPr>
            <b/>
            <sz val="9"/>
            <color indexed="81"/>
            <rFont val="Tahoma"/>
            <family val="2"/>
          </rPr>
          <t xml:space="preserve">Edit based on latest SOF.
</t>
        </r>
        <r>
          <rPr>
            <sz val="9"/>
            <color indexed="81"/>
            <rFont val="Tahoma"/>
            <family val="2"/>
          </rPr>
          <t xml:space="preserve">
</t>
        </r>
      </text>
    </comment>
    <comment ref="E76" authorId="0" shapeId="0" xr:uid="{423ED85B-8B32-42E9-ACC6-890D8CCFBEF9}">
      <text>
        <r>
          <rPr>
            <sz val="12"/>
            <color indexed="81"/>
            <rFont val="Tahoma"/>
            <family val="2"/>
          </rPr>
          <t>To reconcile with Foundation Monthly "Cash Flow" Summary of Finance publication, ensure to update Line 76.  Found on Tier One Detail Report of SOF.</t>
        </r>
      </text>
    </comment>
    <comment ref="E93" authorId="0" shapeId="0" xr:uid="{28CDECAA-4915-49AD-B87C-2BA15BC2A34A}">
      <text>
        <r>
          <rPr>
            <b/>
            <sz val="9"/>
            <color indexed="81"/>
            <rFont val="Tahoma"/>
            <family val="2"/>
          </rPr>
          <t>Update Based on latest SOF</t>
        </r>
        <r>
          <rPr>
            <sz val="9"/>
            <color indexed="81"/>
            <rFont val="Tahoma"/>
            <family val="2"/>
          </rPr>
          <t xml:space="preserve">
</t>
        </r>
      </text>
    </comment>
    <comment ref="E94" authorId="0" shapeId="0" xr:uid="{FEA2D2C9-1F2C-464A-A4A0-1C5AB753B272}">
      <text>
        <r>
          <rPr>
            <b/>
            <sz val="9"/>
            <color indexed="81"/>
            <rFont val="Tahoma"/>
            <family val="2"/>
          </rPr>
          <t>Update Based on latest SOF</t>
        </r>
        <r>
          <rPr>
            <sz val="9"/>
            <color indexed="81"/>
            <rFont val="Tahoma"/>
            <family val="2"/>
          </rPr>
          <t xml:space="preserve">
</t>
        </r>
      </text>
    </comment>
    <comment ref="E95" authorId="0" shapeId="0" xr:uid="{783FC47C-B252-47C8-ABE4-482739B2263B}">
      <text>
        <r>
          <rPr>
            <b/>
            <sz val="9"/>
            <color indexed="81"/>
            <rFont val="Tahoma"/>
            <family val="2"/>
          </rPr>
          <t>Update Based on latest SOF</t>
        </r>
        <r>
          <rPr>
            <sz val="9"/>
            <color indexed="81"/>
            <rFont val="Tahoma"/>
            <family val="2"/>
          </rPr>
          <t xml:space="preserve">
</t>
        </r>
      </text>
    </comment>
    <comment ref="E99" authorId="0" shapeId="0" xr:uid="{B2331A81-A4CD-42FB-B710-965F30FE83ED}">
      <text>
        <r>
          <rPr>
            <b/>
            <sz val="9"/>
            <color indexed="81"/>
            <rFont val="Tahoma"/>
            <family val="2"/>
          </rPr>
          <t>Update Based on latest SOF</t>
        </r>
        <r>
          <rPr>
            <sz val="9"/>
            <color indexed="81"/>
            <rFont val="Tahoma"/>
            <family val="2"/>
          </rPr>
          <t xml:space="preserve">
</t>
        </r>
      </text>
    </comment>
    <comment ref="E100" authorId="0" shapeId="0" xr:uid="{14922F08-B936-4E9F-8A0A-4231FA394788}">
      <text>
        <r>
          <rPr>
            <b/>
            <sz val="9"/>
            <color indexed="81"/>
            <rFont val="Tahoma"/>
            <family val="2"/>
          </rPr>
          <t>Update Based on latest SOF</t>
        </r>
        <r>
          <rPr>
            <sz val="9"/>
            <color indexed="81"/>
            <rFont val="Tahoma"/>
            <family val="2"/>
          </rPr>
          <t xml:space="preserve">
</t>
        </r>
      </text>
    </comment>
    <comment ref="E101" authorId="0" shapeId="0" xr:uid="{5B948ACD-325F-4927-9471-2BCAF16E98E4}">
      <text>
        <r>
          <rPr>
            <b/>
            <sz val="9"/>
            <color indexed="81"/>
            <rFont val="Tahoma"/>
            <family val="2"/>
          </rPr>
          <t>Update Based on latest SOF</t>
        </r>
        <r>
          <rPr>
            <sz val="9"/>
            <color indexed="81"/>
            <rFont val="Tahoma"/>
            <family val="2"/>
          </rPr>
          <t xml:space="preserve">
</t>
        </r>
      </text>
    </comment>
    <comment ref="E103" authorId="0" shapeId="0" xr:uid="{0C32D338-2014-4A9D-9811-D3C87E9691EE}">
      <text>
        <r>
          <rPr>
            <b/>
            <sz val="9"/>
            <color indexed="81"/>
            <rFont val="Tahoma"/>
            <family val="2"/>
          </rPr>
          <t>Update Based on latest SOF</t>
        </r>
        <r>
          <rPr>
            <sz val="9"/>
            <color indexed="81"/>
            <rFont val="Tahoma"/>
            <family val="2"/>
          </rPr>
          <t xml:space="preserve">
</t>
        </r>
      </text>
    </comment>
    <comment ref="E105" authorId="0" shapeId="0" xr:uid="{FF2A6716-FF98-425D-8482-717DBC7D016E}">
      <text>
        <r>
          <rPr>
            <b/>
            <sz val="9"/>
            <color indexed="81"/>
            <rFont val="Tahoma"/>
            <family val="2"/>
          </rPr>
          <t>Update Based on latest SOF</t>
        </r>
        <r>
          <rPr>
            <sz val="9"/>
            <color indexed="81"/>
            <rFont val="Tahoma"/>
            <family val="2"/>
          </rPr>
          <t xml:space="preserve">
</t>
        </r>
      </text>
    </comment>
    <comment ref="E106" authorId="0" shapeId="0" xr:uid="{3E137148-5A05-485C-90FD-1E2EA764BD7B}">
      <text>
        <r>
          <rPr>
            <b/>
            <sz val="9"/>
            <color indexed="81"/>
            <rFont val="Tahoma"/>
            <family val="2"/>
          </rPr>
          <t>Update Based on latest SOF</t>
        </r>
        <r>
          <rPr>
            <sz val="9"/>
            <color indexed="81"/>
            <rFont val="Tahoma"/>
            <family val="2"/>
          </rPr>
          <t xml:space="preserve">
</t>
        </r>
      </text>
    </comment>
    <comment ref="E107" authorId="0" shapeId="0" xr:uid="{FE67DEAC-C6B9-47B4-9FA3-AC0EFF01B873}">
      <text>
        <r>
          <rPr>
            <sz val="12"/>
            <color indexed="81"/>
            <rFont val="Tahoma"/>
            <family val="2"/>
          </rPr>
          <t>To reconcile with Foundation Monthly "Cash Flow" Summary of Finance publication, ensure to update Line 107.  Found Line 39 of Summary of Finances.</t>
        </r>
        <r>
          <rPr>
            <sz val="9"/>
            <color indexed="81"/>
            <rFont val="Tahoma"/>
            <family val="2"/>
          </rPr>
          <t xml:space="preserve">
</t>
        </r>
        <r>
          <rPr>
            <b/>
            <sz val="12"/>
            <color indexed="81"/>
            <rFont val="Tahoma"/>
            <family val="2"/>
          </rPr>
          <t xml:space="preserve">Enter as a negative value.
</t>
        </r>
      </text>
    </comment>
    <comment ref="E119" authorId="0" shapeId="0" xr:uid="{BCEC027D-8885-47DF-8720-429F1C7A682E}">
      <text>
        <r>
          <rPr>
            <sz val="12"/>
            <color indexed="81"/>
            <rFont val="Tahoma"/>
            <family val="2"/>
          </rPr>
          <t>To reconcile with Foundation Monthly "Cash Flow" Summary of Finance publication, ensure to update Line 120 with the value from Formula Transition Grant (TEC 48.277) DETAIL report found in LPE column, Line 13.</t>
        </r>
        <r>
          <rPr>
            <sz val="9"/>
            <color indexed="81"/>
            <rFont val="Tahoma"/>
            <family val="2"/>
          </rPr>
          <t xml:space="preserve">
</t>
        </r>
      </text>
    </comment>
    <comment ref="A136" authorId="0" shapeId="0" xr:uid="{120257F9-EA3E-41BE-A900-BBD663412139}">
      <text>
        <r>
          <rPr>
            <sz val="9"/>
            <color indexed="81"/>
            <rFont val="Verdana"/>
            <family val="2"/>
          </rPr>
          <t>The Available School Fund (ASF) serves as a finance method for the Foundation School Program (FSP). This source of revenue helps pay the state’s FSP payments to school districts and charter schools. ASF payments are based on a district’s or charter school’s prior year average daily attendance (ADA). The payment rate per ADA (the distribution rate) is adopted each year by the State Board of Education. Payments from the Available School Fund (per capita) are made monthly on a per ADA basis (except in January and February, when payments are based on a set percentage if funds are available to be distributed. The amount per ADA paid each month is not known until that month.</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C4" authorId="0" shapeId="0" xr:uid="{63B9483E-AFCB-4100-A4DB-B7CFFD921EB9}">
      <text>
        <r>
          <rPr>
            <sz val="9"/>
            <color indexed="81"/>
            <rFont val="Tahoma"/>
            <family val="2"/>
          </rPr>
          <t xml:space="preserve">Intial SOF column reconciles to July 8
 Summary of Finance (SOF).  Charter district payments beginning in September based on this column until new estimates are submitted and approved. Charter districts have their first opportunity to provide revision by submission of FSP Estimate Data Report.  The dealdline for the FSP Estimate Data Report is August 1 deadline (no late submissions accepted). 
</t>
        </r>
      </text>
    </comment>
    <comment ref="D5" authorId="0" shapeId="0" xr:uid="{BC352C00-D867-4C8F-9D20-26B7F207DA2D}">
      <text>
        <r>
          <rPr>
            <sz val="9"/>
            <color indexed="81"/>
            <rFont val="Tahoma"/>
            <family val="2"/>
          </rPr>
          <t xml:space="preserve">The FSP Estimates SOF column produces a view of the September 10 SOF and potential new basis for payments if the FSP Estimate Data Report is submitted and approved.    </t>
        </r>
      </text>
    </comment>
    <comment ref="E5" authorId="0" shapeId="0" xr:uid="{BD230BFC-C152-4179-B6A4-32F7297EAA9D}">
      <text>
        <r>
          <rPr>
            <sz val="9"/>
            <color indexed="81"/>
            <rFont val="Tahoma"/>
            <family val="2"/>
          </rPr>
          <t xml:space="preserve">The Cash Flow column allows charter districts to update estimates based on data reported through FSP six-weeks attendance, ADA Projection report. The cash flow column is the basis of paments to the charter district.
FSP six-week reports are due in the FSP application system 10-calendar days after the six-week reporting period ends. 
TEA publishes a new iteration of the SOF based on the ADA Projection report of approved six-weeks data.  TEA encourages charter districts to conduct a monthly reconcilation to match to the SOF's published on the 10th.
</t>
        </r>
      </text>
    </comment>
    <comment ref="F5" authorId="0" shapeId="0" xr:uid="{C5FAE9EC-39A2-46F3-B8D1-554127AB7023}">
      <text>
        <r>
          <rPr>
            <sz val="9"/>
            <color indexed="81"/>
            <rFont val="Tahoma"/>
            <family val="2"/>
          </rPr>
          <t xml:space="preserve">The Budget colum allows charter districts to update estimates from Cash Flow column based on local data and calculations to produce budget projections for the school year. </t>
        </r>
      </text>
    </comment>
    <comment ref="D7" authorId="0" shapeId="0" xr:uid="{75B82970-72CA-49A5-82CA-6E05CF01D1CD}">
      <text>
        <r>
          <rPr>
            <sz val="9"/>
            <color indexed="81"/>
            <rFont val="Tahoma"/>
            <family val="2"/>
          </rPr>
          <t xml:space="preserve">Ensure to complete the Estimates tab to allow calculation of the current High School ADA
</t>
        </r>
      </text>
    </comment>
    <comment ref="D36" authorId="0" shapeId="0" xr:uid="{2EE1CA26-DBAE-44B3-8037-54A32AEE1883}">
      <text>
        <r>
          <rPr>
            <b/>
            <sz val="9"/>
            <color indexed="81"/>
            <rFont val="Tahoma"/>
            <family val="2"/>
          </rPr>
          <t>Ensure Estimates tab is completed to allow calculation of 9th through 12 grade CTE FTEs</t>
        </r>
        <r>
          <rPr>
            <sz val="9"/>
            <color indexed="81"/>
            <rFont val="Tahoma"/>
            <family val="2"/>
          </rPr>
          <t xml:space="preserve">
</t>
        </r>
      </text>
    </comment>
    <comment ref="A38" authorId="0" shapeId="0" xr:uid="{00000000-0006-0000-0100-000001000000}">
      <text>
        <r>
          <rPr>
            <b/>
            <sz val="10"/>
            <color indexed="81"/>
            <rFont val="Arial Nova"/>
            <family val="2"/>
          </rPr>
          <t xml:space="preserve">REGULAR PROGRAM ADA </t>
        </r>
        <r>
          <rPr>
            <sz val="10"/>
            <color indexed="81"/>
            <rFont val="Arial Nova"/>
            <family val="2"/>
          </rPr>
          <t xml:space="preserve">= Refined ADA minus Special Ed. FTEs and CTE FTEs. </t>
        </r>
      </text>
    </comment>
    <comment ref="D39" authorId="0" shapeId="0" xr:uid="{CBB150AA-FF34-4282-8539-EC93A8B3568C}">
      <text>
        <r>
          <rPr>
            <b/>
            <sz val="9"/>
            <color indexed="81"/>
            <rFont val="Tahoma"/>
            <family val="2"/>
          </rPr>
          <t>Ensure Estimates tab provides the Gifted and Talented enrollment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D1" authorId="0" shapeId="0" xr:uid="{77F10D84-CB01-4643-9108-8BF589A58C07}">
      <text>
        <r>
          <rPr>
            <b/>
            <sz val="10"/>
            <color indexed="81"/>
            <rFont val="Verdana"/>
            <family val="2"/>
          </rPr>
          <t>Use the Payment Calculator to calculate the charter school's the Foundation School Fund (FSF) payment for any given month,
September through August.  Payments are direct deposited to the charter school's banking institution on the 25th of each
month or prior busines day if the 25th falls on a holiday or weekend day.
1. Enter your data in the column C or D according to your established payment class, either Payment Class: 4 (regular) or
    5 (accelerated).  
2. In row 4 for Total Foundation School Fund (FSF), enter amount from State Aid tab, Line 128.
3. In row 5 for Adjustment Amount, enter each amount from the Adjustment Amount column just as reported from Payment Ledger.
4. In row 6 for Total Paid to Date Amount, enter amount as reported in the last row of the "Paid to Date" column of  your Payment
    Ledger report.  Enter the Paid to Date amount as a negative whole number.  For example, if you have been paid to date $922,206,
    enter as -922206.
5.  In row 8 for Payment Number, enter a number 1 through 12 (i.e Payment number) according to the Payment Month as listed
      in the table below. Payment 1 is for September, Payment 2 is for October, and so on.</t>
        </r>
        <r>
          <rPr>
            <sz val="10"/>
            <color indexed="81"/>
            <rFont val="Verdana"/>
            <family val="2"/>
          </rPr>
          <t xml:space="preserve">
</t>
        </r>
      </text>
    </comment>
    <comment ref="G12" authorId="0" shapeId="0" xr:uid="{2F2A5359-B19D-4D29-A05F-0087D7CC2AFA}">
      <text>
        <r>
          <rPr>
            <b/>
            <sz val="9"/>
            <color indexed="81"/>
            <rFont val="Tahoma"/>
            <family val="2"/>
          </rPr>
          <t xml:space="preserve">***Accelerated Payment Class 5*** - House Bill 2251 enacted by the 84th Texas Legislature provides charter schools that have experienced a 10% or greater growth in enrollment with the option of an accelerated FSP payment schedule (Payment Class 5). Applicants eligibility will be determined by comparing a charter school’s first day enrollment reported on the Accelerated Payment Schedule with the charter school's prior year Fall PEIMS enrollment. The Accelerated Payment Schedule opens annually in the Foundation School Program system, Charter Schools module, in late August and closes September 1. NO LATE SUBMISSIONS ARE ACCEPTED.
Note:  Charter schools whose Payment Class 5 schedule ends August 31,  will have the opportunity to reestablish eligibility and submit a new application for APS by the September 1, the deadline date. NO LATE SUBMISSIONS ARE ACCEPTED.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I2" authorId="0" shapeId="0" xr:uid="{C05DE810-F530-42FE-9173-2A0A65F59B46}">
      <text>
        <r>
          <rPr>
            <b/>
            <sz val="11"/>
            <color indexed="81"/>
            <rFont val="Verdana"/>
            <family val="2"/>
          </rPr>
          <t>The ADA Projection Report worksheet models the interface of the same name in the Foundation School Program (FSP) system.  The Texas Education Agency (TEA) uses the "Average" column of the FSP ADA Projecction Report and other estimate data to determine the charter school's Foundation School Program State Aid (average ADA and average FTEs).
The "Average "column is calculated by taking Approved data for the 1st through 6th, Six-Week District Summary Attendance reports. For reporting periods that are not in Approved status, the FSP system uses the latest Approved Six-Week District Summary Attendance report and carries the data forward to applicable Six-Week District Summary Attendance report columns.
Charters may choose to use this tool to update one or more of the Six-Week District Summary Attendance report columns to reflect known trends and evaluate the "Average" column for budgeting purposes.</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<sst xmlns="http://schemas.openxmlformats.org/spreadsheetml/2006/main" count="4542" uniqueCount="927">
  <si>
    <t>WESTLAKE ACADEMY CHARTER SCHOOL</t>
  </si>
  <si>
    <t>ORENDA CHARTER SCHOOL</t>
  </si>
  <si>
    <t>MEYERPARK ELEMENTARY</t>
  </si>
  <si>
    <t>TEXAS PREPARATORY SCHOOL</t>
  </si>
  <si>
    <t>EHRHART SCHOOL</t>
  </si>
  <si>
    <t>WACO CHARTER SCHOOL</t>
  </si>
  <si>
    <t>CROSSTIMBERS ACADEMY</t>
  </si>
  <si>
    <t>GEORGE I SANCHEZ CHARTER</t>
  </si>
  <si>
    <t>UNIVERSITY OF HOUSTON CHARTER SCHOOL</t>
  </si>
  <si>
    <t>AMIGOS POR VIDA-FRIENDS FOR LIFE PUBLIC CHARTER SC</t>
  </si>
  <si>
    <t>HOUSTON HEIGHTS HIGH SCHOOL</t>
  </si>
  <si>
    <t>HOUSTON GATEWAY ACADEMY, INC.</t>
  </si>
  <si>
    <t>OTHER PROGRAMS</t>
  </si>
  <si>
    <t>CALVIN NELMS CHARTER SCHOOLS</t>
  </si>
  <si>
    <t>SOUTHWEST SCHOOL</t>
  </si>
  <si>
    <t>ACCELERATED INTERMEDIATE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</si>
  <si>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</si>
  <si>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</si>
  <si>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</si>
  <si>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</si>
  <si>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</si>
  <si>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</si>
  <si>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</si>
  <si>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</si>
  <si>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</si>
  <si>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</si>
  <si>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</si>
  <si>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</si>
  <si>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</si>
  <si>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</si>
  <si>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TWO DIMENSIONS PREPARATORY ACADEMY</t>
  </si>
  <si>
    <t>COMQUEST ACADEMY</t>
  </si>
  <si>
    <t>HARMONY SCIENCE ACADEMY</t>
  </si>
  <si>
    <t>BEATRICE MAYES INSTITUTE CHARTER SCHOOL</t>
  </si>
  <si>
    <t>DRAW ACADEMY</t>
  </si>
  <si>
    <t>KATHERINE ANNE PORTER SCHOOL</t>
  </si>
  <si>
    <t>CHARTER NAME</t>
  </si>
  <si>
    <t>RICHARD MILBURN ALTER HIGH SCHOOL (KILLEEN)</t>
  </si>
  <si>
    <t>POR VIDA ACADEMY</t>
  </si>
  <si>
    <t>BEXAR COUNTY ACADEMY</t>
  </si>
  <si>
    <t>SOUTHWEST PREPARATORY SCHOOL</t>
  </si>
  <si>
    <t>POSITIVE SOLUTIONS CHARTER SCHOOL</t>
  </si>
  <si>
    <t>BRAZOS SCHOOL FOR INQUIRY &amp; CREATIVITY</t>
  </si>
  <si>
    <t>TRINITY CHARTER SCHOOL</t>
  </si>
  <si>
    <t>UNIVERSAL ACADEMY</t>
  </si>
  <si>
    <t>JEAN MASSIEU ACADEMY</t>
  </si>
  <si>
    <t>A+ ACADEMY</t>
  </si>
  <si>
    <t>INSPIRED VISION ACADEMY</t>
  </si>
  <si>
    <t>GATEWAY CHARTER ACADEMY</t>
  </si>
  <si>
    <t>EDUCATION CENTER INTERNATIONAL ACADEMY</t>
  </si>
  <si>
    <t>GOLDEN RULE CHARTER SCHOOL</t>
  </si>
  <si>
    <t>WAXAHACHIE FAITH FAMILY ACADEMY</t>
  </si>
  <si>
    <t>SER-NINOS CHARTER SCHOOL</t>
  </si>
  <si>
    <t>ACADEMY OF ACCELERATED LEARNING, INC</t>
  </si>
  <si>
    <t>ALIEF MONTESSORI COMMUNITY SCHOOL</t>
  </si>
  <si>
    <t>PINEYWOODS COMMUNITY ACADEMY</t>
  </si>
  <si>
    <t>ST MARY'S ACADEMY CHARTER SCHOOL</t>
  </si>
  <si>
    <t>GEORGE GERVIN ACADEMY</t>
  </si>
  <si>
    <t>SCHOOL OF EXCELLENCE IN EDUCATION</t>
  </si>
  <si>
    <t>BROOKS ACADEMY OF SCIENCE AND ENGINEERING</t>
  </si>
  <si>
    <t>LA ACADEMIA DE ESTRELLAS</t>
  </si>
  <si>
    <t>HARMONY SCHOOL OF EXCELLENCE</t>
  </si>
  <si>
    <t>CDN</t>
  </si>
  <si>
    <t>LIGHTHOUSE CHARTER SCHOOL</t>
  </si>
  <si>
    <t>EAST FORT WORTH MONTESSORI ACADEMY</t>
  </si>
  <si>
    <t>LA FE PREPARATORY SCHOOL</t>
  </si>
  <si>
    <t>AMBASSADORS PREPARATORY ACADEMY</t>
  </si>
  <si>
    <t>YES</t>
  </si>
  <si>
    <t>NO</t>
  </si>
  <si>
    <t>AUSTIN DISCOVERY SCHOOL</t>
  </si>
  <si>
    <t>CORPUS CHRISTI MONTESSORI SCHOOL</t>
  </si>
  <si>
    <t>Regular Program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</si>
  <si>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</si>
  <si>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</si>
  <si>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</si>
  <si>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</si>
  <si>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</si>
  <si>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</si>
  <si>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</si>
  <si>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</si>
  <si>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</si>
  <si>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</si>
  <si>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</si>
  <si>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</si>
  <si>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</si>
  <si>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</si>
  <si>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</si>
  <si>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</si>
  <si>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</si>
  <si>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</si>
  <si>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</si>
  <si>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</si>
  <si>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</si>
  <si>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ARISTOI CLASSICAL ACADEMY</t>
  </si>
  <si>
    <t>CHAPARRAL STAR ACADEMY</t>
  </si>
  <si>
    <t>DR M L GARZA-GONZALEZ CHARTER SCHOOL</t>
  </si>
  <si>
    <t>HENRY FORD ACADEMY ALAMEDA SCHOOL FOR ART + DESIGN</t>
  </si>
  <si>
    <t>IDEA PUBLIC SCHOOLS</t>
  </si>
  <si>
    <t>MERIDIAN WORLD SCHOOL LLC</t>
  </si>
  <si>
    <t>PREMIER HIGH SCHOOLS</t>
  </si>
  <si>
    <t>PROMISE COMMUNITY SCHOOL</t>
  </si>
  <si>
    <t>SEASHORE CHARTER SCHOOLS</t>
  </si>
  <si>
    <t>TEXAS LEADERSHIP</t>
  </si>
  <si>
    <t>YES PREP PUBLIC SCHOOLS INC</t>
  </si>
  <si>
    <t>% of Unpaid Balance</t>
  </si>
  <si>
    <t>September</t>
  </si>
  <si>
    <t>October</t>
  </si>
  <si>
    <t>November</t>
  </si>
  <si>
    <t>December</t>
  </si>
  <si>
    <t>January</t>
  </si>
  <si>
    <t>February</t>
  </si>
  <si>
    <t>March</t>
  </si>
  <si>
    <t>April</t>
  </si>
  <si>
    <t>May</t>
  </si>
  <si>
    <t>June</t>
  </si>
  <si>
    <t>July</t>
  </si>
  <si>
    <t>August</t>
  </si>
  <si>
    <t>UME PREPARATORY ACADEMY</t>
  </si>
  <si>
    <t>LEGACY PREPARATORY</t>
  </si>
  <si>
    <t>EXCELLENCE IN LEADERSHIP ACADEMY</t>
  </si>
  <si>
    <t>UT TYLER INNOVATION ACADEMY</t>
  </si>
  <si>
    <t>AUSTIN ACHIEVE PUBLIC SCHOOLS</t>
  </si>
  <si>
    <t>Average</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</si>
  <si>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</si>
  <si>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</si>
  <si>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</si>
  <si>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</si>
  <si>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</si>
  <si>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</si>
  <si>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</si>
  <si>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</si>
  <si>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</si>
  <si>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</si>
  <si>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</si>
  <si>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</si>
  <si>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</si>
  <si>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</si>
  <si>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</si>
  <si>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</si>
  <si>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</si>
  <si>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</si>
  <si>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</si>
  <si>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</si>
  <si>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</si>
  <si>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</si>
  <si>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</si>
  <si>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</si>
  <si>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</si>
  <si>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</si>
  <si>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</si>
  <si>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</si>
  <si>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</si>
  <si>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</si>
  <si>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</si>
  <si>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</si>
  <si>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</si>
  <si>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</si>
  <si>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</si>
  <si>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</si>
  <si>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</si>
  <si>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</si>
  <si>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</si>
  <si>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</si>
  <si>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</si>
  <si>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</si>
  <si>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</si>
  <si>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</si>
  <si>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</si>
  <si>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</si>
  <si>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</si>
  <si>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</si>
  <si>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</si>
  <si>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</si>
  <si>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</si>
  <si>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</si>
  <si>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</si>
  <si>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</si>
  <si>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</si>
  <si>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</si>
  <si>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</si>
  <si>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</si>
  <si>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</si>
  <si>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</si>
  <si>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</si>
  <si>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</si>
  <si>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</si>
  <si>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</si>
  <si>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</si>
  <si>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</si>
  <si>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</si>
  <si>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</si>
  <si>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</si>
  <si>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</si>
  <si>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</si>
  <si>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</si>
  <si>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</si>
  <si>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</si>
  <si>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</si>
  <si>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</si>
  <si>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</si>
  <si>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</si>
  <si>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</si>
  <si>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</si>
  <si>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</si>
  <si>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</si>
  <si>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</si>
  <si>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</si>
  <si>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</si>
  <si>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</si>
  <si>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</si>
  <si>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</si>
  <si>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</si>
  <si>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</si>
  <si>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</si>
  <si>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</si>
  <si>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</si>
  <si>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</si>
  <si>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</si>
  <si>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</si>
  <si>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</si>
  <si>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</si>
  <si>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</si>
  <si>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</si>
  <si>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</si>
  <si>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</si>
  <si>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</si>
  <si>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</si>
  <si>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</si>
  <si>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</si>
  <si>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</si>
  <si>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</si>
  <si>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</si>
  <si>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</si>
  <si>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</si>
  <si>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</si>
  <si>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</si>
  <si>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</si>
  <si>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</si>
  <si>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</si>
  <si>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</si>
  <si>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</si>
  <si>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</si>
  <si>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</si>
  <si>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</si>
  <si>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</si>
  <si>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</si>
  <si>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</si>
  <si>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</si>
  <si>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</si>
  <si>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</si>
  <si>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</si>
  <si>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</si>
  <si>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</si>
  <si>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</si>
  <si>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</si>
  <si>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</si>
  <si>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</si>
  <si>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</si>
  <si>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</si>
  <si>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</si>
  <si>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</si>
  <si>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</si>
  <si>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</si>
  <si>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</si>
  <si>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</si>
  <si>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</si>
  <si>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</si>
  <si>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</si>
  <si>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</si>
  <si>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</si>
  <si>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</si>
  <si>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</si>
  <si>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</si>
  <si>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</si>
  <si>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</si>
  <si>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</si>
  <si>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</si>
  <si>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</si>
  <si>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</si>
  <si>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</si>
  <si>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</si>
  <si>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</si>
  <si>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</si>
  <si>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</si>
  <si>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</si>
  <si>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</si>
  <si>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</si>
  <si>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</si>
  <si>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</si>
  <si>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</si>
  <si>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</si>
  <si>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</si>
  <si>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</si>
  <si>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</si>
  <si>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</si>
  <si>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</si>
  <si>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</si>
  <si>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</si>
  <si>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</si>
  <si>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</si>
  <si>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</si>
  <si>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</si>
  <si>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</si>
  <si>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</si>
  <si>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</si>
  <si>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</si>
  <si>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</si>
  <si>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</si>
  <si>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</si>
  <si>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</si>
  <si>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</si>
  <si>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</si>
  <si>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</si>
  <si>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</si>
  <si>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</si>
  <si>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</si>
  <si>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</si>
  <si>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</si>
  <si>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</si>
  <si>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</si>
  <si>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</si>
  <si>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</si>
  <si>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</si>
  <si>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</si>
  <si>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</si>
  <si>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</si>
  <si>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</si>
  <si>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</si>
  <si>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</si>
  <si>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</si>
  <si>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</si>
  <si>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</si>
  <si>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</si>
  <si>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</si>
  <si>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</si>
  <si>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</si>
  <si>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</si>
  <si>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</si>
  <si>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</si>
  <si>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</si>
  <si>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</si>
  <si>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</si>
  <si>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</si>
  <si>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</si>
  <si>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</si>
  <si>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</si>
  <si>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</si>
  <si>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</si>
  <si>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THE VARNETT PUBLIC SCHOOL</t>
  </si>
  <si>
    <t>AMIGOS POR VIDA-FRIENDS FOR LIFE PUB CHTR SCH</t>
  </si>
  <si>
    <t>HOUSTON GATEWAY ACADEMY INC</t>
  </si>
  <si>
    <t>STEP CHARTER SCHOOL</t>
  </si>
  <si>
    <t>THE RHODES SCHOOL</t>
  </si>
  <si>
    <t>HARMONY SCHOOL OF SCIENCE - HOUSTON</t>
  </si>
  <si>
    <t>THE LAWSON ACADEMY</t>
  </si>
  <si>
    <t>THE PRO-VISION ACADEMY</t>
  </si>
  <si>
    <t>HORIZON MONTESSORI PUBLIC SCHOOLS</t>
  </si>
  <si>
    <t>MIDVALLEY ACADEMY CHARTER DISTRICT</t>
  </si>
  <si>
    <t>TEKOA ACADEMY OF ACCELERATED STUDIES STEM SCHOOL</t>
  </si>
  <si>
    <t>BOB HOPE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</si>
  <si>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</si>
  <si>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</si>
  <si>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</si>
  <si>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</si>
  <si>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</si>
  <si>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</si>
  <si>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</si>
  <si>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</si>
  <si>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</si>
  <si>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MONTESSORI FOR ALL</t>
  </si>
  <si>
    <t>THE EXCEL CENTER (FOR ADULTS)</t>
  </si>
  <si>
    <t>GATEWAY ACADEMY CHARTER DISTRICT</t>
  </si>
  <si>
    <t>% of Annual Allotment</t>
  </si>
  <si>
    <t>BETA ACADEMY</t>
  </si>
  <si>
    <t>KI CHARTER ACADEMY</t>
  </si>
  <si>
    <t>HIGH POINT ACADEMY</t>
  </si>
  <si>
    <t>THE EXCEL CENTER</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</si>
  <si>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</si>
  <si>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</si>
  <si>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</si>
  <si>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</si>
  <si>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</si>
  <si>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</si>
  <si>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</si>
  <si>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</si>
  <si>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VARNETT PUBLIC SCHOOL, THE</t>
  </si>
  <si>
    <t>YES PREP PUBLIC SCHOOLS, INC.</t>
  </si>
  <si>
    <t>% Remaining</t>
  </si>
  <si>
    <t>Settle-Up</t>
  </si>
  <si>
    <t>UPLIFT EDUCATION</t>
  </si>
  <si>
    <t>Payment Amount</t>
  </si>
  <si>
    <t>A+ UNLIMITED POTENTIAL</t>
  </si>
  <si>
    <t>PIONEER TECHNOLOGY &amp; ARTS ACADEMY</t>
  </si>
  <si>
    <t>TRIVIUM ACADEMY</t>
  </si>
  <si>
    <t>SAM HOUSTON STATE UNIVERSITY CHARTER SCHOOL</t>
  </si>
  <si>
    <t>HERITAGE ACADEMY</t>
  </si>
  <si>
    <t>1st Six Weeks</t>
  </si>
  <si>
    <t>2nd Six Weeks</t>
  </si>
  <si>
    <t>3rd Six Weeks</t>
  </si>
  <si>
    <t>4th Six Weeks</t>
  </si>
  <si>
    <t>5th Six Weeks</t>
  </si>
  <si>
    <t>6th Six Weeks</t>
  </si>
  <si>
    <t>Attendance Data</t>
  </si>
  <si>
    <t>Days in Membership</t>
  </si>
  <si>
    <t>Total Days Absent</t>
  </si>
  <si>
    <t>Total Days Present</t>
  </si>
  <si>
    <t>Total Ineligible Days</t>
  </si>
  <si>
    <t>Total Eligible Days</t>
  </si>
  <si>
    <t>Total Refined ADA</t>
  </si>
  <si>
    <t>Bilingual/ESL Eligible Days</t>
  </si>
  <si>
    <t>BIL/ESL Refined ADA</t>
  </si>
  <si>
    <t>Special Ed. Mainstream Eligible Days (Code 40)</t>
  </si>
  <si>
    <t>Special Ed. Mainstream Refined ADA</t>
  </si>
  <si>
    <t>Pregnancy Related Services (PRS) Eligible Days</t>
  </si>
  <si>
    <t>Pregnancy Related Services FTE</t>
  </si>
  <si>
    <t>V1 FTE</t>
  </si>
  <si>
    <t>V2 FTE</t>
  </si>
  <si>
    <t>V3 FTE</t>
  </si>
  <si>
    <t>V4 FTE</t>
  </si>
  <si>
    <t>V5 FTE</t>
  </si>
  <si>
    <t>V6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</si>
  <si>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</si>
  <si>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</si>
  <si>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</si>
  <si>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</si>
  <si>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</si>
  <si>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</si>
  <si>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</si>
  <si>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</si>
  <si>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</si>
  <si>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</si>
  <si>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</si>
  <si>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</si>
  <si>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</si>
  <si>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</si>
  <si>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Select Status</t>
  </si>
  <si>
    <t xml:space="preserve">Payment Number </t>
  </si>
  <si>
    <t>Payment Class:</t>
  </si>
  <si>
    <t>Total Foundation School Fund (FSF)</t>
  </si>
  <si>
    <t>4
(regular)</t>
  </si>
  <si>
    <t>5
(accelerated)</t>
  </si>
  <si>
    <t>MAXIMUM ENROLLMENT</t>
  </si>
  <si>
    <t>A. W. BROWN LEADERSHIP ACADEMY</t>
  </si>
  <si>
    <t>COMPASS ROSE ACADEMY</t>
  </si>
  <si>
    <t>GOODWATER MONTESSORI SCHOOL</t>
  </si>
  <si>
    <t>SOUTHWEST SCHOOLS</t>
  </si>
  <si>
    <t>TIER II</t>
  </si>
  <si>
    <t>CALC_FORM_CD</t>
  </si>
  <si>
    <t>NET_MO_LOCAL_REV</t>
  </si>
  <si>
    <t>FSF_ALLOT_BEFORE_42_2518</t>
  </si>
  <si>
    <t>NET_MO_REV_TOT</t>
  </si>
  <si>
    <t>PY2_DPV_ADJ</t>
  </si>
  <si>
    <t>PY1_MO_COLL_FRZ</t>
  </si>
  <si>
    <t>PY1_MO_COLL_TOT</t>
  </si>
  <si>
    <t>JUBILEE ACADEMIES</t>
  </si>
  <si>
    <t>A W BROWN LEADERSHIP ACADEMY</t>
  </si>
  <si>
    <t>Available School Fund Average Daily Attendance (ADA)</t>
  </si>
  <si>
    <t xml:space="preserve">Number Enrolled in Two-hour Class </t>
  </si>
  <si>
    <t>Number Enrolled in One-hour Class</t>
  </si>
  <si>
    <t>Number Enrolled in Three-hour Class</t>
  </si>
  <si>
    <t xml:space="preserve">Number Enrolled in Four-hour Class </t>
  </si>
  <si>
    <t>Number Enrolled in Five-hour Class</t>
  </si>
  <si>
    <t>Number Enrolled in Six-hour Class</t>
  </si>
  <si>
    <t>Adjustment Amount</t>
  </si>
  <si>
    <t>Only reports in Approved status used for Average</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</si>
  <si>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</si>
  <si>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</si>
  <si>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</si>
  <si>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</si>
  <si>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</si>
  <si>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</si>
  <si>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</si>
  <si>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</si>
  <si>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</si>
  <si>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</si>
  <si>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</si>
  <si>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</si>
  <si>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</si>
  <si>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</si>
  <si>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</si>
  <si>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</si>
  <si>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</si>
  <si>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</si>
  <si>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</si>
  <si>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</si>
  <si>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</si>
  <si>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APPROVED MAXIMUM ENROLLMENT CHANGES
(effective 7/1/2018)</t>
  </si>
  <si>
    <t>REQUESTED MAXIMUM
ENROLLMENT CHANGES</t>
  </si>
  <si>
    <t>MAXIMUM
ENROLLMENT</t>
  </si>
  <si>
    <t>STAFF SALARY</t>
  </si>
  <si>
    <t>Percent of Unpaid Balance (based on schedule below)</t>
  </si>
  <si>
    <t>Foundation School Fund Remaining Balance</t>
  </si>
  <si>
    <t>REGULAR PROGRAM ADA</t>
  </si>
  <si>
    <t>TIER I ALLOTMENTS</t>
  </si>
  <si>
    <t>ASF</t>
  </si>
  <si>
    <t>FSF</t>
  </si>
  <si>
    <t>SPECIAL EDUCATION FTEs</t>
  </si>
  <si>
    <t>EXTENDED YEAR SERVICES (EYS) SPECIAL EDUCATION FTEs</t>
  </si>
  <si>
    <t>Percentage Rate of Attendance</t>
  </si>
  <si>
    <t>NEW FRONTIERS PUBLIC SCHOOLS INC</t>
  </si>
  <si>
    <t>BROOKS ACADEMIES OF TEXAS</t>
  </si>
  <si>
    <t>PROMESA ACADEMY CHARTER SCHOOL</t>
  </si>
  <si>
    <t>NOVA ACADEMY SOUTHEAST</t>
  </si>
  <si>
    <t>INTERNATIONAL LEADERSHIP OF TEXAS (ILTEXAS)</t>
  </si>
  <si>
    <t>BLOOM ACADEMY CHARTER SCHOOL</t>
  </si>
  <si>
    <t>REVE PREPARATORY CHARTER SCHOOL</t>
  </si>
  <si>
    <t>TRIUMPH PUBLIC HIGH SCHOOLS-RIO GRANDE VALLEY</t>
  </si>
  <si>
    <t>LAKE GRANBURY ACADEMY CHARTER SCHOOL</t>
  </si>
  <si>
    <t>UT TYLER UNIVERSITY ACADEMY</t>
  </si>
  <si>
    <t>KIPP TEXAS PUBLIC SCHOOLS</t>
  </si>
  <si>
    <t>TRIUMPH PUBLIC HIGH SCHOOLS-LAREDO</t>
  </si>
  <si>
    <t xml:space="preserve">INTERNATIONAL LEADERSHIP OF TEXAS (ILTEXAS) </t>
  </si>
  <si>
    <t>TRIUMPH PUBLIC HIGH SCHOOLS-EL PASO</t>
  </si>
  <si>
    <t>TRIUMPH PUBLIC HIGH SCHOOLS-LUBBOCK</t>
  </si>
  <si>
    <t>Enter Six Digit County District Number above</t>
  </si>
  <si>
    <t>TIER TWO</t>
  </si>
  <si>
    <t>TIER ONE SUBCHAPTER B AND C ALLOTMENTS:</t>
  </si>
  <si>
    <t>TIER ONE SUBCHAPTER D ALLOTMENTS:</t>
  </si>
  <si>
    <t>WEIGHTED SCE COUNT</t>
  </si>
  <si>
    <t>M&amp;O Revenue Before HB3</t>
  </si>
  <si>
    <t>Spec. Ed</t>
  </si>
  <si>
    <t>Mentor Program Allotment</t>
  </si>
  <si>
    <t>Teacher Incentive Allotment</t>
  </si>
  <si>
    <t>College Preparation Assessment Reimbursement</t>
  </si>
  <si>
    <t>Certification Examination Reimbursement</t>
  </si>
  <si>
    <t xml:space="preserve">M&amp;O Revenue Per ADA Before HB3 </t>
  </si>
  <si>
    <t>Charter Schools Facilities Funding (12.106(d))</t>
  </si>
  <si>
    <t>Number Enrolled in Advanced CTE</t>
  </si>
  <si>
    <t>Transportation Allotment</t>
  </si>
  <si>
    <t>Regular Program Allotment</t>
  </si>
  <si>
    <t xml:space="preserve">Special Education Adjusted Allotment </t>
  </si>
  <si>
    <t xml:space="preserve">Compensatory Education Allotment </t>
  </si>
  <si>
    <t>Bilingual Education Allotment</t>
  </si>
  <si>
    <t>Tier II Level 1</t>
  </si>
  <si>
    <t>Tier II Level 2</t>
  </si>
  <si>
    <t xml:space="preserve">Career and Technology Allotment </t>
  </si>
  <si>
    <t xml:space="preserve">High School Allotment </t>
  </si>
  <si>
    <t xml:space="preserve">Charter Schools Facilities Funding </t>
  </si>
  <si>
    <t>School Safety Allotment</t>
  </si>
  <si>
    <t>New Instructional Facility Allotment</t>
  </si>
  <si>
    <t>Bloom Academy Charter School</t>
  </si>
  <si>
    <t xml:space="preserve">Rêve Preparatory Charter School </t>
  </si>
  <si>
    <t>SB1882_TOT_AID</t>
  </si>
  <si>
    <t>SMALL_MID_ALLOT</t>
  </si>
  <si>
    <t>DYSLEXIA_ALLOT</t>
  </si>
  <si>
    <t>EARLY_ED_ALLOT</t>
  </si>
  <si>
    <t>FAST_GROWTH_ALLOT</t>
  </si>
  <si>
    <t>SAFETY_ALLOT</t>
  </si>
  <si>
    <t>COLLEGE_PREP_REIMB</t>
  </si>
  <si>
    <t>CERT_EXAM_REIMB</t>
  </si>
  <si>
    <t>CCMR_OUTCOMES_ALLOT</t>
  </si>
  <si>
    <t>TCHR_INCENTIVE_ALLOT</t>
  </si>
  <si>
    <t>MENTOR_ALLOT</t>
  </si>
  <si>
    <t>DROPOUT_ALLOT</t>
  </si>
  <si>
    <t>TIER_I_MO_TAX_RATE</t>
  </si>
  <si>
    <t>MAX_COMPR_RATE</t>
  </si>
  <si>
    <t>TIER_I_STATE_SHARE</t>
  </si>
  <si>
    <t>TIER_II_ENT_LV3</t>
  </si>
  <si>
    <t>FORM_TRANS_GRANT</t>
  </si>
  <si>
    <t>EWTG</t>
  </si>
  <si>
    <t>INTEREST_REFUNDS_48271</t>
  </si>
  <si>
    <t>TIER_1_STU_CNT</t>
  </si>
  <si>
    <t>TIER_2_STU_CNT</t>
  </si>
  <si>
    <t>TIER_3_STU_CNT</t>
  </si>
  <si>
    <t>TIER_4_STU_CNT</t>
  </si>
  <si>
    <t>TIER_5_STU_CNT</t>
  </si>
  <si>
    <t>TOT_TIER_STU_CNT</t>
  </si>
  <si>
    <t>SCE_RES_FAC_NON_ENROLL</t>
  </si>
  <si>
    <t>BIL_LEP_DUAL_ADA</t>
  </si>
  <si>
    <t>BIL_NONLEP_DUAL_ADA</t>
  </si>
  <si>
    <t>DYSLEXIA_ENROLL</t>
  </si>
  <si>
    <t>EARLY_ED_ADA</t>
  </si>
  <si>
    <t>DROPOUT_ADA</t>
  </si>
  <si>
    <t>BIL_TOT_ADA</t>
  </si>
  <si>
    <t>RES_FAC_ADA</t>
  </si>
  <si>
    <t>CCMR_ECODIS_ENROLL</t>
  </si>
  <si>
    <t>CCMR_NONECODIS_ENROLL</t>
  </si>
  <si>
    <t>CCMR_SPED_ENROLL</t>
  </si>
  <si>
    <t>CCMR_OUTCOMES_ENROLL</t>
  </si>
  <si>
    <t>DROPOUT_RES_ADA</t>
  </si>
  <si>
    <t>BILINGUAL_ADA</t>
  </si>
  <si>
    <t>BILINGUAL_ALLOT</t>
  </si>
  <si>
    <t>RES_FAC_ALLOT</t>
  </si>
  <si>
    <t>CCMR_ECODIS_ALLOT</t>
  </si>
  <si>
    <t>CCMR_NONECODIS_ALLOT</t>
  </si>
  <si>
    <t>CCMR_SPED_ALLOT</t>
  </si>
  <si>
    <t>SM_MID_SPED</t>
  </si>
  <si>
    <t>BIL_LEP_DUAL_ALLOT</t>
  </si>
  <si>
    <t>BIL_NONLEP_DUAL_ALLOT</t>
  </si>
  <si>
    <t>DROPOUT_RES_ALLOT</t>
  </si>
  <si>
    <t>SCE_RES_FAC_NON_ALLOT</t>
  </si>
  <si>
    <t>BETTY M CONDRA SCHOOL FOR EDUCATION INNOVATION</t>
  </si>
  <si>
    <t xml:space="preserve">PROMESA ACADEMY CHARTER SCHOOL </t>
  </si>
  <si>
    <t>SAN ANTONIO PREPARATORY CHARTER SCHOOL</t>
  </si>
  <si>
    <t>THE GATHERING PLACE</t>
  </si>
  <si>
    <t>ELEVATE COLLEGIATE CHARTER SCHOOL</t>
  </si>
  <si>
    <t>HOUSTON CLASSICAL CHARTER SCHOOL</t>
  </si>
  <si>
    <t>PL_TOT_MOREV</t>
  </si>
  <si>
    <t>PL_REV_PADA</t>
  </si>
  <si>
    <t>PL_STATE_AVG_MOREV</t>
  </si>
  <si>
    <t>PL_REV103</t>
  </si>
  <si>
    <t>PL_STATE_AVG128</t>
  </si>
  <si>
    <t>PL_REV_PP</t>
  </si>
  <si>
    <t>PL_TOT_MOREV_HH</t>
  </si>
  <si>
    <t>PL_REV_PP_D1</t>
  </si>
  <si>
    <t>HH_TARGET_REV</t>
  </si>
  <si>
    <t>CL_MOREV</t>
  </si>
  <si>
    <t>Pregnancy Related FTEs</t>
  </si>
  <si>
    <t xml:space="preserve">Tier 5 Census Block </t>
  </si>
  <si>
    <t xml:space="preserve">Tier 1 Census Block </t>
  </si>
  <si>
    <t>Mainstream ADA</t>
  </si>
  <si>
    <t>Career &amp; Technology FTEs</t>
  </si>
  <si>
    <t>Advanced Career &amp; Technology Education Students</t>
  </si>
  <si>
    <t>Dyslexia Enrollment</t>
  </si>
  <si>
    <t>Bilingual ADA</t>
  </si>
  <si>
    <t>Homebound (Code 01)</t>
  </si>
  <si>
    <t>Hospital Class (Code 02)</t>
  </si>
  <si>
    <t>Speech Therapy (Code 00)</t>
  </si>
  <si>
    <t>VAC (Code 08)</t>
  </si>
  <si>
    <t>Residential Care &amp; Treatment (Code 81-89)</t>
  </si>
  <si>
    <t>EYS Homebound (Code 01)</t>
  </si>
  <si>
    <t>EYS Hospital Class (Code 02)</t>
  </si>
  <si>
    <t>EYS Speech Therapy (Code 00)</t>
  </si>
  <si>
    <t>EYS VAC (Code 08)</t>
  </si>
  <si>
    <t>EYS Residential Care &amp; Treatment (Code 81-89)</t>
  </si>
  <si>
    <t xml:space="preserve">FUNDING COMPONENTS </t>
  </si>
  <si>
    <t>Regular Program Routes (2019 Linear Density &amp; Bus Passes)</t>
  </si>
  <si>
    <t>Tier 1 Census Block - 0.2250 weight</t>
  </si>
  <si>
    <t>Tier 2 Census Block - 0.2375 weight</t>
  </si>
  <si>
    <t>Tier 3 Census Block - 0.2500 weight</t>
  </si>
  <si>
    <t>Tier 4 Census Block - 0.2625 weight</t>
  </si>
  <si>
    <t>Tier 5 Census Block - 0.2750 weight</t>
  </si>
  <si>
    <t>Transportation Allotment Total</t>
  </si>
  <si>
    <t>Transportation Allotment Detail:</t>
  </si>
  <si>
    <t>Total Number of Students Enrolled</t>
  </si>
  <si>
    <t>Number Enrolled in Bilingual/ESL (LEP only)</t>
  </si>
  <si>
    <t xml:space="preserve">Number of Students in Grades 9-12 </t>
  </si>
  <si>
    <t xml:space="preserve">Number of Students in Gifted and Talented </t>
  </si>
  <si>
    <t>Career and Technology Enrollment:</t>
  </si>
  <si>
    <t>EYS Spec. Ed</t>
  </si>
  <si>
    <t>Number Enrolled in Homebound (Code 01)</t>
  </si>
  <si>
    <t>Number Enrolled in Hospital Class (Code 02)</t>
  </si>
  <si>
    <t>Number Enrolled in Speech Therapy (Code 00)</t>
  </si>
  <si>
    <t>Number Enrolled in Resource Room (Code 41 &amp; 42)</t>
  </si>
  <si>
    <t>Number Enrolled in Self-Contained Mild/Mod/Sev (Code 43 &amp; 44)</t>
  </si>
  <si>
    <t>Number Enrolled in Full-Time Early Childhood (Code 45)</t>
  </si>
  <si>
    <t>Number Enrolled in Off-Home Campus (Code 91-98)</t>
  </si>
  <si>
    <t>Number Enrolled in VAC (Code 08)</t>
  </si>
  <si>
    <t>Number Enrolled from State Schools (Code 30)</t>
  </si>
  <si>
    <t>Number Enrolled in Residential Care &amp; Treatment (Code 81-89)</t>
  </si>
  <si>
    <t>Number Enrolled in Mainstream (Code 40)</t>
  </si>
  <si>
    <t xml:space="preserve">Number of Pregnancy Related Students </t>
  </si>
  <si>
    <t>7th to 12th Grade</t>
  </si>
  <si>
    <t>Staff Salary Allotment Eligibility (NO or YES):</t>
  </si>
  <si>
    <t>New Instructional Facilities Allotment (NIFA)</t>
  </si>
  <si>
    <t>Enter Six-Digit CDN in Cell B1</t>
  </si>
  <si>
    <t>Prior Law Data Elements</t>
  </si>
  <si>
    <t>*Number of Students with Dyslexia or Related Disorder</t>
  </si>
  <si>
    <t>*Number of Students in Early Education, K-3 (Educationally disadvantaged, or LEP and bilingual, or special language)</t>
  </si>
  <si>
    <t xml:space="preserve">*Number of Students in Dropout Recovery School </t>
  </si>
  <si>
    <t>*Number of Students in Residential Placement Facility</t>
  </si>
  <si>
    <t>*Number Enrolled in Bilingual LEP Dual Language</t>
  </si>
  <si>
    <t>*Number Enrolled in Bilingual Non LEP Dual Language</t>
  </si>
  <si>
    <t>Resource Room (Code 41 &amp; 42)</t>
  </si>
  <si>
    <t>Self-Contained Mild/Mod/Sev (Code 43 &amp; 44)</t>
  </si>
  <si>
    <t>Full-Time Early Childhood (Code 45)</t>
  </si>
  <si>
    <t>Off-Home Campus (Code 91-98)</t>
  </si>
  <si>
    <t>State Schools (Code 30)</t>
  </si>
  <si>
    <t>Refined Average Daily Attendance (ADA)</t>
  </si>
  <si>
    <t>SPECIAL EDUCATION FTE</t>
  </si>
  <si>
    <t>SPECIAL EDUCATION WEIGHTED FTE</t>
  </si>
  <si>
    <t xml:space="preserve"> EYS SPECIAL EDUCATION FTE</t>
  </si>
  <si>
    <t>EYS SPECIAL EDUCATION WEIGHTED FTE</t>
  </si>
  <si>
    <t>EYS Resource Room (Code 41 &amp; 42)</t>
  </si>
  <si>
    <t>EYS Self-Contained Mild/Mod/Sev (Code 43 &amp; 44)</t>
  </si>
  <si>
    <t>EYS Full-Time Early Childhood (Code 45)</t>
  </si>
  <si>
    <t>EYS Off-Home Campus (Code 91-98)</t>
  </si>
  <si>
    <t>EYS State Schools (Code 30)</t>
  </si>
  <si>
    <t>Bilingual/ESL (LEP only)</t>
  </si>
  <si>
    <t>Bilingual LEP Dual Language</t>
  </si>
  <si>
    <t>Bilingual Non LEP Dual Language</t>
  </si>
  <si>
    <t>SUMMARY OF FINANCE (SOF) 
HOUSE BILL 3</t>
  </si>
  <si>
    <t>Per Capita Rate</t>
  </si>
  <si>
    <t xml:space="preserve">District Basic Allotment (DBA) </t>
  </si>
  <si>
    <t xml:space="preserve">Small &amp; Mid-Size Charter Allotment </t>
  </si>
  <si>
    <t>District Tax Rate Level 1 (DTR1)</t>
  </si>
  <si>
    <t>District Tax Rate Level 2 (DTR2)</t>
  </si>
  <si>
    <t>Interest &amp; Sinking Rate</t>
  </si>
  <si>
    <t>EDA Guaranteed Yield (GY)</t>
  </si>
  <si>
    <t>Level 1 Entitlement</t>
  </si>
  <si>
    <t>Level 2 Entitlement</t>
  </si>
  <si>
    <t>Enter Six-Digit CDN in Estimates tab, cell B1</t>
  </si>
  <si>
    <t>Bilingual:</t>
  </si>
  <si>
    <t xml:space="preserve">Special Education: </t>
  </si>
  <si>
    <t>Extended Year Services Special Education:</t>
  </si>
  <si>
    <t>Tier One Allotments and Reimbursements ($)</t>
  </si>
  <si>
    <t>State Compensatory Education Enrollment
Highest Six-Month Average</t>
  </si>
  <si>
    <t>Career &amp; Technology Enrollment:</t>
  </si>
  <si>
    <t xml:space="preserve">State Compensatory Education (SCE): </t>
  </si>
  <si>
    <t xml:space="preserve">  Number Enrolled in One-hour Class</t>
  </si>
  <si>
    <t xml:space="preserve">  Number Enrolled in Two-hour Class </t>
  </si>
  <si>
    <t xml:space="preserve">  Number Enrolled in Three-hour Class</t>
  </si>
  <si>
    <t xml:space="preserve">  Number Enrolled in Four-hour Class </t>
  </si>
  <si>
    <t xml:space="preserve">  Number Enrolled in Five-hour Class</t>
  </si>
  <si>
    <t xml:space="preserve">  Number Enrolled in Six-hour Class</t>
  </si>
  <si>
    <t xml:space="preserve">  Number Enrolled in Advanced CTE</t>
  </si>
  <si>
    <t xml:space="preserve">  Full-time staff </t>
  </si>
  <si>
    <t xml:space="preserve">  Part-time staff </t>
  </si>
  <si>
    <t xml:space="preserve">  Regular Program Routes (Eligible 2019 Mileage x $1)</t>
  </si>
  <si>
    <t xml:space="preserve">  Regular Program Bus Passes</t>
  </si>
  <si>
    <t xml:space="preserve">  Special Education Program Routes</t>
  </si>
  <si>
    <t xml:space="preserve">  Career and Technology Program Routes</t>
  </si>
  <si>
    <t>Weight</t>
  </si>
  <si>
    <t>Prior Law State Aid</t>
  </si>
  <si>
    <t xml:space="preserve">Prior Year Refined ADA </t>
  </si>
  <si>
    <t xml:space="preserve">High School ADA </t>
  </si>
  <si>
    <t>Rate</t>
  </si>
  <si>
    <t>State Compensatory Education Enrollment (Highest Six-Month Average)</t>
  </si>
  <si>
    <t>FUNDING COMPONENTS</t>
  </si>
  <si>
    <t>District Basic Allotment (DBA)</t>
  </si>
  <si>
    <t>Adjusted Basic Allotment (ABA)</t>
  </si>
  <si>
    <t>Adjusted Allotment</t>
  </si>
  <si>
    <t xml:space="preserve">Gifted &amp; Talented Enrollment </t>
  </si>
  <si>
    <t>Small &amp; Mid-Sized District Allotment, 48.101</t>
  </si>
  <si>
    <t>Teacher Incentive Allotment, 48.112</t>
  </si>
  <si>
    <t>Mentor Program Allotment, 48.114</t>
  </si>
  <si>
    <t>School Safety Allotment, 42.168</t>
  </si>
  <si>
    <t>Transporation Allotment Detail:</t>
  </si>
  <si>
    <t xml:space="preserve">Dropout Recovery School &amp; Residential Placement Facility Allotment, 48.153             </t>
  </si>
  <si>
    <t>College Preparation Assessment Reimbursement, 48.155</t>
  </si>
  <si>
    <t>Certification Examination Reimbursement, 48.156</t>
  </si>
  <si>
    <t>Gifted &amp; Talented Adjusted Allotment</t>
  </si>
  <si>
    <t>Special Education Allotment Detail:</t>
  </si>
  <si>
    <t xml:space="preserve">  Special Education </t>
  </si>
  <si>
    <t xml:space="preserve">  Mainstream</t>
  </si>
  <si>
    <t xml:space="preserve">  Residential Care and Treatment</t>
  </si>
  <si>
    <t xml:space="preserve">  State Schools</t>
  </si>
  <si>
    <t xml:space="preserve">  Extended Year Special Education</t>
  </si>
  <si>
    <t>Career and Technology Allotment Detail:</t>
  </si>
  <si>
    <t xml:space="preserve">  Career &amp; Technology (CTE) Allotment</t>
  </si>
  <si>
    <t xml:space="preserve">  Advanced CTE Allotment</t>
  </si>
  <si>
    <t xml:space="preserve"> OTHER PROGRAMS total</t>
  </si>
  <si>
    <t>FOUNDATION SCHOOL PROGRAM STATE AID total</t>
  </si>
  <si>
    <t>TIER I total</t>
  </si>
  <si>
    <t>TIER II total</t>
  </si>
  <si>
    <t xml:space="preserve">Staff Salary Allotment </t>
  </si>
  <si>
    <t>Foundation School Fund (FSF)</t>
  </si>
  <si>
    <t>Method of finance: Available School Fund (ASF) and</t>
  </si>
  <si>
    <t xml:space="preserve">  Regular Routes Transportation @ $1 per mile Plus Bus Passes</t>
  </si>
  <si>
    <t xml:space="preserve">  Special Education Transportation</t>
  </si>
  <si>
    <t xml:space="preserve">  Career &amp; Technology Education Transporation</t>
  </si>
  <si>
    <t xml:space="preserve">  Special Education (regular)</t>
  </si>
  <si>
    <t xml:space="preserve">  HB3 Special Ed Total (C75 through C79)</t>
  </si>
  <si>
    <t xml:space="preserve">  Prior Law Special Ed Total (from Prior Law State Aid tab)</t>
  </si>
  <si>
    <t xml:space="preserve">  Unintended Consequence (C82 minus C81)</t>
  </si>
  <si>
    <t>State Compensatory Alltoment Detail:</t>
  </si>
  <si>
    <t xml:space="preserve">  State Compensatory Allotment</t>
  </si>
  <si>
    <t xml:space="preserve">  Pregnancy Related</t>
  </si>
  <si>
    <t>State Compensatory Education Allotment Detail:</t>
  </si>
  <si>
    <t xml:space="preserve">  Regular Transporation (Based on Linear Density + Bus Passes)</t>
  </si>
  <si>
    <t>WEIGHTED AVERAGE DAILY ATTENDANCE (WADA)</t>
  </si>
  <si>
    <t xml:space="preserve">EYS SPECIAL EDUCATION FTE </t>
  </si>
  <si>
    <t xml:space="preserve">EYS SPECIAL EDUCATION WEIGHTED FTE </t>
  </si>
  <si>
    <t xml:space="preserve">     ADJUSTED GYA</t>
  </si>
  <si>
    <t xml:space="preserve"> SPECIAL EDUCATION FTE</t>
  </si>
  <si>
    <t>CASH FLOW</t>
  </si>
  <si>
    <t xml:space="preserve">  Part-Time Staff (Prior Law element is FINAL and not editable) </t>
  </si>
  <si>
    <t xml:space="preserve">  Full-Time Staff (Prior Law element is FINAL and not editable) </t>
  </si>
  <si>
    <t xml:space="preserve">Staff Salary Allotment Eligibility? (Prior Law element is FINAL and not editable) </t>
  </si>
  <si>
    <t>BETTY M. CONDRA SCHOOL FOR EDUCATION INNOVATION</t>
  </si>
  <si>
    <t>TEXAS LEADERSHIP PUBLIC SCHOOLS</t>
  </si>
  <si>
    <t>Postponed Opening until 2021</t>
  </si>
  <si>
    <t>County District Number (CDN):</t>
  </si>
  <si>
    <t>ADA Projection SOF</t>
  </si>
  <si>
    <t>11-Regular Program Allotment, 48.051</t>
  </si>
  <si>
    <t>23-Special Education Adjusted Allotment, 48.102 (spend 55% of amount)</t>
  </si>
  <si>
    <t>37-Dyslexia or Related Disorder Allotment, 48.103</t>
  </si>
  <si>
    <t>24-Compensatory Education Allotment, 48.104 (spend 55% of amount)</t>
  </si>
  <si>
    <t>25-Bilingual Education Allotment, 48.105 (spend 55% of amount)</t>
  </si>
  <si>
    <t>22-Career and Technology Allotment, 48.106 (spend 55% of amount)</t>
  </si>
  <si>
    <t xml:space="preserve">36-Early Education Allotment, 48.108 </t>
  </si>
  <si>
    <t>38-CCMR Outcomes Bonus, 48.110</t>
  </si>
  <si>
    <t>99-Transportation Allotment, 48.151</t>
  </si>
  <si>
    <t>99-New Instructional Facility Allotment, 48.152</t>
  </si>
  <si>
    <t>199/5812 -Foundation School Fund</t>
  </si>
  <si>
    <t>199/5811 -Available School Fund</t>
  </si>
  <si>
    <t>Charter  School</t>
  </si>
  <si>
    <t>1</t>
  </si>
  <si>
    <t xml:space="preserve">Betty M Condra School </t>
  </si>
  <si>
    <t>CCMR Outcomes Bonus</t>
  </si>
  <si>
    <t>2021 Estimate Data (2020-2021 School Year) </t>
  </si>
  <si>
    <t>2020-2021 School Year</t>
  </si>
  <si>
    <t>Career &amp; Technology FTEs (9th to 12 Grade)</t>
  </si>
  <si>
    <t>Total Cost of Tier One (Line 40 of SOF)</t>
  </si>
  <si>
    <t>Total Tier Two (Line 44 of SOF)</t>
  </si>
  <si>
    <t>Total Other Programs (Line 45 of SOF)</t>
  </si>
  <si>
    <t>Total FSP/ASF State Aid (Line 53 of SOF)</t>
  </si>
  <si>
    <t xml:space="preserve">ADA Projection Report Worksheet 
</t>
  </si>
  <si>
    <t xml:space="preserve">Career and Technology Education </t>
  </si>
  <si>
    <r>
      <t xml:space="preserve">Total </t>
    </r>
    <r>
      <rPr>
        <b/>
        <sz val="11"/>
        <rFont val="Verdana"/>
        <family val="2"/>
      </rPr>
      <t>Paid to Date</t>
    </r>
    <r>
      <rPr>
        <sz val="11"/>
        <rFont val="Verdana"/>
        <family val="2"/>
      </rPr>
      <t xml:space="preserve"> Amount</t>
    </r>
  </si>
  <si>
    <t>9th to 12th Grade only</t>
  </si>
  <si>
    <t>PAYMENT CALCULATOR</t>
  </si>
  <si>
    <t xml:space="preserve">Payment </t>
  </si>
  <si>
    <t>Month</t>
  </si>
  <si>
    <t>Number</t>
  </si>
  <si>
    <t>AP Class 5</t>
  </si>
  <si>
    <t>Regular Pay Class 4</t>
  </si>
  <si>
    <t>Dropout Recovery and Residential Facility ADA</t>
  </si>
  <si>
    <t>TIA_MAST_TCHR_CNT</t>
  </si>
  <si>
    <t>TIA_MAST_TCHR_ALLOT</t>
  </si>
  <si>
    <t>TIA_EXEMP_TCHR_CNT</t>
  </si>
  <si>
    <t>TIA_EXEMP_TCHR_ALLOT</t>
  </si>
  <si>
    <t>TIA_RECOG_TCHR_CNT</t>
  </si>
  <si>
    <t>TIA_RECOG_TCHR_ALLOT</t>
  </si>
  <si>
    <t>TIA_FEE_REIMB</t>
  </si>
  <si>
    <t>MNL_TIA_CHGNOTE_ID</t>
  </si>
  <si>
    <t>VOCED_ADV_PT_ADA</t>
  </si>
  <si>
    <t>VOCED_ADV_NT_ADA</t>
  </si>
  <si>
    <t>VOCED_ADV_PT_ALLOT</t>
  </si>
  <si>
    <t>VOCED_ADV_NT_ALLOT</t>
  </si>
  <si>
    <t xml:space="preserve">BUDGET </t>
  </si>
  <si>
    <t xml:space="preserve"> BILINGUAL WEIGHTED ADA</t>
  </si>
  <si>
    <t>Available School Fund (ASF) ADA</t>
  </si>
  <si>
    <t>(Advanced Placement Tests Set-Aside)</t>
  </si>
  <si>
    <t>BILINGUAL ADA</t>
  </si>
  <si>
    <t>Non-Economically Disadvantaged students without disability living in residential treatment facility and whose parents do not reside in district</t>
  </si>
  <si>
    <t>July SOF
 RUN ID 28349</t>
  </si>
  <si>
    <t>Initial</t>
  </si>
  <si>
    <t>NO DATA ENTRY</t>
  </si>
  <si>
    <t>Based on 
Estimates tab</t>
  </si>
  <si>
    <t>July SOF
RUN ID 28349</t>
  </si>
  <si>
    <t>District ID</t>
  </si>
  <si>
    <t>CHART_FACIL_ELIG_FLAG</t>
  </si>
  <si>
    <t>Rating</t>
  </si>
  <si>
    <t>1)</t>
  </si>
  <si>
    <t>2)</t>
  </si>
  <si>
    <t xml:space="preserve">  Non-Economically Disadvantaged students without disability living in residential treatment facility and whose parents do not reside in district</t>
  </si>
  <si>
    <t>Early Education ADA, K-3 (Ed.disadv, or LEP&amp;bilingual, or special language)</t>
  </si>
  <si>
    <t>*Non-Economically Disadvantaged students without disability living in residential treatment facility and whose parents do not reside in district</t>
  </si>
  <si>
    <t>Charter School Facility Funding Eligibility - 12.106(d)</t>
  </si>
  <si>
    <t>The password to unlock worksheet of template is: "unlock" (all lowercase)</t>
  </si>
  <si>
    <t xml:space="preserve">Charter school districts may use this resource in conjunction with any other available tools </t>
  </si>
  <si>
    <t>The results from the Microsoft Excel tool do not create an entitlement to FSP state aid. The published Summary of Finance, available online, remains the final official source of information about charter school district payments.</t>
  </si>
  <si>
    <t xml:space="preserve">for estimating 2020-2021 school year Foundation School Program (FSP) state aid. </t>
  </si>
  <si>
    <t xml:space="preserve">4)  The Prior Law State Aid tab calculates Prior Law FSP and is used in calculating Formula Transition Grant. </t>
  </si>
  <si>
    <t/>
  </si>
  <si>
    <t xml:space="preserve">1) Enter six-digit county district number in cell B1 to activate formulas within this template. </t>
  </si>
  <si>
    <t>*  Option to update TEA's Prior Law data element estimates with local estimates or leave as-is.</t>
  </si>
  <si>
    <t>Updates to State Aid tab:</t>
  </si>
  <si>
    <t xml:space="preserve">Charter Schools Facilites Funding Eligibility? </t>
  </si>
  <si>
    <r>
      <rPr>
        <b/>
        <sz val="11"/>
        <rFont val="Verdana"/>
        <family val="2"/>
      </rPr>
      <t>Cells B51 through B55: Census Block updates not permitted.</t>
    </r>
    <r>
      <rPr>
        <sz val="11"/>
        <rFont val="Verdana"/>
        <family val="2"/>
      </rPr>
      <t xml:space="preserve"> </t>
    </r>
  </si>
  <si>
    <t>Facilities Funding eligibility status for 2021 automatically loaded in this version of template</t>
  </si>
  <si>
    <t>Enter CDN in B1 of Estimates tab</t>
  </si>
  <si>
    <t>Available for Data Entry</t>
  </si>
  <si>
    <t>Budget Projection (Values copied from Column E)</t>
  </si>
  <si>
    <t>Budget Projection (Copies values from Column E)</t>
  </si>
  <si>
    <t>DATA ELEMENTS (Prior Law element estimates highlighted in yellow)</t>
  </si>
  <si>
    <t xml:space="preserve">   Prior Law Total M &amp; O Revenue </t>
  </si>
  <si>
    <t xml:space="preserve">   Prior Law M&amp;O Revenue Per ADA</t>
  </si>
  <si>
    <t xml:space="preserve">   Prior Law State Average M&amp;O Revenue Per ADA </t>
  </si>
  <si>
    <t xml:space="preserve">   Prior Law M&amp;O Revenue </t>
  </si>
  <si>
    <t xml:space="preserve">   Prior Law M&amp;O Revenue Per ADA*1.03</t>
  </si>
  <si>
    <t xml:space="preserve">   Prior Law State Average M&amp;O Revenue Per ADA*1.28</t>
  </si>
  <si>
    <t xml:space="preserve">   Minimum of 103% or 128% (Min of Line 121, 122) </t>
  </si>
  <si>
    <t xml:space="preserve">   2020-2021 Formula Transition Target Revenue per ADA</t>
  </si>
  <si>
    <t xml:space="preserve">  TEC 48.277 (d-1) </t>
  </si>
  <si>
    <t xml:space="preserve">  TEC 48.277 (d-2) </t>
  </si>
  <si>
    <t xml:space="preserve">   2019-2020 Formula Transition Target Revenue per ADA</t>
  </si>
  <si>
    <t xml:space="preserve">   Formula Transition Target Revenue (greater of 2020 or 2021) * ADA    </t>
  </si>
  <si>
    <t xml:space="preserve">Formula Tranistion Grant TEC 48.277 (a) </t>
  </si>
  <si>
    <t xml:space="preserve">   Formula Tranistion Grant </t>
  </si>
  <si>
    <t xml:space="preserve">   HB 3 Total M&amp;O Revenue</t>
  </si>
  <si>
    <r>
      <rPr>
        <b/>
        <sz val="11"/>
        <rFont val="Verdana"/>
        <family val="2"/>
      </rPr>
      <t xml:space="preserve">   Formula Transition Grant 
</t>
    </r>
    <r>
      <rPr>
        <sz val="11"/>
        <rFont val="Verdana"/>
        <family val="2"/>
      </rPr>
      <t>(If HB 3 Revenue (line 131) is less than Formula Transition Target Revenue (Line 129), then FTG equals Formula Transition Target Revenue less HB 3 Revenue)</t>
    </r>
  </si>
  <si>
    <t>Line item of SOF FTG Detail Rpt</t>
  </si>
  <si>
    <t>CY_TARGET_REV_PADA</t>
  </si>
  <si>
    <t>PY_TARGET_REV_PADA</t>
  </si>
  <si>
    <t>FSF_ALLOT_ADJ_2</t>
  </si>
  <si>
    <t>PL_TOT_MOREV_UNADJ</t>
  </si>
  <si>
    <t>EXPECTED_MO_RATE_ADOPT</t>
  </si>
  <si>
    <t>RATIO_EXPECTED_MORAT</t>
  </si>
  <si>
    <t>RECAPTUREHH</t>
  </si>
  <si>
    <t>PL_TOT_MOREV_HH_UNADJ</t>
  </si>
  <si>
    <t>PY_TARGET_REV_PADA_UNADJ</t>
  </si>
  <si>
    <t xml:space="preserve">2) Charters then go directly to the State Aid tab, Column E, to view latest ADA and FTEs based on FSP ADA Projection Report. </t>
  </si>
  <si>
    <r>
      <t xml:space="preserve">The password is </t>
    </r>
    <r>
      <rPr>
        <b/>
        <sz val="10"/>
        <rFont val="Arial"/>
        <family val="2"/>
      </rPr>
      <t>unlock</t>
    </r>
    <r>
      <rPr>
        <sz val="10"/>
        <rFont val="Arial"/>
        <family val="2"/>
      </rPr>
      <t xml:space="preserve"> (all lowercase) to Unprotect worksheets.</t>
    </r>
  </si>
  <si>
    <t>Auto-populated data elements with an *asterik will not be updated during the school year.
* Dylexia or Related Disorder (cell B6)
* Early Education (cell B7)
* Drop-out Recovery School (cell B8)
* Residential Placement Facility (cell B9)
* Bilingual LEP Dual Language (cell B14)
* Bilingual NonLEP Dual Language (cell B15)</t>
  </si>
  <si>
    <t>Payments  from September 2020 through February 2021 were based on these SCE estimat census block counts.  These SCE counts are updated to actual figures in the March 2021 Summary of Finance using TSDS actual PEIMS data with the 'better of' fiscal year 2020 or 2021.</t>
  </si>
  <si>
    <t xml:space="preserve">Tier 2 Census Block </t>
  </si>
  <si>
    <t xml:space="preserve">Tier 3 Census Block </t>
  </si>
  <si>
    <t xml:space="preserve">Tier 4 Census Block </t>
  </si>
  <si>
    <r>
      <t xml:space="preserve">STATE COMPENSATORY ENROLLMENT - </t>
    </r>
    <r>
      <rPr>
        <sz val="11"/>
        <rFont val="Verdana"/>
        <family val="2"/>
      </rPr>
      <t>HOLD HARMLESS APPLIED</t>
    </r>
  </si>
  <si>
    <t>Version 4 -  April 2021 (for previous 2020-2021 versions of template, email CharterSchoolFinance@tea.texas.gov)</t>
  </si>
  <si>
    <t xml:space="preserve">April 2021
</t>
  </si>
  <si>
    <t>3)</t>
  </si>
  <si>
    <r>
      <t>**</t>
    </r>
    <r>
      <rPr>
        <b/>
        <sz val="10"/>
        <rFont val="Arial"/>
        <family val="2"/>
      </rPr>
      <t>Sec. 48.102. SPECIAL EDUCATION.(k)</t>
    </r>
    <r>
      <rPr>
        <sz val="10"/>
        <rFont val="Arial"/>
        <family val="2"/>
      </rPr>
      <t xml:space="preserve"> From the total amount of funds appropriated for special education under this section, the commissioner </t>
    </r>
    <r>
      <rPr>
        <b/>
        <i/>
        <sz val="10"/>
        <rFont val="Arial"/>
        <family val="2"/>
      </rPr>
      <t>shall withhold an amount</t>
    </r>
    <r>
      <rPr>
        <sz val="10"/>
        <rFont val="Arial"/>
        <family val="2"/>
      </rPr>
      <t xml:space="preserve"> specified in the General Appropriations Act (GAA), and distribute that amount to school districts for programs under Section 29.014. The program established under that section is required only in school districts in which the program is financed by funds distributed under this subsection and any other funds available for the program. After deducting the amount withheld under this subsection from the total amount appropriated for special education, the commissioner</t>
    </r>
    <r>
      <rPr>
        <b/>
        <i/>
        <sz val="10"/>
        <rFont val="Arial"/>
        <family val="2"/>
      </rPr>
      <t xml:space="preserve"> shall reduce each district's allotment proportionately </t>
    </r>
    <r>
      <rPr>
        <sz val="10"/>
        <rFont val="Arial"/>
        <family val="2"/>
      </rPr>
      <t>and shall allocate funds to each district accordingly.</t>
    </r>
  </si>
  <si>
    <t xml:space="preserve">  (Less Early Child Intervention Set-Aside) **More Info on Version tab</t>
  </si>
  <si>
    <t xml:space="preserve">  *  If not in operation during the 2018–2019 school year:  Aggregate attendance rate capped at the aggregate attendance rate for the LEA for the 2019–2020 school year. </t>
  </si>
  <si>
    <t xml:space="preserve">  ** If not in operation in 2018–2019 or 2019–2020 school years: Aggregate attendance rate capped at the state average attendance rate from the 2018–2019 school year.</t>
  </si>
  <si>
    <t xml:space="preserve">2020-2021 aggregate attendance rate will be capped at the level of the LEA's aggregate attendance rate from the 2018–2019 school year.  </t>
  </si>
  <si>
    <r>
      <t>3rd six-weeks:</t>
    </r>
    <r>
      <rPr>
        <sz val="10"/>
        <rFont val="Arial"/>
        <family val="2"/>
      </rPr>
      <t xml:space="preserve">  Subject to eligibility, ADA hold harmless will apply to 3rd six-weeks.</t>
    </r>
  </si>
  <si>
    <r>
      <rPr>
        <b/>
        <sz val="10"/>
        <rFont val="Arial"/>
        <family val="2"/>
      </rPr>
      <t>Hold Harmless</t>
    </r>
    <r>
      <rPr>
        <sz val="10"/>
        <rFont val="Arial"/>
        <family val="2"/>
      </rPr>
      <t xml:space="preserve"> - If Refined ADA counts during the 3rd six-weeks attendance reporting period is less than the Refined ADA hold harmless projection, the 3rd six-weeks attendance reporting period will be replaced with the ADA hold harmless ADA and student FTEs:</t>
    </r>
  </si>
  <si>
    <r>
      <t>1st &amp; 2nd six-weeks</t>
    </r>
    <r>
      <rPr>
        <b/>
        <sz val="10"/>
        <rFont val="Arial"/>
        <family val="2"/>
      </rPr>
      <t xml:space="preserve">  </t>
    </r>
  </si>
  <si>
    <r>
      <rPr>
        <b/>
        <sz val="10"/>
        <rFont val="Arial"/>
        <family val="2"/>
      </rPr>
      <t xml:space="preserve">Hold Harmless </t>
    </r>
    <r>
      <rPr>
        <sz val="10"/>
        <rFont val="Arial"/>
        <family val="2"/>
      </rPr>
      <t>- If Refined ADA counts during first two six-week reporting periods are less than the Refined ADA hold harmless projection, the first two six-week attendance reporting periods will be replaced with the ADA hold harmless projections.</t>
    </r>
  </si>
  <si>
    <r>
      <rPr>
        <b/>
        <sz val="10"/>
        <rFont val="Arial"/>
        <family val="2"/>
      </rPr>
      <t>Eligibility Requirement</t>
    </r>
    <r>
      <rPr>
        <sz val="10"/>
        <rFont val="Arial"/>
        <family val="2"/>
      </rPr>
      <t xml:space="preserve"> -  An LEA’s average on-campus attendance participation rate during the 6th six-weeks attendance reporting period is equal to or greater than 80% of all students educated during the sixth 6-weeks; </t>
    </r>
    <r>
      <rPr>
        <b/>
        <u/>
        <sz val="10"/>
        <rFont val="Arial"/>
        <family val="2"/>
      </rPr>
      <t>or</t>
    </r>
    <r>
      <rPr>
        <sz val="10"/>
        <rFont val="Arial"/>
        <family val="2"/>
      </rPr>
      <t xml:space="preserve"> an LEA’s average on campus attendance participation rate during the 6th six-weeks attendance reporting period is equal to or greater than the on-campus attendance participation rate reported on the LEA’s October 2020 PEIMS Fall Snapshot.</t>
    </r>
  </si>
  <si>
    <r>
      <t>**</t>
    </r>
    <r>
      <rPr>
        <b/>
        <sz val="10"/>
        <rFont val="Arial"/>
        <family val="2"/>
      </rPr>
      <t>GAA Rider 33. Early Childhood Intervention</t>
    </r>
    <r>
      <rPr>
        <sz val="10"/>
        <rFont val="Arial"/>
        <family val="2"/>
      </rPr>
      <t xml:space="preserve">. Out of the funds appropriated above in Strategy A.2.3, Students with Disabilities, </t>
    </r>
    <r>
      <rPr>
        <b/>
        <sz val="10"/>
        <rFont val="Arial"/>
        <family val="2"/>
      </rPr>
      <t>$</t>
    </r>
    <r>
      <rPr>
        <b/>
        <i/>
        <sz val="10"/>
        <rFont val="Arial"/>
        <family val="2"/>
      </rPr>
      <t>16,498,102 shall be set aside from the Special Education allotment</t>
    </r>
    <r>
      <rPr>
        <sz val="10"/>
        <rFont val="Arial"/>
        <family val="2"/>
      </rPr>
      <t xml:space="preserve"> and transferred to the Health and Human Services Commission to support </t>
    </r>
    <r>
      <rPr>
        <b/>
        <i/>
        <sz val="10"/>
        <rFont val="Arial"/>
        <family val="2"/>
      </rPr>
      <t>Early Childhood Intervention</t>
    </r>
    <r>
      <rPr>
        <sz val="10"/>
        <rFont val="Arial"/>
        <family val="2"/>
      </rPr>
      <t xml:space="preserve"> eligibility determination and comprehensive and transition services. </t>
    </r>
  </si>
  <si>
    <t xml:space="preserve"> **Early Child Intervention Set-Aside Calculation (Line 76):</t>
  </si>
  <si>
    <t xml:space="preserve">   $16,498,102 * (Open-Enrollment Charter Schools Special Education Allotment before setaside / State Total Special Education Allotment before setaside)</t>
  </si>
  <si>
    <t>3) Charters may use the State Aid tab, Column F, to update ADA and FTEs based on local data to futher project revenue estimate or enter projected ADA Hold Harmless projections.</t>
  </si>
  <si>
    <r>
      <rPr>
        <b/>
        <sz val="10"/>
        <rFont val="Arial"/>
        <family val="2"/>
      </rPr>
      <t xml:space="preserve">Cash Flow (column E) will auto-populate </t>
    </r>
    <r>
      <rPr>
        <sz val="10"/>
        <rFont val="Arial"/>
        <family val="2"/>
      </rPr>
      <t>with the latest available RUN ID 31709 April Foundation Monthly data for legislative payment estimate (LPE) once CDN is entered in Estimates tab.</t>
    </r>
  </si>
  <si>
    <t>UPDATED: SY20-21 Attendance and Enrollment FAQ</t>
  </si>
  <si>
    <t xml:space="preserve">APRIL SOF
RUN ID
31709
</t>
  </si>
  <si>
    <r>
      <rPr>
        <b/>
        <sz val="10"/>
        <rFont val="Arial"/>
        <family val="2"/>
      </rPr>
      <t>Eligibility Requirement</t>
    </r>
    <r>
      <rPr>
        <sz val="10"/>
        <rFont val="Arial"/>
        <family val="2"/>
      </rPr>
      <t xml:space="preserve"> -  On-campus instruction offered to all families in the 3rd six-weeks attendance period that wanted on-campus instruction with attestation submitted to TEA by May 1, 2021; </t>
    </r>
    <r>
      <rPr>
        <b/>
        <u/>
        <sz val="10"/>
        <rFont val="Arial"/>
        <family val="2"/>
      </rPr>
      <t>or</t>
    </r>
    <r>
      <rPr>
        <sz val="10"/>
        <rFont val="Arial"/>
        <family val="2"/>
      </rPr>
      <t xml:space="preserve"> an LEA’s growth target for on-campus attendance participation rates during 6th Six-weeks is at 90% or higher OR at least 20-percentage points higher than the percentage reported from enrolled students coded as on-campus during the FALL PEIMS SNAPSHOT.</t>
    </r>
  </si>
  <si>
    <t>2020-2021 Out-of-District Transfer Students Not Funded for Small and Midsize District Allotment (Page 33 of FAQ)</t>
  </si>
  <si>
    <t>2020-2021 ADA Hold Harmless (Page 39 through 42 of FAQ)</t>
  </si>
  <si>
    <t>2020-2021 Attendance Rate Capped for Remote Instructional Methods  (Page 40 of FAQ)</t>
  </si>
  <si>
    <t>Open-enrollment charter schools will not receive the small and midsize average charter school allotment for any students enrolled that reside outside the charter school’s approved geographic boundaries.  Eligible open-enrollment charter schools enrolling students outside an approved attendance/geographic boundary
will be required to submit an attribution code for their students in PEIMS that identifies whether the student resides within or outside of the charter’s approved attendance/geographic boundaries.</t>
  </si>
  <si>
    <t xml:space="preserve">For Information Only:  Statutory References and Calculation Methodology of the Early Childhood Set-Aside (Line 76 of State Aid tab) </t>
  </si>
  <si>
    <t>4)</t>
  </si>
  <si>
    <t>TEA will provide the highest level of funding resulting from either the hold harmless attendance counts (for which an LEA is eligible for a hold harmless adjustment) or the LEA’s actual attendance counts. An LEA’s funding will not be negatively impacted by the hold harmless adjustment.</t>
  </si>
  <si>
    <t>September 2021 Settleup Reminders</t>
  </si>
  <si>
    <r>
      <rPr>
        <b/>
        <u/>
        <sz val="10"/>
        <rFont val="Arial"/>
        <family val="2"/>
      </rPr>
      <t>4th, 5th, &amp; 6th Six-Weeks:</t>
    </r>
    <r>
      <rPr>
        <b/>
        <sz val="10"/>
        <rFont val="Arial"/>
        <family val="2"/>
      </rPr>
      <t xml:space="preserve">   </t>
    </r>
    <r>
      <rPr>
        <sz val="10"/>
        <rFont val="Arial"/>
        <family val="2"/>
      </rPr>
      <t>Subject to eligibility, ADA hold harmless will apply for the entire second semester or not at all.</t>
    </r>
  </si>
  <si>
    <r>
      <rPr>
        <b/>
        <sz val="10"/>
        <rFont val="Arial"/>
        <family val="2"/>
      </rPr>
      <t>Hold Harmless</t>
    </r>
    <r>
      <rPr>
        <sz val="10"/>
        <rFont val="Arial"/>
        <family val="2"/>
      </rPr>
      <t xml:space="preserve"> - TEA will ensure that LEAs receive funding for a hold harmless for the 4th through 6th six-weeks. To be eligible for the full amount of hold harmless established for the fourth through sixth 6-weeks, an LEA must meet one of two eligibility criteria:</t>
    </r>
  </si>
  <si>
    <t>Always refer to the most recent updated Attendance and Enrollment FAQ.  Link posted below:</t>
  </si>
  <si>
    <r>
      <rPr>
        <b/>
        <sz val="10"/>
        <rFont val="Arial"/>
        <family val="2"/>
      </rPr>
      <t xml:space="preserve">State Compensatory Enrollment  (Line 43 to 49): </t>
    </r>
    <r>
      <rPr>
        <sz val="10"/>
        <rFont val="Arial"/>
        <family val="2"/>
      </rPr>
      <t xml:space="preserve"> Effective March 2021, Hold Harmless was automatically applied. </t>
    </r>
    <r>
      <rPr>
        <b/>
        <sz val="10"/>
        <rFont val="Arial"/>
        <family val="2"/>
      </rPr>
      <t xml:space="preserve"> TIER COUNTS are FINAL.</t>
    </r>
  </si>
  <si>
    <t>*  Cash Flow (column E) auto-populated with the latest available SOF Run ID data: 31709.</t>
  </si>
  <si>
    <t>As indicated in the SY 20-21 Attendance and Enrollment FAQ (PDF), state compensatory education (SCE) funding is the better of an LEA’s actual weighted state compensatory education counts from either fiscal year 2020 or 2021 PEIMS data.  The ‘better of’ SCE Tier counts apply to current law (i.e., State Aid tab) calculations whereas  prior law (i.e., Prior Law State Aid tab)  uses SCE counts from the national school lunch and breakfast program (NSLB) for Formula Transition Grant purposes. The hold harmless provsion was effective with March 2021 Summary of Finances. LEAs are still expected to meet the minimum 55% expenditure requirements for SCE tier one allotment.  The SCE 'better of' actual weighted SCE Counts is in Line 49 of State Aid tab.</t>
  </si>
  <si>
    <t>2020-2021 “ADA hold harmless” methodology not provided for enrollment-based Dyslexia allotment. (Page 40 of FAQ)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</si>
</sst>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0.000"/>
    <numFmt numFmtId="166" formatCode="0.0000"/>
    <numFmt numFmtId="167" formatCode="_(&quot;$&quot;* #,##0_);_(&quot;$&quot;* \(#,##0\);_(&quot;$&quot;* &quot;-&quot;??_);_(@_)"/>
    <numFmt numFmtId="168" formatCode="000000"/>
    <numFmt numFmtId="169" formatCode="0.0"/>
    <numFmt numFmtId="170" formatCode="_(* #,##0_);_(* \(#,##0\);_(* &quot;-&quot;??_);_(@_)"/>
    <numFmt numFmtId="171" formatCode="_(&quot;$&quot;* #,##0.000_);_(&quot;$&quot;* \(#,##0.000\);_(&quot;$&quot;* &quot;-&quot;???_);_(@_)"/>
    <numFmt numFmtId="172" formatCode="_(&quot;$&quot;* #,##0.000000_);_(&quot;$&quot;* \(#,##0.000000\);_(&quot;$&quot;* &quot;-&quot;??????_);_(@_)"/>
    <numFmt numFmtId="173" formatCode="yyyy\-mm\-dd;@"/>
    <numFmt numFmtId="174" formatCode="&quot;$&quot;#,##0"/>
    <numFmt numFmtId="175" formatCode="_(&quot;$&quot;* #,##0.0000_);_(&quot;$&quot;* \(#,##0.0000\);_(&quot;$&quot;* &quot;-&quot;????_);_(@_)"/>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sz val="9"/>
      <color indexed="81"/>
      <name val="Arial"/>
      <family val="2"/>
    </font>
    <font>
      <sz val="11"/>
      <color indexed="81"/>
      <name val="Arial Nova"/>
      <family val="2"/>
    </font>
    <font>
      <sz val="10"/>
      <color indexed="81"/>
      <name val="Arial Nova"/>
      <family val="2"/>
    </font>
    <font>
      <b/>
      <sz val="11"/>
      <color indexed="81"/>
      <name val="Arial Nova"/>
      <family val="2"/>
    </font>
    <font>
      <b/>
      <sz val="10"/>
      <color indexed="81"/>
      <name val="Arial Nova"/>
      <family val="2"/>
    </font>
    <font>
      <u/>
      <sz val="10"/>
      <color theme="10"/>
      <name val="Arial"/>
      <family val="2"/>
    </font>
    <font>
      <u/>
      <sz val="10"/>
      <color theme="11"/>
      <name val="Arial"/>
      <family val="2"/>
    </font>
    <font>
      <sz val="11"/>
      <color indexed="10"/>
      <name val="Arial Nova"/>
      <family val="2"/>
    </font>
    <font>
      <sz val="10"/>
      <name val="Verdana"/>
      <family val="2"/>
    </font>
    <font>
      <b/>
      <sz val="10"/>
      <name val="Verdana"/>
      <family val="2"/>
    </font>
    <font>
      <sz val="10"/>
      <color theme="0"/>
      <name val="Verdana"/>
      <family val="2"/>
    </font>
    <font>
      <b/>
      <sz val="10"/>
      <color theme="1"/>
      <name val="Verdana"/>
      <family val="2"/>
    </font>
    <font>
      <b/>
      <sz val="10"/>
      <color theme="0"/>
      <name val="Verdana"/>
      <family val="2"/>
    </font>
    <font>
      <sz val="10"/>
      <color theme="5" tint="-0.249977111117893"/>
      <name val="Verdana"/>
      <family val="2"/>
    </font>
    <font>
      <b/>
      <sz val="14"/>
      <name val="Verdana"/>
      <family val="2"/>
    </font>
    <font>
      <b/>
      <sz val="14"/>
      <color theme="0"/>
      <name val="Verdana"/>
      <family val="2"/>
    </font>
    <font>
      <sz val="9"/>
      <color indexed="81"/>
      <name val="Verdana"/>
      <family val="2"/>
    </font>
    <font>
      <b/>
      <sz val="12"/>
      <name val="Verdana"/>
      <family val="2"/>
    </font>
    <font>
      <sz val="12"/>
      <name val="Verdana"/>
      <family val="2"/>
    </font>
    <font>
      <sz val="11"/>
      <name val="Calibri"/>
      <family val="2"/>
    </font>
    <font>
      <b/>
      <sz val="11"/>
      <name val="Calibri"/>
      <family val="2"/>
    </font>
    <font>
      <i/>
      <sz val="11"/>
      <name val="Calibri"/>
      <family val="2"/>
      <scheme val="minor"/>
    </font>
    <font>
      <sz val="11"/>
      <name val="Calibri"/>
      <family val="2"/>
      <scheme val="minor"/>
    </font>
    <font>
      <sz val="9"/>
      <color indexed="81"/>
      <name val="Tahoma"/>
      <family val="2"/>
    </font>
    <font>
      <b/>
      <sz val="11"/>
      <name val="Verdana"/>
      <family val="2"/>
    </font>
    <font>
      <sz val="11"/>
      <name val="Verdana"/>
      <family val="2"/>
    </font>
    <font>
      <sz val="11"/>
      <color theme="0"/>
      <name val="Verdana"/>
      <family val="2"/>
    </font>
    <font>
      <sz val="11"/>
      <color indexed="8"/>
      <name val="Calibri"/>
      <family val="2"/>
    </font>
    <font>
      <i/>
      <sz val="10"/>
      <name val="Verdana"/>
      <family val="2"/>
    </font>
    <font>
      <b/>
      <i/>
      <sz val="9"/>
      <name val="Verdana"/>
      <family val="2"/>
    </font>
    <font>
      <i/>
      <sz val="10"/>
      <color theme="0"/>
      <name val="Verdana"/>
      <family val="2"/>
    </font>
    <font>
      <i/>
      <sz val="10"/>
      <color theme="5" tint="-0.249977111117893"/>
      <name val="Verdana"/>
      <family val="2"/>
    </font>
    <font>
      <b/>
      <sz val="11"/>
      <color theme="1"/>
      <name val="Verdana"/>
      <family val="2"/>
    </font>
    <font>
      <b/>
      <sz val="10"/>
      <name val="Arial"/>
      <family val="2"/>
    </font>
    <font>
      <b/>
      <sz val="9"/>
      <color indexed="81"/>
      <name val="Tahoma"/>
      <family val="2"/>
    </font>
    <font>
      <b/>
      <i/>
      <sz val="11"/>
      <name val="Verdana"/>
      <family val="2"/>
    </font>
    <font>
      <sz val="10"/>
      <color indexed="81"/>
      <name val="Verdana"/>
      <family val="2"/>
    </font>
    <font>
      <b/>
      <sz val="10"/>
      <color indexed="81"/>
      <name val="Verdana"/>
      <family val="2"/>
    </font>
    <font>
      <b/>
      <sz val="11"/>
      <color indexed="81"/>
      <name val="Verdana"/>
      <family val="2"/>
    </font>
    <font>
      <b/>
      <sz val="11"/>
      <color theme="0"/>
      <name val="Verdana"/>
      <family val="2"/>
    </font>
    <font>
      <sz val="11"/>
      <name val="Arial"/>
      <family val="2"/>
    </font>
    <font>
      <sz val="10"/>
      <name val="Arial"/>
      <family val="2"/>
    </font>
    <font>
      <b/>
      <sz val="16"/>
      <name val="Verdana"/>
      <family val="2"/>
    </font>
    <font>
      <sz val="16"/>
      <name val="Verdana"/>
      <family val="2"/>
    </font>
    <font>
      <sz val="12"/>
      <color theme="0" tint="-0.14999847407452621"/>
      <name val="Verdana"/>
      <family val="2"/>
    </font>
    <font>
      <i/>
      <sz val="12"/>
      <name val="Verdana"/>
      <family val="2"/>
    </font>
    <font>
      <b/>
      <i/>
      <sz val="12"/>
      <name val="Verdana"/>
      <family val="2"/>
    </font>
    <font>
      <i/>
      <sz val="11"/>
      <name val="Verdana"/>
      <family val="2"/>
    </font>
    <font>
      <b/>
      <sz val="11"/>
      <color theme="9" tint="-0.249977111117893"/>
      <name val="Verdana"/>
      <family val="2"/>
    </font>
    <font>
      <sz val="11"/>
      <color theme="9" tint="-0.249977111117893"/>
      <name val="Verdana"/>
      <family val="2"/>
    </font>
    <font>
      <i/>
      <sz val="11"/>
      <color theme="1"/>
      <name val="Verdana"/>
      <family val="2"/>
    </font>
    <font>
      <sz val="11"/>
      <color theme="1"/>
      <name val="Verdana"/>
      <family val="2"/>
    </font>
    <font>
      <b/>
      <sz val="11"/>
      <color rgb="FFFFFFCC"/>
      <name val="Verdana"/>
      <family val="2"/>
    </font>
    <font>
      <sz val="16"/>
      <color theme="0" tint="-0.499984740745262"/>
      <name val="Verdana"/>
      <family val="2"/>
    </font>
    <font>
      <b/>
      <sz val="12"/>
      <color theme="1"/>
      <name val="Verdana"/>
      <family val="2"/>
    </font>
    <font>
      <b/>
      <u/>
      <sz val="10"/>
      <name val="Arial"/>
      <family val="2"/>
    </font>
    <font>
      <sz val="12"/>
      <color indexed="81"/>
      <name val="Tahoma"/>
      <family val="2"/>
    </font>
    <font>
      <sz val="8"/>
      <name val="Verdana"/>
      <family val="2"/>
    </font>
    <font>
      <b/>
      <sz val="12"/>
      <color indexed="81"/>
      <name val="Tahoma"/>
      <family val="2"/>
    </font>
    <font>
      <b/>
      <sz val="11"/>
      <name val="Arial"/>
      <family val="2"/>
    </font>
    <font>
      <b/>
      <sz val="11"/>
      <color theme="0"/>
      <name val="Calibri"/>
      <family val="2"/>
      <scheme val="minor"/>
    </font>
    <font>
      <sz val="14"/>
      <name val="Verdana"/>
      <family val="2"/>
    </font>
    <font>
      <sz val="14"/>
      <color theme="1"/>
      <name val="Verdana"/>
      <family val="2"/>
    </font>
    <font>
      <b/>
      <sz val="16"/>
      <color theme="1"/>
      <name val="Verdana"/>
      <family val="2"/>
    </font>
    <font>
      <sz val="10"/>
      <color theme="0"/>
      <name val="Arial"/>
      <family val="2"/>
    </font>
    <font>
      <b/>
      <sz val="10"/>
      <color theme="0"/>
      <name val="Arial"/>
      <family val="2"/>
    </font>
    <font>
      <b/>
      <u/>
      <sz val="14"/>
      <name val="Arial"/>
      <family val="2"/>
    </font>
    <font>
      <b/>
      <sz val="14"/>
      <name val="Arial"/>
      <family val="2"/>
    </font>
    <font>
      <b/>
      <sz val="11"/>
      <color theme="1" tint="0.34998626667073579"/>
      <name val="Verdana"/>
      <family val="2"/>
    </font>
    <font>
      <sz val="11"/>
      <color theme="1" tint="0.34998626667073579"/>
      <name val="Arial"/>
      <family val="2"/>
    </font>
    <font>
      <sz val="11"/>
      <color theme="1" tint="0.34998626667073579"/>
      <name val="Verdana"/>
      <family val="2"/>
    </font>
    <font>
      <i/>
      <sz val="11"/>
      <color theme="1" tint="0.34998626667073579"/>
      <name val="Verdana"/>
      <family val="2"/>
    </font>
    <font>
      <b/>
      <sz val="12"/>
      <color theme="1" tint="0.34998626667073579"/>
      <name val="Verdana"/>
      <family val="2"/>
    </font>
    <font>
      <sz val="8"/>
      <color theme="1" tint="0.34998626667073579"/>
      <name val="Verdana"/>
      <family val="2"/>
    </font>
    <font>
      <b/>
      <sz val="10"/>
      <color theme="1" tint="0.34998626667073579"/>
      <name val="Verdana"/>
      <family val="2"/>
    </font>
    <font>
      <b/>
      <sz val="16"/>
      <color theme="1" tint="0.34998626667073579"/>
      <name val="Verdana"/>
      <family val="2"/>
    </font>
    <font>
      <sz val="14"/>
      <color theme="1" tint="0.34998626667073579"/>
      <name val="Verdana"/>
      <family val="2"/>
    </font>
    <font>
      <b/>
      <i/>
      <sz val="10"/>
      <name val="Arial"/>
      <family val="2"/>
    </font>
    <font>
      <b/>
      <i/>
      <sz val="10"/>
      <color rgb="FFFF0000"/>
      <name val="Calibri"/>
      <family val="2"/>
    </font>
  </fonts>
  <fills count="30">
    <fill>
      <patternFill patternType="none"/>
    </fill>
    <fill>
      <patternFill patternType="gray125"/>
    </fill>
    <fill>
      <patternFill patternType="solid">
        <fgColor rgb="FFFFFFFF"/>
        <bgColor indexed="64"/>
      </patternFill>
    </fill>
    <fill>
      <patternFill patternType="solid">
        <fgColor rgb="FFECF3FF"/>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0"/>
        <bgColor indexed="64"/>
      </patternFill>
    </fill>
    <fill>
      <patternFill patternType="solid">
        <fgColor theme="0"/>
        <bgColor indexed="0"/>
      </patternFill>
    </fill>
    <fill>
      <patternFill patternType="solid">
        <fgColor theme="0" tint="-4.9989318521683403E-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bgColor indexed="64"/>
      </patternFill>
    </fill>
    <fill>
      <patternFill patternType="solid">
        <fgColor rgb="FFFFFF99"/>
        <bgColor indexed="64"/>
      </patternFill>
    </fill>
    <fill>
      <patternFill patternType="solid">
        <fgColor rgb="FFFDFFE1"/>
        <bgColor indexed="64"/>
      </patternFill>
    </fill>
    <fill>
      <patternFill patternType="solid">
        <fgColor rgb="FF66FFFF"/>
        <bgColor indexed="64"/>
      </patternFill>
    </fill>
    <fill>
      <patternFill patternType="solid">
        <fgColor rgb="FFFF99FF"/>
        <bgColor rgb="FFFF99FF"/>
      </patternFill>
    </fill>
    <fill>
      <patternFill patternType="solid">
        <fgColor theme="9" tint="0.599963377788628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8F8F8"/>
        <bgColor indexed="64"/>
      </patternFill>
    </fill>
    <fill>
      <patternFill patternType="solid">
        <fgColor theme="6" tint="0.59999389629810485"/>
        <bgColor indexed="64"/>
      </patternFill>
    </fill>
    <fill>
      <patternFill patternType="solid">
        <fgColor rgb="FFFF99FF"/>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2" tint="-0.249977111117893"/>
        <bgColor indexed="64"/>
      </patternFill>
    </fill>
  </fills>
  <borders count="218">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auto="1"/>
      </bottom>
      <diagonal/>
    </border>
    <border>
      <left style="thin">
        <color auto="1"/>
      </left>
      <right style="thin">
        <color auto="1"/>
      </right>
      <top style="thin">
        <color auto="1"/>
      </top>
      <bottom style="double">
        <color auto="1"/>
      </bottom>
      <diagonal/>
    </border>
    <border>
      <left style="medium">
        <color rgb="FFC4DAFF"/>
      </left>
      <right style="medium">
        <color rgb="FFC4DAFF"/>
      </right>
      <top style="medium">
        <color rgb="FFC4DAFF"/>
      </top>
      <bottom style="medium">
        <color rgb="FFC4DAFF"/>
      </bottom>
      <diagonal/>
    </border>
    <border>
      <left/>
      <right/>
      <top style="medium">
        <color auto="1"/>
      </top>
      <bottom style="medium">
        <color auto="1"/>
      </bottom>
      <diagonal/>
    </border>
    <border>
      <left/>
      <right style="medium">
        <color rgb="FFC4DAFF"/>
      </right>
      <top style="medium">
        <color rgb="FFC4DAFF"/>
      </top>
      <bottom style="medium">
        <color rgb="FFC4DAFF"/>
      </bottom>
      <diagonal/>
    </border>
    <border>
      <left style="thin">
        <color auto="1"/>
      </left>
      <right style="thin">
        <color auto="1"/>
      </right>
      <top/>
      <bottom/>
      <diagonal/>
    </border>
    <border>
      <left style="medium">
        <color rgb="FFC4DAFF"/>
      </left>
      <right style="medium">
        <color auto="1"/>
      </right>
      <top style="medium">
        <color rgb="FFC4DAFF"/>
      </top>
      <bottom style="medium">
        <color rgb="FFC4DAFF"/>
      </bottom>
      <diagonal/>
    </border>
    <border>
      <left/>
      <right style="medium">
        <color rgb="FFC4DAFF"/>
      </right>
      <top style="medium">
        <color rgb="FFC4DAFF"/>
      </top>
      <bottom style="medium">
        <color auto="1"/>
      </bottom>
      <diagonal/>
    </border>
    <border>
      <left style="medium">
        <color rgb="FFC4DAFF"/>
      </left>
      <right style="medium">
        <color rgb="FFC4DAFF"/>
      </right>
      <top style="medium">
        <color rgb="FFC4DAFF"/>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rgb="FFC4DAFF"/>
      </right>
      <top/>
      <bottom style="medium">
        <color rgb="FFC4DAFF"/>
      </bottom>
      <diagonal/>
    </border>
    <border>
      <left style="medium">
        <color rgb="FFC4DAFF"/>
      </left>
      <right style="medium">
        <color auto="1"/>
      </right>
      <top/>
      <bottom style="medium">
        <color rgb="FFC4DAFF"/>
      </bottom>
      <diagonal/>
    </border>
    <border>
      <left/>
      <right style="medium">
        <color auto="1"/>
      </right>
      <top style="medium">
        <color rgb="FFC4DAFF"/>
      </top>
      <bottom style="medium">
        <color rgb="FFC4DAFF"/>
      </bottom>
      <diagonal/>
    </border>
    <border>
      <left/>
      <right style="thin">
        <color auto="1"/>
      </right>
      <top/>
      <bottom style="thin">
        <color auto="1"/>
      </bottom>
      <diagonal/>
    </border>
    <border>
      <left/>
      <right style="thin">
        <color auto="1"/>
      </right>
      <top/>
      <bottom/>
      <diagonal/>
    </border>
    <border>
      <left/>
      <right/>
      <top style="double">
        <color auto="1"/>
      </top>
      <bottom style="medium">
        <color rgb="FF002767"/>
      </bottom>
      <diagonal/>
    </border>
    <border>
      <left style="medium">
        <color rgb="FF002767"/>
      </left>
      <right/>
      <top style="double">
        <color auto="1"/>
      </top>
      <bottom style="medium">
        <color rgb="FF002767"/>
      </bottom>
      <diagonal/>
    </border>
    <border>
      <left/>
      <right style="thin">
        <color auto="1"/>
      </right>
      <top style="thin">
        <color auto="1"/>
      </top>
      <bottom style="double">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diagonal/>
    </border>
    <border>
      <left style="thin">
        <color auto="1"/>
      </left>
      <right style="medium">
        <color auto="1"/>
      </right>
      <top/>
      <bottom style="double">
        <color auto="1"/>
      </bottom>
      <diagonal/>
    </border>
    <border>
      <left style="medium">
        <color rgb="FFC4DAFF"/>
      </left>
      <right style="dotted">
        <color theme="1"/>
      </right>
      <top style="double">
        <color auto="1"/>
      </top>
      <bottom style="medium">
        <color rgb="FFC4DAFF"/>
      </bottom>
      <diagonal/>
    </border>
    <border>
      <left style="medium">
        <color rgb="FFC4DAFF"/>
      </left>
      <right style="dotted">
        <color theme="1"/>
      </right>
      <top style="medium">
        <color rgb="FFC4DAFF"/>
      </top>
      <bottom style="medium">
        <color rgb="FFC4DAFF"/>
      </bottom>
      <diagonal/>
    </border>
    <border>
      <left style="medium">
        <color rgb="FFC4DAFF"/>
      </left>
      <right style="dotted">
        <color theme="1"/>
      </right>
      <top style="medium">
        <color rgb="FFC4DAFF"/>
      </top>
      <bottom style="medium">
        <color auto="1"/>
      </bottom>
      <diagonal/>
    </border>
    <border>
      <left style="double">
        <color auto="1"/>
      </left>
      <right style="medium">
        <color rgb="FFC4DAFF"/>
      </right>
      <top style="medium">
        <color auto="1"/>
      </top>
      <bottom style="medium">
        <color rgb="FFC4DAFF"/>
      </bottom>
      <diagonal/>
    </border>
    <border>
      <left style="double">
        <color auto="1"/>
      </left>
      <right style="medium">
        <color rgb="FFC4DAFF"/>
      </right>
      <top style="medium">
        <color rgb="FFC4DAFF"/>
      </top>
      <bottom style="medium">
        <color rgb="FFC4DAFF"/>
      </bottom>
      <diagonal/>
    </border>
    <border>
      <left style="double">
        <color auto="1"/>
      </left>
      <right style="medium">
        <color rgb="FFC4DAFF"/>
      </right>
      <top style="medium">
        <color rgb="FFC4DAFF"/>
      </top>
      <bottom style="medium">
        <color auto="1"/>
      </bottom>
      <diagonal/>
    </border>
    <border>
      <left style="medium">
        <color auto="1"/>
      </left>
      <right/>
      <top style="thin">
        <color auto="1"/>
      </top>
      <bottom style="double">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double">
        <color auto="1"/>
      </top>
      <bottom style="thin">
        <color auto="1"/>
      </bottom>
      <diagonal/>
    </border>
    <border>
      <left style="medium">
        <color rgb="FFC4DAFF"/>
      </left>
      <right style="medium">
        <color rgb="FFC4DAFF"/>
      </right>
      <top/>
      <bottom style="medium">
        <color rgb="FFC4DAFF"/>
      </bottom>
      <diagonal/>
    </border>
    <border>
      <left style="medium">
        <color auto="1"/>
      </left>
      <right style="medium">
        <color rgb="FF555555"/>
      </right>
      <top style="medium">
        <color rgb="FF002767"/>
      </top>
      <bottom style="double">
        <color auto="1"/>
      </bottom>
      <diagonal/>
    </border>
    <border>
      <left style="medium">
        <color rgb="FF555555"/>
      </left>
      <right style="medium">
        <color rgb="FF555555"/>
      </right>
      <top style="medium">
        <color rgb="FF002767"/>
      </top>
      <bottom style="double">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right style="medium">
        <color auto="1"/>
      </right>
      <top style="medium">
        <color auto="1"/>
      </top>
      <bottom style="medium">
        <color auto="1"/>
      </bottom>
      <diagonal/>
    </border>
    <border>
      <left/>
      <right style="medium">
        <color auto="1"/>
      </right>
      <top/>
      <bottom style="medium">
        <color rgb="FFC4DAFF"/>
      </bottom>
      <diagonal/>
    </border>
    <border>
      <left style="medium">
        <color auto="1"/>
      </left>
      <right style="medium">
        <color auto="1"/>
      </right>
      <top/>
      <bottom/>
      <diagonal/>
    </border>
    <border>
      <left style="medium">
        <color auto="1"/>
      </left>
      <right style="medium">
        <color auto="1"/>
      </right>
      <top style="medium">
        <color rgb="FFC4DAFF"/>
      </top>
      <bottom style="medium">
        <color rgb="FFC4DAFF"/>
      </bottom>
      <diagonal/>
    </border>
    <border>
      <left style="medium">
        <color auto="1"/>
      </left>
      <right style="medium">
        <color rgb="FFC4DAFF"/>
      </right>
      <top style="medium">
        <color rgb="FFC4DAFF"/>
      </top>
      <bottom style="medium">
        <color rgb="FFC4DAFF"/>
      </bottom>
      <diagonal/>
    </border>
    <border>
      <left style="medium">
        <color auto="1"/>
      </left>
      <right/>
      <top style="medium">
        <color auto="1"/>
      </top>
      <bottom style="medium">
        <color auto="1"/>
      </bottom>
      <diagonal/>
    </border>
    <border>
      <left style="thin">
        <color auto="1"/>
      </left>
      <right style="medium">
        <color auto="1"/>
      </right>
      <top/>
      <bottom style="thin">
        <color auto="1"/>
      </bottom>
      <diagonal/>
    </border>
    <border>
      <left/>
      <right style="thin">
        <color auto="1"/>
      </right>
      <top style="medium">
        <color auto="1"/>
      </top>
      <bottom/>
      <diagonal/>
    </border>
    <border>
      <left style="medium">
        <color auto="1"/>
      </left>
      <right/>
      <top/>
      <bottom style="double">
        <color auto="1"/>
      </bottom>
      <diagonal/>
    </border>
    <border>
      <left style="thin">
        <color indexed="8"/>
      </left>
      <right style="thin">
        <color indexed="8"/>
      </right>
      <top style="thin">
        <color indexed="8"/>
      </top>
      <bottom/>
      <diagonal/>
    </border>
    <border>
      <left/>
      <right style="thin">
        <color auto="1"/>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dashed">
        <color auto="1"/>
      </left>
      <right style="dashed">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style="double">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thin">
        <color auto="1"/>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thick">
        <color auto="1"/>
      </bottom>
      <diagonal/>
    </border>
    <border>
      <left style="thin">
        <color auto="1"/>
      </left>
      <right/>
      <top/>
      <bottom style="thin">
        <color auto="1"/>
      </bottom>
      <diagonal/>
    </border>
    <border>
      <left style="thin">
        <color auto="1"/>
      </left>
      <right style="thin">
        <color indexed="64"/>
      </right>
      <top style="thin">
        <color indexed="64"/>
      </top>
      <bottom style="thin">
        <color indexed="64"/>
      </bottom>
      <diagonal/>
    </border>
    <border>
      <left style="thin">
        <color auto="1"/>
      </left>
      <right/>
      <top style="double">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style="thin">
        <color auto="1"/>
      </top>
      <bottom style="double">
        <color auto="1"/>
      </bottom>
      <diagonal/>
    </border>
    <border>
      <left style="medium">
        <color auto="1"/>
      </left>
      <right/>
      <top style="double">
        <color auto="1"/>
      </top>
      <bottom style="double">
        <color auto="1"/>
      </bottom>
      <diagonal/>
    </border>
    <border>
      <left style="thin">
        <color auto="1"/>
      </left>
      <right/>
      <top style="thin">
        <color auto="1"/>
      </top>
      <bottom/>
      <diagonal/>
    </border>
    <border>
      <left style="medium">
        <color auto="1"/>
      </left>
      <right style="thick">
        <color auto="1"/>
      </right>
      <top style="thin">
        <color auto="1"/>
      </top>
      <bottom style="double">
        <color auto="1"/>
      </bottom>
      <diagonal/>
    </border>
    <border>
      <left style="medium">
        <color auto="1"/>
      </left>
      <right style="thick">
        <color auto="1"/>
      </right>
      <top/>
      <bottom style="thin">
        <color auto="1"/>
      </bottom>
      <diagonal/>
    </border>
    <border>
      <left style="medium">
        <color auto="1"/>
      </left>
      <right style="thick">
        <color auto="1"/>
      </right>
      <top style="thin">
        <color auto="1"/>
      </top>
      <bottom style="thin">
        <color auto="1"/>
      </bottom>
      <diagonal/>
    </border>
    <border>
      <left style="medium">
        <color auto="1"/>
      </left>
      <right style="thick">
        <color auto="1"/>
      </right>
      <top/>
      <bottom style="double">
        <color auto="1"/>
      </bottom>
      <diagonal/>
    </border>
    <border>
      <left style="medium">
        <color auto="1"/>
      </left>
      <right style="thick">
        <color auto="1"/>
      </right>
      <top style="thin">
        <color auto="1"/>
      </top>
      <bottom/>
      <diagonal/>
    </border>
    <border>
      <left style="thin">
        <color indexed="22"/>
      </left>
      <right style="thin">
        <color indexed="22"/>
      </right>
      <top style="thin">
        <color indexed="22"/>
      </top>
      <bottom style="thin">
        <color indexed="22"/>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bottom/>
      <diagonal/>
    </border>
    <border>
      <left style="thin">
        <color theme="1"/>
      </left>
      <right style="medium">
        <color auto="1"/>
      </right>
      <top style="thin">
        <color theme="1"/>
      </top>
      <bottom style="thin">
        <color theme="1"/>
      </bottom>
      <diagonal/>
    </border>
    <border>
      <left style="thin">
        <color auto="1"/>
      </left>
      <right style="medium">
        <color auto="1"/>
      </right>
      <top style="double">
        <color auto="1"/>
      </top>
      <bottom style="double">
        <color auto="1"/>
      </bottom>
      <diagonal/>
    </border>
    <border>
      <left style="medium">
        <color auto="1"/>
      </left>
      <right style="medium">
        <color auto="1"/>
      </right>
      <top style="thin">
        <color auto="1"/>
      </top>
      <bottom style="thick">
        <color auto="1"/>
      </bottom>
      <diagonal/>
    </border>
    <border>
      <left style="medium">
        <color auto="1"/>
      </left>
      <right style="thick">
        <color auto="1"/>
      </right>
      <top style="thick">
        <color auto="1"/>
      </top>
      <bottom style="thin">
        <color auto="1"/>
      </bottom>
      <diagonal/>
    </border>
    <border>
      <left style="thin">
        <color theme="1"/>
      </left>
      <right style="thick">
        <color auto="1"/>
      </right>
      <top style="thin">
        <color theme="1"/>
      </top>
      <bottom style="thin">
        <color theme="1"/>
      </bottom>
      <diagonal/>
    </border>
    <border>
      <left style="medium">
        <color auto="1"/>
      </left>
      <right style="thick">
        <color auto="1"/>
      </right>
      <top style="double">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rgb="FFC4DAFF"/>
      </right>
      <top style="medium">
        <color rgb="FFC4DAFF"/>
      </top>
      <bottom/>
      <diagonal/>
    </border>
    <border>
      <left/>
      <right style="medium">
        <color rgb="FFC4DAFF"/>
      </right>
      <top style="medium">
        <color rgb="FFC4DAFF"/>
      </top>
      <bottom/>
      <diagonal/>
    </border>
    <border>
      <left style="medium">
        <color auto="1"/>
      </left>
      <right style="medium">
        <color auto="1"/>
      </right>
      <top style="medium">
        <color rgb="FFC4DAFF"/>
      </top>
      <bottom/>
      <diagonal/>
    </border>
    <border>
      <left style="medium">
        <color auto="1"/>
      </left>
      <right style="medium">
        <color rgb="FFC4DAFF"/>
      </right>
      <top/>
      <bottom style="medium">
        <color rgb="FFC4DAFF"/>
      </bottom>
      <diagonal/>
    </border>
    <border>
      <left style="medium">
        <color auto="1"/>
      </left>
      <right style="medium">
        <color auto="1"/>
      </right>
      <top/>
      <bottom style="medium">
        <color rgb="FFC4DAFF"/>
      </bottom>
      <diagonal/>
    </border>
    <border>
      <left style="medium">
        <color auto="1"/>
      </left>
      <right style="medium">
        <color rgb="FFC4DAFF"/>
      </right>
      <top/>
      <bottom/>
      <diagonal/>
    </border>
    <border>
      <left/>
      <right style="medium">
        <color rgb="FFC4DAFF"/>
      </right>
      <top/>
      <bottom/>
      <diagonal/>
    </border>
    <border>
      <left style="medium">
        <color rgb="FFC4DAFF"/>
      </left>
      <right style="medium">
        <color rgb="FFC4DAFF"/>
      </right>
      <top/>
      <bottom/>
      <diagonal/>
    </border>
    <border>
      <left style="medium">
        <color rgb="FFC4DAFF"/>
      </left>
      <right style="medium">
        <color auto="1"/>
      </right>
      <top/>
      <bottom/>
      <diagonal/>
    </border>
    <border>
      <left/>
      <right style="thin">
        <color auto="1"/>
      </right>
      <top style="thin">
        <color indexed="64"/>
      </top>
      <bottom style="double">
        <color auto="1"/>
      </bottom>
      <diagonal/>
    </border>
    <border>
      <left style="thin">
        <color auto="1"/>
      </left>
      <right/>
      <top style="thin">
        <color indexed="64"/>
      </top>
      <bottom style="thin">
        <color indexed="64"/>
      </bottom>
      <diagonal/>
    </border>
    <border>
      <left style="thin">
        <color auto="1"/>
      </left>
      <right/>
      <top style="thin">
        <color auto="1"/>
      </top>
      <bottom style="double">
        <color auto="1"/>
      </bottom>
      <diagonal/>
    </border>
    <border>
      <left style="medium">
        <color auto="1"/>
      </left>
      <right/>
      <top style="thin">
        <color auto="1"/>
      </top>
      <bottom style="double">
        <color auto="1"/>
      </bottom>
      <diagonal/>
    </border>
    <border>
      <left/>
      <right style="thin">
        <color auto="1"/>
      </right>
      <top style="double">
        <color auto="1"/>
      </top>
      <bottom style="double">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uble">
        <color auto="1"/>
      </left>
      <right/>
      <top style="double">
        <color auto="1"/>
      </top>
      <bottom/>
      <diagonal/>
    </border>
    <border>
      <left style="double">
        <color auto="1"/>
      </left>
      <right/>
      <top/>
      <bottom style="double">
        <color auto="1"/>
      </bottom>
      <diagonal/>
    </border>
    <border>
      <left/>
      <right style="dotted">
        <color theme="1"/>
      </right>
      <top style="medium">
        <color rgb="FFC4DAFF"/>
      </top>
      <bottom style="medium">
        <color rgb="FFC4DAFF"/>
      </bottom>
      <diagonal/>
    </border>
    <border>
      <left style="medium">
        <color rgb="FFC4DAFF"/>
      </left>
      <right style="medium">
        <color theme="1"/>
      </right>
      <top style="double">
        <color auto="1"/>
      </top>
      <bottom style="medium">
        <color rgb="FFC4DAFF"/>
      </bottom>
      <diagonal/>
    </border>
    <border>
      <left style="medium">
        <color rgb="FFC4DAFF"/>
      </left>
      <right style="medium">
        <color theme="1"/>
      </right>
      <top style="medium">
        <color rgb="FFC4DAFF"/>
      </top>
      <bottom style="medium">
        <color rgb="FFC4DAFF"/>
      </bottom>
      <diagonal/>
    </border>
    <border>
      <left style="medium">
        <color rgb="FFC4DAFF"/>
      </left>
      <right style="medium">
        <color theme="1"/>
      </right>
      <top style="medium">
        <color rgb="FFC4DAFF"/>
      </top>
      <bottom style="medium">
        <color auto="1"/>
      </bottom>
      <diagonal/>
    </border>
    <border>
      <left/>
      <right style="medium">
        <color auto="1"/>
      </right>
      <top style="double">
        <color auto="1"/>
      </top>
      <bottom style="medium">
        <color rgb="FF002767"/>
      </bottom>
      <diagonal/>
    </border>
    <border>
      <left style="medium">
        <color rgb="FF002767"/>
      </left>
      <right style="medium">
        <color auto="1"/>
      </right>
      <top style="double">
        <color auto="1"/>
      </top>
      <bottom style="medium">
        <color rgb="FF002767"/>
      </bottom>
      <diagonal/>
    </border>
    <border>
      <left style="medium">
        <color rgb="FFC4DAFF"/>
      </left>
      <right style="medium">
        <color auto="1"/>
      </right>
      <top style="medium">
        <color rgb="FFC4DAFF"/>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thin">
        <color auto="1"/>
      </left>
      <right/>
      <top style="medium">
        <color auto="1"/>
      </top>
      <bottom style="thin">
        <color auto="1"/>
      </bottom>
      <diagonal/>
    </border>
    <border>
      <left style="thin">
        <color auto="1"/>
      </left>
      <right style="medium">
        <color auto="1"/>
      </right>
      <top style="thin">
        <color auto="1"/>
      </top>
      <bottom style="thick">
        <color auto="1"/>
      </bottom>
      <diagonal/>
    </border>
    <border>
      <left style="thin">
        <color auto="1"/>
      </left>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right style="thin">
        <color auto="1"/>
      </right>
      <top/>
      <bottom style="medium">
        <color indexed="64"/>
      </bottom>
      <diagonal/>
    </border>
    <border>
      <left style="thin">
        <color indexed="64"/>
      </left>
      <right/>
      <top style="thin">
        <color indexed="64"/>
      </top>
      <bottom style="thin">
        <color indexed="64"/>
      </bottom>
      <diagonal/>
    </border>
    <border>
      <left style="thin">
        <color auto="1"/>
      </left>
      <right/>
      <top style="thin">
        <color auto="1"/>
      </top>
      <bottom style="double">
        <color auto="1"/>
      </bottom>
      <diagonal/>
    </border>
    <border>
      <left style="thin">
        <color auto="1"/>
      </left>
      <right/>
      <top style="double">
        <color auto="1"/>
      </top>
      <bottom style="double">
        <color auto="1"/>
      </bottom>
      <diagonal/>
    </border>
    <border>
      <left/>
      <right/>
      <top style="thin">
        <color indexed="64"/>
      </top>
      <bottom style="thin">
        <color indexed="64"/>
      </bottom>
      <diagonal/>
    </border>
    <border>
      <left style="thin">
        <color auto="1"/>
      </left>
      <right/>
      <top style="thin">
        <color auto="1"/>
      </top>
      <bottom style="thick">
        <color auto="1"/>
      </bottom>
      <diagonal/>
    </border>
    <border>
      <left style="thin">
        <color auto="1"/>
      </left>
      <right/>
      <top/>
      <bottom style="double">
        <color auto="1"/>
      </bottom>
      <diagonal/>
    </border>
    <border>
      <left style="medium">
        <color auto="1"/>
      </left>
      <right style="thin">
        <color auto="1"/>
      </right>
      <top/>
      <bottom/>
      <diagonal/>
    </border>
    <border>
      <left style="medium">
        <color rgb="FF002060"/>
      </left>
      <right style="medium">
        <color rgb="FF002060"/>
      </right>
      <top style="medium">
        <color rgb="FF002060"/>
      </top>
      <bottom style="medium">
        <color rgb="FF002060"/>
      </bottom>
      <diagonal/>
    </border>
    <border>
      <left style="thick">
        <color rgb="FF002060"/>
      </left>
      <right/>
      <top/>
      <bottom style="thin">
        <color auto="1"/>
      </bottom>
      <diagonal/>
    </border>
    <border>
      <left style="thin">
        <color auto="1"/>
      </left>
      <right/>
      <top style="thin">
        <color auto="1"/>
      </top>
      <bottom style="double">
        <color auto="1"/>
      </bottom>
      <diagonal/>
    </border>
    <border>
      <left style="thick">
        <color rgb="FF002060"/>
      </left>
      <right style="thin">
        <color auto="1"/>
      </right>
      <top/>
      <bottom/>
      <diagonal/>
    </border>
    <border>
      <left style="thick">
        <color rgb="FF002060"/>
      </left>
      <right style="thin">
        <color auto="1"/>
      </right>
      <top/>
      <bottom style="thin">
        <color auto="1"/>
      </bottom>
      <diagonal/>
    </border>
    <border>
      <left style="thick">
        <color rgb="FF002060"/>
      </left>
      <right style="thin">
        <color auto="1"/>
      </right>
      <top style="thin">
        <color auto="1"/>
      </top>
      <bottom style="thin">
        <color auto="1"/>
      </bottom>
      <diagonal/>
    </border>
    <border>
      <left style="thick">
        <color rgb="FF002060"/>
      </left>
      <right style="thin">
        <color auto="1"/>
      </right>
      <top style="thin">
        <color auto="1"/>
      </top>
      <bottom style="double">
        <color auto="1"/>
      </bottom>
      <diagonal/>
    </border>
    <border>
      <left style="thick">
        <color rgb="FF002060"/>
      </left>
      <right style="thin">
        <color auto="1"/>
      </right>
      <top style="double">
        <color auto="1"/>
      </top>
      <bottom style="double">
        <color auto="1"/>
      </bottom>
      <diagonal/>
    </border>
    <border>
      <left style="thick">
        <color rgb="FF002060"/>
      </left>
      <right style="thin">
        <color auto="1"/>
      </right>
      <top style="double">
        <color auto="1"/>
      </top>
      <bottom style="thin">
        <color auto="1"/>
      </bottom>
      <diagonal/>
    </border>
    <border>
      <left style="thick">
        <color rgb="FF002060"/>
      </left>
      <right style="thin">
        <color indexed="64"/>
      </right>
      <top style="thin">
        <color indexed="64"/>
      </top>
      <bottom/>
      <diagonal/>
    </border>
    <border>
      <left style="thick">
        <color rgb="FF002060"/>
      </left>
      <right style="thin">
        <color auto="1"/>
      </right>
      <top style="thin">
        <color auto="1"/>
      </top>
      <bottom style="thick">
        <color auto="1"/>
      </bottom>
      <diagonal/>
    </border>
    <border>
      <left style="thick">
        <color rgb="FF002060"/>
      </left>
      <right style="medium">
        <color rgb="FF002060"/>
      </right>
      <top style="medium">
        <color rgb="FF002060"/>
      </top>
      <bottom style="medium">
        <color rgb="FF002060"/>
      </bottom>
      <diagonal/>
    </border>
    <border>
      <left style="thick">
        <color rgb="FF002060"/>
      </left>
      <right style="thin">
        <color auto="1"/>
      </right>
      <top/>
      <bottom style="double">
        <color auto="1"/>
      </bottom>
      <diagonal/>
    </border>
    <border>
      <left style="medium">
        <color rgb="FF002060"/>
      </left>
      <right style="thin">
        <color auto="1"/>
      </right>
      <top/>
      <bottom/>
      <diagonal/>
    </border>
    <border>
      <left style="medium">
        <color rgb="FF002060"/>
      </left>
      <right style="thin">
        <color auto="1"/>
      </right>
      <top/>
      <bottom style="thin">
        <color auto="1"/>
      </bottom>
      <diagonal/>
    </border>
    <border>
      <left style="medium">
        <color rgb="FF002060"/>
      </left>
      <right style="thin">
        <color theme="1"/>
      </right>
      <top style="thin">
        <color theme="1"/>
      </top>
      <bottom style="thin">
        <color theme="1"/>
      </bottom>
      <diagonal/>
    </border>
    <border>
      <left style="medium">
        <color rgb="FF002060"/>
      </left>
      <right style="thin">
        <color indexed="64"/>
      </right>
      <top style="thin">
        <color indexed="64"/>
      </top>
      <bottom style="thin">
        <color indexed="64"/>
      </bottom>
      <diagonal/>
    </border>
    <border>
      <left style="medium">
        <color rgb="FF002060"/>
      </left>
      <right style="thin">
        <color auto="1"/>
      </right>
      <top style="thin">
        <color auto="1"/>
      </top>
      <bottom style="double">
        <color auto="1"/>
      </bottom>
      <diagonal/>
    </border>
    <border>
      <left style="medium">
        <color rgb="FF002060"/>
      </left>
      <right style="thin">
        <color auto="1"/>
      </right>
      <top style="double">
        <color auto="1"/>
      </top>
      <bottom style="double">
        <color auto="1"/>
      </bottom>
      <diagonal/>
    </border>
    <border>
      <left style="medium">
        <color rgb="FF002060"/>
      </left>
      <right style="thin">
        <color auto="1"/>
      </right>
      <top style="double">
        <color auto="1"/>
      </top>
      <bottom style="thin">
        <color auto="1"/>
      </bottom>
      <diagonal/>
    </border>
    <border>
      <left style="medium">
        <color rgb="FF002060"/>
      </left>
      <right style="thin">
        <color auto="1"/>
      </right>
      <top/>
      <bottom style="double">
        <color auto="1"/>
      </bottom>
      <diagonal/>
    </border>
    <border>
      <left style="medium">
        <color rgb="FF002060"/>
      </left>
      <right style="thin">
        <color auto="1"/>
      </right>
      <top style="thin">
        <color auto="1"/>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rgb="FF002060"/>
      </left>
      <right style="thin">
        <color indexed="64"/>
      </right>
      <top style="thin">
        <color indexed="64"/>
      </top>
      <bottom style="medium">
        <color indexed="64"/>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indexed="64"/>
      </top>
      <bottom/>
      <diagonal/>
    </border>
    <border>
      <left/>
      <right style="medium">
        <color auto="1"/>
      </right>
      <top style="thin">
        <color auto="1"/>
      </top>
      <bottom style="thin">
        <color auto="1"/>
      </bottom>
      <diagonal/>
    </border>
    <border>
      <left/>
      <right style="medium">
        <color auto="1"/>
      </right>
      <top style="thin">
        <color auto="1"/>
      </top>
      <bottom style="double">
        <color auto="1"/>
      </bottom>
      <diagonal/>
    </border>
    <border>
      <left style="thick">
        <color rgb="FF002060"/>
      </left>
      <right style="thin">
        <color indexed="64"/>
      </right>
      <top style="thin">
        <color indexed="64"/>
      </top>
      <bottom style="thin">
        <color indexed="64"/>
      </bottom>
      <diagonal/>
    </border>
    <border>
      <left style="thick">
        <color rgb="FF002060"/>
      </left>
      <right style="thin">
        <color indexed="64"/>
      </right>
      <top style="thin">
        <color indexed="64"/>
      </top>
      <bottom/>
      <diagonal/>
    </border>
    <border>
      <left style="thick">
        <color rgb="FF002060"/>
      </left>
      <right style="thin">
        <color indexed="64"/>
      </right>
      <top style="medium">
        <color rgb="FF002060"/>
      </top>
      <bottom style="medium">
        <color rgb="FF002060"/>
      </bottom>
      <diagonal/>
    </border>
    <border>
      <left style="thick">
        <color rgb="FF002060"/>
      </left>
      <right style="thin">
        <color indexed="64"/>
      </right>
      <top style="thin">
        <color auto="1"/>
      </top>
      <bottom style="double">
        <color auto="1"/>
      </bottom>
      <diagonal/>
    </border>
    <border>
      <left style="thin">
        <color auto="1"/>
      </left>
      <right/>
      <top style="medium">
        <color indexed="64"/>
      </top>
      <bottom/>
      <diagonal/>
    </border>
    <border>
      <left style="thin">
        <color indexed="64"/>
      </left>
      <right style="thin">
        <color indexed="64"/>
      </right>
      <top style="medium">
        <color auto="1"/>
      </top>
      <bottom/>
      <diagonal/>
    </border>
    <border>
      <left style="thick">
        <color rgb="FF002060"/>
      </left>
      <right style="thin">
        <color auto="1"/>
      </right>
      <top style="medium">
        <color auto="1"/>
      </top>
      <bottom/>
      <diagonal/>
    </border>
    <border>
      <left style="thin">
        <color auto="1"/>
      </left>
      <right style="thin">
        <color indexed="64"/>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ck">
        <color rgb="FF002060"/>
      </left>
      <right style="thin">
        <color rgb="FF002060"/>
      </right>
      <top/>
      <bottom style="thin">
        <color auto="1"/>
      </bottom>
      <diagonal/>
    </border>
    <border>
      <left style="thick">
        <color rgb="FF002060"/>
      </left>
      <right style="thin">
        <color rgb="FF002060"/>
      </right>
      <top style="thin">
        <color indexed="64"/>
      </top>
      <bottom style="medium">
        <color auto="1"/>
      </bottom>
      <diagonal/>
    </border>
    <border>
      <left style="thin">
        <color indexed="64"/>
      </left>
      <right style="thin">
        <color indexed="64"/>
      </right>
      <top style="thin">
        <color indexed="64"/>
      </top>
      <bottom/>
      <diagonal/>
    </border>
    <border>
      <left style="thin">
        <color indexed="64"/>
      </left>
      <right style="thick">
        <color rgb="FF002060"/>
      </right>
      <top style="thin">
        <color indexed="64"/>
      </top>
      <bottom style="thin">
        <color indexed="64"/>
      </bottom>
      <diagonal/>
    </border>
  </borders>
  <cellStyleXfs count="21">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7" fillId="0" borderId="0"/>
    <xf numFmtId="0" fontId="7" fillId="0" borderId="0"/>
    <xf numFmtId="0" fontId="13" fillId="0" borderId="0" applyNumberFormat="0" applyFill="0" applyBorder="0" applyAlignment="0" applyProtection="0"/>
  </cellStyleXfs>
  <cellXfs count="958">
    <xf numFmtId="0" fontId="0" fillId="0" borderId="0" xfId="0"/>
    <xf numFmtId="0" fontId="18" fillId="4" borderId="0" xfId="0" applyFont="1" applyFill="1" applyProtection="1"/>
    <xf numFmtId="0" fontId="16" fillId="4" borderId="0" xfId="0" applyFont="1" applyFill="1" applyProtection="1"/>
    <xf numFmtId="0" fontId="16" fillId="8" borderId="0" xfId="0" applyFont="1" applyFill="1" applyProtection="1"/>
    <xf numFmtId="0" fontId="17" fillId="8" borderId="0" xfId="0" applyFont="1" applyFill="1" applyProtection="1"/>
    <xf numFmtId="0" fontId="17" fillId="8" borderId="0" xfId="0" applyFont="1" applyFill="1" applyAlignment="1" applyProtection="1">
      <alignment vertical="center"/>
    </xf>
    <xf numFmtId="0" fontId="19" fillId="8" borderId="0" xfId="0" applyFont="1" applyFill="1" applyProtection="1"/>
    <xf numFmtId="0" fontId="21" fillId="4" borderId="0" xfId="0" applyFont="1" applyFill="1" applyProtection="1"/>
    <xf numFmtId="0" fontId="21" fillId="8" borderId="0" xfId="0" applyFont="1" applyFill="1" applyProtection="1"/>
    <xf numFmtId="0" fontId="16" fillId="10" borderId="0" xfId="0" applyFont="1" applyFill="1" applyProtection="1"/>
    <xf numFmtId="0" fontId="22" fillId="8" borderId="0" xfId="0" applyFont="1" applyFill="1" applyProtection="1"/>
    <xf numFmtId="0" fontId="16" fillId="16" borderId="79" xfId="0" applyFont="1" applyFill="1" applyBorder="1" applyAlignment="1">
      <alignment vertical="center" wrapText="1"/>
    </xf>
    <xf numFmtId="0" fontId="16" fillId="16" borderId="79" xfId="0" applyFont="1" applyFill="1" applyBorder="1" applyAlignment="1">
      <alignment horizontal="left" wrapText="1"/>
    </xf>
    <xf numFmtId="0" fontId="18" fillId="8" borderId="0" xfId="0" applyFont="1" applyFill="1" applyProtection="1"/>
    <xf numFmtId="0" fontId="23" fillId="8" borderId="0" xfId="0" applyFont="1" applyFill="1" applyProtection="1"/>
    <xf numFmtId="0" fontId="20" fillId="8" borderId="0" xfId="0" applyFont="1" applyFill="1" applyProtection="1"/>
    <xf numFmtId="0" fontId="26" fillId="6" borderId="0" xfId="0" applyFont="1" applyFill="1" applyProtection="1">
      <protection locked="0"/>
    </xf>
    <xf numFmtId="0" fontId="26" fillId="6" borderId="0" xfId="0" applyFont="1" applyFill="1" applyProtection="1"/>
    <xf numFmtId="0" fontId="26" fillId="8" borderId="0" xfId="0" applyFont="1" applyFill="1" applyProtection="1"/>
    <xf numFmtId="0" fontId="27" fillId="9" borderId="68" xfId="5" applyFont="1" applyFill="1" applyBorder="1" applyAlignment="1">
      <alignment horizontal="center"/>
    </xf>
    <xf numFmtId="170" fontId="27" fillId="9" borderId="68" xfId="1" applyNumberFormat="1" applyFont="1" applyFill="1" applyBorder="1" applyAlignment="1">
      <alignment horizontal="center" wrapText="1"/>
    </xf>
    <xf numFmtId="0" fontId="5" fillId="8" borderId="0" xfId="0" applyFont="1" applyFill="1"/>
    <xf numFmtId="0" fontId="27" fillId="8" borderId="50" xfId="5" applyFont="1" applyFill="1" applyBorder="1" applyAlignment="1">
      <alignment wrapText="1"/>
    </xf>
    <xf numFmtId="0" fontId="27" fillId="8" borderId="51" xfId="5" applyFont="1" applyFill="1" applyBorder="1" applyAlignment="1">
      <alignment wrapText="1"/>
    </xf>
    <xf numFmtId="170" fontId="28" fillId="8" borderId="51" xfId="1" applyNumberFormat="1" applyFont="1" applyFill="1" applyBorder="1" applyAlignment="1">
      <alignment horizontal="right" wrapText="1"/>
    </xf>
    <xf numFmtId="170" fontId="5" fillId="8" borderId="51" xfId="1" applyNumberFormat="1" applyFont="1" applyFill="1" applyBorder="1"/>
    <xf numFmtId="170" fontId="29" fillId="8" borderId="52" xfId="1" applyNumberFormat="1" applyFont="1" applyFill="1" applyBorder="1"/>
    <xf numFmtId="0" fontId="27" fillId="8" borderId="50" xfId="5" applyNumberFormat="1" applyFont="1" applyFill="1" applyBorder="1" applyAlignment="1">
      <alignment wrapText="1"/>
    </xf>
    <xf numFmtId="170" fontId="27" fillId="8" borderId="51" xfId="1" applyNumberFormat="1" applyFont="1" applyFill="1" applyBorder="1" applyAlignment="1">
      <alignment horizontal="right" wrapText="1"/>
    </xf>
    <xf numFmtId="0" fontId="27" fillId="8" borderId="53" xfId="5" applyNumberFormat="1" applyFont="1" applyFill="1" applyBorder="1" applyAlignment="1">
      <alignment wrapText="1"/>
    </xf>
    <xf numFmtId="0" fontId="27" fillId="8" borderId="54" xfId="5" applyFont="1" applyFill="1" applyBorder="1" applyAlignment="1">
      <alignment wrapText="1"/>
    </xf>
    <xf numFmtId="170" fontId="27" fillId="8" borderId="54" xfId="1" applyNumberFormat="1" applyFont="1" applyFill="1" applyBorder="1" applyAlignment="1">
      <alignment horizontal="right" wrapText="1"/>
    </xf>
    <xf numFmtId="170" fontId="5" fillId="8" borderId="54" xfId="1" applyNumberFormat="1" applyFont="1" applyFill="1" applyBorder="1"/>
    <xf numFmtId="170" fontId="29" fillId="8" borderId="55" xfId="1" applyNumberFormat="1" applyFont="1" applyFill="1" applyBorder="1"/>
    <xf numFmtId="0" fontId="27" fillId="8" borderId="56" xfId="5" applyNumberFormat="1" applyFont="1" applyFill="1" applyBorder="1" applyAlignment="1">
      <alignment wrapText="1"/>
    </xf>
    <xf numFmtId="0" fontId="27" fillId="8" borderId="57" xfId="5" applyFont="1" applyFill="1" applyBorder="1" applyAlignment="1">
      <alignment wrapText="1"/>
    </xf>
    <xf numFmtId="170" fontId="27" fillId="8" borderId="57" xfId="1" applyNumberFormat="1" applyFont="1" applyFill="1" applyBorder="1" applyAlignment="1">
      <alignment horizontal="right" wrapText="1"/>
    </xf>
    <xf numFmtId="170" fontId="5" fillId="8" borderId="57" xfId="1" applyNumberFormat="1" applyFont="1" applyFill="1" applyBorder="1"/>
    <xf numFmtId="170" fontId="29" fillId="8" borderId="58" xfId="1" applyNumberFormat="1" applyFont="1" applyFill="1" applyBorder="1"/>
    <xf numFmtId="170" fontId="5" fillId="8" borderId="0" xfId="1" applyNumberFormat="1" applyFont="1" applyFill="1"/>
    <xf numFmtId="0" fontId="17" fillId="19" borderId="79" xfId="0" applyFont="1" applyFill="1" applyBorder="1" applyAlignment="1">
      <alignment wrapText="1"/>
    </xf>
    <xf numFmtId="0" fontId="32" fillId="8" borderId="79" xfId="0" applyFont="1" applyFill="1" applyBorder="1"/>
    <xf numFmtId="0" fontId="32" fillId="8" borderId="79" xfId="0" applyFont="1" applyFill="1" applyBorder="1" applyAlignment="1" applyProtection="1">
      <alignment horizontal="right" indent="1"/>
    </xf>
    <xf numFmtId="0" fontId="32" fillId="8" borderId="79" xfId="0" applyFont="1" applyFill="1" applyBorder="1" applyAlignment="1" applyProtection="1">
      <alignment horizontal="left"/>
    </xf>
    <xf numFmtId="0" fontId="32" fillId="18" borderId="79" xfId="0" applyFont="1" applyFill="1" applyBorder="1" applyAlignment="1" applyProtection="1">
      <alignment horizontal="left"/>
    </xf>
    <xf numFmtId="0" fontId="34" fillId="8" borderId="0" xfId="0" applyFont="1" applyFill="1" applyProtection="1"/>
    <xf numFmtId="0" fontId="33" fillId="8" borderId="0" xfId="0" applyFont="1" applyFill="1" applyProtection="1"/>
    <xf numFmtId="0" fontId="16" fillId="8" borderId="0" xfId="0" applyFont="1" applyFill="1" applyAlignment="1" applyProtection="1">
      <alignment wrapText="1"/>
    </xf>
    <xf numFmtId="0" fontId="5" fillId="0" borderId="0" xfId="0" applyFont="1"/>
    <xf numFmtId="173" fontId="5" fillId="0" borderId="0" xfId="0" applyNumberFormat="1" applyFont="1"/>
    <xf numFmtId="0" fontId="35" fillId="0" borderId="101" xfId="19" applyFont="1" applyBorder="1" applyAlignment="1">
      <alignment wrapText="1"/>
    </xf>
    <xf numFmtId="170" fontId="35" fillId="0" borderId="101" xfId="1" applyNumberFormat="1" applyFont="1" applyFill="1" applyBorder="1" applyAlignment="1">
      <alignment horizontal="right" wrapText="1"/>
    </xf>
    <xf numFmtId="0" fontId="38" fillId="8" borderId="0" xfId="0" applyFont="1" applyFill="1" applyProtection="1"/>
    <xf numFmtId="0" fontId="36" fillId="21" borderId="79" xfId="0" applyFont="1" applyFill="1" applyBorder="1" applyAlignment="1">
      <alignment vertical="center" wrapText="1"/>
    </xf>
    <xf numFmtId="0" fontId="39" fillId="8" borderId="0" xfId="0" applyFont="1" applyFill="1" applyProtection="1"/>
    <xf numFmtId="0" fontId="39" fillId="4" borderId="0" xfId="0" applyFont="1" applyFill="1" applyProtection="1"/>
    <xf numFmtId="0" fontId="32" fillId="8" borderId="0" xfId="0" applyFont="1" applyFill="1" applyAlignment="1" applyProtection="1">
      <alignment horizontal="right"/>
    </xf>
    <xf numFmtId="0" fontId="32" fillId="8" borderId="0" xfId="0" applyFont="1" applyFill="1" applyProtection="1"/>
    <xf numFmtId="170" fontId="5" fillId="8" borderId="102" xfId="1" applyNumberFormat="1" applyFont="1" applyFill="1" applyBorder="1"/>
    <xf numFmtId="170" fontId="29" fillId="8" borderId="103" xfId="1" applyNumberFormat="1" applyFont="1" applyFill="1" applyBorder="1"/>
    <xf numFmtId="0" fontId="0" fillId="15" borderId="0" xfId="0" applyFill="1"/>
    <xf numFmtId="0" fontId="41" fillId="13" borderId="0" xfId="0" applyFont="1" applyFill="1"/>
    <xf numFmtId="0" fontId="5" fillId="8" borderId="53" xfId="0" applyFont="1" applyFill="1" applyBorder="1"/>
    <xf numFmtId="0" fontId="5" fillId="8" borderId="54" xfId="0" applyFont="1" applyFill="1" applyBorder="1"/>
    <xf numFmtId="168" fontId="30" fillId="12" borderId="54" xfId="18" applyNumberFormat="1" applyFont="1" applyFill="1" applyBorder="1" applyAlignment="1">
      <alignment wrapText="1"/>
    </xf>
    <xf numFmtId="170" fontId="27" fillId="8" borderId="102" xfId="1" applyNumberFormat="1" applyFont="1" applyFill="1" applyBorder="1" applyAlignment="1">
      <alignment horizontal="right" wrapText="1"/>
    </xf>
    <xf numFmtId="170" fontId="28" fillId="8" borderId="54" xfId="1" applyNumberFormat="1" applyFont="1" applyFill="1" applyBorder="1" applyAlignment="1">
      <alignment horizontal="right" wrapText="1"/>
    </xf>
    <xf numFmtId="0" fontId="5" fillId="8" borderId="55" xfId="0" applyFont="1" applyFill="1" applyBorder="1"/>
    <xf numFmtId="0" fontId="16" fillId="18" borderId="79" xfId="0" applyFont="1" applyFill="1" applyBorder="1" applyAlignment="1" applyProtection="1">
      <alignment vertical="center" wrapText="1"/>
    </xf>
    <xf numFmtId="0" fontId="16" fillId="21" borderId="79" xfId="0" applyFont="1" applyFill="1" applyBorder="1" applyAlignment="1" applyProtection="1">
      <alignment vertical="center" wrapText="1"/>
    </xf>
    <xf numFmtId="0" fontId="17" fillId="8" borderId="79" xfId="0" applyFont="1" applyFill="1" applyBorder="1" applyAlignment="1" applyProtection="1">
      <alignment horizontal="right"/>
    </xf>
    <xf numFmtId="0" fontId="32" fillId="20" borderId="79" xfId="0" applyFont="1" applyFill="1" applyBorder="1" applyAlignment="1" applyProtection="1">
      <alignment horizontal="left"/>
    </xf>
    <xf numFmtId="168" fontId="32" fillId="13" borderId="79" xfId="0" applyNumberFormat="1" applyFont="1" applyFill="1" applyBorder="1" applyAlignment="1" applyProtection="1">
      <alignment horizontal="center"/>
      <protection locked="0"/>
    </xf>
    <xf numFmtId="0" fontId="17" fillId="8" borderId="15" xfId="0" applyFont="1" applyFill="1" applyBorder="1" applyAlignment="1">
      <alignment horizontal="center" vertical="center" wrapText="1"/>
    </xf>
    <xf numFmtId="0" fontId="17" fillId="8" borderId="64" xfId="0" applyFont="1" applyFill="1" applyBorder="1" applyAlignment="1">
      <alignment horizontal="center" vertical="center" wrapText="1"/>
    </xf>
    <xf numFmtId="0" fontId="16" fillId="8" borderId="0" xfId="0" applyFont="1" applyFill="1" applyBorder="1"/>
    <xf numFmtId="0" fontId="16" fillId="8" borderId="0" xfId="0" applyFont="1" applyFill="1"/>
    <xf numFmtId="0" fontId="17" fillId="8" borderId="21"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59"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6" fillId="8" borderId="6" xfId="0" applyFont="1" applyFill="1" applyBorder="1" applyAlignment="1">
      <alignment horizontal="left" vertical="top" wrapText="1"/>
    </xf>
    <xf numFmtId="0" fontId="16" fillId="8" borderId="6" xfId="0" applyFont="1" applyFill="1" applyBorder="1" applyAlignment="1">
      <alignment wrapText="1"/>
    </xf>
    <xf numFmtId="0" fontId="16" fillId="8" borderId="7" xfId="0" applyFont="1" applyFill="1" applyBorder="1" applyAlignment="1">
      <alignment wrapText="1"/>
    </xf>
    <xf numFmtId="0" fontId="16" fillId="8" borderId="0" xfId="0" applyFont="1" applyFill="1" applyAlignment="1">
      <alignment horizontal="center"/>
    </xf>
    <xf numFmtId="169" fontId="16" fillId="8" borderId="18" xfId="0" applyNumberFormat="1" applyFont="1" applyFill="1" applyBorder="1" applyAlignment="1" applyProtection="1">
      <alignment horizontal="right" vertical="center" wrapText="1"/>
      <protection locked="0"/>
    </xf>
    <xf numFmtId="169" fontId="16" fillId="8" borderId="16" xfId="0" applyNumberFormat="1" applyFont="1" applyFill="1" applyBorder="1" applyAlignment="1" applyProtection="1">
      <alignment horizontal="right" vertical="center" wrapText="1"/>
      <protection locked="0"/>
    </xf>
    <xf numFmtId="169" fontId="16" fillId="8" borderId="14" xfId="0" applyNumberFormat="1" applyFont="1" applyFill="1" applyBorder="1" applyAlignment="1" applyProtection="1">
      <alignment horizontal="right" vertical="center" wrapText="1"/>
      <protection locked="0"/>
    </xf>
    <xf numFmtId="0" fontId="16" fillId="8" borderId="8" xfId="0" applyFont="1" applyFill="1" applyBorder="1"/>
    <xf numFmtId="0" fontId="16" fillId="8" borderId="0" xfId="0" applyFont="1" applyFill="1" applyAlignment="1">
      <alignment wrapText="1"/>
    </xf>
    <xf numFmtId="0" fontId="16" fillId="8" borderId="2" xfId="0" applyFont="1" applyFill="1" applyBorder="1" applyAlignment="1">
      <alignment wrapText="1"/>
    </xf>
    <xf numFmtId="0" fontId="17" fillId="8" borderId="63" xfId="0" applyFont="1" applyFill="1" applyBorder="1" applyAlignment="1">
      <alignment horizontal="left" vertical="center" wrapText="1"/>
    </xf>
    <xf numFmtId="0" fontId="17" fillId="8" borderId="18" xfId="0" applyFont="1" applyFill="1" applyBorder="1" applyAlignment="1">
      <alignment horizontal="right" vertical="center" wrapText="1"/>
    </xf>
    <xf numFmtId="0" fontId="17" fillId="8" borderId="16" xfId="0" applyFont="1" applyFill="1" applyBorder="1" applyAlignment="1">
      <alignment horizontal="right" vertical="center" wrapText="1"/>
    </xf>
    <xf numFmtId="0" fontId="17" fillId="8" borderId="14" xfId="0" applyFont="1" applyFill="1" applyBorder="1" applyAlignment="1">
      <alignment horizontal="right" vertical="center" wrapText="1"/>
    </xf>
    <xf numFmtId="0" fontId="17" fillId="8" borderId="8" xfId="0" applyFont="1" applyFill="1" applyBorder="1" applyAlignment="1">
      <alignment horizontal="right" vertical="center" wrapText="1"/>
    </xf>
    <xf numFmtId="169" fontId="16" fillId="8" borderId="8" xfId="0" applyNumberFormat="1" applyFont="1" applyFill="1" applyBorder="1" applyAlignment="1" applyProtection="1">
      <alignment horizontal="right" vertical="center" wrapText="1"/>
    </xf>
    <xf numFmtId="169" fontId="17" fillId="8" borderId="8" xfId="0" applyNumberFormat="1" applyFont="1" applyFill="1" applyBorder="1" applyAlignment="1" applyProtection="1">
      <alignment horizontal="right" vertical="center" wrapText="1"/>
    </xf>
    <xf numFmtId="165" fontId="17" fillId="8" borderId="8" xfId="0" applyNumberFormat="1" applyFont="1" applyFill="1" applyBorder="1" applyAlignment="1" applyProtection="1">
      <alignment horizontal="right" vertical="center" wrapText="1"/>
    </xf>
    <xf numFmtId="0" fontId="17" fillId="8" borderId="8" xfId="0" applyFont="1" applyFill="1" applyBorder="1" applyAlignment="1" applyProtection="1">
      <alignment horizontal="right" vertical="center" wrapText="1"/>
    </xf>
    <xf numFmtId="165" fontId="16" fillId="8" borderId="16" xfId="0" applyNumberFormat="1" applyFont="1" applyFill="1" applyBorder="1" applyAlignment="1" applyProtection="1">
      <alignment horizontal="right" vertical="center" wrapText="1"/>
      <protection locked="0"/>
    </xf>
    <xf numFmtId="165" fontId="16" fillId="8" borderId="25" xfId="0" applyNumberFormat="1" applyFont="1" applyFill="1" applyBorder="1" applyAlignment="1" applyProtection="1">
      <alignment horizontal="right" vertical="center" wrapText="1"/>
      <protection locked="0"/>
    </xf>
    <xf numFmtId="165" fontId="16" fillId="8" borderId="8" xfId="0" applyNumberFormat="1" applyFont="1" applyFill="1" applyBorder="1" applyAlignment="1" applyProtection="1">
      <alignment horizontal="right" vertical="center" wrapText="1"/>
    </xf>
    <xf numFmtId="0" fontId="17" fillId="8" borderId="0" xfId="0" applyFont="1" applyFill="1" applyBorder="1"/>
    <xf numFmtId="0" fontId="17" fillId="8" borderId="0" xfId="0" applyFont="1" applyFill="1"/>
    <xf numFmtId="165" fontId="17" fillId="8" borderId="9" xfId="0" applyNumberFormat="1" applyFont="1" applyFill="1" applyBorder="1" applyAlignment="1" applyProtection="1">
      <alignment horizontal="right" vertical="center" wrapText="1"/>
    </xf>
    <xf numFmtId="0" fontId="16" fillId="8" borderId="10" xfId="0" applyFont="1" applyFill="1" applyBorder="1" applyAlignment="1">
      <alignment wrapText="1"/>
    </xf>
    <xf numFmtId="0" fontId="16" fillId="8" borderId="11" xfId="0" applyFont="1" applyFill="1" applyBorder="1" applyAlignment="1">
      <alignment wrapText="1"/>
    </xf>
    <xf numFmtId="0" fontId="16" fillId="8" borderId="0" xfId="0" applyFont="1" applyFill="1" applyBorder="1" applyAlignment="1">
      <alignment horizontal="right"/>
    </xf>
    <xf numFmtId="165" fontId="17" fillId="8" borderId="49" xfId="0" applyNumberFormat="1" applyFont="1" applyFill="1" applyBorder="1" applyAlignment="1" applyProtection="1">
      <alignment horizontal="right" vertical="center" wrapText="1"/>
      <protection locked="0"/>
    </xf>
    <xf numFmtId="169" fontId="16" fillId="8" borderId="124" xfId="0" applyNumberFormat="1" applyFont="1" applyFill="1" applyBorder="1" applyAlignment="1" applyProtection="1">
      <alignment horizontal="right" vertical="center" wrapText="1"/>
      <protection locked="0"/>
    </xf>
    <xf numFmtId="169" fontId="16" fillId="8" borderId="125" xfId="0" applyNumberFormat="1" applyFont="1" applyFill="1" applyBorder="1" applyAlignment="1" applyProtection="1">
      <alignment horizontal="right" vertical="center" wrapText="1"/>
      <protection locked="0"/>
    </xf>
    <xf numFmtId="169" fontId="16" fillId="8" borderId="126" xfId="0" applyNumberFormat="1" applyFont="1" applyFill="1" applyBorder="1" applyAlignment="1" applyProtection="1">
      <alignment horizontal="right" vertical="center" wrapText="1"/>
      <protection locked="0"/>
    </xf>
    <xf numFmtId="165" fontId="16" fillId="8" borderId="119" xfId="0" applyNumberFormat="1" applyFont="1" applyFill="1" applyBorder="1" applyAlignment="1" applyProtection="1">
      <alignment horizontal="right" vertical="center" wrapText="1"/>
      <protection locked="0"/>
    </xf>
    <xf numFmtId="0" fontId="17" fillId="8" borderId="121" xfId="0" applyFont="1" applyFill="1" applyBorder="1" applyAlignment="1" applyProtection="1">
      <alignment horizontal="left" vertical="center" wrapText="1"/>
    </xf>
    <xf numFmtId="0" fontId="17" fillId="8" borderId="23" xfId="0" applyFont="1" applyFill="1" applyBorder="1" applyAlignment="1" applyProtection="1">
      <alignment horizontal="right" vertical="center" wrapText="1"/>
    </xf>
    <xf numFmtId="0" fontId="17" fillId="8" borderId="60" xfId="0" applyFont="1" applyFill="1" applyBorder="1" applyAlignment="1" applyProtection="1">
      <alignment horizontal="right" vertical="center" wrapText="1"/>
    </xf>
    <xf numFmtId="165" fontId="16" fillId="8" borderId="23" xfId="0" applyNumberFormat="1" applyFont="1" applyFill="1" applyBorder="1" applyAlignment="1" applyProtection="1">
      <alignment horizontal="right" vertical="center" wrapText="1"/>
      <protection locked="0"/>
    </xf>
    <xf numFmtId="0" fontId="17" fillId="10" borderId="49" xfId="0" applyFont="1" applyFill="1" applyBorder="1" applyAlignment="1" applyProtection="1">
      <alignment horizontal="left" vertical="top" wrapText="1"/>
    </xf>
    <xf numFmtId="165" fontId="17" fillId="10" borderId="49" xfId="0" applyNumberFormat="1" applyFont="1" applyFill="1" applyBorder="1" applyAlignment="1" applyProtection="1">
      <alignment horizontal="right" vertical="center" wrapText="1"/>
    </xf>
    <xf numFmtId="0" fontId="17" fillId="15" borderId="49" xfId="0" applyFont="1" applyFill="1" applyBorder="1" applyAlignment="1" applyProtection="1">
      <alignment horizontal="left" vertical="center" wrapText="1"/>
    </xf>
    <xf numFmtId="165" fontId="17" fillId="15" borderId="49" xfId="0" applyNumberFormat="1" applyFont="1" applyFill="1" applyBorder="1" applyAlignment="1" applyProtection="1">
      <alignment horizontal="right" vertical="center" wrapText="1"/>
    </xf>
    <xf numFmtId="0" fontId="16" fillId="8" borderId="63" xfId="0" applyFont="1" applyFill="1" applyBorder="1" applyAlignment="1" applyProtection="1">
      <alignment horizontal="left" vertical="center" wrapText="1"/>
      <protection locked="0"/>
    </xf>
    <xf numFmtId="0" fontId="17" fillId="8" borderId="118" xfId="0" applyFont="1" applyFill="1" applyBorder="1" applyAlignment="1" applyProtection="1">
      <alignment horizontal="left" vertical="center" wrapText="1"/>
      <protection locked="0"/>
    </xf>
    <xf numFmtId="169" fontId="16" fillId="8" borderId="119" xfId="0" applyNumberFormat="1" applyFont="1" applyFill="1" applyBorder="1" applyAlignment="1" applyProtection="1">
      <alignment horizontal="right" vertical="center" wrapText="1"/>
      <protection locked="0"/>
    </xf>
    <xf numFmtId="0" fontId="17" fillId="8" borderId="49" xfId="0" applyFont="1" applyFill="1" applyBorder="1" applyAlignment="1" applyProtection="1">
      <alignment horizontal="left" vertical="center" wrapText="1"/>
      <protection locked="0"/>
    </xf>
    <xf numFmtId="0" fontId="16" fillId="8" borderId="123" xfId="0" applyFont="1" applyFill="1" applyBorder="1" applyAlignment="1" applyProtection="1">
      <alignment horizontal="left" vertical="center" wrapText="1"/>
      <protection locked="0"/>
    </xf>
    <xf numFmtId="0" fontId="16" fillId="8" borderId="118" xfId="0" applyFont="1" applyFill="1" applyBorder="1" applyAlignment="1" applyProtection="1">
      <alignment horizontal="left" vertical="center" wrapText="1"/>
      <protection locked="0"/>
    </xf>
    <xf numFmtId="0" fontId="16" fillId="8" borderId="121" xfId="0" applyFont="1" applyFill="1" applyBorder="1" applyAlignment="1" applyProtection="1">
      <alignment horizontal="left" vertical="center" wrapText="1"/>
      <protection locked="0"/>
    </xf>
    <xf numFmtId="0" fontId="16" fillId="15" borderId="63" xfId="0" applyFont="1" applyFill="1" applyBorder="1" applyAlignment="1">
      <alignment horizontal="left" vertical="center" wrapText="1"/>
    </xf>
    <xf numFmtId="169" fontId="16" fillId="15" borderId="16" xfId="0" applyNumberFormat="1" applyFont="1" applyFill="1" applyBorder="1" applyAlignment="1" applyProtection="1">
      <alignment horizontal="right" vertical="center" wrapText="1"/>
      <protection locked="0"/>
    </xf>
    <xf numFmtId="169" fontId="16" fillId="15" borderId="14" xfId="0" applyNumberFormat="1" applyFont="1" applyFill="1" applyBorder="1" applyAlignment="1" applyProtection="1">
      <alignment horizontal="right" vertical="center" wrapText="1"/>
      <protection locked="0"/>
    </xf>
    <xf numFmtId="169" fontId="16" fillId="15" borderId="18" xfId="0" applyNumberFormat="1" applyFont="1" applyFill="1" applyBorder="1" applyAlignment="1" applyProtection="1">
      <alignment horizontal="right" vertical="center" wrapText="1"/>
      <protection locked="0"/>
    </xf>
    <xf numFmtId="0" fontId="17" fillId="15" borderId="49" xfId="0" applyFont="1" applyFill="1" applyBorder="1" applyAlignment="1" applyProtection="1">
      <alignment horizontal="center" vertical="center" wrapText="1"/>
    </xf>
    <xf numFmtId="169" fontId="37" fillId="15" borderId="62" xfId="0" applyNumberFormat="1" applyFont="1" applyFill="1" applyBorder="1" applyAlignment="1" applyProtection="1">
      <alignment horizontal="center" vertical="center" wrapText="1"/>
    </xf>
    <xf numFmtId="0" fontId="17" fillId="15" borderId="62" xfId="0" applyFont="1" applyFill="1" applyBorder="1" applyAlignment="1" applyProtection="1">
      <alignment horizontal="right" vertical="center" wrapText="1"/>
    </xf>
    <xf numFmtId="169" fontId="16" fillId="15" borderId="62" xfId="0" applyNumberFormat="1" applyFont="1" applyFill="1" applyBorder="1" applyAlignment="1" applyProtection="1">
      <alignment horizontal="right" vertical="center" wrapText="1"/>
    </xf>
    <xf numFmtId="169" fontId="16" fillId="15" borderId="120" xfId="0" applyNumberFormat="1" applyFont="1" applyFill="1" applyBorder="1" applyAlignment="1" applyProtection="1">
      <alignment horizontal="right" vertical="center" wrapText="1"/>
    </xf>
    <xf numFmtId="169" fontId="17" fillId="15" borderId="49" xfId="0" applyNumberFormat="1" applyFont="1" applyFill="1" applyBorder="1" applyAlignment="1" applyProtection="1">
      <alignment horizontal="right" vertical="center" wrapText="1"/>
    </xf>
    <xf numFmtId="169" fontId="16" fillId="15" borderId="61" xfId="0" applyNumberFormat="1" applyFont="1" applyFill="1" applyBorder="1" applyAlignment="1" applyProtection="1">
      <alignment horizontal="right" vertical="center" wrapText="1"/>
    </xf>
    <xf numFmtId="0" fontId="17" fillId="15" borderId="122" xfId="0" applyFont="1" applyFill="1" applyBorder="1" applyAlignment="1" applyProtection="1">
      <alignment horizontal="right" vertical="center" wrapText="1"/>
    </xf>
    <xf numFmtId="165" fontId="16" fillId="15" borderId="62" xfId="0" applyNumberFormat="1" applyFont="1" applyFill="1" applyBorder="1" applyAlignment="1" applyProtection="1">
      <alignment horizontal="right" vertical="center" wrapText="1"/>
    </xf>
    <xf numFmtId="165" fontId="16" fillId="15" borderId="120" xfId="0" applyNumberFormat="1" applyFont="1" applyFill="1" applyBorder="1" applyAlignment="1" applyProtection="1">
      <alignment horizontal="right" vertical="center" wrapText="1"/>
    </xf>
    <xf numFmtId="165" fontId="16" fillId="15" borderId="122" xfId="0" applyNumberFormat="1" applyFont="1" applyFill="1" applyBorder="1" applyAlignment="1" applyProtection="1">
      <alignment horizontal="right" vertical="center" wrapText="1"/>
    </xf>
    <xf numFmtId="0" fontId="32" fillId="0" borderId="64" xfId="0" applyFont="1" applyBorder="1" applyAlignment="1" applyProtection="1">
      <alignment horizontal="center" vertical="center" wrapText="1"/>
    </xf>
    <xf numFmtId="0" fontId="32" fillId="0" borderId="15" xfId="0" applyFont="1" applyBorder="1" applyAlignment="1">
      <alignment horizontal="center" vertical="center"/>
    </xf>
    <xf numFmtId="0" fontId="32" fillId="0" borderId="59" xfId="0" applyFont="1" applyBorder="1" applyAlignment="1">
      <alignment horizontal="center" vertical="center"/>
    </xf>
    <xf numFmtId="0" fontId="33" fillId="0" borderId="0" xfId="0" applyFont="1" applyAlignment="1" applyProtection="1">
      <alignment horizontal="center" vertical="center"/>
    </xf>
    <xf numFmtId="167" fontId="32" fillId="4" borderId="5" xfId="2" applyNumberFormat="1" applyFont="1" applyFill="1" applyBorder="1" applyAlignment="1" applyProtection="1">
      <alignment horizontal="right" vertical="center"/>
    </xf>
    <xf numFmtId="0" fontId="32" fillId="7" borderId="72" xfId="0" applyFont="1" applyFill="1" applyBorder="1" applyAlignment="1" applyProtection="1">
      <alignment horizontal="center" vertical="center" wrapText="1"/>
    </xf>
    <xf numFmtId="0" fontId="32" fillId="5" borderId="66" xfId="0" applyFont="1" applyFill="1" applyBorder="1" applyAlignment="1" applyProtection="1">
      <alignment horizontal="center" vertical="center" wrapText="1"/>
    </xf>
    <xf numFmtId="0" fontId="33" fillId="0" borderId="0" xfId="0" applyFont="1" applyProtection="1"/>
    <xf numFmtId="0" fontId="32" fillId="0" borderId="42" xfId="0" applyFont="1" applyBorder="1" applyAlignment="1" applyProtection="1">
      <alignment horizontal="left" vertical="center" wrapText="1"/>
    </xf>
    <xf numFmtId="0" fontId="33" fillId="0" borderId="26" xfId="0" applyFont="1" applyBorder="1" applyAlignment="1">
      <alignment horizontal="left" vertical="center" wrapText="1"/>
    </xf>
    <xf numFmtId="167" fontId="33" fillId="11" borderId="4" xfId="2" applyNumberFormat="1" applyFont="1" applyFill="1" applyBorder="1" applyAlignment="1" applyProtection="1">
      <alignment horizontal="left" vertical="center"/>
      <protection locked="0"/>
    </xf>
    <xf numFmtId="0" fontId="33" fillId="0" borderId="0" xfId="0" applyFont="1" applyAlignment="1" applyProtection="1">
      <alignment horizontal="left" vertical="center"/>
    </xf>
    <xf numFmtId="0" fontId="32" fillId="0" borderId="43" xfId="0" applyFont="1" applyBorder="1" applyAlignment="1" applyProtection="1">
      <alignment horizontal="left" vertical="center" wrapText="1"/>
    </xf>
    <xf numFmtId="0" fontId="33" fillId="0" borderId="31" xfId="0" applyFont="1" applyBorder="1" applyAlignment="1">
      <alignment horizontal="left" vertical="center" wrapText="1"/>
    </xf>
    <xf numFmtId="167" fontId="33" fillId="11" borderId="1" xfId="2" applyNumberFormat="1" applyFont="1" applyFill="1" applyBorder="1" applyProtection="1">
      <protection locked="0"/>
    </xf>
    <xf numFmtId="0" fontId="33" fillId="0" borderId="43" xfId="0" applyFont="1" applyBorder="1" applyAlignment="1" applyProtection="1">
      <alignment horizontal="left" vertical="center" wrapText="1"/>
    </xf>
    <xf numFmtId="167" fontId="32" fillId="4" borderId="41" xfId="2" applyNumberFormat="1" applyFont="1" applyFill="1" applyBorder="1" applyAlignment="1" applyProtection="1">
      <alignment horizontal="right" vertical="center"/>
    </xf>
    <xf numFmtId="167" fontId="33" fillId="4" borderId="13" xfId="2" applyNumberFormat="1" applyFont="1" applyFill="1" applyBorder="1" applyProtection="1"/>
    <xf numFmtId="0" fontId="32" fillId="0" borderId="44" xfId="0" applyFont="1" applyBorder="1" applyAlignment="1" applyProtection="1">
      <alignment horizontal="left" vertical="center"/>
    </xf>
    <xf numFmtId="0" fontId="32" fillId="0" borderId="32" xfId="0" applyFont="1" applyBorder="1" applyAlignment="1">
      <alignment horizontal="left" vertical="center"/>
    </xf>
    <xf numFmtId="1" fontId="33" fillId="11" borderId="1" xfId="2" applyNumberFormat="1" applyFont="1" applyFill="1" applyBorder="1" applyAlignment="1" applyProtection="1">
      <alignment horizontal="center"/>
      <protection locked="0"/>
    </xf>
    <xf numFmtId="10" fontId="32" fillId="4" borderId="48" xfId="4" applyNumberFormat="1" applyFont="1" applyFill="1" applyBorder="1" applyAlignment="1" applyProtection="1">
      <alignment horizontal="right" vertical="center"/>
    </xf>
    <xf numFmtId="10" fontId="33" fillId="4" borderId="3" xfId="4" applyNumberFormat="1" applyFont="1" applyFill="1" applyBorder="1" applyAlignment="1" applyProtection="1">
      <alignment horizontal="center" vertical="center"/>
    </xf>
    <xf numFmtId="0" fontId="40" fillId="5" borderId="29" xfId="0" applyFont="1" applyFill="1" applyBorder="1" applyAlignment="1" applyProtection="1">
      <alignment horizontal="center" vertical="center" wrapText="1"/>
    </xf>
    <xf numFmtId="0" fontId="40" fillId="7" borderId="46" xfId="0" applyFont="1" applyFill="1" applyBorder="1" applyAlignment="1" applyProtection="1">
      <alignment horizontal="center" vertical="center" wrapText="1"/>
    </xf>
    <xf numFmtId="0" fontId="40" fillId="7" borderId="47"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3" fillId="2" borderId="45" xfId="0" applyFont="1" applyFill="1" applyBorder="1" applyAlignment="1" applyProtection="1">
      <alignment horizontal="center" vertical="center" wrapText="1"/>
    </xf>
    <xf numFmtId="0" fontId="33" fillId="3" borderId="39" xfId="0" applyFont="1" applyFill="1" applyBorder="1" applyAlignment="1" applyProtection="1">
      <alignment horizontal="center" vertical="center" wrapText="1"/>
    </xf>
    <xf numFmtId="0" fontId="33" fillId="3" borderId="36" xfId="0" applyFont="1" applyFill="1" applyBorder="1" applyAlignment="1" applyProtection="1">
      <alignment horizontal="center" vertical="center" wrapText="1"/>
    </xf>
    <xf numFmtId="0" fontId="33" fillId="3" borderId="16"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36" xfId="0" applyFont="1" applyFill="1" applyBorder="1" applyAlignment="1" applyProtection="1">
      <alignment horizontal="center" vertical="center" wrapText="1"/>
    </xf>
    <xf numFmtId="0" fontId="33" fillId="2" borderId="16" xfId="0" applyFont="1" applyFill="1" applyBorder="1" applyAlignment="1" applyProtection="1">
      <alignment horizontal="center" vertical="center" wrapText="1"/>
    </xf>
    <xf numFmtId="0" fontId="33" fillId="2" borderId="14"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16" fillId="8" borderId="3" xfId="0" applyFont="1" applyFill="1" applyBorder="1" applyProtection="1"/>
    <xf numFmtId="0" fontId="32" fillId="8" borderId="4" xfId="0" applyFont="1" applyFill="1" applyBorder="1" applyAlignment="1" applyProtection="1">
      <alignment horizontal="left"/>
    </xf>
    <xf numFmtId="0" fontId="16" fillId="4" borderId="86" xfId="0" applyFont="1" applyFill="1" applyBorder="1" applyAlignment="1">
      <alignment wrapText="1"/>
    </xf>
    <xf numFmtId="0" fontId="16" fillId="4" borderId="95" xfId="0" applyFont="1" applyFill="1" applyBorder="1" applyAlignment="1">
      <alignment wrapText="1"/>
    </xf>
    <xf numFmtId="0" fontId="16" fillId="10" borderId="79" xfId="0" applyFont="1" applyFill="1" applyBorder="1" applyAlignment="1">
      <alignment vertical="center" wrapText="1"/>
    </xf>
    <xf numFmtId="0" fontId="16" fillId="22" borderId="79" xfId="0" applyFont="1" applyFill="1" applyBorder="1" applyAlignment="1">
      <alignment vertical="center" wrapText="1"/>
    </xf>
    <xf numFmtId="0" fontId="16" fillId="22" borderId="79" xfId="0" applyFont="1" applyFill="1" applyBorder="1" applyAlignment="1" applyProtection="1">
      <alignment vertical="center" wrapText="1"/>
    </xf>
    <xf numFmtId="168" fontId="32" fillId="8" borderId="79" xfId="0" applyNumberFormat="1" applyFont="1" applyFill="1" applyBorder="1" applyAlignment="1" applyProtection="1">
      <alignment horizontal="center"/>
    </xf>
    <xf numFmtId="0" fontId="32" fillId="8" borderId="79" xfId="0" applyFont="1" applyFill="1" applyBorder="1" applyAlignment="1" applyProtection="1">
      <alignment horizontal="center"/>
    </xf>
    <xf numFmtId="0" fontId="32" fillId="8" borderId="79" xfId="0" applyFont="1" applyFill="1" applyBorder="1" applyAlignment="1" applyProtection="1">
      <alignment horizontal="right"/>
    </xf>
    <xf numFmtId="10" fontId="32" fillId="8" borderId="79" xfId="0" applyNumberFormat="1" applyFont="1" applyFill="1" applyBorder="1" applyAlignment="1" applyProtection="1">
      <alignment horizontal="center" wrapText="1"/>
    </xf>
    <xf numFmtId="0" fontId="32" fillId="8" borderId="79" xfId="0" applyFont="1" applyFill="1" applyBorder="1" applyAlignment="1" applyProtection="1">
      <alignment horizontal="center" wrapText="1"/>
    </xf>
    <xf numFmtId="0" fontId="32" fillId="10" borderId="0" xfId="0" applyFont="1" applyFill="1" applyAlignment="1" applyProtection="1">
      <alignment horizontal="right"/>
    </xf>
    <xf numFmtId="9" fontId="32" fillId="8" borderId="79" xfId="0" applyNumberFormat="1" applyFont="1" applyFill="1" applyBorder="1" applyAlignment="1" applyProtection="1">
      <alignment horizontal="right"/>
      <protection locked="0"/>
    </xf>
    <xf numFmtId="1" fontId="32" fillId="8" borderId="79" xfId="0" applyNumberFormat="1" applyFont="1" applyFill="1" applyBorder="1" applyAlignment="1" applyProtection="1">
      <alignment horizontal="right"/>
      <protection locked="0"/>
    </xf>
    <xf numFmtId="3" fontId="32" fillId="8" borderId="79" xfId="0" applyNumberFormat="1" applyFont="1" applyFill="1" applyBorder="1" applyAlignment="1" applyProtection="1">
      <alignment horizontal="right"/>
      <protection locked="0"/>
    </xf>
    <xf numFmtId="0" fontId="32" fillId="18" borderId="79" xfId="0" applyFont="1" applyFill="1" applyBorder="1" applyAlignment="1" applyProtection="1">
      <alignment horizontal="right"/>
    </xf>
    <xf numFmtId="3" fontId="32" fillId="18" borderId="79" xfId="0" applyNumberFormat="1" applyFont="1" applyFill="1" applyBorder="1" applyAlignment="1" applyProtection="1">
      <alignment horizontal="right"/>
    </xf>
    <xf numFmtId="0" fontId="32" fillId="4" borderId="69" xfId="0" applyFont="1" applyFill="1" applyBorder="1" applyAlignment="1" applyProtection="1">
      <alignment horizontal="right"/>
      <protection locked="0"/>
    </xf>
    <xf numFmtId="0" fontId="32" fillId="4" borderId="26" xfId="0" applyFont="1" applyFill="1" applyBorder="1" applyAlignment="1" applyProtection="1">
      <alignment horizontal="right"/>
      <protection locked="0"/>
    </xf>
    <xf numFmtId="0" fontId="32" fillId="8" borderId="3" xfId="0" applyFont="1" applyFill="1" applyBorder="1" applyProtection="1"/>
    <xf numFmtId="0" fontId="32" fillId="8" borderId="4" xfId="0" applyFont="1" applyFill="1" applyBorder="1" applyAlignment="1" applyProtection="1"/>
    <xf numFmtId="174" fontId="32" fillId="8" borderId="79" xfId="0" applyNumberFormat="1" applyFont="1" applyFill="1" applyBorder="1" applyAlignment="1" applyProtection="1">
      <alignment horizontal="right"/>
      <protection locked="0"/>
    </xf>
    <xf numFmtId="0" fontId="32" fillId="20" borderId="79" xfId="0" applyFont="1" applyFill="1" applyBorder="1" applyAlignment="1" applyProtection="1"/>
    <xf numFmtId="5" fontId="32" fillId="8" borderId="79" xfId="1" applyNumberFormat="1" applyFont="1" applyFill="1" applyBorder="1" applyAlignment="1" applyProtection="1">
      <alignment horizontal="right" vertical="center"/>
      <protection locked="0"/>
    </xf>
    <xf numFmtId="0" fontId="32" fillId="8" borderId="79" xfId="0" applyFont="1" applyFill="1" applyBorder="1" applyAlignment="1" applyProtection="1">
      <alignment horizontal="right"/>
      <protection locked="0"/>
    </xf>
    <xf numFmtId="49" fontId="43" fillId="21" borderId="79" xfId="0" quotePrefix="1" applyNumberFormat="1" applyFont="1" applyFill="1" applyBorder="1" applyAlignment="1" applyProtection="1">
      <alignment horizontal="center" vertical="center"/>
    </xf>
    <xf numFmtId="0" fontId="32" fillId="21" borderId="79" xfId="0" applyFont="1" applyFill="1" applyBorder="1" applyAlignment="1" applyProtection="1">
      <alignment horizontal="right"/>
    </xf>
    <xf numFmtId="43" fontId="32" fillId="22" borderId="79" xfId="1" applyFont="1" applyFill="1" applyBorder="1" applyAlignment="1" applyProtection="1">
      <alignment horizontal="right"/>
    </xf>
    <xf numFmtId="0" fontId="33" fillId="8" borderId="71" xfId="0" applyFont="1" applyFill="1" applyBorder="1" applyAlignment="1">
      <alignment horizontal="center" vertical="center"/>
    </xf>
    <xf numFmtId="0" fontId="33" fillId="8" borderId="0" xfId="0" applyFont="1" applyFill="1" applyAlignment="1" applyProtection="1">
      <alignment horizontal="center" vertical="center"/>
    </xf>
    <xf numFmtId="0" fontId="33" fillId="8" borderId="0" xfId="0" applyFont="1" applyFill="1" applyBorder="1" applyAlignment="1">
      <alignment wrapText="1"/>
    </xf>
    <xf numFmtId="0" fontId="33" fillId="8" borderId="0" xfId="0" applyFont="1" applyFill="1" applyAlignment="1" applyProtection="1">
      <alignment horizontal="left" vertical="center"/>
    </xf>
    <xf numFmtId="0" fontId="33" fillId="8" borderId="45" xfId="0" applyFont="1" applyFill="1" applyBorder="1" applyAlignment="1" applyProtection="1">
      <alignment horizontal="center" vertical="center" wrapText="1"/>
    </xf>
    <xf numFmtId="0" fontId="33" fillId="8" borderId="24" xfId="0" applyFont="1" applyFill="1" applyBorder="1" applyAlignment="1" applyProtection="1">
      <alignment horizontal="center" vertical="center" wrapText="1"/>
    </xf>
    <xf numFmtId="0" fontId="33" fillId="8" borderId="14" xfId="0" applyFont="1" applyFill="1" applyBorder="1" applyAlignment="1" applyProtection="1">
      <alignment horizontal="center" vertical="center" wrapText="1"/>
    </xf>
    <xf numFmtId="0" fontId="33" fillId="8" borderId="18" xfId="0" applyFont="1" applyFill="1" applyBorder="1" applyAlignment="1" applyProtection="1">
      <alignment horizontal="center" vertical="center" wrapText="1"/>
    </xf>
    <xf numFmtId="0" fontId="33" fillId="8" borderId="20" xfId="0" applyFont="1" applyFill="1" applyBorder="1" applyAlignment="1" applyProtection="1">
      <alignment horizontal="center" vertical="center" wrapText="1"/>
    </xf>
    <xf numFmtId="0" fontId="33" fillId="8" borderId="6" xfId="0" applyFont="1" applyFill="1" applyBorder="1" applyAlignment="1">
      <alignment horizontal="left" vertical="top"/>
    </xf>
    <xf numFmtId="0" fontId="33" fillId="8" borderId="6" xfId="0" applyFont="1" applyFill="1" applyBorder="1" applyAlignment="1"/>
    <xf numFmtId="0" fontId="33" fillId="8" borderId="0" xfId="0" applyFont="1" applyFill="1" applyAlignment="1">
      <alignment horizontal="left" vertical="top"/>
    </xf>
    <xf numFmtId="0" fontId="33" fillId="8" borderId="0" xfId="0" applyFont="1" applyFill="1" applyAlignment="1"/>
    <xf numFmtId="0" fontId="32" fillId="4" borderId="30" xfId="0" applyFont="1" applyFill="1" applyBorder="1" applyAlignment="1">
      <alignment vertical="center"/>
    </xf>
    <xf numFmtId="0" fontId="32" fillId="4" borderId="69" xfId="0" applyFont="1" applyFill="1" applyBorder="1" applyAlignment="1">
      <alignment horizontal="right" vertical="center"/>
    </xf>
    <xf numFmtId="167" fontId="32" fillId="4" borderId="64" xfId="2" applyNumberFormat="1" applyFont="1" applyFill="1" applyBorder="1" applyAlignment="1" applyProtection="1">
      <alignment horizontal="right"/>
    </xf>
    <xf numFmtId="167" fontId="32" fillId="4" borderId="133" xfId="2" applyNumberFormat="1" applyFont="1" applyFill="1" applyBorder="1" applyAlignment="1" applyProtection="1">
      <alignment horizontal="right"/>
    </xf>
    <xf numFmtId="167" fontId="32" fillId="4" borderId="134" xfId="2" applyNumberFormat="1" applyFont="1" applyFill="1" applyBorder="1" applyProtection="1"/>
    <xf numFmtId="167" fontId="32" fillId="4" borderId="22" xfId="2" applyNumberFormat="1" applyFont="1" applyFill="1" applyBorder="1" applyProtection="1"/>
    <xf numFmtId="167" fontId="32" fillId="4" borderId="6" xfId="2" applyNumberFormat="1" applyFont="1" applyFill="1" applyBorder="1" applyAlignment="1" applyProtection="1">
      <alignment horizontal="right"/>
    </xf>
    <xf numFmtId="0" fontId="40" fillId="7" borderId="28" xfId="0" applyFont="1" applyFill="1" applyBorder="1" applyAlignment="1" applyProtection="1">
      <alignment vertical="center"/>
    </xf>
    <xf numFmtId="10" fontId="32" fillId="4" borderId="33" xfId="4" applyNumberFormat="1" applyFont="1" applyFill="1" applyBorder="1" applyAlignment="1" applyProtection="1">
      <alignment horizontal="center" wrapText="1"/>
    </xf>
    <xf numFmtId="0" fontId="40" fillId="7" borderId="28" xfId="0" applyFont="1" applyFill="1" applyBorder="1" applyAlignment="1" applyProtection="1">
      <alignment horizontal="center" wrapText="1"/>
    </xf>
    <xf numFmtId="167" fontId="32" fillId="4" borderId="135" xfId="2" applyNumberFormat="1" applyFont="1" applyFill="1" applyBorder="1" applyAlignment="1" applyProtection="1">
      <alignment horizontal="center"/>
    </xf>
    <xf numFmtId="0" fontId="32" fillId="4" borderId="136" xfId="0" applyFont="1" applyFill="1" applyBorder="1" applyAlignment="1">
      <alignment horizontal="center" vertical="center"/>
    </xf>
    <xf numFmtId="0" fontId="32" fillId="4" borderId="34" xfId="0" applyFont="1" applyFill="1" applyBorder="1" applyAlignment="1">
      <alignment horizontal="center" vertical="center"/>
    </xf>
    <xf numFmtId="0" fontId="33" fillId="8" borderId="6" xfId="0" applyFont="1" applyFill="1" applyBorder="1" applyAlignment="1" applyProtection="1">
      <alignment horizontal="left" vertical="top" wrapText="1"/>
    </xf>
    <xf numFmtId="0" fontId="40" fillId="5" borderId="29" xfId="0" applyFont="1" applyFill="1" applyBorder="1" applyAlignment="1" applyProtection="1">
      <alignment horizontal="center" vertical="center"/>
    </xf>
    <xf numFmtId="0" fontId="32" fillId="5" borderId="28" xfId="0" applyFont="1" applyFill="1" applyBorder="1" applyAlignment="1">
      <alignment horizontal="center" wrapText="1"/>
    </xf>
    <xf numFmtId="0" fontId="47" fillId="8" borderId="70" xfId="0" applyFont="1" applyFill="1" applyBorder="1" applyAlignment="1">
      <alignment horizontal="center" vertical="center" wrapText="1"/>
    </xf>
    <xf numFmtId="0" fontId="34" fillId="8" borderId="0" xfId="0" applyFont="1" applyFill="1" applyBorder="1" applyAlignment="1" applyProtection="1">
      <alignment wrapText="1"/>
    </xf>
    <xf numFmtId="0" fontId="34" fillId="8" borderId="0" xfId="0" applyFont="1" applyFill="1" applyBorder="1" applyAlignment="1">
      <alignment wrapText="1"/>
    </xf>
    <xf numFmtId="0" fontId="47" fillId="7" borderId="28" xfId="0" applyFont="1" applyFill="1" applyBorder="1" applyAlignment="1" applyProtection="1">
      <alignment vertical="center"/>
    </xf>
    <xf numFmtId="0" fontId="34" fillId="8" borderId="6" xfId="0" applyFont="1" applyFill="1" applyBorder="1" applyAlignment="1">
      <alignment horizontal="left" vertical="top"/>
    </xf>
    <xf numFmtId="0" fontId="34" fillId="8" borderId="0" xfId="0" applyFont="1" applyFill="1" applyAlignment="1">
      <alignment horizontal="left" vertical="top"/>
    </xf>
    <xf numFmtId="0" fontId="32" fillId="7" borderId="47" xfId="0" applyFont="1" applyFill="1" applyBorder="1" applyAlignment="1" applyProtection="1">
      <alignment horizontal="center" vertical="center" wrapText="1"/>
    </xf>
    <xf numFmtId="0" fontId="33" fillId="8" borderId="23" xfId="0" applyFont="1" applyFill="1" applyBorder="1" applyAlignment="1" applyProtection="1">
      <alignment horizontal="center" vertical="center" wrapText="1"/>
    </xf>
    <xf numFmtId="0" fontId="33" fillId="3" borderId="137" xfId="0" applyFont="1" applyFill="1" applyBorder="1" applyAlignment="1" applyProtection="1">
      <alignment horizontal="center" vertical="center" wrapText="1"/>
    </xf>
    <xf numFmtId="0" fontId="33" fillId="8" borderId="16" xfId="0" applyFont="1" applyFill="1" applyBorder="1" applyAlignment="1" applyProtection="1">
      <alignment horizontal="center" vertical="center" wrapText="1"/>
    </xf>
    <xf numFmtId="0" fontId="33" fillId="8" borderId="19" xfId="0" applyFont="1" applyFill="1" applyBorder="1" applyAlignment="1" applyProtection="1">
      <alignment horizontal="center" vertical="center" wrapText="1"/>
    </xf>
    <xf numFmtId="0" fontId="33" fillId="2" borderId="138" xfId="0" applyFont="1" applyFill="1" applyBorder="1" applyAlignment="1" applyProtection="1">
      <alignment horizontal="center" vertical="center" wrapText="1"/>
    </xf>
    <xf numFmtId="0" fontId="33" fillId="3" borderId="139" xfId="0" applyFont="1" applyFill="1" applyBorder="1" applyAlignment="1" applyProtection="1">
      <alignment horizontal="center" vertical="center" wrapText="1"/>
    </xf>
    <xf numFmtId="0" fontId="33" fillId="2" borderId="139" xfId="0" applyFont="1" applyFill="1" applyBorder="1" applyAlignment="1" applyProtection="1">
      <alignment horizontal="center" vertical="center" wrapText="1"/>
    </xf>
    <xf numFmtId="0" fontId="33" fillId="2" borderId="140" xfId="0" applyFont="1" applyFill="1" applyBorder="1" applyAlignment="1" applyProtection="1">
      <alignment horizontal="center" vertical="center" wrapText="1"/>
    </xf>
    <xf numFmtId="0" fontId="33" fillId="5" borderId="141" xfId="0" applyFont="1" applyFill="1" applyBorder="1" applyAlignment="1">
      <alignment horizontal="center" vertical="center"/>
    </xf>
    <xf numFmtId="0" fontId="40" fillId="5" borderId="142" xfId="0" applyFont="1" applyFill="1" applyBorder="1" applyAlignment="1" applyProtection="1">
      <alignment horizontal="center" vertical="center" wrapText="1"/>
    </xf>
    <xf numFmtId="0" fontId="33" fillId="8" borderId="143" xfId="0" applyFont="1" applyFill="1" applyBorder="1" applyAlignment="1" applyProtection="1">
      <alignment horizontal="center" vertical="center" wrapText="1"/>
    </xf>
    <xf numFmtId="0" fontId="33" fillId="8" borderId="144" xfId="0" applyFont="1" applyFill="1" applyBorder="1" applyAlignment="1">
      <alignment horizontal="center" vertical="center"/>
    </xf>
    <xf numFmtId="0" fontId="33" fillId="8" borderId="0" xfId="0" applyFont="1" applyFill="1" applyBorder="1" applyProtection="1"/>
    <xf numFmtId="0" fontId="17" fillId="8" borderId="64" xfId="0" applyFont="1" applyFill="1" applyBorder="1" applyAlignment="1">
      <alignment horizontal="center" vertical="center"/>
    </xf>
    <xf numFmtId="0" fontId="49" fillId="0" borderId="0" xfId="0" applyFont="1"/>
    <xf numFmtId="0" fontId="49" fillId="13" borderId="0" xfId="0" applyFont="1" applyFill="1"/>
    <xf numFmtId="0" fontId="22" fillId="6" borderId="0" xfId="0" applyFont="1" applyFill="1" applyAlignment="1" applyProtection="1">
      <alignment horizontal="right"/>
      <protection locked="0"/>
    </xf>
    <xf numFmtId="0" fontId="22" fillId="6" borderId="0" xfId="0" applyFont="1" applyFill="1" applyAlignment="1" applyProtection="1">
      <alignment horizontal="right"/>
    </xf>
    <xf numFmtId="0" fontId="22" fillId="8" borderId="0" xfId="0" applyFont="1" applyFill="1" applyAlignment="1" applyProtection="1">
      <alignment horizontal="right"/>
    </xf>
    <xf numFmtId="0" fontId="26" fillId="6" borderId="0" xfId="0" applyFont="1" applyFill="1" applyAlignment="1" applyProtection="1">
      <protection locked="0"/>
    </xf>
    <xf numFmtId="0" fontId="26" fillId="6" borderId="0" xfId="0" applyFont="1" applyFill="1" applyAlignment="1" applyProtection="1"/>
    <xf numFmtId="0" fontId="26" fillId="8" borderId="0" xfId="0" applyFont="1" applyFill="1" applyAlignment="1" applyProtection="1"/>
    <xf numFmtId="0" fontId="25" fillId="6" borderId="0" xfId="0" applyFont="1" applyFill="1" applyAlignment="1" applyProtection="1">
      <alignment vertical="center"/>
      <protection locked="0"/>
    </xf>
    <xf numFmtId="0" fontId="25" fillId="6" borderId="0" xfId="0" applyFont="1" applyFill="1" applyAlignment="1" applyProtection="1">
      <alignment vertical="center"/>
    </xf>
    <xf numFmtId="0" fontId="25" fillId="8" borderId="0" xfId="0" applyFont="1" applyFill="1" applyAlignment="1" applyProtection="1">
      <alignment vertical="center"/>
    </xf>
    <xf numFmtId="0" fontId="52" fillId="6" borderId="0" xfId="0" applyFont="1" applyFill="1" applyProtection="1">
      <protection locked="0"/>
    </xf>
    <xf numFmtId="0" fontId="52" fillId="6" borderId="0" xfId="0" applyFont="1" applyFill="1" applyProtection="1"/>
    <xf numFmtId="0" fontId="26" fillId="6" borderId="0" xfId="0" applyFont="1" applyFill="1" applyAlignment="1" applyProtection="1">
      <alignment horizontal="left"/>
      <protection locked="0"/>
    </xf>
    <xf numFmtId="0" fontId="26" fillId="6" borderId="0" xfId="0" applyFont="1" applyFill="1" applyAlignment="1" applyProtection="1">
      <alignment horizontal="left"/>
    </xf>
    <xf numFmtId="0" fontId="26" fillId="8" borderId="0" xfId="0" applyFont="1" applyFill="1" applyAlignment="1" applyProtection="1">
      <alignment horizontal="left"/>
    </xf>
    <xf numFmtId="0" fontId="25" fillId="6" borderId="0" xfId="0" applyFont="1" applyFill="1" applyProtection="1">
      <protection locked="0"/>
    </xf>
    <xf numFmtId="0" fontId="25" fillId="6" borderId="0" xfId="0" applyFont="1" applyFill="1" applyProtection="1"/>
    <xf numFmtId="0" fontId="25" fillId="8" borderId="0" xfId="0" applyFont="1" applyFill="1" applyProtection="1"/>
    <xf numFmtId="0" fontId="53" fillId="6" borderId="0" xfId="0" applyFont="1" applyFill="1" applyProtection="1">
      <protection locked="0"/>
    </xf>
    <xf numFmtId="0" fontId="53" fillId="6" borderId="0" xfId="0" applyFont="1" applyFill="1" applyProtection="1"/>
    <xf numFmtId="0" fontId="53" fillId="8" borderId="0" xfId="0" applyFont="1" applyFill="1" applyProtection="1"/>
    <xf numFmtId="44" fontId="26" fillId="6" borderId="0" xfId="0" applyNumberFormat="1" applyFont="1" applyFill="1" applyProtection="1">
      <protection locked="0"/>
    </xf>
    <xf numFmtId="0" fontId="51" fillId="6" borderId="0" xfId="0" applyFont="1" applyFill="1" applyProtection="1">
      <protection locked="0"/>
    </xf>
    <xf numFmtId="0" fontId="51" fillId="6" borderId="0" xfId="0" applyFont="1" applyFill="1" applyProtection="1"/>
    <xf numFmtId="0" fontId="51" fillId="8" borderId="0" xfId="0" applyFont="1" applyFill="1" applyProtection="1"/>
    <xf numFmtId="0" fontId="51" fillId="6" borderId="0" xfId="0" applyFont="1" applyFill="1" applyAlignment="1" applyProtection="1">
      <alignment vertical="center"/>
      <protection locked="0"/>
    </xf>
    <xf numFmtId="0" fontId="51" fillId="6" borderId="0" xfId="0" applyFont="1" applyFill="1" applyAlignment="1" applyProtection="1">
      <alignment vertical="center"/>
    </xf>
    <xf numFmtId="0" fontId="51" fillId="8" borderId="0" xfId="0" applyFont="1" applyFill="1" applyAlignment="1" applyProtection="1">
      <alignment vertical="center"/>
    </xf>
    <xf numFmtId="0" fontId="50" fillId="6" borderId="0" xfId="0" applyFont="1" applyFill="1" applyAlignment="1" applyProtection="1">
      <alignment horizontal="right"/>
      <protection locked="0"/>
    </xf>
    <xf numFmtId="0" fontId="50" fillId="6" borderId="0" xfId="0" applyFont="1" applyFill="1" applyAlignment="1" applyProtection="1">
      <alignment horizontal="right"/>
    </xf>
    <xf numFmtId="0" fontId="50" fillId="8" borderId="0" xfId="0" applyFont="1" applyFill="1" applyAlignment="1" applyProtection="1">
      <alignment horizontal="right"/>
    </xf>
    <xf numFmtId="0" fontId="22" fillId="6" borderId="0" xfId="0" applyFont="1" applyFill="1" applyAlignment="1" applyProtection="1">
      <protection locked="0"/>
    </xf>
    <xf numFmtId="0" fontId="22" fillId="6" borderId="0" xfId="0" applyFont="1" applyFill="1" applyAlignment="1" applyProtection="1"/>
    <xf numFmtId="0" fontId="22" fillId="8" borderId="0" xfId="0" applyFont="1" applyFill="1" applyAlignment="1" applyProtection="1"/>
    <xf numFmtId="0" fontId="22" fillId="6" borderId="0" xfId="0" applyFont="1" applyFill="1" applyProtection="1">
      <protection locked="0"/>
    </xf>
    <xf numFmtId="0" fontId="22" fillId="6" borderId="0" xfId="0" applyFont="1" applyFill="1" applyProtection="1"/>
    <xf numFmtId="0" fontId="54" fillId="6" borderId="0" xfId="0" applyFont="1" applyFill="1" applyProtection="1">
      <protection locked="0"/>
    </xf>
    <xf numFmtId="0" fontId="54" fillId="6" borderId="0" xfId="0" applyFont="1" applyFill="1" applyProtection="1"/>
    <xf numFmtId="0" fontId="54" fillId="8" borderId="0" xfId="0" applyFont="1" applyFill="1" applyProtection="1"/>
    <xf numFmtId="0" fontId="53" fillId="6" borderId="0" xfId="0" applyFont="1" applyFill="1" applyAlignment="1" applyProtection="1">
      <alignment vertical="center"/>
      <protection locked="0"/>
    </xf>
    <xf numFmtId="0" fontId="53" fillId="6" borderId="0" xfId="0" applyFont="1" applyFill="1" applyAlignment="1" applyProtection="1">
      <alignment vertical="center"/>
    </xf>
    <xf numFmtId="0" fontId="53" fillId="8" borderId="0" xfId="0" applyFont="1" applyFill="1" applyAlignment="1" applyProtection="1">
      <alignment vertical="center"/>
    </xf>
    <xf numFmtId="0" fontId="53" fillId="6" borderId="0" xfId="0" applyFont="1" applyFill="1" applyAlignment="1" applyProtection="1">
      <alignment horizontal="left"/>
      <protection locked="0"/>
    </xf>
    <xf numFmtId="0" fontId="53" fillId="6" borderId="0" xfId="0" applyFont="1" applyFill="1" applyAlignment="1" applyProtection="1">
      <alignment horizontal="left"/>
    </xf>
    <xf numFmtId="0" fontId="53" fillId="8" borderId="0" xfId="0" applyFont="1" applyFill="1" applyAlignment="1" applyProtection="1">
      <alignment horizontal="left"/>
    </xf>
    <xf numFmtId="0" fontId="25" fillId="6" borderId="0" xfId="0" applyFont="1" applyFill="1" applyAlignment="1" applyProtection="1">
      <alignment horizontal="left" vertical="center"/>
      <protection locked="0"/>
    </xf>
    <xf numFmtId="0" fontId="25" fillId="6" borderId="0" xfId="0" applyFont="1" applyFill="1" applyAlignment="1" applyProtection="1">
      <alignment horizontal="left" vertical="center"/>
    </xf>
    <xf numFmtId="0" fontId="25" fillId="8" borderId="0" xfId="0" applyFont="1" applyFill="1" applyAlignment="1" applyProtection="1">
      <alignment horizontal="left" vertical="center"/>
    </xf>
    <xf numFmtId="0" fontId="43" fillId="24" borderId="150" xfId="0" applyFont="1" applyFill="1" applyBorder="1" applyAlignment="1" applyProtection="1">
      <alignment horizontal="left" vertical="center"/>
    </xf>
    <xf numFmtId="167" fontId="32" fillId="24" borderId="150" xfId="2" applyNumberFormat="1" applyFont="1" applyFill="1" applyBorder="1" applyAlignment="1" applyProtection="1">
      <alignment vertical="center"/>
    </xf>
    <xf numFmtId="164" fontId="32" fillId="24" borderId="150" xfId="2" applyNumberFormat="1" applyFont="1" applyFill="1" applyBorder="1" applyAlignment="1" applyProtection="1">
      <alignment vertical="center"/>
    </xf>
    <xf numFmtId="165" fontId="33" fillId="8" borderId="65" xfId="0" applyNumberFormat="1" applyFont="1" applyFill="1" applyBorder="1" applyAlignment="1" applyProtection="1">
      <alignment horizontal="right" vertical="center"/>
      <protection locked="0"/>
    </xf>
    <xf numFmtId="165" fontId="33" fillId="23" borderId="150" xfId="0" applyNumberFormat="1" applyFont="1" applyFill="1" applyBorder="1" applyProtection="1"/>
    <xf numFmtId="165" fontId="33" fillId="8" borderId="150" xfId="0" applyNumberFormat="1" applyFont="1" applyFill="1" applyBorder="1" applyProtection="1">
      <protection locked="0"/>
    </xf>
    <xf numFmtId="165" fontId="32" fillId="23" borderId="151" xfId="1" applyNumberFormat="1" applyFont="1" applyFill="1" applyBorder="1" applyProtection="1"/>
    <xf numFmtId="165" fontId="32" fillId="23" borderId="109" xfId="1" applyNumberFormat="1" applyFont="1" applyFill="1" applyBorder="1" applyProtection="1"/>
    <xf numFmtId="165" fontId="33" fillId="23" borderId="4" xfId="0" applyNumberFormat="1" applyFont="1" applyFill="1" applyBorder="1" applyAlignment="1" applyProtection="1"/>
    <xf numFmtId="165" fontId="33" fillId="23" borderId="65" xfId="0" applyNumberFormat="1" applyFont="1" applyFill="1" applyBorder="1" applyAlignment="1" applyProtection="1"/>
    <xf numFmtId="165" fontId="32" fillId="23" borderId="151" xfId="1" applyNumberFormat="1" applyFont="1" applyFill="1" applyBorder="1" applyAlignment="1" applyProtection="1"/>
    <xf numFmtId="165" fontId="33" fillId="23" borderId="150" xfId="0" applyNumberFormat="1" applyFont="1" applyFill="1" applyBorder="1" applyAlignment="1" applyProtection="1"/>
    <xf numFmtId="165" fontId="33" fillId="8" borderId="65" xfId="0" applyNumberFormat="1" applyFont="1" applyFill="1" applyBorder="1" applyProtection="1">
      <protection locked="0"/>
    </xf>
    <xf numFmtId="165" fontId="33" fillId="8" borderId="76" xfId="0" applyNumberFormat="1" applyFont="1" applyFill="1" applyBorder="1" applyProtection="1">
      <protection locked="0"/>
    </xf>
    <xf numFmtId="165" fontId="32" fillId="23" borderId="151" xfId="0" applyNumberFormat="1" applyFont="1" applyFill="1" applyBorder="1" applyProtection="1"/>
    <xf numFmtId="165" fontId="32" fillId="23" borderId="0" xfId="0" applyNumberFormat="1" applyFont="1" applyFill="1" applyBorder="1" applyAlignment="1" applyProtection="1">
      <alignment horizontal="left" wrapText="1"/>
    </xf>
    <xf numFmtId="5" fontId="55" fillId="24" borderId="150" xfId="2" applyNumberFormat="1" applyFont="1" applyFill="1" applyBorder="1" applyAlignment="1" applyProtection="1">
      <alignment horizontal="right"/>
    </xf>
    <xf numFmtId="167" fontId="55" fillId="24" borderId="150" xfId="2" applyNumberFormat="1" applyFont="1" applyFill="1" applyBorder="1" applyAlignment="1" applyProtection="1">
      <alignment horizontal="left"/>
    </xf>
    <xf numFmtId="5" fontId="55" fillId="24" borderId="150" xfId="2" applyNumberFormat="1" applyFont="1" applyFill="1" applyBorder="1" applyProtection="1"/>
    <xf numFmtId="5" fontId="55" fillId="24" borderId="155" xfId="2" applyNumberFormat="1" applyFont="1" applyFill="1" applyBorder="1" applyProtection="1"/>
    <xf numFmtId="0" fontId="55" fillId="24" borderId="150" xfId="0" applyFont="1" applyFill="1" applyBorder="1" applyAlignment="1" applyProtection="1">
      <alignment horizontal="left" vertical="center"/>
    </xf>
    <xf numFmtId="165" fontId="56" fillId="23" borderId="150" xfId="0" applyNumberFormat="1" applyFont="1" applyFill="1" applyBorder="1" applyAlignment="1" applyProtection="1">
      <alignment vertical="center"/>
    </xf>
    <xf numFmtId="165" fontId="33" fillId="23" borderId="132" xfId="0" applyNumberFormat="1" applyFont="1" applyFill="1" applyBorder="1" applyAlignment="1" applyProtection="1"/>
    <xf numFmtId="164" fontId="40" fillId="24" borderId="150" xfId="2" applyNumberFormat="1" applyFont="1" applyFill="1" applyBorder="1" applyProtection="1"/>
    <xf numFmtId="0" fontId="33" fillId="6" borderId="0" xfId="0" applyFont="1" applyFill="1" applyProtection="1"/>
    <xf numFmtId="0" fontId="32" fillId="17" borderId="5" xfId="0" applyFont="1" applyFill="1" applyBorder="1" applyAlignment="1" applyProtection="1">
      <alignment horizontal="center" vertical="top"/>
    </xf>
    <xf numFmtId="168" fontId="32" fillId="17" borderId="8" xfId="0" applyNumberFormat="1" applyFont="1" applyFill="1" applyBorder="1" applyAlignment="1" applyProtection="1">
      <alignment horizontal="center" vertical="top"/>
    </xf>
    <xf numFmtId="14" fontId="32" fillId="17" borderId="0" xfId="0" applyNumberFormat="1" applyFont="1" applyFill="1" applyBorder="1" applyAlignment="1" applyProtection="1">
      <alignment horizontal="left" vertical="top" wrapText="1"/>
    </xf>
    <xf numFmtId="14" fontId="32" fillId="17" borderId="8" xfId="0" applyNumberFormat="1" applyFont="1" applyFill="1" applyBorder="1" applyAlignment="1" applyProtection="1">
      <alignment horizontal="center" wrapText="1"/>
    </xf>
    <xf numFmtId="14" fontId="32" fillId="17" borderId="0" xfId="0" applyNumberFormat="1" applyFont="1" applyFill="1" applyBorder="1" applyAlignment="1" applyProtection="1">
      <alignment horizontal="center" wrapText="1"/>
    </xf>
    <xf numFmtId="14" fontId="32" fillId="17" borderId="8" xfId="0" applyNumberFormat="1" applyFont="1" applyFill="1" applyBorder="1" applyAlignment="1" applyProtection="1">
      <alignment horizontal="center" vertical="center" wrapText="1"/>
    </xf>
    <xf numFmtId="14" fontId="32" fillId="17" borderId="0" xfId="0" applyNumberFormat="1" applyFont="1" applyFill="1" applyBorder="1" applyAlignment="1" applyProtection="1">
      <alignment horizontal="center" vertical="center" wrapText="1"/>
    </xf>
    <xf numFmtId="0" fontId="33" fillId="8" borderId="81" xfId="0" applyFont="1" applyFill="1" applyBorder="1" applyAlignment="1">
      <alignment vertical="center" wrapText="1"/>
    </xf>
    <xf numFmtId="169" fontId="33" fillId="8" borderId="81" xfId="0" applyNumberFormat="1" applyFont="1" applyFill="1" applyBorder="1" applyAlignment="1" applyProtection="1">
      <alignment horizontal="center"/>
    </xf>
    <xf numFmtId="165" fontId="33" fillId="23" borderId="105" xfId="0" applyNumberFormat="1" applyFont="1" applyFill="1" applyBorder="1" applyProtection="1"/>
    <xf numFmtId="0" fontId="32" fillId="23" borderId="130" xfId="0" applyFont="1" applyFill="1" applyBorder="1" applyAlignment="1" applyProtection="1">
      <alignment horizontal="right"/>
    </xf>
    <xf numFmtId="0" fontId="32" fillId="23" borderId="127" xfId="0" applyFont="1" applyFill="1" applyBorder="1" applyAlignment="1" applyProtection="1">
      <alignment horizontal="right"/>
    </xf>
    <xf numFmtId="0" fontId="32" fillId="23" borderId="94" xfId="0" applyFont="1" applyFill="1" applyBorder="1" applyAlignment="1" applyProtection="1">
      <alignment horizontal="right"/>
    </xf>
    <xf numFmtId="169" fontId="33" fillId="23" borderId="81" xfId="0" applyNumberFormat="1" applyFont="1" applyFill="1" applyBorder="1" applyAlignment="1" applyProtection="1">
      <alignment horizontal="center"/>
    </xf>
    <xf numFmtId="2" fontId="33" fillId="8" borderId="81" xfId="0" applyNumberFormat="1" applyFont="1" applyFill="1" applyBorder="1" applyAlignment="1" applyProtection="1">
      <alignment horizontal="center"/>
    </xf>
    <xf numFmtId="2" fontId="33" fillId="8" borderId="87" xfId="0" applyNumberFormat="1" applyFont="1" applyFill="1" applyBorder="1" applyAlignment="1" applyProtection="1">
      <alignment horizontal="center"/>
    </xf>
    <xf numFmtId="0" fontId="32" fillId="23" borderId="67" xfId="0" applyFont="1" applyFill="1" applyBorder="1" applyAlignment="1" applyProtection="1">
      <alignment horizontal="right"/>
    </xf>
    <xf numFmtId="0" fontId="33" fillId="8" borderId="81" xfId="0" applyFont="1" applyFill="1" applyBorder="1" applyAlignment="1">
      <alignment wrapText="1"/>
    </xf>
    <xf numFmtId="2" fontId="33" fillId="8" borderId="88" xfId="0" applyNumberFormat="1" applyFont="1" applyFill="1" applyBorder="1" applyAlignment="1" applyProtection="1">
      <alignment horizontal="center"/>
    </xf>
    <xf numFmtId="0" fontId="33" fillId="8" borderId="86" xfId="0" applyFont="1" applyFill="1" applyBorder="1" applyAlignment="1" applyProtection="1">
      <alignment horizontal="center"/>
    </xf>
    <xf numFmtId="5" fontId="33" fillId="8" borderId="87" xfId="2" applyNumberFormat="1" applyFont="1" applyFill="1" applyBorder="1" applyAlignment="1" applyProtection="1">
      <alignment horizontal="center"/>
    </xf>
    <xf numFmtId="165" fontId="32" fillId="23" borderId="43" xfId="0" applyNumberFormat="1" applyFont="1" applyFill="1" applyBorder="1" applyAlignment="1" applyProtection="1">
      <alignment wrapText="1"/>
    </xf>
    <xf numFmtId="165" fontId="32" fillId="23" borderId="105" xfId="0" applyNumberFormat="1" applyFont="1" applyFill="1" applyBorder="1" applyAlignment="1" applyProtection="1">
      <alignment wrapText="1"/>
    </xf>
    <xf numFmtId="166" fontId="33" fillId="8" borderId="81" xfId="0" applyNumberFormat="1" applyFont="1" applyFill="1" applyBorder="1" applyAlignment="1" applyProtection="1">
      <alignment horizontal="center"/>
    </xf>
    <xf numFmtId="166" fontId="33" fillId="8" borderId="87" xfId="0" applyNumberFormat="1" applyFont="1" applyFill="1" applyBorder="1" applyAlignment="1" applyProtection="1">
      <alignment horizontal="center"/>
    </xf>
    <xf numFmtId="0" fontId="33" fillId="23" borderId="127" xfId="0" applyFont="1" applyFill="1" applyBorder="1" applyAlignment="1" applyProtection="1"/>
    <xf numFmtId="0" fontId="33" fillId="8" borderId="88" xfId="0" applyFont="1" applyFill="1" applyBorder="1" applyAlignment="1" applyProtection="1">
      <alignment horizontal="center"/>
    </xf>
    <xf numFmtId="5" fontId="33" fillId="8" borderId="95" xfId="0" applyNumberFormat="1" applyFont="1" applyFill="1" applyBorder="1" applyAlignment="1" applyProtection="1">
      <alignment horizontal="center"/>
    </xf>
    <xf numFmtId="0" fontId="32" fillId="23" borderId="130" xfId="0" applyFont="1" applyFill="1" applyBorder="1" applyAlignment="1" applyProtection="1">
      <alignment horizontal="right" wrapText="1"/>
    </xf>
    <xf numFmtId="0" fontId="33" fillId="8" borderId="78" xfId="0" applyFont="1" applyFill="1" applyBorder="1" applyAlignment="1">
      <alignment vertical="center" wrapText="1"/>
    </xf>
    <xf numFmtId="0" fontId="33" fillId="8" borderId="90" xfId="0" applyFont="1" applyFill="1" applyBorder="1" applyAlignment="1">
      <alignment vertical="center" wrapText="1"/>
    </xf>
    <xf numFmtId="165" fontId="32" fillId="23" borderId="42" xfId="0" applyNumberFormat="1" applyFont="1" applyFill="1" applyBorder="1" applyAlignment="1" applyProtection="1">
      <alignment vertical="center"/>
    </xf>
    <xf numFmtId="0" fontId="33" fillId="23" borderId="12" xfId="0" applyFont="1" applyFill="1" applyBorder="1" applyAlignment="1" applyProtection="1"/>
    <xf numFmtId="0" fontId="32" fillId="24" borderId="81" xfId="0" applyNumberFormat="1" applyFont="1" applyFill="1" applyBorder="1" applyAlignment="1" applyProtection="1">
      <alignment horizontal="left" vertical="center"/>
    </xf>
    <xf numFmtId="0" fontId="32" fillId="24" borderId="31" xfId="0" applyFont="1" applyFill="1" applyBorder="1" applyAlignment="1" applyProtection="1">
      <alignment horizontal="left" vertical="center"/>
    </xf>
    <xf numFmtId="0" fontId="43" fillId="24" borderId="81" xfId="0" applyNumberFormat="1" applyFont="1" applyFill="1" applyBorder="1" applyAlignment="1" applyProtection="1">
      <alignment horizontal="left" vertical="center"/>
    </xf>
    <xf numFmtId="0" fontId="55" fillId="24" borderId="31" xfId="0" applyFont="1" applyFill="1" applyBorder="1" applyAlignment="1" applyProtection="1">
      <alignment horizontal="left" vertical="center"/>
    </xf>
    <xf numFmtId="0" fontId="55" fillId="24" borderId="81" xfId="0" applyNumberFormat="1" applyFont="1" applyFill="1" applyBorder="1" applyAlignment="1" applyProtection="1">
      <alignment horizontal="left"/>
    </xf>
    <xf numFmtId="0" fontId="55" fillId="24" borderId="31" xfId="0" applyFont="1" applyFill="1" applyBorder="1" applyAlignment="1" applyProtection="1">
      <alignment horizontal="left"/>
    </xf>
    <xf numFmtId="0" fontId="55" fillId="24" borderId="128" xfId="0" applyNumberFormat="1" applyFont="1" applyFill="1" applyBorder="1" applyAlignment="1" applyProtection="1">
      <alignment horizontal="left"/>
    </xf>
    <xf numFmtId="0" fontId="55" fillId="24" borderId="105" xfId="0" applyFont="1" applyFill="1" applyBorder="1" applyAlignment="1" applyProtection="1">
      <alignment horizontal="left"/>
    </xf>
    <xf numFmtId="0" fontId="32" fillId="24" borderId="128" xfId="0" applyFont="1" applyFill="1" applyBorder="1" applyAlignment="1" applyProtection="1">
      <alignment horizontal="left" vertical="center"/>
    </xf>
    <xf numFmtId="0" fontId="32" fillId="24" borderId="105" xfId="0" applyFont="1" applyFill="1" applyBorder="1" applyAlignment="1" applyProtection="1">
      <alignment horizontal="left" vertical="center"/>
    </xf>
    <xf numFmtId="0" fontId="32" fillId="24" borderId="128" xfId="0" applyNumberFormat="1" applyFont="1" applyFill="1" applyBorder="1" applyAlignment="1" applyProtection="1">
      <alignment horizontal="left" vertical="center"/>
    </xf>
    <xf numFmtId="0" fontId="43" fillId="24" borderId="128" xfId="0" applyNumberFormat="1" applyFont="1" applyFill="1" applyBorder="1" applyAlignment="1" applyProtection="1">
      <alignment horizontal="left"/>
    </xf>
    <xf numFmtId="0" fontId="55" fillId="24" borderId="128" xfId="0" applyNumberFormat="1" applyFont="1" applyFill="1" applyBorder="1" applyAlignment="1" applyProtection="1">
      <alignment horizontal="left" wrapText="1"/>
    </xf>
    <xf numFmtId="0" fontId="55" fillId="24" borderId="156" xfId="0" applyFont="1" applyFill="1" applyBorder="1" applyAlignment="1" applyProtection="1">
      <alignment horizontal="left"/>
    </xf>
    <xf numFmtId="0" fontId="43" fillId="24" borderId="128" xfId="0" applyFont="1" applyFill="1" applyBorder="1" applyAlignment="1" applyProtection="1">
      <alignment horizontal="left"/>
    </xf>
    <xf numFmtId="0" fontId="32" fillId="8" borderId="128" xfId="0" applyFont="1" applyFill="1" applyBorder="1" applyAlignment="1" applyProtection="1">
      <alignment horizontal="left" vertical="center"/>
    </xf>
    <xf numFmtId="0" fontId="32" fillId="8" borderId="105" xfId="0" applyFont="1" applyFill="1" applyBorder="1" applyAlignment="1" applyProtection="1">
      <alignment horizontal="left" vertical="center"/>
    </xf>
    <xf numFmtId="0" fontId="56" fillId="23" borderId="105" xfId="0" applyFont="1" applyFill="1" applyBorder="1" applyAlignment="1" applyProtection="1">
      <alignment vertical="center"/>
    </xf>
    <xf numFmtId="0" fontId="55" fillId="8" borderId="128" xfId="0" applyNumberFormat="1" applyFont="1" applyFill="1" applyBorder="1" applyAlignment="1" applyProtection="1">
      <alignment horizontal="left"/>
    </xf>
    <xf numFmtId="0" fontId="55" fillId="8" borderId="105" xfId="0" applyFont="1" applyFill="1" applyBorder="1" applyAlignment="1" applyProtection="1"/>
    <xf numFmtId="0" fontId="55" fillId="8" borderId="105" xfId="0" applyFont="1" applyFill="1" applyBorder="1" applyAlignment="1" applyProtection="1">
      <alignment horizontal="left"/>
    </xf>
    <xf numFmtId="0" fontId="32" fillId="24" borderId="105" xfId="0" applyFont="1" applyFill="1" applyBorder="1" applyAlignment="1" applyProtection="1">
      <alignment vertical="center"/>
    </xf>
    <xf numFmtId="0" fontId="32" fillId="8" borderId="128" xfId="0" applyNumberFormat="1" applyFont="1" applyFill="1" applyBorder="1" applyAlignment="1" applyProtection="1">
      <alignment horizontal="left" vertical="center"/>
    </xf>
    <xf numFmtId="0" fontId="32" fillId="8" borderId="105" xfId="0" applyFont="1" applyFill="1" applyBorder="1" applyAlignment="1" applyProtection="1">
      <alignment vertical="center"/>
    </xf>
    <xf numFmtId="0" fontId="33" fillId="8" borderId="105" xfId="0" applyFont="1" applyFill="1" applyBorder="1" applyAlignment="1" applyProtection="1"/>
    <xf numFmtId="0" fontId="32" fillId="23" borderId="127" xfId="0" applyFont="1" applyFill="1" applyBorder="1" applyAlignment="1" applyProtection="1"/>
    <xf numFmtId="0" fontId="33" fillId="23" borderId="32" xfId="0" applyFont="1" applyFill="1" applyBorder="1" applyAlignment="1" applyProtection="1"/>
    <xf numFmtId="0" fontId="32" fillId="24" borderId="128" xfId="0" applyNumberFormat="1" applyFont="1" applyFill="1" applyBorder="1" applyAlignment="1" applyProtection="1">
      <alignment horizontal="left"/>
    </xf>
    <xf numFmtId="0" fontId="32" fillId="24" borderId="105" xfId="0" applyFont="1" applyFill="1" applyBorder="1" applyAlignment="1" applyProtection="1"/>
    <xf numFmtId="0" fontId="57" fillId="23" borderId="26" xfId="0" applyFont="1" applyFill="1" applyBorder="1" applyAlignment="1" applyProtection="1">
      <alignment vertical="center"/>
    </xf>
    <xf numFmtId="0" fontId="43" fillId="24" borderId="128" xfId="0" applyNumberFormat="1" applyFont="1" applyFill="1" applyBorder="1" applyAlignment="1" applyProtection="1">
      <alignment horizontal="left" vertical="center"/>
    </xf>
    <xf numFmtId="0" fontId="43" fillId="24" borderId="105" xfId="0" applyFont="1" applyFill="1" applyBorder="1" applyAlignment="1" applyProtection="1">
      <alignment vertical="center"/>
    </xf>
    <xf numFmtId="0" fontId="55" fillId="24" borderId="81" xfId="0" applyFont="1" applyFill="1" applyBorder="1" applyAlignment="1">
      <alignment vertical="center" wrapText="1"/>
    </xf>
    <xf numFmtId="0" fontId="33" fillId="24" borderId="81" xfId="0" applyFont="1" applyFill="1" applyBorder="1" applyAlignment="1">
      <alignment vertical="center" wrapText="1"/>
    </xf>
    <xf numFmtId="0" fontId="32" fillId="23" borderId="105" xfId="0" applyFont="1" applyFill="1" applyBorder="1" applyAlignment="1">
      <alignment horizontal="right"/>
    </xf>
    <xf numFmtId="0" fontId="33" fillId="6" borderId="0" xfId="0" applyFont="1" applyFill="1" applyAlignment="1" applyProtection="1">
      <alignment horizontal="right"/>
    </xf>
    <xf numFmtId="0" fontId="33" fillId="6" borderId="0" xfId="0" applyFont="1" applyFill="1" applyAlignment="1" applyProtection="1">
      <alignment horizontal="left"/>
    </xf>
    <xf numFmtId="0" fontId="33" fillId="8" borderId="0" xfId="0" applyFont="1" applyFill="1" applyAlignment="1" applyProtection="1">
      <alignment horizontal="left"/>
    </xf>
    <xf numFmtId="0" fontId="33" fillId="8" borderId="0" xfId="0" applyFont="1" applyFill="1" applyAlignment="1" applyProtection="1">
      <alignment horizontal="right"/>
    </xf>
    <xf numFmtId="165" fontId="32" fillId="23" borderId="43" xfId="0" applyNumberFormat="1" applyFont="1" applyFill="1" applyBorder="1" applyAlignment="1" applyProtection="1">
      <alignment vertical="center"/>
    </xf>
    <xf numFmtId="0" fontId="33" fillId="8" borderId="89" xfId="0" applyFont="1" applyFill="1" applyBorder="1" applyAlignment="1">
      <alignment wrapText="1"/>
    </xf>
    <xf numFmtId="0" fontId="25" fillId="23" borderId="128" xfId="0" applyFont="1" applyFill="1" applyBorder="1" applyAlignment="1">
      <alignment horizontal="right"/>
    </xf>
    <xf numFmtId="165" fontId="25" fillId="23" borderId="128" xfId="0" applyNumberFormat="1" applyFont="1" applyFill="1" applyBorder="1" applyAlignment="1" applyProtection="1">
      <alignment vertical="center"/>
    </xf>
    <xf numFmtId="0" fontId="25" fillId="23" borderId="129" xfId="0" applyFont="1" applyFill="1" applyBorder="1" applyAlignment="1" applyProtection="1">
      <alignment horizontal="right"/>
    </xf>
    <xf numFmtId="165" fontId="25" fillId="23" borderId="42" xfId="0" applyNumberFormat="1" applyFont="1" applyFill="1" applyBorder="1" applyAlignment="1" applyProtection="1">
      <alignment vertical="center"/>
    </xf>
    <xf numFmtId="165" fontId="33" fillId="8" borderId="150" xfId="0" applyNumberFormat="1" applyFont="1" applyFill="1" applyBorder="1" applyAlignment="1" applyProtection="1">
      <protection locked="0"/>
    </xf>
    <xf numFmtId="0" fontId="26" fillId="6" borderId="0" xfId="0" applyFont="1" applyFill="1" applyAlignment="1" applyProtection="1">
      <alignment wrapText="1"/>
      <protection locked="0"/>
    </xf>
    <xf numFmtId="0" fontId="26" fillId="6" borderId="0" xfId="0" applyFont="1" applyFill="1" applyAlignment="1" applyProtection="1">
      <alignment wrapText="1"/>
    </xf>
    <xf numFmtId="0" fontId="26" fillId="8" borderId="0" xfId="0" applyFont="1" applyFill="1" applyAlignment="1" applyProtection="1">
      <alignment wrapText="1"/>
    </xf>
    <xf numFmtId="2" fontId="33" fillId="8" borderId="153" xfId="0" applyNumberFormat="1" applyFont="1" applyFill="1" applyBorder="1" applyAlignment="1" applyProtection="1">
      <alignment horizontal="center" wrapText="1"/>
    </xf>
    <xf numFmtId="165" fontId="33" fillId="8" borderId="155" xfId="0" applyNumberFormat="1" applyFont="1" applyFill="1" applyBorder="1" applyAlignment="1" applyProtection="1">
      <alignment wrapText="1"/>
      <protection locked="0"/>
    </xf>
    <xf numFmtId="0" fontId="33" fillId="8" borderId="81" xfId="0" applyFont="1" applyFill="1" applyBorder="1" applyAlignment="1"/>
    <xf numFmtId="0" fontId="33" fillId="8" borderId="152" xfId="0" applyFont="1" applyFill="1" applyBorder="1" applyAlignment="1"/>
    <xf numFmtId="0" fontId="55" fillId="24" borderId="81" xfId="0" applyFont="1" applyFill="1" applyBorder="1" applyAlignment="1">
      <alignment vertical="center"/>
    </xf>
    <xf numFmtId="14" fontId="60" fillId="17" borderId="0" xfId="0" applyNumberFormat="1" applyFont="1" applyFill="1" applyBorder="1" applyAlignment="1" applyProtection="1">
      <alignment horizontal="center" wrapText="1"/>
    </xf>
    <xf numFmtId="0" fontId="61" fillId="6" borderId="0" xfId="0" applyFont="1" applyFill="1" applyProtection="1">
      <protection locked="0"/>
    </xf>
    <xf numFmtId="164" fontId="25" fillId="23" borderId="151" xfId="2" applyNumberFormat="1" applyFont="1" applyFill="1" applyBorder="1" applyAlignment="1" applyProtection="1">
      <alignment horizontal="right"/>
    </xf>
    <xf numFmtId="164" fontId="62" fillId="23" borderId="151" xfId="2" applyNumberFormat="1" applyFont="1" applyFill="1" applyBorder="1" applyAlignment="1" applyProtection="1">
      <alignment horizontal="right"/>
    </xf>
    <xf numFmtId="0" fontId="32" fillId="14" borderId="27" xfId="0" applyFont="1" applyFill="1" applyBorder="1" applyAlignment="1" applyProtection="1">
      <alignment horizontal="center" vertical="center"/>
    </xf>
    <xf numFmtId="0" fontId="33" fillId="8" borderId="0" xfId="0" applyFont="1" applyFill="1" applyProtection="1">
      <protection locked="0"/>
    </xf>
    <xf numFmtId="168" fontId="32" fillId="14" borderId="27" xfId="0" applyNumberFormat="1" applyFont="1" applyFill="1" applyBorder="1" applyAlignment="1" applyProtection="1">
      <alignment horizontal="center" vertical="center"/>
    </xf>
    <xf numFmtId="168" fontId="33" fillId="14" borderId="27" xfId="0" applyNumberFormat="1" applyFont="1" applyFill="1" applyBorder="1" applyAlignment="1" applyProtection="1">
      <alignment horizontal="center" vertical="center"/>
    </xf>
    <xf numFmtId="14" fontId="32" fillId="14" borderId="27" xfId="0" applyNumberFormat="1" applyFont="1" applyFill="1" applyBorder="1" applyAlignment="1" applyProtection="1">
      <alignment horizontal="center" vertical="center" wrapText="1"/>
    </xf>
    <xf numFmtId="5" fontId="33" fillId="15" borderId="86" xfId="2" applyNumberFormat="1" applyFont="1" applyFill="1" applyBorder="1" applyAlignment="1" applyProtection="1">
      <alignment horizontal="left"/>
    </xf>
    <xf numFmtId="5" fontId="33" fillId="15" borderId="65" xfId="2" applyNumberFormat="1" applyFont="1" applyFill="1" applyBorder="1" applyAlignment="1" applyProtection="1">
      <alignment horizontal="center"/>
    </xf>
    <xf numFmtId="165" fontId="33" fillId="15" borderId="108" xfId="0" applyNumberFormat="1" applyFont="1" applyFill="1" applyBorder="1" applyAlignment="1" applyProtection="1">
      <alignment vertical="center"/>
    </xf>
    <xf numFmtId="5" fontId="33" fillId="13" borderId="86" xfId="2" applyNumberFormat="1" applyFont="1" applyFill="1" applyBorder="1" applyAlignment="1" applyProtection="1">
      <alignment horizontal="left"/>
    </xf>
    <xf numFmtId="5" fontId="33" fillId="13" borderId="114" xfId="2" applyNumberFormat="1" applyFont="1" applyFill="1" applyBorder="1" applyAlignment="1" applyProtection="1">
      <alignment horizontal="center"/>
    </xf>
    <xf numFmtId="165" fontId="33" fillId="13" borderId="65" xfId="0" applyNumberFormat="1" applyFont="1" applyFill="1" applyBorder="1" applyProtection="1">
      <protection locked="0"/>
    </xf>
    <xf numFmtId="0" fontId="33" fillId="15" borderId="128" xfId="0" applyFont="1" applyFill="1" applyBorder="1" applyAlignment="1" applyProtection="1">
      <alignment horizontal="left"/>
    </xf>
    <xf numFmtId="0" fontId="33" fillId="15" borderId="114" xfId="0" applyFont="1" applyFill="1" applyBorder="1" applyAlignment="1" applyProtection="1"/>
    <xf numFmtId="165" fontId="33" fillId="15" borderId="114" xfId="0" applyNumberFormat="1" applyFont="1" applyFill="1" applyBorder="1" applyProtection="1"/>
    <xf numFmtId="169" fontId="32" fillId="15" borderId="128" xfId="0" applyNumberFormat="1" applyFont="1" applyFill="1" applyBorder="1" applyAlignment="1" applyProtection="1">
      <alignment horizontal="left"/>
    </xf>
    <xf numFmtId="169" fontId="33" fillId="15" borderId="114" xfId="0" applyNumberFormat="1" applyFont="1" applyFill="1" applyBorder="1" applyAlignment="1" applyProtection="1">
      <alignment horizontal="center"/>
    </xf>
    <xf numFmtId="167" fontId="32" fillId="15" borderId="114" xfId="2" applyNumberFormat="1" applyFont="1" applyFill="1" applyBorder="1" applyAlignment="1" applyProtection="1">
      <alignment horizontal="left"/>
    </xf>
    <xf numFmtId="0" fontId="32" fillId="6" borderId="0" xfId="0" applyFont="1" applyFill="1" applyAlignment="1" applyProtection="1">
      <alignment horizontal="left"/>
    </xf>
    <xf numFmtId="0" fontId="32" fillId="8" borderId="0" xfId="0" applyFont="1" applyFill="1" applyAlignment="1" applyProtection="1">
      <alignment horizontal="left"/>
    </xf>
    <xf numFmtId="0" fontId="33" fillId="15" borderId="128" xfId="0" applyFont="1" applyFill="1" applyBorder="1" applyAlignment="1">
      <alignment vertical="center" wrapText="1"/>
    </xf>
    <xf numFmtId="169" fontId="33" fillId="15" borderId="128" xfId="0" applyNumberFormat="1" applyFont="1" applyFill="1" applyBorder="1" applyAlignment="1" applyProtection="1">
      <alignment horizontal="center"/>
    </xf>
    <xf numFmtId="0" fontId="32" fillId="15" borderId="130" xfId="0" applyFont="1" applyFill="1" applyBorder="1" applyAlignment="1" applyProtection="1">
      <alignment horizontal="right"/>
    </xf>
    <xf numFmtId="0" fontId="32" fillId="15" borderId="115" xfId="0" applyFont="1" applyFill="1" applyBorder="1" applyAlignment="1" applyProtection="1">
      <alignment horizontal="right"/>
    </xf>
    <xf numFmtId="165" fontId="33" fillId="15" borderId="93" xfId="1" applyNumberFormat="1" applyFont="1" applyFill="1" applyBorder="1" applyProtection="1"/>
    <xf numFmtId="165" fontId="33" fillId="15" borderId="115" xfId="1" applyNumberFormat="1" applyFont="1" applyFill="1" applyBorder="1" applyProtection="1"/>
    <xf numFmtId="0" fontId="32" fillId="15" borderId="94" xfId="0" applyFont="1" applyFill="1" applyBorder="1" applyAlignment="1" applyProtection="1">
      <alignment horizontal="right"/>
    </xf>
    <xf numFmtId="0" fontId="32" fillId="15" borderId="109" xfId="0" applyFont="1" applyFill="1" applyBorder="1" applyAlignment="1" applyProtection="1">
      <alignment horizontal="right"/>
    </xf>
    <xf numFmtId="169" fontId="32" fillId="15" borderId="145" xfId="0" applyNumberFormat="1" applyFont="1" applyFill="1" applyBorder="1" applyAlignment="1" applyProtection="1">
      <alignment horizontal="left"/>
    </xf>
    <xf numFmtId="169" fontId="33" fillId="15" borderId="76" xfId="0" applyNumberFormat="1" applyFont="1" applyFill="1" applyBorder="1" applyAlignment="1" applyProtection="1">
      <alignment horizontal="center"/>
    </xf>
    <xf numFmtId="167" fontId="32" fillId="15" borderId="114" xfId="2" applyNumberFormat="1" applyFont="1" applyFill="1" applyBorder="1" applyProtection="1"/>
    <xf numFmtId="0" fontId="32" fillId="6" borderId="0" xfId="0" applyFont="1" applyFill="1" applyProtection="1"/>
    <xf numFmtId="165" fontId="33" fillId="15" borderId="109" xfId="1" applyNumberFormat="1" applyFont="1" applyFill="1" applyBorder="1" applyProtection="1"/>
    <xf numFmtId="0" fontId="33" fillId="15" borderId="128" xfId="0" applyFont="1" applyFill="1" applyBorder="1" applyAlignment="1">
      <alignment wrapText="1"/>
    </xf>
    <xf numFmtId="2" fontId="33" fillId="15" borderId="76" xfId="0" applyNumberFormat="1" applyFont="1" applyFill="1" applyBorder="1" applyAlignment="1" applyProtection="1">
      <alignment horizontal="center"/>
    </xf>
    <xf numFmtId="165" fontId="33" fillId="15" borderId="65" xfId="0" applyNumberFormat="1" applyFont="1" applyFill="1" applyBorder="1" applyProtection="1"/>
    <xf numFmtId="0" fontId="33" fillId="13" borderId="128" xfId="0" applyFont="1" applyFill="1" applyBorder="1" applyAlignment="1">
      <alignment vertical="center" wrapText="1"/>
    </xf>
    <xf numFmtId="0" fontId="33" fillId="13" borderId="65" xfId="0" applyFont="1" applyFill="1" applyBorder="1" applyAlignment="1" applyProtection="1">
      <alignment horizontal="center"/>
    </xf>
    <xf numFmtId="165" fontId="33" fillId="13" borderId="65" xfId="0" applyNumberFormat="1" applyFont="1" applyFill="1" applyBorder="1" applyProtection="1"/>
    <xf numFmtId="5" fontId="33" fillId="15" borderId="114" xfId="2" applyNumberFormat="1" applyFont="1" applyFill="1" applyBorder="1" applyAlignment="1" applyProtection="1">
      <alignment horizontal="center"/>
    </xf>
    <xf numFmtId="0" fontId="33" fillId="8" borderId="0" xfId="0" applyFont="1" applyFill="1" applyAlignment="1" applyProtection="1">
      <alignment vertical="center"/>
    </xf>
    <xf numFmtId="0" fontId="33" fillId="13" borderId="76" xfId="0" applyFont="1" applyFill="1" applyBorder="1" applyAlignment="1" applyProtection="1">
      <alignment horizontal="center"/>
    </xf>
    <xf numFmtId="165" fontId="33" fillId="13" borderId="76" xfId="0" applyNumberFormat="1" applyFont="1" applyFill="1" applyBorder="1" applyProtection="1">
      <protection locked="0"/>
    </xf>
    <xf numFmtId="2" fontId="33" fillId="13" borderId="114" xfId="0" applyNumberFormat="1" applyFont="1" applyFill="1" applyBorder="1" applyAlignment="1" applyProtection="1">
      <alignment horizontal="center"/>
    </xf>
    <xf numFmtId="0" fontId="33" fillId="15" borderId="114" xfId="0" applyFont="1" applyFill="1" applyBorder="1" applyAlignment="1" applyProtection="1">
      <alignment horizontal="center"/>
    </xf>
    <xf numFmtId="165" fontId="33" fillId="15" borderId="107" xfId="0" applyNumberFormat="1" applyFont="1" applyFill="1" applyBorder="1" applyProtection="1"/>
    <xf numFmtId="2" fontId="33" fillId="15" borderId="114" xfId="0" applyNumberFormat="1" applyFont="1" applyFill="1" applyBorder="1" applyAlignment="1" applyProtection="1">
      <alignment horizontal="center"/>
    </xf>
    <xf numFmtId="165" fontId="33" fillId="15" borderId="108" xfId="0" applyNumberFormat="1" applyFont="1" applyFill="1" applyBorder="1" applyProtection="1"/>
    <xf numFmtId="166" fontId="33" fillId="15" borderId="34" xfId="0" applyNumberFormat="1" applyFont="1" applyFill="1" applyBorder="1" applyProtection="1"/>
    <xf numFmtId="0" fontId="32" fillId="15" borderId="94" xfId="0" applyFont="1" applyFill="1" applyBorder="1" applyAlignment="1" applyProtection="1">
      <alignment horizontal="right" wrapText="1"/>
    </xf>
    <xf numFmtId="0" fontId="32" fillId="15" borderId="109" xfId="0" applyFont="1" applyFill="1" applyBorder="1" applyAlignment="1" applyProtection="1">
      <alignment horizontal="right" wrapText="1"/>
    </xf>
    <xf numFmtId="165" fontId="33" fillId="15" borderId="115" xfId="0" applyNumberFormat="1" applyFont="1" applyFill="1" applyBorder="1" applyAlignment="1" applyProtection="1">
      <alignment wrapText="1"/>
    </xf>
    <xf numFmtId="0" fontId="33" fillId="8" borderId="0" xfId="0" applyFont="1" applyFill="1" applyAlignment="1" applyProtection="1">
      <alignment wrapText="1"/>
    </xf>
    <xf numFmtId="0" fontId="33" fillId="15" borderId="80" xfId="0" applyNumberFormat="1" applyFont="1" applyFill="1" applyBorder="1" applyAlignment="1" applyProtection="1">
      <alignment horizontal="left" vertical="center"/>
    </xf>
    <xf numFmtId="0" fontId="33" fillId="15" borderId="147" xfId="0" applyFont="1" applyFill="1" applyBorder="1" applyAlignment="1" applyProtection="1">
      <alignment vertical="center"/>
    </xf>
    <xf numFmtId="165" fontId="33" fillId="15" borderId="65" xfId="0" applyNumberFormat="1" applyFont="1" applyFill="1" applyBorder="1" applyAlignment="1" applyProtection="1">
      <alignment horizontal="center" vertical="center"/>
    </xf>
    <xf numFmtId="0" fontId="33" fillId="15" borderId="145" xfId="0" applyFont="1" applyFill="1" applyBorder="1" applyAlignment="1" applyProtection="1">
      <alignment horizontal="left" vertical="top"/>
    </xf>
    <xf numFmtId="0" fontId="33" fillId="15" borderId="114" xfId="0" applyFont="1" applyFill="1" applyBorder="1" applyAlignment="1" applyProtection="1">
      <alignment horizontal="left"/>
    </xf>
    <xf numFmtId="2" fontId="33" fillId="15" borderId="114" xfId="0" applyNumberFormat="1" applyFont="1" applyFill="1" applyBorder="1" applyAlignment="1" applyProtection="1">
      <alignment horizontal="center"/>
      <protection locked="0"/>
    </xf>
    <xf numFmtId="0" fontId="33" fillId="8" borderId="0" xfId="0" applyFont="1" applyFill="1" applyAlignment="1" applyProtection="1">
      <alignment horizontal="center"/>
    </xf>
    <xf numFmtId="0" fontId="32" fillId="15" borderId="145" xfId="0" applyFont="1" applyFill="1" applyBorder="1" applyAlignment="1" applyProtection="1">
      <alignment horizontal="left"/>
    </xf>
    <xf numFmtId="0" fontId="33" fillId="15" borderId="114" xfId="0" applyFont="1" applyFill="1" applyBorder="1" applyAlignment="1" applyProtection="1">
      <alignment horizontal="left" vertical="top"/>
    </xf>
    <xf numFmtId="171" fontId="33" fillId="15" borderId="114" xfId="0" applyNumberFormat="1" applyFont="1" applyFill="1" applyBorder="1" applyProtection="1"/>
    <xf numFmtId="42" fontId="33" fillId="15" borderId="114" xfId="0" applyNumberFormat="1" applyFont="1" applyFill="1" applyBorder="1" applyProtection="1"/>
    <xf numFmtId="0" fontId="33" fillId="15" borderId="128" xfId="0" applyFont="1" applyFill="1" applyBorder="1" applyAlignment="1" applyProtection="1">
      <alignment horizontal="left" vertical="top"/>
    </xf>
    <xf numFmtId="175" fontId="33" fillId="15" borderId="114" xfId="0" applyNumberFormat="1" applyFont="1" applyFill="1" applyBorder="1" applyProtection="1"/>
    <xf numFmtId="44" fontId="33" fillId="15" borderId="116" xfId="2" applyNumberFormat="1" applyFont="1" applyFill="1" applyBorder="1" applyProtection="1"/>
    <xf numFmtId="0" fontId="33" fillId="15" borderId="146" xfId="0" applyFont="1" applyFill="1" applyBorder="1" applyAlignment="1" applyProtection="1">
      <alignment horizontal="left" vertical="top"/>
    </xf>
    <xf numFmtId="0" fontId="33" fillId="15" borderId="148" xfId="0" applyFont="1" applyFill="1" applyBorder="1" applyAlignment="1" applyProtection="1">
      <alignment horizontal="left" vertical="top"/>
    </xf>
    <xf numFmtId="44" fontId="33" fillId="15" borderId="110" xfId="2" applyNumberFormat="1" applyFont="1" applyFill="1" applyBorder="1" applyProtection="1"/>
    <xf numFmtId="0" fontId="32" fillId="15" borderId="42" xfId="0" applyFont="1" applyFill="1" applyBorder="1" applyAlignment="1" applyProtection="1">
      <alignment horizontal="left"/>
    </xf>
    <xf numFmtId="0" fontId="32" fillId="15" borderId="65" xfId="0" applyFont="1" applyFill="1" applyBorder="1" applyAlignment="1" applyProtection="1"/>
    <xf numFmtId="167" fontId="32" fillId="15" borderId="111" xfId="2" applyNumberFormat="1" applyFont="1" applyFill="1" applyBorder="1" applyAlignment="1" applyProtection="1"/>
    <xf numFmtId="0" fontId="32" fillId="6" borderId="0" xfId="0" applyFont="1" applyFill="1" applyAlignment="1" applyProtection="1"/>
    <xf numFmtId="0" fontId="32" fillId="8" borderId="0" xfId="0" applyFont="1" applyFill="1" applyAlignment="1" applyProtection="1"/>
    <xf numFmtId="167" fontId="33" fillId="15" borderId="98" xfId="2" applyNumberFormat="1" applyFont="1" applyFill="1" applyBorder="1" applyProtection="1"/>
    <xf numFmtId="0" fontId="33" fillId="15" borderId="145" xfId="0" applyFont="1" applyFill="1" applyBorder="1" applyAlignment="1" applyProtection="1">
      <alignment horizontal="left"/>
    </xf>
    <xf numFmtId="0" fontId="33" fillId="15" borderId="98" xfId="0" applyFont="1" applyFill="1" applyBorder="1" applyAlignment="1" applyProtection="1">
      <alignment horizontal="left" vertical="center"/>
    </xf>
    <xf numFmtId="0" fontId="33" fillId="15" borderId="145" xfId="0" applyNumberFormat="1" applyFont="1" applyFill="1" applyBorder="1" applyAlignment="1" applyProtection="1">
      <alignment horizontal="left"/>
    </xf>
    <xf numFmtId="167" fontId="33" fillId="15" borderId="100" xfId="2" applyNumberFormat="1" applyFont="1" applyFill="1" applyBorder="1" applyProtection="1"/>
    <xf numFmtId="0" fontId="33" fillId="13" borderId="145" xfId="0" applyFont="1" applyFill="1" applyBorder="1" applyAlignment="1" applyProtection="1">
      <alignment horizontal="left"/>
    </xf>
    <xf numFmtId="0" fontId="33" fillId="13" borderId="114" xfId="0" applyFont="1" applyFill="1" applyBorder="1" applyAlignment="1" applyProtection="1">
      <alignment horizontal="left"/>
    </xf>
    <xf numFmtId="42" fontId="33" fillId="13" borderId="112" xfId="2" applyNumberFormat="1" applyFont="1" applyFill="1" applyBorder="1" applyProtection="1">
      <protection locked="0"/>
    </xf>
    <xf numFmtId="42" fontId="33" fillId="15" borderId="97" xfId="2" applyNumberFormat="1" applyFont="1" applyFill="1" applyBorder="1" applyProtection="1"/>
    <xf numFmtId="42" fontId="33" fillId="15" borderId="98" xfId="2" applyNumberFormat="1" applyFont="1" applyFill="1" applyBorder="1" applyProtection="1"/>
    <xf numFmtId="0" fontId="32" fillId="15" borderId="145" xfId="0" applyFont="1" applyFill="1" applyBorder="1" applyAlignment="1" applyProtection="1">
      <alignment horizontal="right"/>
    </xf>
    <xf numFmtId="0" fontId="32" fillId="15" borderId="114" xfId="0" applyFont="1" applyFill="1" applyBorder="1" applyAlignment="1" applyProtection="1">
      <alignment horizontal="right"/>
    </xf>
    <xf numFmtId="167" fontId="32" fillId="15" borderId="99" xfId="2" applyNumberFormat="1" applyFont="1" applyFill="1" applyBorder="1" applyAlignment="1" applyProtection="1">
      <alignment horizontal="right"/>
    </xf>
    <xf numFmtId="0" fontId="32" fillId="15" borderId="44" xfId="0" applyFont="1" applyFill="1" applyBorder="1" applyAlignment="1" applyProtection="1">
      <alignment horizontal="left"/>
    </xf>
    <xf numFmtId="0" fontId="32" fillId="15" borderId="76" xfId="0" applyFont="1" applyFill="1" applyBorder="1" applyAlignment="1" applyProtection="1"/>
    <xf numFmtId="167" fontId="32" fillId="15" borderId="98" xfId="2" applyNumberFormat="1" applyFont="1" applyFill="1" applyBorder="1" applyAlignment="1" applyProtection="1"/>
    <xf numFmtId="167" fontId="33" fillId="15" borderId="97" xfId="2" applyNumberFormat="1" applyFont="1" applyFill="1" applyBorder="1" applyProtection="1"/>
    <xf numFmtId="0" fontId="32" fillId="15" borderId="115" xfId="0" applyFont="1" applyFill="1" applyBorder="1" applyAlignment="1" applyProtection="1"/>
    <xf numFmtId="167" fontId="33" fillId="15" borderId="96" xfId="2" applyNumberFormat="1" applyFont="1" applyFill="1" applyBorder="1" applyProtection="1"/>
    <xf numFmtId="0" fontId="32" fillId="15" borderId="42" xfId="0" applyNumberFormat="1" applyFont="1" applyFill="1" applyBorder="1" applyAlignment="1" applyProtection="1">
      <alignment horizontal="left"/>
    </xf>
    <xf numFmtId="167" fontId="32" fillId="15" borderId="98" xfId="2" applyNumberFormat="1" applyFont="1" applyFill="1" applyBorder="1" applyProtection="1"/>
    <xf numFmtId="0" fontId="33" fillId="15" borderId="145" xfId="0" applyNumberFormat="1" applyFont="1" applyFill="1" applyBorder="1" applyAlignment="1" applyProtection="1">
      <alignment horizontal="left" vertical="center"/>
    </xf>
    <xf numFmtId="0" fontId="33" fillId="15" borderId="114" xfId="0" applyFont="1" applyFill="1" applyBorder="1" applyAlignment="1" applyProtection="1">
      <alignment vertical="center"/>
    </xf>
    <xf numFmtId="167" fontId="32" fillId="15" borderId="96" xfId="2" applyNumberFormat="1" applyFont="1" applyFill="1" applyBorder="1" applyAlignment="1" applyProtection="1"/>
    <xf numFmtId="0" fontId="32" fillId="15" borderId="67" xfId="0" applyFont="1" applyFill="1" applyBorder="1" applyAlignment="1" applyProtection="1">
      <alignment horizontal="right"/>
    </xf>
    <xf numFmtId="0" fontId="32" fillId="15" borderId="34" xfId="0" applyFont="1" applyFill="1" applyBorder="1" applyAlignment="1" applyProtection="1">
      <alignment horizontal="right"/>
    </xf>
    <xf numFmtId="0" fontId="32" fillId="6" borderId="0" xfId="0" applyFont="1" applyFill="1" applyAlignment="1" applyProtection="1">
      <alignment horizontal="right"/>
    </xf>
    <xf numFmtId="0" fontId="33" fillId="15" borderId="77" xfId="0" applyNumberFormat="1" applyFont="1" applyFill="1" applyBorder="1" applyAlignment="1" applyProtection="1">
      <alignment vertical="center" wrapText="1"/>
    </xf>
    <xf numFmtId="0" fontId="33" fillId="15" borderId="76" xfId="0" applyNumberFormat="1" applyFont="1" applyFill="1" applyBorder="1" applyAlignment="1" applyProtection="1">
      <alignment horizontal="center" vertical="center"/>
    </xf>
    <xf numFmtId="167" fontId="33" fillId="15" borderId="113" xfId="2" applyNumberFormat="1" applyFont="1" applyFill="1" applyBorder="1" applyProtection="1"/>
    <xf numFmtId="0" fontId="33" fillId="15" borderId="42" xfId="0" applyFont="1" applyFill="1" applyBorder="1" applyAlignment="1" applyProtection="1">
      <alignment vertical="center" wrapText="1"/>
    </xf>
    <xf numFmtId="0" fontId="33" fillId="15" borderId="114" xfId="0" applyNumberFormat="1" applyFont="1" applyFill="1" applyBorder="1" applyAlignment="1" applyProtection="1">
      <alignment horizontal="center" vertical="center"/>
    </xf>
    <xf numFmtId="0" fontId="32" fillId="15" borderId="42" xfId="0" applyFont="1" applyFill="1" applyBorder="1" applyAlignment="1" applyProtection="1">
      <alignment horizontal="right"/>
    </xf>
    <xf numFmtId="0" fontId="32" fillId="15" borderId="65" xfId="0" applyFont="1" applyFill="1" applyBorder="1" applyAlignment="1" applyProtection="1">
      <alignment horizontal="right"/>
    </xf>
    <xf numFmtId="167" fontId="33" fillId="15" borderId="97" xfId="2" applyNumberFormat="1" applyFont="1" applyFill="1" applyBorder="1" applyAlignment="1" applyProtection="1">
      <alignment horizontal="left" vertical="center"/>
    </xf>
    <xf numFmtId="167" fontId="33" fillId="15" borderId="96" xfId="2" applyNumberFormat="1" applyFont="1" applyFill="1" applyBorder="1" applyAlignment="1" applyProtection="1">
      <alignment horizontal="left" vertical="center"/>
    </xf>
    <xf numFmtId="0" fontId="41" fillId="0" borderId="0" xfId="0" applyFont="1"/>
    <xf numFmtId="0" fontId="63" fillId="0" borderId="0" xfId="0" applyFont="1"/>
    <xf numFmtId="17" fontId="5" fillId="15" borderId="0" xfId="0" applyNumberFormat="1" applyFont="1" applyFill="1"/>
    <xf numFmtId="0" fontId="5" fillId="15" borderId="0" xfId="0" applyFont="1" applyFill="1" applyAlignment="1">
      <alignment horizontal="right"/>
    </xf>
    <xf numFmtId="3" fontId="32" fillId="8" borderId="158" xfId="0" applyNumberFormat="1" applyFont="1" applyFill="1" applyBorder="1" applyAlignment="1" applyProtection="1">
      <alignment horizontal="right"/>
      <protection locked="0"/>
    </xf>
    <xf numFmtId="3" fontId="32" fillId="16" borderId="79" xfId="0" applyNumberFormat="1" applyFont="1" applyFill="1" applyBorder="1" applyAlignment="1" applyProtection="1">
      <alignment horizontal="right"/>
      <protection locked="0"/>
    </xf>
    <xf numFmtId="0" fontId="32" fillId="8" borderId="0" xfId="0" applyFont="1" applyFill="1" applyAlignment="1" applyProtection="1">
      <alignment vertical="center"/>
    </xf>
    <xf numFmtId="0" fontId="40" fillId="8" borderId="0" xfId="0" applyFont="1" applyFill="1" applyProtection="1"/>
    <xf numFmtId="0" fontId="18" fillId="8" borderId="0" xfId="0" applyFont="1" applyFill="1" applyAlignment="1" applyProtection="1">
      <alignment wrapText="1"/>
    </xf>
    <xf numFmtId="0" fontId="21" fillId="8" borderId="0" xfId="0" applyFont="1" applyFill="1" applyAlignment="1" applyProtection="1">
      <alignment wrapText="1"/>
    </xf>
    <xf numFmtId="0" fontId="39" fillId="8" borderId="0" xfId="0" applyFont="1" applyFill="1" applyAlignment="1" applyProtection="1">
      <alignment wrapText="1"/>
    </xf>
    <xf numFmtId="0" fontId="59" fillId="8" borderId="0" xfId="0" applyFont="1" applyFill="1" applyAlignment="1" applyProtection="1">
      <alignment wrapText="1"/>
    </xf>
    <xf numFmtId="0" fontId="33" fillId="16" borderId="158" xfId="0" applyFont="1" applyFill="1" applyBorder="1" applyAlignment="1" applyProtection="1">
      <alignment wrapText="1"/>
    </xf>
    <xf numFmtId="0" fontId="33" fillId="8" borderId="17" xfId="0" applyFont="1" applyFill="1" applyBorder="1" applyAlignment="1" applyProtection="1">
      <alignment wrapText="1"/>
    </xf>
    <xf numFmtId="0" fontId="32" fillId="8" borderId="17" xfId="0" applyFont="1" applyFill="1" applyBorder="1" applyAlignment="1" applyProtection="1">
      <alignment wrapText="1"/>
    </xf>
    <xf numFmtId="0" fontId="59" fillId="8" borderId="17" xfId="0" applyFont="1" applyFill="1" applyBorder="1" applyAlignment="1" applyProtection="1">
      <alignment wrapText="1"/>
    </xf>
    <xf numFmtId="0" fontId="33" fillId="8" borderId="4" xfId="0" applyFont="1" applyFill="1" applyBorder="1" applyAlignment="1" applyProtection="1">
      <alignment wrapText="1"/>
    </xf>
    <xf numFmtId="0" fontId="32" fillId="8" borderId="17" xfId="0" applyFont="1" applyFill="1" applyBorder="1" applyAlignment="1" applyProtection="1">
      <alignment vertical="center" wrapText="1"/>
    </xf>
    <xf numFmtId="0" fontId="32" fillId="14" borderId="168" xfId="0" applyFont="1" applyFill="1" applyBorder="1" applyAlignment="1" applyProtection="1">
      <alignment horizontal="center" vertical="center"/>
    </xf>
    <xf numFmtId="168" fontId="32" fillId="14" borderId="168" xfId="0" applyNumberFormat="1" applyFont="1" applyFill="1" applyBorder="1" applyAlignment="1" applyProtection="1">
      <alignment horizontal="center" vertical="center"/>
    </xf>
    <xf numFmtId="0" fontId="33" fillId="18" borderId="0" xfId="0" applyFont="1" applyFill="1" applyAlignment="1" applyProtection="1">
      <alignment horizontal="left" vertical="top" wrapText="1"/>
    </xf>
    <xf numFmtId="0" fontId="43" fillId="8" borderId="81" xfId="0" applyNumberFormat="1" applyFont="1" applyFill="1" applyBorder="1" applyAlignment="1" applyProtection="1">
      <alignment horizontal="left"/>
    </xf>
    <xf numFmtId="0" fontId="43" fillId="8" borderId="31" xfId="0" applyFont="1" applyFill="1" applyBorder="1" applyAlignment="1" applyProtection="1">
      <alignment horizontal="left"/>
    </xf>
    <xf numFmtId="0" fontId="32" fillId="26" borderId="0" xfId="0" applyFont="1" applyFill="1" applyAlignment="1" applyProtection="1">
      <alignment horizontal="left" vertical="top" wrapText="1"/>
    </xf>
    <xf numFmtId="14" fontId="33" fillId="17" borderId="8" xfId="0" applyNumberFormat="1" applyFont="1" applyFill="1" applyBorder="1" applyAlignment="1" applyProtection="1">
      <alignment horizontal="center" vertical="top" wrapText="1"/>
    </xf>
    <xf numFmtId="168" fontId="33" fillId="14" borderId="27" xfId="0" applyNumberFormat="1" applyFont="1" applyFill="1" applyBorder="1" applyAlignment="1" applyProtection="1">
      <alignment horizontal="center" vertical="top"/>
    </xf>
    <xf numFmtId="0" fontId="32" fillId="19" borderId="79" xfId="0" applyFont="1" applyFill="1" applyBorder="1" applyAlignment="1" applyProtection="1">
      <alignment horizontal="right"/>
    </xf>
    <xf numFmtId="174" fontId="32" fillId="10" borderId="79" xfId="0" applyNumberFormat="1" applyFont="1" applyFill="1" applyBorder="1" applyAlignment="1" applyProtection="1">
      <alignment horizontal="right"/>
    </xf>
    <xf numFmtId="167" fontId="32" fillId="8" borderId="160" xfId="2" applyNumberFormat="1" applyFont="1" applyFill="1" applyBorder="1" applyAlignment="1" applyProtection="1">
      <alignment vertical="center"/>
      <protection locked="0"/>
    </xf>
    <xf numFmtId="174" fontId="55" fillId="8" borderId="160" xfId="2" applyNumberFormat="1" applyFont="1" applyFill="1" applyBorder="1" applyProtection="1">
      <protection locked="0"/>
    </xf>
    <xf numFmtId="167" fontId="32" fillId="8" borderId="169" xfId="2" applyNumberFormat="1" applyFont="1" applyFill="1" applyBorder="1" applyAlignment="1" applyProtection="1">
      <alignment vertical="center"/>
      <protection locked="0"/>
    </xf>
    <xf numFmtId="6" fontId="43" fillId="8" borderId="169" xfId="2" applyNumberFormat="1" applyFont="1" applyFill="1" applyBorder="1" applyAlignment="1" applyProtection="1">
      <alignment horizontal="right"/>
    </xf>
    <xf numFmtId="165" fontId="33" fillId="8" borderId="173" xfId="0" applyNumberFormat="1" applyFont="1" applyFill="1" applyBorder="1" applyAlignment="1" applyProtection="1">
      <alignment horizontal="right" vertical="center"/>
      <protection locked="0"/>
    </xf>
    <xf numFmtId="165" fontId="33" fillId="23" borderId="174" xfId="0" applyNumberFormat="1" applyFont="1" applyFill="1" applyBorder="1" applyProtection="1"/>
    <xf numFmtId="165" fontId="33" fillId="8" borderId="174" xfId="0" applyNumberFormat="1" applyFont="1" applyFill="1" applyBorder="1" applyProtection="1">
      <protection locked="0"/>
    </xf>
    <xf numFmtId="165" fontId="32" fillId="23" borderId="175" xfId="1" applyNumberFormat="1" applyFont="1" applyFill="1" applyBorder="1" applyProtection="1"/>
    <xf numFmtId="165" fontId="32" fillId="23" borderId="176" xfId="1" applyNumberFormat="1" applyFont="1" applyFill="1" applyBorder="1" applyProtection="1"/>
    <xf numFmtId="165" fontId="33" fillId="23" borderId="173" xfId="0" applyNumberFormat="1" applyFont="1" applyFill="1" applyBorder="1" applyAlignment="1" applyProtection="1"/>
    <xf numFmtId="165" fontId="32" fillId="23" borderId="175" xfId="1" applyNumberFormat="1" applyFont="1" applyFill="1" applyBorder="1" applyAlignment="1" applyProtection="1"/>
    <xf numFmtId="165" fontId="33" fillId="23" borderId="174" xfId="0" applyNumberFormat="1" applyFont="1" applyFill="1" applyBorder="1" applyAlignment="1" applyProtection="1"/>
    <xf numFmtId="165" fontId="33" fillId="8" borderId="173" xfId="0" applyNumberFormat="1" applyFont="1" applyFill="1" applyBorder="1" applyProtection="1">
      <protection locked="0"/>
    </xf>
    <xf numFmtId="165" fontId="56" fillId="23" borderId="174" xfId="0" applyNumberFormat="1" applyFont="1" applyFill="1" applyBorder="1" applyAlignment="1" applyProtection="1">
      <alignment vertical="center"/>
    </xf>
    <xf numFmtId="165" fontId="33" fillId="8" borderId="177" xfId="0" applyNumberFormat="1" applyFont="1" applyFill="1" applyBorder="1" applyProtection="1">
      <protection locked="0"/>
    </xf>
    <xf numFmtId="165" fontId="33" fillId="8" borderId="174" xfId="0" applyNumberFormat="1" applyFont="1" applyFill="1" applyBorder="1" applyAlignment="1" applyProtection="1">
      <protection locked="0"/>
    </xf>
    <xf numFmtId="165" fontId="33" fillId="8" borderId="178" xfId="0" applyNumberFormat="1" applyFont="1" applyFill="1" applyBorder="1" applyAlignment="1" applyProtection="1">
      <alignment wrapText="1"/>
      <protection locked="0"/>
    </xf>
    <xf numFmtId="165" fontId="33" fillId="8" borderId="178" xfId="0" applyNumberFormat="1" applyFont="1" applyFill="1" applyBorder="1" applyProtection="1">
      <protection locked="0"/>
    </xf>
    <xf numFmtId="165" fontId="32" fillId="23" borderId="175" xfId="0" applyNumberFormat="1" applyFont="1" applyFill="1" applyBorder="1" applyProtection="1"/>
    <xf numFmtId="165" fontId="56" fillId="23" borderId="178" xfId="0" applyNumberFormat="1" applyFont="1" applyFill="1" applyBorder="1" applyAlignment="1" applyProtection="1">
      <alignment vertical="center"/>
    </xf>
    <xf numFmtId="167" fontId="32" fillId="24" borderId="174" xfId="2" applyNumberFormat="1" applyFont="1" applyFill="1" applyBorder="1" applyAlignment="1" applyProtection="1">
      <alignment vertical="center"/>
    </xf>
    <xf numFmtId="0" fontId="43" fillId="24" borderId="174" xfId="0" applyFont="1" applyFill="1" applyBorder="1" applyAlignment="1" applyProtection="1">
      <alignment horizontal="left" vertical="center"/>
    </xf>
    <xf numFmtId="5" fontId="55" fillId="24" borderId="174" xfId="2" applyNumberFormat="1" applyFont="1" applyFill="1" applyBorder="1" applyAlignment="1" applyProtection="1">
      <alignment horizontal="right"/>
    </xf>
    <xf numFmtId="5" fontId="55" fillId="24" borderId="178" xfId="2" applyNumberFormat="1" applyFont="1" applyFill="1" applyBorder="1" applyAlignment="1" applyProtection="1">
      <alignment horizontal="right"/>
    </xf>
    <xf numFmtId="5" fontId="55" fillId="24" borderId="173" xfId="2" applyNumberFormat="1" applyFont="1" applyFill="1" applyBorder="1" applyAlignment="1" applyProtection="1">
      <alignment horizontal="right"/>
    </xf>
    <xf numFmtId="167" fontId="55" fillId="24" borderId="174" xfId="2" applyNumberFormat="1" applyFont="1" applyFill="1" applyBorder="1" applyAlignment="1" applyProtection="1">
      <alignment horizontal="left"/>
    </xf>
    <xf numFmtId="5" fontId="55" fillId="24" borderId="174" xfId="2" applyNumberFormat="1" applyFont="1" applyFill="1" applyBorder="1" applyProtection="1"/>
    <xf numFmtId="0" fontId="55" fillId="24" borderId="174" xfId="0" applyFont="1" applyFill="1" applyBorder="1" applyAlignment="1" applyProtection="1">
      <alignment horizontal="left" vertical="center"/>
    </xf>
    <xf numFmtId="167" fontId="32" fillId="24" borderId="178" xfId="2" applyNumberFormat="1" applyFont="1" applyFill="1" applyBorder="1" applyAlignment="1" applyProtection="1">
      <alignment vertical="center"/>
    </xf>
    <xf numFmtId="167" fontId="32" fillId="8" borderId="180" xfId="2" applyNumberFormat="1" applyFont="1" applyFill="1" applyBorder="1" applyAlignment="1" applyProtection="1">
      <alignment vertical="center"/>
      <protection locked="0"/>
    </xf>
    <xf numFmtId="167" fontId="32" fillId="24" borderId="173" xfId="2" applyNumberFormat="1" applyFont="1" applyFill="1" applyBorder="1" applyAlignment="1" applyProtection="1">
      <alignment vertical="center"/>
    </xf>
    <xf numFmtId="0" fontId="43" fillId="24" borderId="178" xfId="0" applyFont="1" applyFill="1" applyBorder="1" applyAlignment="1" applyProtection="1">
      <alignment horizontal="left" vertical="center"/>
    </xf>
    <xf numFmtId="174" fontId="55" fillId="8" borderId="180" xfId="2" applyNumberFormat="1" applyFont="1" applyFill="1" applyBorder="1" applyProtection="1">
      <protection locked="0"/>
    </xf>
    <xf numFmtId="164" fontId="25" fillId="23" borderId="181" xfId="2" applyNumberFormat="1" applyFont="1" applyFill="1" applyBorder="1" applyAlignment="1" applyProtection="1">
      <alignment horizontal="right"/>
    </xf>
    <xf numFmtId="165" fontId="33" fillId="23" borderId="170" xfId="0" applyNumberFormat="1" applyFont="1" applyFill="1" applyBorder="1" applyAlignment="1" applyProtection="1"/>
    <xf numFmtId="164" fontId="62" fillId="23" borderId="175" xfId="2" applyNumberFormat="1" applyFont="1" applyFill="1" applyBorder="1" applyAlignment="1" applyProtection="1">
      <alignment horizontal="right"/>
    </xf>
    <xf numFmtId="164" fontId="40" fillId="24" borderId="174" xfId="2" applyNumberFormat="1" applyFont="1" applyFill="1" applyBorder="1" applyProtection="1"/>
    <xf numFmtId="5" fontId="55" fillId="24" borderId="172" xfId="2" applyNumberFormat="1" applyFont="1" applyFill="1" applyBorder="1"/>
    <xf numFmtId="5" fontId="55" fillId="24" borderId="173" xfId="2" applyNumberFormat="1" applyFont="1" applyFill="1" applyBorder="1"/>
    <xf numFmtId="171" fontId="33" fillId="8" borderId="169" xfId="2" applyNumberFormat="1" applyFont="1" applyFill="1" applyBorder="1" applyProtection="1">
      <protection locked="0"/>
    </xf>
    <xf numFmtId="42" fontId="33" fillId="8" borderId="169" xfId="2" applyNumberFormat="1" applyFont="1" applyFill="1" applyBorder="1" applyProtection="1">
      <protection locked="0"/>
    </xf>
    <xf numFmtId="175" fontId="33" fillId="8" borderId="169" xfId="2" applyNumberFormat="1" applyFont="1" applyFill="1" applyBorder="1" applyProtection="1">
      <protection locked="0"/>
    </xf>
    <xf numFmtId="44" fontId="33" fillId="8" borderId="169" xfId="2" applyNumberFormat="1" applyFont="1" applyFill="1" applyBorder="1" applyProtection="1">
      <protection locked="0"/>
    </xf>
    <xf numFmtId="0" fontId="6" fillId="0" borderId="0" xfId="0" applyFont="1"/>
    <xf numFmtId="165" fontId="65" fillId="24" borderId="174" xfId="0" applyNumberFormat="1" applyFont="1" applyFill="1" applyBorder="1" applyAlignment="1" applyProtection="1">
      <alignment horizontal="center" vertical="center"/>
    </xf>
    <xf numFmtId="165" fontId="65" fillId="24" borderId="150" xfId="0" applyNumberFormat="1" applyFont="1" applyFill="1" applyBorder="1" applyAlignment="1" applyProtection="1">
      <alignment horizontal="center" vertical="center"/>
    </xf>
    <xf numFmtId="42" fontId="33" fillId="24" borderId="173" xfId="2" applyNumberFormat="1" applyFont="1" applyFill="1" applyBorder="1" applyProtection="1"/>
    <xf numFmtId="42" fontId="33" fillId="24" borderId="159" xfId="2" applyNumberFormat="1" applyFont="1" applyFill="1" applyBorder="1" applyProtection="1"/>
    <xf numFmtId="171" fontId="33" fillId="24" borderId="178" xfId="2" applyNumberFormat="1" applyFont="1" applyFill="1" applyBorder="1" applyProtection="1"/>
    <xf numFmtId="171" fontId="33" fillId="24" borderId="160" xfId="2" applyNumberFormat="1" applyFont="1" applyFill="1" applyBorder="1" applyProtection="1"/>
    <xf numFmtId="42" fontId="33" fillId="24" borderId="172" xfId="2" applyNumberFormat="1" applyFont="1" applyFill="1" applyBorder="1" applyProtection="1"/>
    <xf numFmtId="44" fontId="33" fillId="24" borderId="173" xfId="2" applyNumberFormat="1" applyFont="1" applyFill="1" applyBorder="1" applyProtection="1"/>
    <xf numFmtId="44" fontId="33" fillId="24" borderId="87" xfId="2" applyNumberFormat="1" applyFont="1" applyFill="1" applyBorder="1" applyProtection="1"/>
    <xf numFmtId="44" fontId="33" fillId="24" borderId="179" xfId="2" applyNumberFormat="1" applyFont="1" applyFill="1" applyBorder="1" applyProtection="1"/>
    <xf numFmtId="44" fontId="33" fillId="24" borderId="92" xfId="2" applyNumberFormat="1" applyFont="1" applyFill="1" applyBorder="1" applyProtection="1"/>
    <xf numFmtId="167" fontId="32" fillId="24" borderId="172" xfId="2" applyNumberFormat="1" applyFont="1" applyFill="1" applyBorder="1" applyAlignment="1" applyProtection="1">
      <alignment vertical="center"/>
    </xf>
    <xf numFmtId="164" fontId="32" fillId="8" borderId="160" xfId="2" applyNumberFormat="1" applyFont="1" applyFill="1" applyBorder="1" applyAlignment="1" applyProtection="1">
      <alignment vertical="center"/>
      <protection locked="0"/>
    </xf>
    <xf numFmtId="164" fontId="32" fillId="24" borderId="172" xfId="2" applyNumberFormat="1" applyFont="1" applyFill="1" applyBorder="1" applyAlignment="1" applyProtection="1">
      <alignment vertical="center"/>
    </xf>
    <xf numFmtId="174" fontId="32" fillId="10" borderId="174" xfId="2" applyNumberFormat="1" applyFont="1" applyFill="1" applyBorder="1" applyProtection="1"/>
    <xf numFmtId="174" fontId="40" fillId="10" borderId="150" xfId="2" applyNumberFormat="1" applyFont="1" applyFill="1" applyBorder="1" applyProtection="1"/>
    <xf numFmtId="174" fontId="40" fillId="10" borderId="174" xfId="2" applyNumberFormat="1" applyFont="1" applyFill="1" applyBorder="1" applyProtection="1"/>
    <xf numFmtId="42" fontId="33" fillId="24" borderId="160" xfId="2" applyNumberFormat="1" applyFont="1" applyFill="1" applyBorder="1" applyProtection="1"/>
    <xf numFmtId="175" fontId="33" fillId="24" borderId="160" xfId="2" applyNumberFormat="1" applyFont="1" applyFill="1" applyBorder="1" applyProtection="1"/>
    <xf numFmtId="44" fontId="33" fillId="24" borderId="159" xfId="2" applyNumberFormat="1" applyFont="1" applyFill="1" applyBorder="1" applyProtection="1"/>
    <xf numFmtId="6" fontId="55" fillId="24" borderId="159" xfId="2" applyNumberFormat="1" applyFont="1" applyFill="1" applyBorder="1" applyAlignment="1" applyProtection="1">
      <alignment horizontal="right"/>
    </xf>
    <xf numFmtId="6" fontId="55" fillId="8" borderId="159" xfId="2" applyNumberFormat="1" applyFont="1" applyFill="1" applyBorder="1" applyAlignment="1" applyProtection="1">
      <alignment horizontal="right"/>
    </xf>
    <xf numFmtId="0" fontId="32" fillId="25" borderId="172" xfId="0" applyFont="1" applyFill="1" applyBorder="1" applyAlignment="1" applyProtection="1">
      <alignment horizontal="center" vertical="center"/>
      <protection locked="0"/>
    </xf>
    <xf numFmtId="0" fontId="67" fillId="25" borderId="172" xfId="0" applyFont="1" applyFill="1" applyBorder="1" applyAlignment="1">
      <alignment horizontal="center" vertical="center"/>
    </xf>
    <xf numFmtId="0" fontId="48" fillId="25" borderId="172" xfId="0" applyFont="1" applyFill="1" applyBorder="1" applyAlignment="1">
      <alignment horizontal="center" vertical="center"/>
    </xf>
    <xf numFmtId="14" fontId="32" fillId="25" borderId="172" xfId="0" applyNumberFormat="1" applyFont="1" applyFill="1" applyBorder="1" applyAlignment="1" applyProtection="1">
      <alignment horizontal="center" vertical="center" wrapText="1"/>
      <protection locked="0"/>
    </xf>
    <xf numFmtId="14" fontId="32" fillId="25" borderId="173" xfId="0" applyNumberFormat="1" applyFont="1" applyFill="1" applyBorder="1" applyAlignment="1" applyProtection="1">
      <alignment horizontal="center" vertical="center"/>
    </xf>
    <xf numFmtId="0" fontId="32" fillId="27" borderId="17" xfId="0" applyFont="1" applyFill="1" applyBorder="1" applyAlignment="1" applyProtection="1">
      <alignment horizontal="center" vertical="center"/>
      <protection locked="0"/>
    </xf>
    <xf numFmtId="0" fontId="67" fillId="27" borderId="17" xfId="0" applyFont="1" applyFill="1" applyBorder="1" applyAlignment="1">
      <alignment horizontal="center" vertical="center"/>
    </xf>
    <xf numFmtId="0" fontId="48" fillId="27" borderId="17" xfId="0" applyFont="1" applyFill="1" applyBorder="1" applyAlignment="1">
      <alignment horizontal="center" vertical="center"/>
    </xf>
    <xf numFmtId="14" fontId="32" fillId="27" borderId="17" xfId="0" applyNumberFormat="1" applyFont="1" applyFill="1" applyBorder="1" applyAlignment="1" applyProtection="1">
      <alignment horizontal="center" vertical="center"/>
      <protection locked="0"/>
    </xf>
    <xf numFmtId="14" fontId="32" fillId="27" borderId="65" xfId="0" applyNumberFormat="1" applyFont="1" applyFill="1" applyBorder="1" applyAlignment="1" applyProtection="1">
      <alignment horizontal="center" vertical="center" wrapText="1"/>
    </xf>
    <xf numFmtId="14" fontId="32" fillId="27" borderId="17" xfId="0" applyNumberFormat="1" applyFont="1" applyFill="1" applyBorder="1" applyAlignment="1" applyProtection="1">
      <alignment horizontal="center" vertical="center"/>
    </xf>
    <xf numFmtId="165" fontId="65" fillId="15" borderId="65" xfId="0" applyNumberFormat="1" applyFont="1" applyFill="1" applyBorder="1" applyAlignment="1" applyProtection="1">
      <alignment horizontal="center" vertical="center"/>
    </xf>
    <xf numFmtId="0" fontId="32" fillId="28" borderId="182" xfId="0" applyFont="1" applyFill="1" applyBorder="1" applyAlignment="1" applyProtection="1">
      <alignment horizontal="center" vertical="center"/>
      <protection locked="0"/>
    </xf>
    <xf numFmtId="0" fontId="48" fillId="28" borderId="182" xfId="0" applyFont="1" applyFill="1" applyBorder="1" applyAlignment="1">
      <alignment horizontal="center" vertical="center"/>
    </xf>
    <xf numFmtId="14" fontId="32" fillId="28" borderId="182" xfId="0" applyNumberFormat="1" applyFont="1" applyFill="1" applyBorder="1" applyAlignment="1" applyProtection="1">
      <alignment horizontal="center" vertical="center" wrapText="1"/>
    </xf>
    <xf numFmtId="14" fontId="32" fillId="28" borderId="183" xfId="0" applyNumberFormat="1" applyFont="1" applyFill="1" applyBorder="1" applyAlignment="1" applyProtection="1">
      <alignment horizontal="center" vertical="center"/>
    </xf>
    <xf numFmtId="165" fontId="33" fillId="13" borderId="183" xfId="0" applyNumberFormat="1" applyFont="1" applyFill="1" applyBorder="1" applyProtection="1">
      <protection locked="0"/>
    </xf>
    <xf numFmtId="165" fontId="33" fillId="15" borderId="185" xfId="0" applyNumberFormat="1" applyFont="1" applyFill="1" applyBorder="1" applyProtection="1"/>
    <xf numFmtId="167" fontId="32" fillId="15" borderId="185" xfId="2" applyNumberFormat="1" applyFont="1" applyFill="1" applyBorder="1" applyAlignment="1" applyProtection="1">
      <alignment horizontal="left"/>
    </xf>
    <xf numFmtId="165" fontId="33" fillId="15" borderId="186" xfId="1" applyNumberFormat="1" applyFont="1" applyFill="1" applyBorder="1" applyProtection="1"/>
    <xf numFmtId="167" fontId="32" fillId="15" borderId="185" xfId="2" applyNumberFormat="1" applyFont="1" applyFill="1" applyBorder="1" applyProtection="1"/>
    <xf numFmtId="165" fontId="33" fillId="15" borderId="187" xfId="1" applyNumberFormat="1" applyFont="1" applyFill="1" applyBorder="1" applyProtection="1"/>
    <xf numFmtId="165" fontId="33" fillId="15" borderId="183" xfId="0" applyNumberFormat="1" applyFont="1" applyFill="1" applyBorder="1" applyProtection="1"/>
    <xf numFmtId="165" fontId="33" fillId="13" borderId="183" xfId="0" applyNumberFormat="1" applyFont="1" applyFill="1" applyBorder="1" applyProtection="1"/>
    <xf numFmtId="165" fontId="33" fillId="13" borderId="188" xfId="0" applyNumberFormat="1" applyFont="1" applyFill="1" applyBorder="1" applyProtection="1">
      <protection locked="0"/>
    </xf>
    <xf numFmtId="165" fontId="33" fillId="15" borderId="182" xfId="0" applyNumberFormat="1" applyFont="1" applyFill="1" applyBorder="1" applyProtection="1"/>
    <xf numFmtId="166" fontId="33" fillId="15" borderId="189" xfId="0" applyNumberFormat="1" applyFont="1" applyFill="1" applyBorder="1" applyProtection="1"/>
    <xf numFmtId="165" fontId="33" fillId="15" borderId="186" xfId="0" applyNumberFormat="1" applyFont="1" applyFill="1" applyBorder="1" applyAlignment="1" applyProtection="1">
      <alignment wrapText="1"/>
    </xf>
    <xf numFmtId="165" fontId="65" fillId="15" borderId="183" xfId="0" applyNumberFormat="1" applyFont="1" applyFill="1" applyBorder="1" applyAlignment="1" applyProtection="1">
      <alignment horizontal="center" vertical="center"/>
    </xf>
    <xf numFmtId="165" fontId="33" fillId="15" borderId="183" xfId="0" applyNumberFormat="1" applyFont="1" applyFill="1" applyBorder="1" applyAlignment="1" applyProtection="1">
      <alignment horizontal="center" vertical="center"/>
    </xf>
    <xf numFmtId="2" fontId="33" fillId="15" borderId="185" xfId="0" applyNumberFormat="1" applyFont="1" applyFill="1" applyBorder="1" applyAlignment="1" applyProtection="1">
      <alignment horizontal="center"/>
      <protection locked="0"/>
    </xf>
    <xf numFmtId="171" fontId="33" fillId="15" borderId="185" xfId="0" applyNumberFormat="1" applyFont="1" applyFill="1" applyBorder="1" applyProtection="1"/>
    <xf numFmtId="167" fontId="32" fillId="15" borderId="183" xfId="2" applyNumberFormat="1" applyFont="1" applyFill="1" applyBorder="1" applyAlignment="1" applyProtection="1"/>
    <xf numFmtId="167" fontId="33" fillId="15" borderId="185" xfId="2" applyNumberFormat="1" applyFont="1" applyFill="1" applyBorder="1" applyProtection="1"/>
    <xf numFmtId="0" fontId="33" fillId="15" borderId="185" xfId="0" applyFont="1" applyFill="1" applyBorder="1" applyAlignment="1" applyProtection="1">
      <alignment horizontal="left" vertical="center"/>
    </xf>
    <xf numFmtId="167" fontId="33" fillId="15" borderId="190" xfId="2" applyNumberFormat="1" applyFont="1" applyFill="1" applyBorder="1" applyProtection="1"/>
    <xf numFmtId="42" fontId="33" fillId="13" borderId="184" xfId="2" applyNumberFormat="1" applyFont="1" applyFill="1" applyBorder="1" applyProtection="1">
      <protection locked="0"/>
    </xf>
    <xf numFmtId="42" fontId="33" fillId="15" borderId="183" xfId="2" applyNumberFormat="1" applyFont="1" applyFill="1" applyBorder="1" applyProtection="1"/>
    <xf numFmtId="42" fontId="33" fillId="15" borderId="185" xfId="2" applyNumberFormat="1" applyFont="1" applyFill="1" applyBorder="1" applyProtection="1"/>
    <xf numFmtId="167" fontId="32" fillId="15" borderId="189" xfId="2" applyNumberFormat="1" applyFont="1" applyFill="1" applyBorder="1" applyAlignment="1" applyProtection="1">
      <alignment horizontal="right"/>
    </xf>
    <xf numFmtId="167" fontId="32" fillId="15" borderId="185" xfId="2" applyNumberFormat="1" applyFont="1" applyFill="1" applyBorder="1" applyAlignment="1" applyProtection="1"/>
    <xf numFmtId="167" fontId="33" fillId="15" borderId="183" xfId="2" applyNumberFormat="1" applyFont="1" applyFill="1" applyBorder="1" applyProtection="1"/>
    <xf numFmtId="167" fontId="33" fillId="15" borderId="186" xfId="2" applyNumberFormat="1" applyFont="1" applyFill="1" applyBorder="1" applyProtection="1"/>
    <xf numFmtId="167" fontId="33" fillId="15" borderId="183" xfId="2" applyNumberFormat="1" applyFont="1" applyFill="1" applyBorder="1" applyAlignment="1" applyProtection="1">
      <alignment horizontal="left" vertical="center"/>
    </xf>
    <xf numFmtId="167" fontId="33" fillId="15" borderId="186" xfId="2" applyNumberFormat="1" applyFont="1" applyFill="1" applyBorder="1" applyAlignment="1" applyProtection="1">
      <alignment horizontal="left" vertical="center"/>
    </xf>
    <xf numFmtId="5" fontId="32" fillId="14" borderId="26" xfId="2" applyNumberFormat="1" applyFont="1" applyFill="1" applyBorder="1" applyAlignment="1" applyProtection="1">
      <alignment horizontal="left" vertical="center"/>
    </xf>
    <xf numFmtId="0" fontId="55" fillId="24" borderId="86" xfId="0" applyFont="1" applyFill="1" applyBorder="1" applyAlignment="1">
      <alignment vertical="center"/>
    </xf>
    <xf numFmtId="0" fontId="55" fillId="24" borderId="193" xfId="0" applyFont="1" applyFill="1" applyBorder="1" applyAlignment="1">
      <alignment vertical="center"/>
    </xf>
    <xf numFmtId="5" fontId="55" fillId="24" borderId="194" xfId="2" applyNumberFormat="1" applyFont="1" applyFill="1" applyBorder="1"/>
    <xf numFmtId="0" fontId="55" fillId="24" borderId="193" xfId="0" applyFont="1" applyFill="1" applyBorder="1" applyAlignment="1">
      <alignment vertical="center" wrapText="1"/>
    </xf>
    <xf numFmtId="0" fontId="55" fillId="24" borderId="86" xfId="0" applyFont="1" applyFill="1" applyBorder="1" applyAlignment="1">
      <alignment vertical="center" wrapText="1"/>
    </xf>
    <xf numFmtId="5" fontId="55" fillId="24" borderId="26" xfId="2" applyNumberFormat="1" applyFont="1" applyFill="1" applyBorder="1"/>
    <xf numFmtId="5" fontId="55" fillId="24" borderId="191" xfId="2" applyNumberFormat="1" applyFont="1" applyFill="1" applyBorder="1"/>
    <xf numFmtId="0" fontId="55" fillId="24" borderId="198" xfId="0" applyFont="1" applyFill="1" applyBorder="1" applyAlignment="1">
      <alignment vertical="center" wrapText="1"/>
    </xf>
    <xf numFmtId="5" fontId="55" fillId="24" borderId="199" xfId="2" applyNumberFormat="1" applyFont="1" applyFill="1" applyBorder="1"/>
    <xf numFmtId="5" fontId="55" fillId="24" borderId="200" xfId="2" applyNumberFormat="1" applyFont="1" applyFill="1" applyBorder="1"/>
    <xf numFmtId="5" fontId="55" fillId="24" borderId="201" xfId="2" applyNumberFormat="1" applyFont="1" applyFill="1" applyBorder="1"/>
    <xf numFmtId="5" fontId="55" fillId="24" borderId="132" xfId="2" applyNumberFormat="1" applyFont="1" applyFill="1" applyBorder="1"/>
    <xf numFmtId="5" fontId="55" fillId="24" borderId="161" xfId="2" applyNumberFormat="1" applyFont="1" applyFill="1" applyBorder="1"/>
    <xf numFmtId="164" fontId="62" fillId="23" borderId="202" xfId="2" applyNumberFormat="1" applyFont="1" applyFill="1" applyBorder="1" applyAlignment="1" applyProtection="1">
      <alignment horizontal="right"/>
    </xf>
    <xf numFmtId="5" fontId="55" fillId="24" borderId="204" xfId="2" applyNumberFormat="1" applyFont="1" applyFill="1" applyBorder="1"/>
    <xf numFmtId="5" fontId="43" fillId="8" borderId="205" xfId="2" applyNumberFormat="1" applyFont="1" applyFill="1" applyBorder="1" applyProtection="1">
      <protection locked="0"/>
    </xf>
    <xf numFmtId="5" fontId="55" fillId="24" borderId="203" xfId="2" applyNumberFormat="1" applyFont="1" applyFill="1" applyBorder="1"/>
    <xf numFmtId="164" fontId="62" fillId="23" borderId="206" xfId="2" applyNumberFormat="1" applyFont="1" applyFill="1" applyBorder="1" applyAlignment="1" applyProtection="1">
      <alignment horizontal="right"/>
    </xf>
    <xf numFmtId="5" fontId="55" fillId="24" borderId="0" xfId="2" applyNumberFormat="1" applyFont="1" applyFill="1" applyBorder="1"/>
    <xf numFmtId="0" fontId="43" fillId="24" borderId="207" xfId="0" applyFont="1" applyFill="1" applyBorder="1" applyAlignment="1">
      <alignment vertical="center" wrapText="1"/>
    </xf>
    <xf numFmtId="0" fontId="32" fillId="24" borderId="207" xfId="0" applyNumberFormat="1" applyFont="1" applyFill="1" applyBorder="1" applyAlignment="1" applyProtection="1">
      <alignment horizontal="left" vertical="center" wrapText="1"/>
    </xf>
    <xf numFmtId="5" fontId="55" fillId="24" borderId="209" xfId="2" applyNumberFormat="1" applyFont="1" applyFill="1" applyBorder="1"/>
    <xf numFmtId="5" fontId="55" fillId="24" borderId="6" xfId="2" applyNumberFormat="1" applyFont="1" applyFill="1" applyBorder="1"/>
    <xf numFmtId="5" fontId="55" fillId="24" borderId="66" xfId="2" applyNumberFormat="1" applyFont="1" applyFill="1" applyBorder="1"/>
    <xf numFmtId="5" fontId="58" fillId="24" borderId="173" xfId="2" applyNumberFormat="1" applyFont="1" applyFill="1" applyBorder="1" applyProtection="1"/>
    <xf numFmtId="5" fontId="58" fillId="24" borderId="12" xfId="2" applyNumberFormat="1" applyFont="1" applyFill="1" applyBorder="1" applyProtection="1"/>
    <xf numFmtId="0" fontId="32" fillId="24" borderId="211" xfId="0" applyNumberFormat="1" applyFont="1" applyFill="1" applyBorder="1" applyAlignment="1" applyProtection="1">
      <alignment horizontal="left" vertical="center" wrapText="1"/>
    </xf>
    <xf numFmtId="0" fontId="17" fillId="24" borderId="212" xfId="0" applyFont="1" applyFill="1" applyBorder="1" applyAlignment="1" applyProtection="1">
      <alignment horizontal="center" vertical="center" wrapText="1"/>
    </xf>
    <xf numFmtId="5" fontId="55" fillId="24" borderId="214" xfId="2" applyNumberFormat="1" applyFont="1" applyFill="1" applyBorder="1"/>
    <xf numFmtId="5" fontId="55" fillId="24" borderId="215" xfId="2" applyNumberFormat="1" applyFont="1" applyFill="1" applyBorder="1"/>
    <xf numFmtId="0" fontId="17" fillId="24" borderId="210" xfId="0" applyFont="1" applyFill="1" applyBorder="1" applyAlignment="1" applyProtection="1">
      <alignment horizontal="center" vertical="center" wrapText="1"/>
    </xf>
    <xf numFmtId="0" fontId="16" fillId="24" borderId="4" xfId="0" applyFont="1" applyFill="1" applyBorder="1" applyAlignment="1" applyProtection="1">
      <alignment horizontal="center" vertical="center"/>
    </xf>
    <xf numFmtId="0" fontId="16" fillId="24" borderId="197" xfId="0" applyFont="1" applyFill="1" applyBorder="1" applyAlignment="1" applyProtection="1">
      <alignment horizontal="center" vertical="center"/>
    </xf>
    <xf numFmtId="0" fontId="16" fillId="24" borderId="192" xfId="0" applyFont="1" applyFill="1" applyBorder="1" applyAlignment="1" applyProtection="1">
      <alignment horizontal="center" vertical="center"/>
    </xf>
    <xf numFmtId="0" fontId="17" fillId="24" borderId="208" xfId="0" applyFont="1" applyFill="1" applyBorder="1" applyAlignment="1" applyProtection="1">
      <alignment horizontal="center" vertical="center" wrapText="1"/>
    </xf>
    <xf numFmtId="0" fontId="16" fillId="24" borderId="208" xfId="0" applyFont="1" applyFill="1" applyBorder="1" applyAlignment="1" applyProtection="1">
      <alignment horizontal="center" vertical="center"/>
    </xf>
    <xf numFmtId="0" fontId="55" fillId="24" borderId="195" xfId="0" applyFont="1" applyFill="1" applyBorder="1" applyAlignment="1">
      <alignment vertical="center"/>
    </xf>
    <xf numFmtId="0" fontId="55" fillId="24" borderId="17" xfId="0" applyFont="1" applyFill="1" applyBorder="1" applyAlignment="1">
      <alignment vertical="center"/>
    </xf>
    <xf numFmtId="0" fontId="5" fillId="0" borderId="0" xfId="0" applyFont="1" applyBorder="1" applyAlignment="1">
      <alignment wrapText="1"/>
    </xf>
    <xf numFmtId="0" fontId="69" fillId="23" borderId="4" xfId="0" applyNumberFormat="1" applyFont="1" applyFill="1" applyBorder="1" applyAlignment="1" applyProtection="1">
      <alignment horizontal="right" vertical="center"/>
    </xf>
    <xf numFmtId="0" fontId="69" fillId="23" borderId="87" xfId="0" applyNumberFormat="1" applyFont="1" applyFill="1" applyBorder="1" applyAlignment="1" applyProtection="1">
      <alignment horizontal="center" vertical="center"/>
    </xf>
    <xf numFmtId="5" fontId="70" fillId="23" borderId="203" xfId="2" applyNumberFormat="1" applyFont="1" applyFill="1" applyBorder="1" applyProtection="1"/>
    <xf numFmtId="5" fontId="70" fillId="23" borderId="201" xfId="2" applyNumberFormat="1" applyFont="1" applyFill="1" applyBorder="1" applyProtection="1"/>
    <xf numFmtId="0" fontId="69" fillId="6" borderId="0" xfId="0" applyFont="1" applyFill="1" applyProtection="1">
      <protection locked="0"/>
    </xf>
    <xf numFmtId="0" fontId="69" fillId="6" borderId="0" xfId="0" applyFont="1" applyFill="1" applyProtection="1"/>
    <xf numFmtId="0" fontId="69" fillId="8" borderId="0" xfId="0" applyFont="1" applyFill="1" applyProtection="1"/>
    <xf numFmtId="0" fontId="69" fillId="23" borderId="4" xfId="0" applyNumberFormat="1" applyFont="1" applyFill="1" applyBorder="1" applyAlignment="1" applyProtection="1">
      <alignment horizontal="center" vertical="center"/>
    </xf>
    <xf numFmtId="0" fontId="50" fillId="23" borderId="129" xfId="0" applyFont="1" applyFill="1" applyBorder="1" applyAlignment="1">
      <alignment horizontal="right"/>
    </xf>
    <xf numFmtId="0" fontId="50" fillId="23" borderId="127" xfId="0" applyFont="1" applyFill="1" applyBorder="1" applyAlignment="1">
      <alignment horizontal="right"/>
    </xf>
    <xf numFmtId="164" fontId="71" fillId="23" borderId="206" xfId="2" applyNumberFormat="1" applyFont="1" applyFill="1" applyBorder="1" applyAlignment="1" applyProtection="1">
      <alignment horizontal="right"/>
    </xf>
    <xf numFmtId="164" fontId="71" fillId="23" borderId="202" xfId="2" applyNumberFormat="1" applyFont="1" applyFill="1" applyBorder="1" applyAlignment="1" applyProtection="1">
      <alignment horizontal="right"/>
    </xf>
    <xf numFmtId="0" fontId="72" fillId="0" borderId="0" xfId="0" applyFont="1"/>
    <xf numFmtId="0" fontId="68" fillId="0" borderId="0" xfId="0" applyFont="1"/>
    <xf numFmtId="0" fontId="72" fillId="0" borderId="0" xfId="0" applyNumberFormat="1" applyFont="1"/>
    <xf numFmtId="0" fontId="72" fillId="13" borderId="0" xfId="0" applyFont="1" applyFill="1"/>
    <xf numFmtId="0" fontId="72" fillId="13" borderId="0" xfId="0" applyNumberFormat="1" applyFont="1" applyFill="1"/>
    <xf numFmtId="0" fontId="73" fillId="0" borderId="0" xfId="0" applyFont="1" applyFill="1"/>
    <xf numFmtId="0" fontId="73" fillId="13" borderId="0" xfId="0" applyFont="1" applyFill="1"/>
    <xf numFmtId="0" fontId="72" fillId="0" borderId="0" xfId="0" applyFont="1" applyFill="1"/>
    <xf numFmtId="0" fontId="33" fillId="8" borderId="216" xfId="0" applyFont="1" applyFill="1" applyBorder="1" applyAlignment="1" applyProtection="1">
      <alignment wrapText="1"/>
    </xf>
    <xf numFmtId="0" fontId="16" fillId="8" borderId="149" xfId="0" applyFont="1" applyFill="1" applyBorder="1" applyAlignment="1" applyProtection="1">
      <alignment wrapText="1"/>
    </xf>
    <xf numFmtId="0" fontId="19" fillId="8" borderId="149" xfId="0" applyFont="1" applyFill="1" applyBorder="1" applyProtection="1"/>
    <xf numFmtId="0" fontId="74" fillId="0" borderId="0" xfId="0" applyFont="1"/>
    <xf numFmtId="0" fontId="75" fillId="0" borderId="0" xfId="0" applyFont="1"/>
    <xf numFmtId="0" fontId="76" fillId="16" borderId="17" xfId="0" applyFont="1" applyFill="1" applyBorder="1" applyAlignment="1" applyProtection="1">
      <alignment horizontal="center" vertical="center" wrapText="1"/>
      <protection locked="0"/>
    </xf>
    <xf numFmtId="0" fontId="76" fillId="11" borderId="149" xfId="0" applyFont="1" applyFill="1" applyBorder="1" applyAlignment="1" applyProtection="1">
      <alignment horizontal="center" vertical="center" wrapText="1"/>
      <protection locked="0"/>
    </xf>
    <xf numFmtId="0" fontId="77" fillId="16" borderId="17" xfId="0" applyFont="1" applyFill="1" applyBorder="1" applyAlignment="1">
      <alignment horizontal="center" vertical="center"/>
    </xf>
    <xf numFmtId="14" fontId="76" fillId="16" borderId="17" xfId="0" applyNumberFormat="1" applyFont="1" applyFill="1" applyBorder="1" applyAlignment="1" applyProtection="1">
      <alignment horizontal="center" vertical="center" wrapText="1"/>
    </xf>
    <xf numFmtId="14" fontId="76" fillId="11" borderId="149" xfId="0" applyNumberFormat="1" applyFont="1" applyFill="1" applyBorder="1" applyAlignment="1" applyProtection="1">
      <alignment horizontal="center" vertical="center" wrapText="1"/>
    </xf>
    <xf numFmtId="14" fontId="76" fillId="16" borderId="4" xfId="0" applyNumberFormat="1" applyFont="1" applyFill="1" applyBorder="1" applyAlignment="1" applyProtection="1">
      <alignment horizontal="center" vertical="center" wrapText="1"/>
    </xf>
    <xf numFmtId="14" fontId="76" fillId="11" borderId="86" xfId="0" applyNumberFormat="1" applyFont="1" applyFill="1" applyBorder="1" applyAlignment="1" applyProtection="1">
      <alignment horizontal="center" vertical="center" wrapText="1"/>
    </xf>
    <xf numFmtId="165" fontId="78" fillId="24" borderId="4" xfId="0" applyNumberFormat="1" applyFont="1" applyFill="1" applyBorder="1" applyAlignment="1" applyProtection="1">
      <alignment horizontal="right" vertical="center"/>
    </xf>
    <xf numFmtId="165" fontId="78" fillId="24" borderId="86" xfId="0" applyNumberFormat="1" applyFont="1" applyFill="1" applyBorder="1" applyAlignment="1" applyProtection="1">
      <alignment horizontal="right" vertical="center"/>
    </xf>
    <xf numFmtId="165" fontId="78" fillId="23" borderId="87" xfId="0" applyNumberFormat="1" applyFont="1" applyFill="1" applyBorder="1" applyProtection="1"/>
    <xf numFmtId="165" fontId="78" fillId="23" borderId="162" xfId="0" applyNumberFormat="1" applyFont="1" applyFill="1" applyBorder="1" applyProtection="1"/>
    <xf numFmtId="165" fontId="78" fillId="24" borderId="87" xfId="0" applyNumberFormat="1" applyFont="1" applyFill="1" applyBorder="1" applyProtection="1"/>
    <xf numFmtId="165" fontId="78" fillId="24" borderId="162" xfId="0" applyNumberFormat="1" applyFont="1" applyFill="1" applyBorder="1" applyProtection="1"/>
    <xf numFmtId="165" fontId="78" fillId="24" borderId="3" xfId="0" applyNumberFormat="1" applyFont="1" applyFill="1" applyBorder="1" applyProtection="1"/>
    <xf numFmtId="165" fontId="78" fillId="24" borderId="104" xfId="0" applyNumberFormat="1" applyFont="1" applyFill="1" applyBorder="1" applyProtection="1"/>
    <xf numFmtId="165" fontId="78" fillId="24" borderId="4" xfId="0" applyNumberFormat="1" applyFont="1" applyFill="1" applyBorder="1" applyProtection="1"/>
    <xf numFmtId="165" fontId="76" fillId="23" borderId="127" xfId="1" applyNumberFormat="1" applyFont="1" applyFill="1" applyBorder="1" applyProtection="1"/>
    <xf numFmtId="165" fontId="76" fillId="23" borderId="171" xfId="1" applyNumberFormat="1" applyFont="1" applyFill="1" applyBorder="1" applyProtection="1"/>
    <xf numFmtId="165" fontId="76" fillId="23" borderId="131" xfId="1" applyNumberFormat="1" applyFont="1" applyFill="1" applyBorder="1" applyProtection="1"/>
    <xf numFmtId="165" fontId="76" fillId="23" borderId="164" xfId="1" applyNumberFormat="1" applyFont="1" applyFill="1" applyBorder="1" applyProtection="1"/>
    <xf numFmtId="165" fontId="78" fillId="23" borderId="4" xfId="0" applyNumberFormat="1" applyFont="1" applyFill="1" applyBorder="1" applyAlignment="1" applyProtection="1"/>
    <xf numFmtId="165" fontId="78" fillId="23" borderId="86" xfId="0" applyNumberFormat="1" applyFont="1" applyFill="1" applyBorder="1" applyAlignment="1" applyProtection="1"/>
    <xf numFmtId="165" fontId="76" fillId="23" borderId="93" xfId="1" applyNumberFormat="1" applyFont="1" applyFill="1" applyBorder="1" applyProtection="1"/>
    <xf numFmtId="165" fontId="76" fillId="23" borderId="93" xfId="1" applyNumberFormat="1" applyFont="1" applyFill="1" applyBorder="1" applyAlignment="1" applyProtection="1"/>
    <xf numFmtId="165" fontId="76" fillId="23" borderId="171" xfId="1" applyNumberFormat="1" applyFont="1" applyFill="1" applyBorder="1" applyAlignment="1" applyProtection="1"/>
    <xf numFmtId="165" fontId="78" fillId="23" borderId="87" xfId="0" applyNumberFormat="1" applyFont="1" applyFill="1" applyBorder="1" applyAlignment="1" applyProtection="1"/>
    <xf numFmtId="165" fontId="78" fillId="23" borderId="162" xfId="0" applyNumberFormat="1" applyFont="1" applyFill="1" applyBorder="1" applyAlignment="1" applyProtection="1"/>
    <xf numFmtId="165" fontId="78" fillId="24" borderId="91" xfId="0" applyNumberFormat="1" applyFont="1" applyFill="1" applyBorder="1" applyProtection="1"/>
    <xf numFmtId="165" fontId="78" fillId="24" borderId="86" xfId="0" applyNumberFormat="1" applyFont="1" applyFill="1" applyBorder="1" applyProtection="1"/>
    <xf numFmtId="165" fontId="76" fillId="23" borderId="104" xfId="0" applyNumberFormat="1" applyFont="1" applyFill="1" applyBorder="1" applyAlignment="1" applyProtection="1">
      <alignment vertical="center"/>
    </xf>
    <xf numFmtId="165" fontId="76" fillId="23" borderId="162" xfId="0" applyNumberFormat="1" applyFont="1" applyFill="1" applyBorder="1" applyAlignment="1" applyProtection="1">
      <alignment vertical="center"/>
    </xf>
    <xf numFmtId="1" fontId="78" fillId="24" borderId="4" xfId="0" applyNumberFormat="1" applyFont="1" applyFill="1" applyBorder="1" applyProtection="1"/>
    <xf numFmtId="1" fontId="78" fillId="24" borderId="162" xfId="0" applyNumberFormat="1" applyFont="1" applyFill="1" applyBorder="1" applyProtection="1"/>
    <xf numFmtId="165" fontId="78" fillId="24" borderId="88" xfId="0" applyNumberFormat="1" applyFont="1" applyFill="1" applyBorder="1" applyProtection="1"/>
    <xf numFmtId="165" fontId="78" fillId="24" borderId="87" xfId="0" applyNumberFormat="1" applyFont="1" applyFill="1" applyBorder="1" applyAlignment="1" applyProtection="1"/>
    <xf numFmtId="165" fontId="78" fillId="24" borderId="162" xfId="0" applyNumberFormat="1" applyFont="1" applyFill="1" applyBorder="1" applyAlignment="1" applyProtection="1"/>
    <xf numFmtId="165" fontId="78" fillId="24" borderId="154" xfId="0" applyNumberFormat="1" applyFont="1" applyFill="1" applyBorder="1" applyAlignment="1" applyProtection="1">
      <alignment wrapText="1"/>
    </xf>
    <xf numFmtId="165" fontId="78" fillId="24" borderId="153" xfId="0" applyNumberFormat="1" applyFont="1" applyFill="1" applyBorder="1" applyAlignment="1" applyProtection="1">
      <alignment wrapText="1"/>
    </xf>
    <xf numFmtId="165" fontId="78" fillId="24" borderId="153" xfId="0" applyNumberFormat="1" applyFont="1" applyFill="1" applyBorder="1" applyProtection="1"/>
    <xf numFmtId="165" fontId="76" fillId="23" borderId="93" xfId="0" applyNumberFormat="1" applyFont="1" applyFill="1" applyBorder="1" applyProtection="1"/>
    <xf numFmtId="165" fontId="76" fillId="23" borderId="171" xfId="0" applyNumberFormat="1" applyFont="1" applyFill="1" applyBorder="1" applyProtection="1"/>
    <xf numFmtId="171" fontId="78" fillId="24" borderId="87" xfId="2" applyNumberFormat="1" applyFont="1" applyFill="1" applyBorder="1" applyProtection="1">
      <protection locked="0"/>
    </xf>
    <xf numFmtId="171" fontId="78" fillId="24" borderId="162" xfId="2" applyNumberFormat="1" applyFont="1" applyFill="1" applyBorder="1" applyProtection="1">
      <protection locked="0"/>
    </xf>
    <xf numFmtId="42" fontId="78" fillId="24" borderId="87" xfId="2" applyNumberFormat="1" applyFont="1" applyFill="1" applyBorder="1" applyProtection="1">
      <protection locked="0"/>
    </xf>
    <xf numFmtId="42" fontId="78" fillId="24" borderId="162" xfId="2" applyNumberFormat="1" applyFont="1" applyFill="1" applyBorder="1" applyProtection="1">
      <protection locked="0"/>
    </xf>
    <xf numFmtId="171" fontId="78" fillId="24" borderId="3" xfId="2" applyNumberFormat="1" applyFont="1" applyFill="1" applyBorder="1" applyProtection="1">
      <protection locked="0"/>
    </xf>
    <xf numFmtId="42" fontId="78" fillId="24" borderId="158" xfId="2" applyNumberFormat="1" applyFont="1" applyFill="1" applyBorder="1" applyProtection="1">
      <protection locked="0"/>
    </xf>
    <xf numFmtId="42" fontId="78" fillId="24" borderId="165" xfId="2" applyNumberFormat="1" applyFont="1" applyFill="1" applyBorder="1" applyProtection="1">
      <protection locked="0"/>
    </xf>
    <xf numFmtId="172" fontId="78" fillId="24" borderId="87" xfId="2" applyNumberFormat="1" applyFont="1" applyFill="1" applyBorder="1" applyProtection="1">
      <protection locked="0"/>
    </xf>
    <xf numFmtId="44" fontId="78" fillId="24" borderId="87" xfId="2" applyNumberFormat="1" applyFont="1" applyFill="1" applyBorder="1" applyProtection="1">
      <protection locked="0"/>
    </xf>
    <xf numFmtId="44" fontId="78" fillId="24" borderId="162" xfId="2" applyNumberFormat="1" applyFont="1" applyFill="1" applyBorder="1" applyProtection="1">
      <protection locked="0"/>
    </xf>
    <xf numFmtId="44" fontId="78" fillId="24" borderId="92" xfId="2" applyNumberFormat="1" applyFont="1" applyFill="1" applyBorder="1" applyProtection="1">
      <protection locked="0"/>
    </xf>
    <xf numFmtId="44" fontId="78" fillId="24" borderId="166" xfId="2" applyNumberFormat="1" applyFont="1" applyFill="1" applyBorder="1" applyProtection="1">
      <protection locked="0"/>
    </xf>
    <xf numFmtId="167" fontId="76" fillId="24" borderId="87" xfId="2" applyNumberFormat="1" applyFont="1" applyFill="1" applyBorder="1" applyAlignment="1" applyProtection="1">
      <alignment vertical="center"/>
    </xf>
    <xf numFmtId="167" fontId="76" fillId="24" borderId="162" xfId="2" applyNumberFormat="1" applyFont="1" applyFill="1" applyBorder="1" applyAlignment="1" applyProtection="1">
      <alignment vertical="center"/>
    </xf>
    <xf numFmtId="0" fontId="79" fillId="24" borderId="87" xfId="0" applyFont="1" applyFill="1" applyBorder="1" applyAlignment="1" applyProtection="1">
      <alignment horizontal="left" vertical="center"/>
    </xf>
    <xf numFmtId="0" fontId="79" fillId="24" borderId="162" xfId="0" applyFont="1" applyFill="1" applyBorder="1" applyAlignment="1" applyProtection="1">
      <alignment horizontal="left" vertical="center"/>
    </xf>
    <xf numFmtId="5" fontId="79" fillId="24" borderId="87" xfId="2" applyNumberFormat="1" applyFont="1" applyFill="1" applyBorder="1" applyAlignment="1" applyProtection="1">
      <alignment horizontal="right"/>
    </xf>
    <xf numFmtId="5" fontId="79" fillId="24" borderId="162" xfId="2" applyNumberFormat="1" applyFont="1" applyFill="1" applyBorder="1" applyAlignment="1" applyProtection="1">
      <alignment horizontal="right"/>
    </xf>
    <xf numFmtId="6" fontId="79" fillId="24" borderId="87" xfId="2" applyNumberFormat="1" applyFont="1" applyFill="1" applyBorder="1" applyAlignment="1" applyProtection="1">
      <alignment horizontal="right"/>
    </xf>
    <xf numFmtId="6" fontId="79" fillId="24" borderId="162" xfId="2" applyNumberFormat="1" applyFont="1" applyFill="1" applyBorder="1" applyAlignment="1" applyProtection="1">
      <alignment horizontal="right"/>
    </xf>
    <xf numFmtId="42" fontId="76" fillId="24" borderId="87" xfId="2" applyNumberFormat="1" applyFont="1" applyFill="1" applyBorder="1" applyAlignment="1" applyProtection="1">
      <alignment vertical="center"/>
    </xf>
    <xf numFmtId="167" fontId="79" fillId="24" borderId="87" xfId="2" applyNumberFormat="1" applyFont="1" applyFill="1" applyBorder="1" applyAlignment="1" applyProtection="1">
      <alignment horizontal="left"/>
    </xf>
    <xf numFmtId="167" fontId="79" fillId="24" borderId="162" xfId="2" applyNumberFormat="1" applyFont="1" applyFill="1" applyBorder="1" applyAlignment="1" applyProtection="1">
      <alignment horizontal="left"/>
    </xf>
    <xf numFmtId="5" fontId="79" fillId="24" borderId="87" xfId="2" applyNumberFormat="1" applyFont="1" applyFill="1" applyBorder="1" applyProtection="1"/>
    <xf numFmtId="5" fontId="79" fillId="24" borderId="162" xfId="2" applyNumberFormat="1" applyFont="1" applyFill="1" applyBorder="1" applyProtection="1"/>
    <xf numFmtId="5" fontId="79" fillId="24" borderId="157" xfId="2" applyNumberFormat="1" applyFont="1" applyFill="1" applyBorder="1" applyProtection="1"/>
    <xf numFmtId="167" fontId="76" fillId="24" borderId="153" xfId="2" applyNumberFormat="1" applyFont="1" applyFill="1" applyBorder="1" applyAlignment="1" applyProtection="1">
      <alignment vertical="center"/>
    </xf>
    <xf numFmtId="167" fontId="76" fillId="24" borderId="104" xfId="2" applyNumberFormat="1" applyFont="1" applyFill="1" applyBorder="1" applyAlignment="1" applyProtection="1">
      <alignment vertical="center"/>
    </xf>
    <xf numFmtId="0" fontId="79" fillId="24" borderId="104" xfId="0" applyFont="1" applyFill="1" applyBorder="1" applyAlignment="1" applyProtection="1">
      <alignment horizontal="left" vertical="center"/>
    </xf>
    <xf numFmtId="174" fontId="79" fillId="24" borderId="104" xfId="0" applyNumberFormat="1" applyFont="1" applyFill="1" applyBorder="1" applyProtection="1"/>
    <xf numFmtId="174" fontId="79" fillId="24" borderId="162" xfId="2" applyNumberFormat="1" applyFont="1" applyFill="1" applyBorder="1" applyProtection="1"/>
    <xf numFmtId="174" fontId="79" fillId="24" borderId="87" xfId="0" applyNumberFormat="1" applyFont="1" applyFill="1" applyBorder="1" applyProtection="1"/>
    <xf numFmtId="164" fontId="76" fillId="24" borderId="87" xfId="0" applyNumberFormat="1" applyFont="1" applyFill="1" applyBorder="1" applyAlignment="1" applyProtection="1">
      <alignment vertical="center"/>
    </xf>
    <xf numFmtId="164" fontId="76" fillId="24" borderId="87" xfId="2" applyNumberFormat="1" applyFont="1" applyFill="1" applyBorder="1" applyAlignment="1" applyProtection="1">
      <alignment vertical="center"/>
    </xf>
    <xf numFmtId="164" fontId="76" fillId="24" borderId="162" xfId="2" applyNumberFormat="1" applyFont="1" applyFill="1" applyBorder="1" applyAlignment="1" applyProtection="1">
      <alignment vertical="center"/>
    </xf>
    <xf numFmtId="42" fontId="76" fillId="24" borderId="162" xfId="2" applyNumberFormat="1" applyFont="1" applyFill="1" applyBorder="1" applyAlignment="1" applyProtection="1">
      <alignment horizontal="left" vertical="center"/>
    </xf>
    <xf numFmtId="164" fontId="80" fillId="23" borderId="93" xfId="2" applyNumberFormat="1" applyFont="1" applyFill="1" applyBorder="1" applyAlignment="1" applyProtection="1">
      <alignment horizontal="right"/>
    </xf>
    <xf numFmtId="164" fontId="80" fillId="23" borderId="171" xfId="2" applyNumberFormat="1" applyFont="1" applyFill="1" applyBorder="1" applyAlignment="1" applyProtection="1">
      <alignment horizontal="right"/>
    </xf>
    <xf numFmtId="165" fontId="78" fillId="23" borderId="12" xfId="0" applyNumberFormat="1" applyFont="1" applyFill="1" applyBorder="1" applyAlignment="1" applyProtection="1"/>
    <xf numFmtId="174" fontId="76" fillId="10" borderId="87" xfId="2" applyNumberFormat="1" applyFont="1" applyFill="1" applyBorder="1" applyProtection="1"/>
    <xf numFmtId="174" fontId="76" fillId="10" borderId="162" xfId="2" applyNumberFormat="1" applyFont="1" applyFill="1" applyBorder="1" applyProtection="1"/>
    <xf numFmtId="165" fontId="81" fillId="24" borderId="87" xfId="0" applyNumberFormat="1" applyFont="1" applyFill="1" applyBorder="1" applyAlignment="1" applyProtection="1">
      <alignment horizontal="center" vertical="center"/>
    </xf>
    <xf numFmtId="165" fontId="81" fillId="24" borderId="162" xfId="0" applyNumberFormat="1" applyFont="1" applyFill="1" applyBorder="1" applyAlignment="1" applyProtection="1">
      <alignment horizontal="center" vertical="center"/>
    </xf>
    <xf numFmtId="164" fontId="76" fillId="24" borderId="87" xfId="2" applyNumberFormat="1" applyFont="1" applyFill="1" applyBorder="1" applyProtection="1"/>
    <xf numFmtId="164" fontId="76" fillId="24" borderId="162" xfId="2" applyNumberFormat="1" applyFont="1" applyFill="1" applyBorder="1" applyProtection="1"/>
    <xf numFmtId="0" fontId="82" fillId="24" borderId="212" xfId="0" applyFont="1" applyFill="1" applyBorder="1" applyAlignment="1" applyProtection="1">
      <alignment horizontal="center" vertical="center" wrapText="1"/>
    </xf>
    <xf numFmtId="0" fontId="82" fillId="24" borderId="213" xfId="0" applyFont="1" applyFill="1" applyBorder="1" applyAlignment="1" applyProtection="1">
      <alignment horizontal="center" vertical="center" wrapText="1"/>
    </xf>
    <xf numFmtId="5" fontId="79" fillId="24" borderId="4" xfId="2" applyNumberFormat="1" applyFont="1" applyFill="1" applyBorder="1"/>
    <xf numFmtId="5" fontId="79" fillId="24" borderId="86" xfId="2" applyNumberFormat="1" applyFont="1" applyFill="1" applyBorder="1"/>
    <xf numFmtId="5" fontId="79" fillId="24" borderId="87" xfId="2" applyNumberFormat="1" applyFont="1" applyFill="1" applyBorder="1"/>
    <xf numFmtId="5" fontId="79" fillId="24" borderId="162" xfId="2" applyNumberFormat="1" applyFont="1" applyFill="1" applyBorder="1"/>
    <xf numFmtId="5" fontId="79" fillId="24" borderId="192" xfId="2" applyNumberFormat="1" applyFont="1" applyFill="1" applyBorder="1"/>
    <xf numFmtId="5" fontId="79" fillId="24" borderId="193" xfId="2" applyNumberFormat="1" applyFont="1" applyFill="1" applyBorder="1"/>
    <xf numFmtId="5" fontId="79" fillId="24" borderId="208" xfId="2" applyNumberFormat="1" applyFont="1" applyFill="1" applyBorder="1"/>
    <xf numFmtId="5" fontId="79" fillId="24" borderId="207" xfId="2" applyNumberFormat="1" applyFont="1" applyFill="1" applyBorder="1"/>
    <xf numFmtId="5" fontId="79" fillId="24" borderId="197" xfId="2" applyNumberFormat="1" applyFont="1" applyFill="1" applyBorder="1"/>
    <xf numFmtId="5" fontId="79" fillId="24" borderId="198" xfId="2" applyNumberFormat="1" applyFont="1" applyFill="1" applyBorder="1"/>
    <xf numFmtId="5" fontId="79" fillId="24" borderId="195" xfId="2" applyNumberFormat="1" applyFont="1" applyFill="1" applyBorder="1"/>
    <xf numFmtId="5" fontId="79" fillId="24" borderId="196" xfId="2" applyNumberFormat="1" applyFont="1" applyFill="1" applyBorder="1"/>
    <xf numFmtId="5" fontId="79" fillId="24" borderId="17" xfId="2" applyNumberFormat="1" applyFont="1" applyFill="1" applyBorder="1"/>
    <xf numFmtId="5" fontId="79" fillId="24" borderId="149" xfId="2" applyNumberFormat="1" applyFont="1" applyFill="1" applyBorder="1"/>
    <xf numFmtId="164" fontId="76" fillId="24" borderId="87" xfId="2" applyNumberFormat="1" applyFont="1" applyFill="1" applyBorder="1"/>
    <xf numFmtId="164" fontId="76" fillId="24" borderId="162" xfId="2" applyNumberFormat="1" applyFont="1" applyFill="1" applyBorder="1"/>
    <xf numFmtId="164" fontId="83" fillId="23" borderId="93" xfId="2" applyNumberFormat="1" applyFont="1" applyFill="1" applyBorder="1" applyAlignment="1" applyProtection="1">
      <alignment horizontal="right"/>
    </xf>
    <xf numFmtId="164" fontId="83" fillId="23" borderId="171" xfId="2" applyNumberFormat="1" applyFont="1" applyFill="1" applyBorder="1" applyAlignment="1" applyProtection="1">
      <alignment horizontal="right"/>
    </xf>
    <xf numFmtId="5" fontId="84" fillId="23" borderId="87" xfId="2" applyNumberFormat="1" applyFont="1" applyFill="1" applyBorder="1" applyProtection="1"/>
    <xf numFmtId="5" fontId="84" fillId="23" borderId="162" xfId="2" applyNumberFormat="1" applyFont="1" applyFill="1" applyBorder="1" applyProtection="1"/>
    <xf numFmtId="0" fontId="78" fillId="6" borderId="0" xfId="0" applyFont="1" applyFill="1" applyProtection="1"/>
    <xf numFmtId="0" fontId="78" fillId="8" borderId="0" xfId="0" applyFont="1" applyFill="1" applyProtection="1"/>
    <xf numFmtId="165" fontId="78" fillId="15" borderId="82" xfId="0" applyNumberFormat="1" applyFont="1" applyFill="1" applyBorder="1" applyAlignment="1" applyProtection="1">
      <alignment vertical="center"/>
    </xf>
    <xf numFmtId="165" fontId="78" fillId="15" borderId="162" xfId="0" applyNumberFormat="1" applyFont="1" applyFill="1" applyBorder="1" applyAlignment="1" applyProtection="1">
      <alignment vertical="center"/>
    </xf>
    <xf numFmtId="165" fontId="78" fillId="13" borderId="82" xfId="0" applyNumberFormat="1" applyFont="1" applyFill="1" applyBorder="1" applyProtection="1"/>
    <xf numFmtId="165" fontId="78" fillId="13" borderId="86" xfId="0" applyNumberFormat="1" applyFont="1" applyFill="1" applyBorder="1" applyProtection="1"/>
    <xf numFmtId="165" fontId="78" fillId="15" borderId="82" xfId="0" applyNumberFormat="1" applyFont="1" applyFill="1" applyBorder="1" applyProtection="1"/>
    <xf numFmtId="165" fontId="78" fillId="15" borderId="162" xfId="0" applyNumberFormat="1" applyFont="1" applyFill="1" applyBorder="1" applyProtection="1"/>
    <xf numFmtId="167" fontId="76" fillId="15" borderId="82" xfId="2" applyNumberFormat="1" applyFont="1" applyFill="1" applyBorder="1" applyAlignment="1" applyProtection="1">
      <alignment horizontal="left"/>
    </xf>
    <xf numFmtId="167" fontId="76" fillId="15" borderId="162" xfId="2" applyNumberFormat="1" applyFont="1" applyFill="1" applyBorder="1" applyAlignment="1" applyProtection="1">
      <alignment horizontal="left"/>
    </xf>
    <xf numFmtId="165" fontId="78" fillId="15" borderId="117" xfId="0" applyNumberFormat="1" applyFont="1" applyFill="1" applyBorder="1" applyProtection="1"/>
    <xf numFmtId="165" fontId="78" fillId="15" borderId="84" xfId="1" applyNumberFormat="1" applyFont="1" applyFill="1" applyBorder="1" applyProtection="1"/>
    <xf numFmtId="165" fontId="78" fillId="15" borderId="163" xfId="1" applyNumberFormat="1" applyFont="1" applyFill="1" applyBorder="1" applyProtection="1"/>
    <xf numFmtId="167" fontId="76" fillId="15" borderId="82" xfId="2" applyNumberFormat="1" applyFont="1" applyFill="1" applyBorder="1" applyProtection="1"/>
    <xf numFmtId="167" fontId="76" fillId="15" borderId="162" xfId="2" applyNumberFormat="1" applyFont="1" applyFill="1" applyBorder="1" applyProtection="1"/>
    <xf numFmtId="165" fontId="78" fillId="15" borderId="164" xfId="1" applyNumberFormat="1" applyFont="1" applyFill="1" applyBorder="1" applyProtection="1"/>
    <xf numFmtId="165" fontId="78" fillId="15" borderId="86" xfId="0" applyNumberFormat="1" applyFont="1" applyFill="1" applyBorder="1" applyProtection="1"/>
    <xf numFmtId="165" fontId="78" fillId="13" borderId="75" xfId="0" applyNumberFormat="1" applyFont="1" applyFill="1" applyBorder="1" applyProtection="1"/>
    <xf numFmtId="165" fontId="78" fillId="13" borderId="88" xfId="0" applyNumberFormat="1" applyFont="1" applyFill="1" applyBorder="1" applyProtection="1"/>
    <xf numFmtId="165" fontId="78" fillId="13" borderId="162" xfId="0" applyNumberFormat="1" applyFont="1" applyFill="1" applyBorder="1" applyProtection="1"/>
    <xf numFmtId="166" fontId="78" fillId="15" borderId="84" xfId="0" applyNumberFormat="1" applyFont="1" applyFill="1" applyBorder="1" applyProtection="1"/>
    <xf numFmtId="166" fontId="78" fillId="15" borderId="163" xfId="0" applyNumberFormat="1" applyFont="1" applyFill="1" applyBorder="1" applyProtection="1"/>
    <xf numFmtId="165" fontId="78" fillId="15" borderId="84" xfId="0" applyNumberFormat="1" applyFont="1" applyFill="1" applyBorder="1" applyAlignment="1" applyProtection="1">
      <alignment wrapText="1"/>
    </xf>
    <xf numFmtId="165" fontId="78" fillId="15" borderId="163" xfId="0" applyNumberFormat="1" applyFont="1" applyFill="1" applyBorder="1" applyAlignment="1" applyProtection="1">
      <alignment wrapText="1"/>
    </xf>
    <xf numFmtId="165" fontId="78" fillId="15" borderId="87" xfId="0" applyNumberFormat="1" applyFont="1" applyFill="1" applyBorder="1" applyAlignment="1" applyProtection="1">
      <alignment horizontal="center" vertical="center"/>
    </xf>
    <xf numFmtId="165" fontId="81" fillId="15" borderId="162" xfId="0" applyNumberFormat="1" applyFont="1" applyFill="1" applyBorder="1" applyAlignment="1" applyProtection="1">
      <alignment horizontal="center" vertical="center"/>
    </xf>
    <xf numFmtId="165" fontId="78" fillId="15" borderId="82" xfId="0" applyNumberFormat="1" applyFont="1" applyFill="1" applyBorder="1" applyAlignment="1" applyProtection="1">
      <alignment horizontal="center" vertical="center"/>
    </xf>
    <xf numFmtId="165" fontId="78" fillId="15" borderId="162" xfId="0" applyNumberFormat="1" applyFont="1" applyFill="1" applyBorder="1" applyAlignment="1" applyProtection="1">
      <alignment horizontal="center" vertical="center"/>
    </xf>
    <xf numFmtId="2" fontId="78" fillId="15" borderId="82" xfId="0" applyNumberFormat="1" applyFont="1" applyFill="1" applyBorder="1" applyProtection="1"/>
    <xf numFmtId="2" fontId="78" fillId="15" borderId="162" xfId="0" applyNumberFormat="1" applyFont="1" applyFill="1" applyBorder="1" applyAlignment="1" applyProtection="1">
      <alignment horizontal="center"/>
    </xf>
    <xf numFmtId="171" fontId="78" fillId="15" borderId="82" xfId="0" applyNumberFormat="1" applyFont="1" applyFill="1" applyBorder="1" applyProtection="1"/>
    <xf numFmtId="171" fontId="78" fillId="15" borderId="162" xfId="0" applyNumberFormat="1" applyFont="1" applyFill="1" applyBorder="1" applyProtection="1"/>
    <xf numFmtId="42" fontId="78" fillId="15" borderId="82" xfId="0" applyNumberFormat="1" applyFont="1" applyFill="1" applyBorder="1" applyProtection="1"/>
    <xf numFmtId="42" fontId="78" fillId="15" borderId="162" xfId="0" applyNumberFormat="1" applyFont="1" applyFill="1" applyBorder="1" applyProtection="1"/>
    <xf numFmtId="42" fontId="78" fillId="15" borderId="74" xfId="0" applyNumberFormat="1" applyFont="1" applyFill="1" applyBorder="1" applyProtection="1"/>
    <xf numFmtId="42" fontId="78" fillId="15" borderId="106" xfId="0" applyNumberFormat="1" applyFont="1" applyFill="1" applyBorder="1" applyProtection="1"/>
    <xf numFmtId="42" fontId="78" fillId="15" borderId="165" xfId="0" applyNumberFormat="1" applyFont="1" applyFill="1" applyBorder="1" applyProtection="1"/>
    <xf numFmtId="175" fontId="78" fillId="15" borderId="106" xfId="0" applyNumberFormat="1" applyFont="1" applyFill="1" applyBorder="1" applyProtection="1"/>
    <xf numFmtId="175" fontId="78" fillId="15" borderId="162" xfId="0" applyNumberFormat="1" applyFont="1" applyFill="1" applyBorder="1" applyProtection="1"/>
    <xf numFmtId="175" fontId="78" fillId="15" borderId="82" xfId="0" applyNumberFormat="1" applyFont="1" applyFill="1" applyBorder="1" applyProtection="1"/>
    <xf numFmtId="172" fontId="78" fillId="15" borderId="82" xfId="0" applyNumberFormat="1" applyFont="1" applyFill="1" applyBorder="1" applyProtection="1"/>
    <xf numFmtId="44" fontId="78" fillId="15" borderId="82" xfId="2" applyNumberFormat="1" applyFont="1" applyFill="1" applyBorder="1" applyProtection="1"/>
    <xf numFmtId="44" fontId="78" fillId="15" borderId="145" xfId="2" applyNumberFormat="1" applyFont="1" applyFill="1" applyBorder="1" applyProtection="1"/>
    <xf numFmtId="44" fontId="78" fillId="15" borderId="85" xfId="2" applyNumberFormat="1" applyFont="1" applyFill="1" applyBorder="1" applyProtection="1"/>
    <xf numFmtId="44" fontId="78" fillId="15" borderId="146" xfId="2" applyNumberFormat="1" applyFont="1" applyFill="1" applyBorder="1" applyProtection="1"/>
    <xf numFmtId="0" fontId="77" fillId="15" borderId="0" xfId="0" applyFont="1" applyFill="1"/>
    <xf numFmtId="167" fontId="76" fillId="15" borderId="86" xfId="2" applyNumberFormat="1" applyFont="1" applyFill="1" applyBorder="1" applyAlignment="1" applyProtection="1"/>
    <xf numFmtId="167" fontId="78" fillId="15" borderId="82" xfId="2" applyNumberFormat="1" applyFont="1" applyFill="1" applyBorder="1" applyProtection="1"/>
    <xf numFmtId="167" fontId="78" fillId="15" borderId="162" xfId="2" applyNumberFormat="1" applyFont="1" applyFill="1" applyBorder="1" applyProtection="1"/>
    <xf numFmtId="0" fontId="78" fillId="15" borderId="82" xfId="0" applyFont="1" applyFill="1" applyBorder="1" applyAlignment="1" applyProtection="1">
      <alignment horizontal="left" vertical="center"/>
    </xf>
    <xf numFmtId="0" fontId="78" fillId="15" borderId="162" xfId="0" applyFont="1" applyFill="1" applyBorder="1" applyAlignment="1" applyProtection="1">
      <alignment horizontal="left" vertical="center"/>
    </xf>
    <xf numFmtId="42" fontId="78" fillId="13" borderId="82" xfId="0" applyNumberFormat="1" applyFont="1" applyFill="1" applyBorder="1" applyProtection="1"/>
    <xf numFmtId="167" fontId="78" fillId="13" borderId="162" xfId="2" applyNumberFormat="1" applyFont="1" applyFill="1" applyBorder="1" applyProtection="1"/>
    <xf numFmtId="167" fontId="76" fillId="15" borderId="83" xfId="2" applyNumberFormat="1" applyFont="1" applyFill="1" applyBorder="1" applyAlignment="1" applyProtection="1">
      <alignment horizontal="right"/>
    </xf>
    <xf numFmtId="167" fontId="76" fillId="15" borderId="167" xfId="2" applyNumberFormat="1" applyFont="1" applyFill="1" applyBorder="1" applyAlignment="1" applyProtection="1">
      <alignment horizontal="right"/>
    </xf>
    <xf numFmtId="167" fontId="76" fillId="15" borderId="82" xfId="2" applyNumberFormat="1" applyFont="1" applyFill="1" applyBorder="1" applyAlignment="1" applyProtection="1"/>
    <xf numFmtId="167" fontId="76" fillId="15" borderId="162" xfId="2" applyNumberFormat="1" applyFont="1" applyFill="1" applyBorder="1" applyAlignment="1" applyProtection="1"/>
    <xf numFmtId="167" fontId="78" fillId="15" borderId="73" xfId="2" applyNumberFormat="1" applyFont="1" applyFill="1" applyBorder="1" applyProtection="1"/>
    <xf numFmtId="167" fontId="78" fillId="15" borderId="86" xfId="2" applyNumberFormat="1" applyFont="1" applyFill="1" applyBorder="1" applyProtection="1"/>
    <xf numFmtId="167" fontId="78" fillId="15" borderId="84" xfId="2" applyNumberFormat="1" applyFont="1" applyFill="1" applyBorder="1" applyProtection="1"/>
    <xf numFmtId="167" fontId="78" fillId="15" borderId="163" xfId="2" applyNumberFormat="1" applyFont="1" applyFill="1" applyBorder="1" applyProtection="1"/>
    <xf numFmtId="167" fontId="76" fillId="15" borderId="84" xfId="2" applyNumberFormat="1" applyFont="1" applyFill="1" applyBorder="1" applyAlignment="1" applyProtection="1"/>
    <xf numFmtId="167" fontId="76" fillId="15" borderId="163" xfId="2" applyNumberFormat="1" applyFont="1" applyFill="1" applyBorder="1" applyAlignment="1" applyProtection="1"/>
    <xf numFmtId="167" fontId="78" fillId="15" borderId="75" xfId="2" applyNumberFormat="1" applyFont="1" applyFill="1" applyBorder="1" applyProtection="1"/>
    <xf numFmtId="167" fontId="78" fillId="15" borderId="88" xfId="2" applyNumberFormat="1" applyFont="1" applyFill="1" applyBorder="1" applyProtection="1"/>
    <xf numFmtId="167" fontId="78" fillId="15" borderId="73" xfId="2" applyNumberFormat="1" applyFont="1" applyFill="1" applyBorder="1" applyAlignment="1" applyProtection="1">
      <alignment horizontal="left" vertical="center"/>
    </xf>
    <xf numFmtId="167" fontId="78" fillId="15" borderId="42" xfId="2" applyNumberFormat="1" applyFont="1" applyFill="1" applyBorder="1" applyAlignment="1" applyProtection="1">
      <alignment horizontal="left" vertical="center"/>
    </xf>
    <xf numFmtId="167" fontId="78" fillId="15" borderId="84" xfId="2" applyNumberFormat="1" applyFont="1" applyFill="1" applyBorder="1" applyAlignment="1" applyProtection="1">
      <alignment horizontal="left" vertical="center"/>
    </xf>
    <xf numFmtId="167" fontId="78" fillId="15" borderId="130" xfId="2" applyNumberFormat="1" applyFont="1" applyFill="1" applyBorder="1" applyAlignment="1" applyProtection="1">
      <alignment horizontal="left" vertical="center"/>
    </xf>
    <xf numFmtId="0" fontId="41" fillId="15" borderId="0" xfId="0" applyFont="1" applyFill="1" applyAlignment="1">
      <alignment horizontal="right"/>
    </xf>
    <xf numFmtId="0" fontId="85" fillId="0" borderId="0" xfId="0" applyFont="1" applyBorder="1" applyAlignment="1">
      <alignment wrapText="1"/>
    </xf>
    <xf numFmtId="0" fontId="63" fillId="15" borderId="0" xfId="0" applyFont="1" applyFill="1"/>
    <xf numFmtId="0" fontId="5" fillId="0" borderId="0" xfId="0" applyFont="1" applyAlignment="1">
      <alignment wrapText="1"/>
    </xf>
    <xf numFmtId="0" fontId="41" fillId="0" borderId="0" xfId="0" applyFont="1" applyAlignment="1">
      <alignment wrapText="1"/>
    </xf>
    <xf numFmtId="0" fontId="63" fillId="0" borderId="0" xfId="0" applyFont="1" applyAlignment="1">
      <alignment wrapText="1"/>
    </xf>
    <xf numFmtId="0" fontId="5" fillId="0" borderId="0" xfId="0" applyFont="1" applyAlignment="1">
      <alignment horizontal="left" vertical="center" wrapText="1"/>
    </xf>
    <xf numFmtId="0" fontId="0" fillId="0" borderId="0" xfId="0" applyAlignment="1">
      <alignment horizontal="left" vertical="center"/>
    </xf>
    <xf numFmtId="0" fontId="0" fillId="15" borderId="0" xfId="0" applyFill="1" applyAlignment="1">
      <alignment horizontal="left" vertical="center"/>
    </xf>
    <xf numFmtId="0" fontId="0" fillId="29" borderId="0" xfId="0" applyFill="1"/>
    <xf numFmtId="0" fontId="74" fillId="29" borderId="0" xfId="0" applyFont="1" applyFill="1"/>
    <xf numFmtId="0" fontId="41" fillId="0" borderId="0" xfId="0" applyFont="1" applyAlignment="1">
      <alignment horizontal="right" vertical="top"/>
    </xf>
    <xf numFmtId="0" fontId="41" fillId="0" borderId="0" xfId="0" applyFont="1" applyAlignment="1">
      <alignment vertical="top"/>
    </xf>
    <xf numFmtId="0" fontId="0" fillId="0" borderId="0" xfId="0" applyAlignment="1">
      <alignment vertical="top"/>
    </xf>
    <xf numFmtId="0" fontId="63" fillId="0" borderId="0" xfId="0" applyFont="1" applyAlignment="1">
      <alignment vertical="top"/>
    </xf>
    <xf numFmtId="0" fontId="0" fillId="29" borderId="0" xfId="0" applyFill="1" applyAlignment="1">
      <alignment vertical="top"/>
    </xf>
    <xf numFmtId="0" fontId="0" fillId="0" borderId="0" xfId="0" applyAlignment="1">
      <alignment horizontal="left" vertical="top"/>
    </xf>
    <xf numFmtId="0" fontId="0" fillId="15" borderId="0" xfId="0" applyFill="1" applyAlignment="1"/>
    <xf numFmtId="0" fontId="41" fillId="0" borderId="0" xfId="0" applyFont="1" applyAlignment="1"/>
    <xf numFmtId="0" fontId="0" fillId="0" borderId="0" xfId="0" applyAlignment="1"/>
    <xf numFmtId="0" fontId="5" fillId="8" borderId="0" xfId="0" applyFont="1" applyFill="1" applyAlignment="1">
      <alignment wrapText="1"/>
    </xf>
    <xf numFmtId="0" fontId="0" fillId="8" borderId="0" xfId="0" applyFill="1" applyAlignment="1">
      <alignment vertical="top"/>
    </xf>
    <xf numFmtId="0" fontId="0" fillId="8" borderId="0" xfId="0" applyFill="1"/>
    <xf numFmtId="0" fontId="41" fillId="15" borderId="0" xfId="0" applyFont="1" applyFill="1"/>
    <xf numFmtId="0" fontId="5" fillId="0" borderId="0" xfId="0" applyFont="1" applyAlignment="1">
      <alignment vertical="top"/>
    </xf>
    <xf numFmtId="0" fontId="5" fillId="15" borderId="0" xfId="0" applyFont="1" applyFill="1"/>
    <xf numFmtId="0" fontId="13" fillId="0" borderId="0" xfId="20" applyFont="1"/>
    <xf numFmtId="0" fontId="86" fillId="0" borderId="0" xfId="0" applyFont="1"/>
    <xf numFmtId="0" fontId="5" fillId="0" borderId="0" xfId="0" applyFont="1" applyAlignment="1">
      <alignment horizontal="left" vertical="top" wrapText="1"/>
    </xf>
    <xf numFmtId="1" fontId="78" fillId="24" borderId="165" xfId="0" applyNumberFormat="1" applyFont="1" applyFill="1" applyBorder="1" applyProtection="1"/>
    <xf numFmtId="1" fontId="78" fillId="24" borderId="217" xfId="0" applyNumberFormat="1" applyFont="1" applyFill="1" applyBorder="1" applyProtection="1"/>
    <xf numFmtId="0" fontId="5" fillId="0" borderId="0" xfId="0" applyFont="1" applyAlignment="1">
      <alignment vertical="top" wrapText="1"/>
    </xf>
    <xf numFmtId="0" fontId="5" fillId="0" borderId="0" xfId="0" applyFont="1" applyBorder="1" applyAlignment="1">
      <alignment vertical="top" wrapText="1"/>
    </xf>
    <xf numFmtId="0" fontId="0" fillId="0" borderId="0" xfId="0" applyAlignment="1">
      <alignment vertical="center"/>
    </xf>
    <xf numFmtId="0" fontId="0" fillId="15" borderId="0" xfId="0" applyFill="1" applyAlignment="1">
      <alignment vertical="center"/>
    </xf>
    <xf numFmtId="0" fontId="5" fillId="0" borderId="0" xfId="0" applyFont="1" applyAlignment="1">
      <alignment vertical="center" wrapText="1"/>
    </xf>
  </cellXfs>
  <cellStyles count="21">
    <cellStyle name="Comma" xfId="1" builtinId="3"/>
    <cellStyle name="Comma 2" xfId="7" xr:uid="{00000000-0005-0000-0000-000001000000}"/>
    <cellStyle name="Comma 2 2" xfId="12" xr:uid="{00000000-0005-0000-0000-000002000000}"/>
    <cellStyle name="Comma 3" xfId="10" xr:uid="{00000000-0005-0000-0000-000003000000}"/>
    <cellStyle name="Comma 3 2" xfId="15" xr:uid="{00000000-0005-0000-0000-000004000000}"/>
    <cellStyle name="Currency" xfId="2" builtinId="4"/>
    <cellStyle name="Followed Hyperlink" xfId="17" builtinId="9" hidden="1"/>
    <cellStyle name="Hyperlink" xfId="16" builtinId="8" hidden="1"/>
    <cellStyle name="Hyperlink" xfId="20" builtinId="8"/>
    <cellStyle name="Normal" xfId="0" builtinId="0"/>
    <cellStyle name="Normal 2" xfId="3" xr:uid="{00000000-0005-0000-0000-000009000000}"/>
    <cellStyle name="Normal 3" xfId="6" xr:uid="{00000000-0005-0000-0000-00000A000000}"/>
    <cellStyle name="Normal 3 2" xfId="11" xr:uid="{00000000-0005-0000-0000-00000B000000}"/>
    <cellStyle name="Normal 4" xfId="8" xr:uid="{00000000-0005-0000-0000-00000C000000}"/>
    <cellStyle name="Normal 4 2" xfId="13" xr:uid="{00000000-0005-0000-0000-00000D000000}"/>
    <cellStyle name="Normal 5" xfId="9" xr:uid="{00000000-0005-0000-0000-00000E000000}"/>
    <cellStyle name="Normal 5 2" xfId="14" xr:uid="{00000000-0005-0000-0000-00000F000000}"/>
    <cellStyle name="Normal_Max Enrollment for 2020-2021" xfId="19" xr:uid="{1959773D-A8CD-4DEA-B5C2-9F239F087E66}"/>
    <cellStyle name="Normal_Sheet1" xfId="5" xr:uid="{00000000-0005-0000-0000-000010000000}"/>
    <cellStyle name="Normal_Sheet1_1" xfId="18" xr:uid="{F102090E-3239-4C84-856D-5C9E4A628304}"/>
    <cellStyle name="Percent" xfId="4" builtinId="5"/>
  </cellStyles>
  <dxfs count="5">
    <dxf>
      <fill>
        <patternFill patternType="solid">
          <fgColor rgb="FFB8CCE4"/>
          <bgColor rgb="FF000000"/>
        </patternFill>
      </fill>
    </dxf>
    <dxf>
      <fill>
        <patternFill patternType="solid">
          <fgColor rgb="FFC5D9F1"/>
          <bgColor rgb="FF000000"/>
        </patternFill>
      </fill>
    </dxf>
    <dxf>
      <fill>
        <patternFill patternType="solid">
          <fgColor rgb="FFFFFF99"/>
          <bgColor rgb="FF000000"/>
        </patternFill>
      </fill>
    </dxf>
    <dxf>
      <font>
        <b/>
        <i val="0"/>
        <condense val="0"/>
        <extend val="0"/>
        <color indexed="9"/>
      </font>
      <fill>
        <patternFill>
          <bgColor indexed="10"/>
        </patternFill>
      </fill>
    </dxf>
    <dxf>
      <font>
        <b/>
        <i val="0"/>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DFFE1"/>
      <color rgb="FFF8F8F8"/>
      <color rgb="FFFF99FF"/>
      <color rgb="FF66FFFF"/>
      <color rgb="FFFFFFFF"/>
      <color rgb="FF00FFFF"/>
      <color rgb="FFFF66FF"/>
      <color rgb="FFEAF1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am10.safelinks.protection.outlook.com/?url=https%3A%2F%2Flnks.gd%2Fl%2FeyJhbGciOiJIUzI1NiJ9.eyJidWxsZXRpbl9saW5rX2lkIjoxMDQsInVyaSI6ImJwMjpjbGljayIsImJ1bGxldGluX2lkIjoiMjAyMTA0MDkuMzg1MTQxODEiLCJ1cmwiOiJodHRwczovL3RlYS50ZXhhcy5nb3Yvc2l0ZXMvZGVmYXVsdC9maWxlcy9jb3ZpZC9TWS0yMDIwLTIxLUF0dGVuZGFuY2UtYW5kLUVucm9sbG1lbnQucGRmIn0.sISl4BSLk4ihQdcKE1XGsE3mPLGTWMIaSFNeZBPzByU%2Fs%2F367451684%2Fbr%2F101746670847-l&amp;data=04%7C01%7CDina.Black%40tea.texas.gov%7Ced566aa2a26842f727a308d8fb69e30d%7C65d6b3c3723648189613248dbd713a6f%7C0%7C0%7C637535779484556811%7CUnknown%7CTWFpbGZsb3d8eyJWIjoiMC4wLjAwMDAiLCJQIjoiV2luMzIiLCJBTiI6Ik1haWwiLCJXVCI6Mn0%3D%7C1000&amp;sdata=VbS1P0pn8O7CdbMG7NLGEgfS4tgZobqu2hLiFfpBqrU%3D&amp;reserved=0"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86F08-8D98-4B34-B7CA-16FDF8EAE7E1}">
  <sheetPr codeName="Sheet3"/>
  <dimension ref="A1:JA188"/>
  <sheetViews>
    <sheetView workbookViewId="0">
      <selection sqref="A1:XFD1048576"/>
    </sheetView>
  </sheetViews>
  <sheetFormatPr defaultRowHeight="12.75" x14ac:dyDescent="0.2"/>
  <cols>
    <col min="1" max="1" width="12.42578125" style="732" bestFit="1" customWidth="1"/>
    <col min="2" max="2" width="11.7109375" style="732" bestFit="1" customWidth="1"/>
    <col min="3" max="3" width="16" style="732" bestFit="1" customWidth="1"/>
    <col min="4" max="4" width="14" style="732" bestFit="1" customWidth="1"/>
    <col min="5" max="5" width="5" style="732" bestFit="1" customWidth="1"/>
    <col min="6" max="6" width="22.140625" style="732" bestFit="1" customWidth="1"/>
    <col min="7" max="7" width="23.140625" style="732" bestFit="1" customWidth="1"/>
    <col min="8" max="8" width="15.28515625" style="732" bestFit="1" customWidth="1"/>
    <col min="9" max="9" width="23.7109375" style="732" bestFit="1" customWidth="1"/>
    <col min="10" max="10" width="18.5703125" style="732" bestFit="1" customWidth="1"/>
    <col min="11" max="11" width="22.85546875" style="732" bestFit="1" customWidth="1"/>
    <col min="12" max="12" width="11.140625" style="732" bestFit="1" customWidth="1"/>
    <col min="13" max="13" width="29.28515625" style="732" bestFit="1" customWidth="1"/>
    <col min="14" max="14" width="17.28515625" style="732" bestFit="1" customWidth="1"/>
    <col min="15" max="15" width="23.42578125" style="732" bestFit="1" customWidth="1"/>
    <col min="16" max="16" width="10" style="732" bestFit="1" customWidth="1"/>
    <col min="17" max="17" width="23.7109375" style="732" bestFit="1" customWidth="1"/>
    <col min="18" max="18" width="11.42578125" style="732" bestFit="1" customWidth="1"/>
    <col min="19" max="20" width="10.5703125" style="732" bestFit="1" customWidth="1"/>
    <col min="21" max="21" width="20.85546875" style="732" bestFit="1" customWidth="1"/>
    <col min="22" max="22" width="10" style="732" bestFit="1" customWidth="1"/>
    <col min="23" max="23" width="10.42578125" style="732" bestFit="1" customWidth="1"/>
    <col min="24" max="24" width="18.5703125" style="732" bestFit="1" customWidth="1"/>
    <col min="25" max="25" width="17.42578125" style="732" bestFit="1" customWidth="1"/>
    <col min="26" max="26" width="24.85546875" style="732" bestFit="1" customWidth="1"/>
    <col min="27" max="27" width="4" style="732" bestFit="1" customWidth="1"/>
    <col min="28" max="28" width="8.42578125" style="732" bestFit="1" customWidth="1"/>
    <col min="29" max="29" width="18.7109375" style="732" bestFit="1" customWidth="1"/>
    <col min="30" max="30" width="11.42578125" style="732" bestFit="1" customWidth="1"/>
    <col min="31" max="31" width="21" style="732" bestFit="1" customWidth="1"/>
    <col min="32" max="33" width="9" style="732" bestFit="1" customWidth="1"/>
    <col min="34" max="34" width="24.5703125" style="732" bestFit="1" customWidth="1"/>
    <col min="35" max="36" width="12.5703125" style="732" bestFit="1" customWidth="1"/>
    <col min="37" max="37" width="19.85546875" style="732" bestFit="1" customWidth="1"/>
    <col min="38" max="38" width="60.42578125" style="732" bestFit="1" customWidth="1"/>
    <col min="39" max="39" width="8.140625" style="732" bestFit="1" customWidth="1"/>
    <col min="40" max="40" width="20.42578125" style="732" bestFit="1" customWidth="1"/>
    <col min="41" max="41" width="26.140625" style="732" bestFit="1" customWidth="1"/>
    <col min="42" max="42" width="19.5703125" style="732" bestFit="1" customWidth="1"/>
    <col min="43" max="43" width="19.42578125" style="732" bestFit="1" customWidth="1"/>
    <col min="44" max="44" width="8.85546875" style="732" bestFit="1" customWidth="1"/>
    <col min="45" max="45" width="5.85546875" style="732" bestFit="1" customWidth="1"/>
    <col min="46" max="46" width="14.7109375" style="732" bestFit="1" customWidth="1"/>
    <col min="47" max="47" width="10.85546875" style="732" bestFit="1" customWidth="1"/>
    <col min="48" max="48" width="23.5703125" style="732" bestFit="1" customWidth="1"/>
    <col min="49" max="50" width="15.85546875" style="732" bestFit="1" customWidth="1"/>
    <col min="51" max="51" width="20.7109375" style="732" bestFit="1" customWidth="1"/>
    <col min="52" max="52" width="19.5703125" style="732" bestFit="1" customWidth="1"/>
    <col min="53" max="53" width="14.7109375" style="732" bestFit="1" customWidth="1"/>
    <col min="54" max="54" width="10.140625" style="732" bestFit="1" customWidth="1"/>
    <col min="55" max="55" width="18.28515625" style="732" bestFit="1" customWidth="1"/>
    <col min="56" max="56" width="11.7109375" style="732" bestFit="1" customWidth="1"/>
    <col min="57" max="57" width="17" style="732" bestFit="1" customWidth="1"/>
    <col min="58" max="58" width="11" style="732" bestFit="1" customWidth="1"/>
    <col min="59" max="59" width="5.85546875" style="732" bestFit="1" customWidth="1"/>
    <col min="60" max="60" width="19.28515625" style="732" bestFit="1" customWidth="1"/>
    <col min="61" max="61" width="21.140625" style="732" bestFit="1" customWidth="1"/>
    <col min="62" max="62" width="16.7109375" style="732" bestFit="1" customWidth="1"/>
    <col min="63" max="63" width="24.5703125" style="732" bestFit="1" customWidth="1"/>
    <col min="64" max="64" width="17.42578125" style="732" bestFit="1" customWidth="1"/>
    <col min="65" max="65" width="17.28515625" style="732" bestFit="1" customWidth="1"/>
    <col min="66" max="66" width="24.42578125" style="732" bestFit="1" customWidth="1"/>
    <col min="67" max="67" width="26" style="732" bestFit="1" customWidth="1"/>
    <col min="68" max="68" width="25.85546875" style="732" bestFit="1" customWidth="1"/>
    <col min="69" max="69" width="5.140625" style="732" bestFit="1" customWidth="1"/>
    <col min="70" max="70" width="9.140625" style="732"/>
    <col min="71" max="71" width="20.42578125" style="732" bestFit="1" customWidth="1"/>
    <col min="72" max="74" width="14.140625" style="732" bestFit="1" customWidth="1"/>
    <col min="75" max="75" width="20.85546875" style="732" bestFit="1" customWidth="1"/>
    <col min="76" max="76" width="18" style="732" bestFit="1" customWidth="1"/>
    <col min="77" max="77" width="14.28515625" style="732" bestFit="1" customWidth="1"/>
    <col min="78" max="78" width="5.85546875" style="732" bestFit="1" customWidth="1"/>
    <col min="79" max="79" width="10" style="732" bestFit="1" customWidth="1"/>
    <col min="80" max="80" width="11.85546875" style="732" bestFit="1" customWidth="1"/>
    <col min="81" max="81" width="19" style="732" bestFit="1" customWidth="1"/>
    <col min="82" max="84" width="21.7109375" style="732" bestFit="1" customWidth="1"/>
    <col min="85" max="85" width="20.7109375" style="732" bestFit="1" customWidth="1"/>
    <col min="86" max="86" width="28.5703125" style="732" bestFit="1" customWidth="1"/>
    <col min="87" max="87" width="9.7109375" style="732" bestFit="1" customWidth="1"/>
    <col min="88" max="88" width="21" style="732" bestFit="1" customWidth="1"/>
    <col min="89" max="89" width="9.85546875" style="732" bestFit="1" customWidth="1"/>
    <col min="90" max="90" width="11.7109375" style="732" bestFit="1" customWidth="1"/>
    <col min="91" max="91" width="6.7109375" style="732" bestFit="1" customWidth="1"/>
    <col min="92" max="92" width="16.85546875" style="732" bestFit="1" customWidth="1"/>
    <col min="93" max="93" width="19.42578125" style="732" bestFit="1" customWidth="1"/>
    <col min="94" max="94" width="9.28515625" style="732" bestFit="1" customWidth="1"/>
    <col min="95" max="95" width="14.85546875" style="732" bestFit="1" customWidth="1"/>
    <col min="96" max="96" width="23.28515625" style="732" bestFit="1" customWidth="1"/>
    <col min="97" max="97" width="16.5703125" style="732" bestFit="1" customWidth="1"/>
    <col min="98" max="98" width="13.140625" style="732" bestFit="1" customWidth="1"/>
    <col min="99" max="99" width="21.7109375" style="732" bestFit="1" customWidth="1"/>
    <col min="100" max="100" width="22.140625" style="732" bestFit="1" customWidth="1"/>
    <col min="101" max="101" width="19.42578125" style="732" bestFit="1" customWidth="1"/>
    <col min="102" max="102" width="22.85546875" style="732" bestFit="1" customWidth="1"/>
    <col min="103" max="103" width="18.42578125" style="732" bestFit="1" customWidth="1"/>
    <col min="104" max="104" width="12.28515625" style="732" bestFit="1" customWidth="1"/>
    <col min="105" max="105" width="23.5703125" style="732" bestFit="1" customWidth="1"/>
    <col min="106" max="106" width="17.28515625" style="732" bestFit="1" customWidth="1"/>
    <col min="107" max="107" width="13.5703125" style="732" bestFit="1" customWidth="1"/>
    <col min="108" max="108" width="20" style="732" bestFit="1" customWidth="1"/>
    <col min="109" max="109" width="11.5703125" style="732" bestFit="1" customWidth="1"/>
    <col min="110" max="110" width="19.7109375" style="732" bestFit="1" customWidth="1"/>
    <col min="111" max="111" width="13.28515625" style="732" bestFit="1" customWidth="1"/>
    <col min="112" max="112" width="21.140625" style="732" bestFit="1" customWidth="1"/>
    <col min="113" max="113" width="16.5703125" style="732" bestFit="1" customWidth="1"/>
    <col min="114" max="114" width="18.5703125" style="732" bestFit="1" customWidth="1"/>
    <col min="115" max="115" width="5" style="732" bestFit="1" customWidth="1"/>
    <col min="116" max="116" width="22.42578125" style="732" bestFit="1" customWidth="1"/>
    <col min="117" max="117" width="23.7109375" style="732" bestFit="1" customWidth="1"/>
    <col min="118" max="118" width="26.7109375" style="732" bestFit="1" customWidth="1"/>
    <col min="119" max="119" width="20.5703125" style="732" bestFit="1" customWidth="1"/>
    <col min="120" max="120" width="31.85546875" style="732" bestFit="1" customWidth="1"/>
    <col min="121" max="121" width="28.5703125" style="732" bestFit="1" customWidth="1"/>
    <col min="122" max="122" width="29.85546875" style="732" bestFit="1" customWidth="1"/>
    <col min="123" max="123" width="26.7109375" style="732" bestFit="1" customWidth="1"/>
    <col min="124" max="124" width="30.140625" style="732" bestFit="1" customWidth="1"/>
    <col min="125" max="125" width="34.140625" style="732" bestFit="1" customWidth="1"/>
    <col min="126" max="126" width="33.42578125" style="732" bestFit="1" customWidth="1"/>
    <col min="127" max="127" width="27.28515625" style="732" bestFit="1" customWidth="1"/>
    <col min="128" max="128" width="30.7109375" style="732" bestFit="1" customWidth="1"/>
    <col min="129" max="129" width="23.28515625" style="732" bestFit="1" customWidth="1"/>
    <col min="130" max="130" width="29.42578125" style="732" bestFit="1" customWidth="1"/>
    <col min="131" max="131" width="26.85546875" style="732" bestFit="1" customWidth="1"/>
    <col min="132" max="132" width="23.5703125" style="732" bestFit="1" customWidth="1"/>
    <col min="133" max="133" width="27.42578125" style="732" bestFit="1" customWidth="1"/>
    <col min="134" max="134" width="29.28515625" style="732" bestFit="1" customWidth="1"/>
    <col min="135" max="135" width="24.7109375" style="732" bestFit="1" customWidth="1"/>
    <col min="136" max="136" width="22.42578125" style="732" bestFit="1" customWidth="1"/>
    <col min="137" max="137" width="24.7109375" style="732" bestFit="1" customWidth="1"/>
    <col min="138" max="138" width="20.7109375" style="732" bestFit="1" customWidth="1"/>
    <col min="139" max="139" width="24" style="732" bestFit="1" customWidth="1"/>
    <col min="140" max="140" width="21.7109375" style="732" bestFit="1" customWidth="1"/>
    <col min="141" max="141" width="25" style="732" bestFit="1" customWidth="1"/>
    <col min="142" max="142" width="29" style="732" bestFit="1" customWidth="1"/>
    <col min="143" max="143" width="28.42578125" style="732" bestFit="1" customWidth="1"/>
    <col min="144" max="144" width="22.28515625" style="732" bestFit="1" customWidth="1"/>
    <col min="145" max="145" width="28" style="732" bestFit="1" customWidth="1"/>
    <col min="146" max="146" width="25.7109375" style="732" bestFit="1" customWidth="1"/>
    <col min="147" max="147" width="23.140625" style="732" bestFit="1" customWidth="1"/>
    <col min="148" max="148" width="18.28515625" style="732" bestFit="1" customWidth="1"/>
    <col min="149" max="149" width="29" style="732" bestFit="1" customWidth="1"/>
    <col min="150" max="150" width="13.7109375" style="732" bestFit="1" customWidth="1"/>
    <col min="151" max="151" width="12.140625" style="732" bestFit="1" customWidth="1"/>
    <col min="152" max="152" width="20" style="732" bestFit="1" customWidth="1"/>
    <col min="153" max="153" width="17.28515625" style="732" bestFit="1" customWidth="1"/>
    <col min="154" max="154" width="12.5703125" style="732" bestFit="1" customWidth="1"/>
    <col min="155" max="155" width="19.5703125" style="732" bestFit="1" customWidth="1"/>
    <col min="156" max="156" width="16.5703125" style="732" bestFit="1" customWidth="1"/>
    <col min="157" max="157" width="21.140625" style="732" bestFit="1" customWidth="1"/>
    <col min="158" max="158" width="20.42578125" style="732" bestFit="1" customWidth="1"/>
    <col min="159" max="159" width="16.28515625" style="732" bestFit="1" customWidth="1"/>
    <col min="160" max="162" width="15.28515625" style="732" bestFit="1" customWidth="1"/>
    <col min="163" max="164" width="15.85546875" style="732" bestFit="1" customWidth="1"/>
    <col min="165" max="166" width="23.42578125" style="732" bestFit="1" customWidth="1"/>
    <col min="167" max="167" width="13.7109375" style="732" bestFit="1" customWidth="1"/>
    <col min="168" max="168" width="15.42578125" style="732" bestFit="1" customWidth="1"/>
    <col min="169" max="169" width="21.5703125" style="732" bestFit="1" customWidth="1"/>
    <col min="170" max="170" width="23.140625" style="732" bestFit="1" customWidth="1"/>
    <col min="171" max="171" width="19.140625" style="732" bestFit="1" customWidth="1"/>
    <col min="172" max="172" width="23" style="732" bestFit="1" customWidth="1"/>
    <col min="173" max="173" width="18.5703125" style="732" bestFit="1" customWidth="1"/>
    <col min="174" max="174" width="28.7109375" style="732" bestFit="1" customWidth="1"/>
    <col min="175" max="175" width="21.85546875" style="732" bestFit="1" customWidth="1"/>
    <col min="176" max="176" width="19.7109375" style="732" bestFit="1" customWidth="1"/>
    <col min="177" max="177" width="11.140625" style="732" bestFit="1" customWidth="1"/>
    <col min="178" max="178" width="24.42578125" style="732" bestFit="1" customWidth="1"/>
    <col min="179" max="179" width="9.42578125" style="732" bestFit="1" customWidth="1"/>
    <col min="180" max="180" width="22.7109375" style="732" bestFit="1" customWidth="1"/>
    <col min="181" max="181" width="13.28515625" style="732" bestFit="1" customWidth="1"/>
    <col min="182" max="182" width="19.42578125" style="732" bestFit="1" customWidth="1"/>
    <col min="183" max="183" width="17" style="732" bestFit="1" customWidth="1"/>
    <col min="184" max="184" width="14.42578125" style="732" bestFit="1" customWidth="1"/>
    <col min="185" max="185" width="22.5703125" style="732" bestFit="1" customWidth="1"/>
    <col min="186" max="186" width="12" style="732" bestFit="1" customWidth="1"/>
    <col min="187" max="187" width="21.42578125" style="732" bestFit="1" customWidth="1"/>
    <col min="188" max="188" width="9.7109375" style="732" bestFit="1" customWidth="1"/>
    <col min="189" max="189" width="13.28515625" style="732" bestFit="1" customWidth="1"/>
    <col min="190" max="190" width="18.5703125" style="732" bestFit="1" customWidth="1"/>
    <col min="191" max="191" width="19.140625" style="732" bestFit="1" customWidth="1"/>
    <col min="192" max="192" width="21.85546875" style="732" bestFit="1" customWidth="1"/>
    <col min="193" max="193" width="25.85546875" style="732" bestFit="1" customWidth="1"/>
    <col min="194" max="194" width="18.42578125" style="732" bestFit="1" customWidth="1"/>
    <col min="195" max="195" width="16.28515625" style="732" bestFit="1" customWidth="1"/>
    <col min="196" max="196" width="18.42578125" style="732" bestFit="1" customWidth="1"/>
    <col min="197" max="197" width="20.7109375" style="732" bestFit="1" customWidth="1"/>
    <col min="198" max="198" width="28.5703125" style="732" bestFit="1" customWidth="1"/>
    <col min="199" max="199" width="18.140625" style="732" bestFit="1" customWidth="1"/>
    <col min="200" max="200" width="14" style="732" bestFit="1" customWidth="1"/>
    <col min="201" max="202" width="19" style="732" bestFit="1" customWidth="1"/>
    <col min="203" max="203" width="18.42578125" style="732" bestFit="1" customWidth="1"/>
    <col min="204" max="204" width="25.5703125" style="732" bestFit="1" customWidth="1"/>
    <col min="205" max="205" width="22.85546875" style="732" bestFit="1" customWidth="1"/>
    <col min="206" max="206" width="18.85546875" style="732" bestFit="1" customWidth="1"/>
    <col min="207" max="207" width="23.42578125" style="732" bestFit="1" customWidth="1"/>
    <col min="208" max="208" width="22" style="732" bestFit="1" customWidth="1"/>
    <col min="209" max="209" width="23" style="732" bestFit="1" customWidth="1"/>
    <col min="210" max="210" width="27.7109375" style="732" bestFit="1" customWidth="1"/>
    <col min="211" max="211" width="26.140625" style="732" bestFit="1" customWidth="1"/>
    <col min="212" max="212" width="20.28515625" style="732" bestFit="1" customWidth="1"/>
    <col min="213" max="213" width="16.140625" style="732" bestFit="1" customWidth="1"/>
    <col min="214" max="214" width="18.42578125" style="732" bestFit="1" customWidth="1"/>
    <col min="215" max="215" width="16.7109375" style="732" bestFit="1" customWidth="1"/>
    <col min="216" max="216" width="17.7109375" style="732" bestFit="1" customWidth="1"/>
    <col min="217" max="217" width="22.140625" style="732" bestFit="1" customWidth="1"/>
    <col min="218" max="218" width="15.140625" style="732" bestFit="1" customWidth="1"/>
    <col min="219" max="219" width="23.140625" style="732" bestFit="1" customWidth="1"/>
    <col min="220" max="220" width="19.140625" style="732" bestFit="1" customWidth="1"/>
    <col min="221" max="221" width="25.140625" style="732" bestFit="1" customWidth="1"/>
    <col min="222" max="222" width="23.5703125" style="732" bestFit="1" customWidth="1"/>
    <col min="223" max="223" width="15.7109375" style="732" bestFit="1" customWidth="1"/>
    <col min="224" max="224" width="16.85546875" style="732" bestFit="1" customWidth="1"/>
    <col min="225" max="225" width="20.85546875" style="732" bestFit="1" customWidth="1"/>
    <col min="226" max="226" width="18.85546875" style="732" bestFit="1" customWidth="1"/>
    <col min="227" max="227" width="21" style="732" bestFit="1" customWidth="1"/>
    <col min="228" max="228" width="15.85546875" style="732" bestFit="1" customWidth="1"/>
    <col min="229" max="229" width="21.140625" style="732" bestFit="1" customWidth="1"/>
    <col min="230" max="230" width="6.5703125" style="732" bestFit="1" customWidth="1"/>
    <col min="231" max="231" width="26.28515625" style="732" bestFit="1" customWidth="1"/>
    <col min="232" max="236" width="16.28515625" style="732" bestFit="1" customWidth="1"/>
    <col min="237" max="237" width="18.85546875" style="732" bestFit="1" customWidth="1"/>
    <col min="238" max="238" width="28.28515625" style="732" bestFit="1" customWidth="1"/>
    <col min="239" max="239" width="19.28515625" style="732" bestFit="1" customWidth="1"/>
    <col min="240" max="240" width="23.42578125" style="732" bestFit="1" customWidth="1"/>
    <col min="241" max="241" width="18.42578125" style="732" bestFit="1" customWidth="1"/>
    <col min="242" max="242" width="15.7109375" style="732" bestFit="1" customWidth="1"/>
    <col min="243" max="243" width="15" style="732" bestFit="1" customWidth="1"/>
    <col min="244" max="244" width="13.140625" style="732" bestFit="1" customWidth="1"/>
    <col min="245" max="245" width="14.5703125" style="732" bestFit="1" customWidth="1"/>
    <col min="246" max="246" width="23.140625" style="732" bestFit="1" customWidth="1"/>
    <col min="247" max="247" width="27.28515625" style="732" bestFit="1" customWidth="1"/>
    <col min="248" max="248" width="21.140625" style="732" bestFit="1" customWidth="1"/>
    <col min="249" max="249" width="26.85546875" style="732" bestFit="1" customWidth="1"/>
    <col min="250" max="250" width="20" style="732" bestFit="1" customWidth="1"/>
    <col min="251" max="251" width="15.42578125" style="732" bestFit="1" customWidth="1"/>
    <col min="252" max="252" width="17.42578125" style="732" bestFit="1" customWidth="1"/>
    <col min="253" max="253" width="16.42578125" style="732" bestFit="1" customWidth="1"/>
    <col min="254" max="254" width="21.5703125" style="732" bestFit="1" customWidth="1"/>
    <col min="255" max="255" width="25.7109375" style="732" bestFit="1" customWidth="1"/>
    <col min="256" max="256" width="19.5703125" style="732" bestFit="1" customWidth="1"/>
    <col min="257" max="257" width="14.42578125" style="732" bestFit="1" customWidth="1"/>
    <col min="258" max="258" width="21.140625" style="732" bestFit="1" customWidth="1"/>
    <col min="259" max="259" width="25.28515625" style="732" bestFit="1" customWidth="1"/>
    <col min="260" max="260" width="22" style="732" bestFit="1" customWidth="1"/>
    <col min="261" max="261" width="26.7109375" style="732" bestFit="1" customWidth="1"/>
    <col min="262" max="16384" width="9.140625" style="732"/>
  </cols>
  <sheetData>
    <row r="1" spans="1:261" x14ac:dyDescent="0.2">
      <c r="A1" s="732">
        <v>1</v>
      </c>
      <c r="B1" s="732">
        <v>2</v>
      </c>
      <c r="C1" s="732">
        <v>3</v>
      </c>
      <c r="D1" s="732">
        <v>4</v>
      </c>
      <c r="E1" s="732">
        <v>5</v>
      </c>
      <c r="F1" s="732">
        <v>6</v>
      </c>
      <c r="G1" s="732">
        <v>7</v>
      </c>
      <c r="H1" s="732">
        <v>8</v>
      </c>
      <c r="I1" s="732">
        <v>9</v>
      </c>
      <c r="J1" s="732">
        <v>10</v>
      </c>
      <c r="K1" s="732">
        <v>11</v>
      </c>
      <c r="L1" s="732">
        <v>12</v>
      </c>
      <c r="M1" s="732">
        <v>13</v>
      </c>
      <c r="N1" s="732">
        <v>14</v>
      </c>
      <c r="O1" s="732">
        <v>15</v>
      </c>
      <c r="P1" s="732">
        <v>16</v>
      </c>
      <c r="Q1" s="732">
        <v>17</v>
      </c>
      <c r="R1" s="732">
        <v>18</v>
      </c>
      <c r="S1" s="732">
        <v>19</v>
      </c>
      <c r="T1" s="732">
        <v>20</v>
      </c>
      <c r="U1" s="732">
        <v>21</v>
      </c>
      <c r="V1" s="732">
        <v>22</v>
      </c>
      <c r="W1" s="732">
        <v>23</v>
      </c>
      <c r="X1" s="732">
        <v>24</v>
      </c>
      <c r="Y1" s="732">
        <v>25</v>
      </c>
      <c r="Z1" s="732">
        <v>26</v>
      </c>
      <c r="AA1" s="732">
        <v>27</v>
      </c>
      <c r="AB1" s="732">
        <v>28</v>
      </c>
      <c r="AC1" s="732">
        <v>29</v>
      </c>
      <c r="AD1" s="732">
        <v>30</v>
      </c>
      <c r="AE1" s="732">
        <v>31</v>
      </c>
      <c r="AF1" s="732">
        <v>32</v>
      </c>
      <c r="AG1" s="732">
        <v>33</v>
      </c>
      <c r="AH1" s="732">
        <v>34</v>
      </c>
      <c r="AI1" s="732">
        <v>35</v>
      </c>
      <c r="AJ1" s="732">
        <v>36</v>
      </c>
      <c r="AK1" s="732">
        <v>37</v>
      </c>
      <c r="AL1" s="732">
        <v>38</v>
      </c>
      <c r="AM1" s="732">
        <v>39</v>
      </c>
      <c r="AN1" s="732">
        <v>40</v>
      </c>
      <c r="AO1" s="732">
        <v>41</v>
      </c>
      <c r="AP1" s="732">
        <v>42</v>
      </c>
      <c r="AQ1" s="732">
        <v>43</v>
      </c>
      <c r="AR1" s="732">
        <v>44</v>
      </c>
      <c r="AS1" s="732">
        <v>45</v>
      </c>
      <c r="AT1" s="732">
        <v>46</v>
      </c>
      <c r="AU1" s="732">
        <v>47</v>
      </c>
      <c r="AV1" s="732">
        <v>48</v>
      </c>
      <c r="AW1" s="732">
        <v>49</v>
      </c>
      <c r="AX1" s="732">
        <v>50</v>
      </c>
      <c r="AY1" s="732">
        <v>51</v>
      </c>
      <c r="AZ1" s="732">
        <v>52</v>
      </c>
      <c r="BA1" s="732">
        <v>53</v>
      </c>
      <c r="BB1" s="732">
        <v>54</v>
      </c>
      <c r="BC1" s="732">
        <v>55</v>
      </c>
      <c r="BD1" s="732">
        <v>56</v>
      </c>
      <c r="BE1" s="732">
        <v>57</v>
      </c>
      <c r="BF1" s="732">
        <v>58</v>
      </c>
      <c r="BG1" s="732">
        <v>59</v>
      </c>
      <c r="BH1" s="732">
        <v>60</v>
      </c>
      <c r="BI1" s="732">
        <v>61</v>
      </c>
      <c r="BJ1" s="732">
        <v>62</v>
      </c>
      <c r="BK1" s="732">
        <v>63</v>
      </c>
      <c r="BL1" s="732">
        <v>64</v>
      </c>
      <c r="BM1" s="732">
        <v>65</v>
      </c>
      <c r="BN1" s="732">
        <v>66</v>
      </c>
      <c r="BO1" s="732">
        <v>67</v>
      </c>
      <c r="BP1" s="732">
        <v>68</v>
      </c>
      <c r="BQ1" s="732">
        <v>69</v>
      </c>
      <c r="BR1" s="732">
        <v>70</v>
      </c>
      <c r="BS1" s="732">
        <v>71</v>
      </c>
      <c r="BT1" s="732">
        <v>72</v>
      </c>
      <c r="BU1" s="732">
        <v>73</v>
      </c>
      <c r="BV1" s="732">
        <v>74</v>
      </c>
      <c r="BW1" s="732">
        <v>75</v>
      </c>
      <c r="BX1" s="732">
        <v>76</v>
      </c>
      <c r="BY1" s="732">
        <v>77</v>
      </c>
      <c r="BZ1" s="732">
        <v>78</v>
      </c>
      <c r="CA1" s="732">
        <v>79</v>
      </c>
      <c r="CB1" s="732">
        <v>80</v>
      </c>
      <c r="CC1" s="732">
        <v>81</v>
      </c>
      <c r="CD1" s="732">
        <v>82</v>
      </c>
      <c r="CE1" s="732">
        <v>83</v>
      </c>
      <c r="CF1" s="732">
        <v>84</v>
      </c>
      <c r="CG1" s="732">
        <v>85</v>
      </c>
      <c r="CH1" s="732">
        <v>86</v>
      </c>
      <c r="CI1" s="732">
        <v>87</v>
      </c>
      <c r="CJ1" s="732">
        <v>88</v>
      </c>
      <c r="CK1" s="732">
        <v>89</v>
      </c>
      <c r="CL1" s="732">
        <v>90</v>
      </c>
      <c r="CM1" s="732">
        <v>91</v>
      </c>
      <c r="CN1" s="732">
        <v>92</v>
      </c>
      <c r="CO1" s="732">
        <v>93</v>
      </c>
      <c r="CP1" s="732">
        <v>94</v>
      </c>
      <c r="CQ1" s="732">
        <v>95</v>
      </c>
      <c r="CR1" s="732">
        <v>96</v>
      </c>
      <c r="CS1" s="732">
        <v>97</v>
      </c>
      <c r="CT1" s="732">
        <v>98</v>
      </c>
      <c r="CU1" s="732">
        <v>99</v>
      </c>
      <c r="CV1" s="732">
        <v>100</v>
      </c>
      <c r="CW1" s="732">
        <v>101</v>
      </c>
      <c r="CX1" s="732">
        <v>102</v>
      </c>
      <c r="CY1" s="732">
        <v>103</v>
      </c>
      <c r="CZ1" s="732">
        <v>104</v>
      </c>
      <c r="DA1" s="732">
        <v>105</v>
      </c>
      <c r="DB1" s="732">
        <v>106</v>
      </c>
      <c r="DC1" s="732">
        <v>107</v>
      </c>
      <c r="DD1" s="732">
        <v>108</v>
      </c>
      <c r="DE1" s="732">
        <v>109</v>
      </c>
      <c r="DF1" s="732">
        <v>110</v>
      </c>
      <c r="DG1" s="732">
        <v>111</v>
      </c>
      <c r="DH1" s="732">
        <v>112</v>
      </c>
      <c r="DI1" s="732">
        <v>113</v>
      </c>
      <c r="DJ1" s="732">
        <v>114</v>
      </c>
      <c r="DK1" s="732">
        <v>115</v>
      </c>
      <c r="DL1" s="732">
        <v>116</v>
      </c>
      <c r="DM1" s="732">
        <v>117</v>
      </c>
      <c r="DN1" s="732">
        <v>118</v>
      </c>
      <c r="DO1" s="732">
        <v>119</v>
      </c>
      <c r="DP1" s="732">
        <v>120</v>
      </c>
      <c r="DQ1" s="732">
        <v>121</v>
      </c>
      <c r="DR1" s="732">
        <v>122</v>
      </c>
      <c r="DS1" s="732">
        <v>123</v>
      </c>
      <c r="DT1" s="732">
        <v>124</v>
      </c>
      <c r="DU1" s="732">
        <v>125</v>
      </c>
      <c r="DV1" s="732">
        <v>126</v>
      </c>
      <c r="DW1" s="732">
        <v>127</v>
      </c>
      <c r="DX1" s="732">
        <v>128</v>
      </c>
      <c r="DY1" s="732">
        <v>129</v>
      </c>
      <c r="DZ1" s="732">
        <v>130</v>
      </c>
      <c r="EA1" s="732">
        <v>131</v>
      </c>
      <c r="EB1" s="732">
        <v>132</v>
      </c>
      <c r="EC1" s="732">
        <v>133</v>
      </c>
      <c r="ED1" s="732">
        <v>134</v>
      </c>
      <c r="EE1" s="732">
        <v>135</v>
      </c>
      <c r="EF1" s="732">
        <v>136</v>
      </c>
      <c r="EG1" s="732">
        <v>137</v>
      </c>
      <c r="EH1" s="732">
        <v>138</v>
      </c>
      <c r="EI1" s="732">
        <v>139</v>
      </c>
      <c r="EJ1" s="732">
        <v>140</v>
      </c>
      <c r="EK1" s="732">
        <v>141</v>
      </c>
      <c r="EL1" s="732">
        <v>142</v>
      </c>
      <c r="EM1" s="732">
        <v>143</v>
      </c>
      <c r="EN1" s="732">
        <v>144</v>
      </c>
      <c r="EO1" s="732">
        <v>145</v>
      </c>
      <c r="EP1" s="732">
        <v>146</v>
      </c>
      <c r="EQ1" s="732">
        <v>147</v>
      </c>
      <c r="ER1" s="732">
        <v>148</v>
      </c>
      <c r="ES1" s="732">
        <v>149</v>
      </c>
      <c r="ET1" s="732">
        <v>150</v>
      </c>
      <c r="EU1" s="732">
        <v>151</v>
      </c>
      <c r="EV1" s="732">
        <v>152</v>
      </c>
      <c r="EW1" s="732">
        <v>153</v>
      </c>
      <c r="EX1" s="732">
        <v>154</v>
      </c>
      <c r="EY1" s="732">
        <v>155</v>
      </c>
      <c r="EZ1" s="732">
        <v>156</v>
      </c>
      <c r="FA1" s="732">
        <v>157</v>
      </c>
      <c r="FB1" s="732">
        <v>158</v>
      </c>
      <c r="FC1" s="732">
        <v>159</v>
      </c>
      <c r="FD1" s="732">
        <v>160</v>
      </c>
      <c r="FE1" s="732">
        <v>161</v>
      </c>
      <c r="FF1" s="732">
        <v>162</v>
      </c>
      <c r="FG1" s="732">
        <v>163</v>
      </c>
      <c r="FH1" s="732">
        <v>164</v>
      </c>
      <c r="FI1" s="732">
        <v>165</v>
      </c>
      <c r="FJ1" s="732">
        <v>166</v>
      </c>
      <c r="FK1" s="732">
        <v>167</v>
      </c>
      <c r="FL1" s="732">
        <v>168</v>
      </c>
      <c r="FM1" s="732">
        <v>169</v>
      </c>
      <c r="FN1" s="732">
        <v>170</v>
      </c>
      <c r="FO1" s="732">
        <v>171</v>
      </c>
      <c r="FP1" s="732">
        <v>172</v>
      </c>
      <c r="FQ1" s="732">
        <v>173</v>
      </c>
      <c r="FR1" s="732">
        <v>174</v>
      </c>
      <c r="FS1" s="732">
        <v>175</v>
      </c>
      <c r="FT1" s="732">
        <v>176</v>
      </c>
      <c r="FU1" s="732">
        <v>177</v>
      </c>
      <c r="FV1" s="732">
        <v>178</v>
      </c>
      <c r="FW1" s="732">
        <v>179</v>
      </c>
      <c r="FX1" s="732">
        <v>180</v>
      </c>
      <c r="FY1" s="732">
        <v>181</v>
      </c>
      <c r="FZ1" s="732">
        <v>182</v>
      </c>
      <c r="GA1" s="732">
        <v>183</v>
      </c>
      <c r="GB1" s="732">
        <v>184</v>
      </c>
      <c r="GC1" s="732">
        <v>185</v>
      </c>
      <c r="GD1" s="732">
        <v>186</v>
      </c>
      <c r="GE1" s="732">
        <v>187</v>
      </c>
      <c r="GF1" s="732">
        <v>188</v>
      </c>
      <c r="GG1" s="732">
        <v>189</v>
      </c>
      <c r="GH1" s="732">
        <v>190</v>
      </c>
      <c r="GI1" s="732">
        <v>191</v>
      </c>
      <c r="GJ1" s="732">
        <v>192</v>
      </c>
      <c r="GK1" s="732">
        <v>193</v>
      </c>
      <c r="GL1" s="732">
        <v>194</v>
      </c>
      <c r="GM1" s="732">
        <v>195</v>
      </c>
      <c r="GN1" s="732">
        <v>196</v>
      </c>
      <c r="GO1" s="732">
        <v>197</v>
      </c>
      <c r="GP1" s="732">
        <v>198</v>
      </c>
      <c r="GQ1" s="732">
        <v>199</v>
      </c>
      <c r="GR1" s="732">
        <v>200</v>
      </c>
      <c r="GS1" s="732">
        <v>201</v>
      </c>
      <c r="GT1" s="732">
        <v>202</v>
      </c>
      <c r="GU1" s="732">
        <v>203</v>
      </c>
      <c r="GV1" s="732">
        <v>204</v>
      </c>
      <c r="GW1" s="732">
        <v>205</v>
      </c>
      <c r="GX1" s="732">
        <v>206</v>
      </c>
      <c r="GY1" s="732">
        <v>207</v>
      </c>
      <c r="GZ1" s="732">
        <v>208</v>
      </c>
      <c r="HA1" s="732">
        <v>209</v>
      </c>
      <c r="HB1" s="732">
        <v>210</v>
      </c>
      <c r="HC1" s="732">
        <v>211</v>
      </c>
      <c r="HD1" s="732">
        <v>212</v>
      </c>
      <c r="HE1" s="732">
        <v>213</v>
      </c>
      <c r="HF1" s="732">
        <v>214</v>
      </c>
      <c r="HG1" s="732">
        <v>215</v>
      </c>
      <c r="HH1" s="732">
        <v>216</v>
      </c>
      <c r="HI1" s="732">
        <v>217</v>
      </c>
      <c r="HJ1" s="732">
        <v>218</v>
      </c>
      <c r="HK1" s="732">
        <v>219</v>
      </c>
      <c r="HL1" s="732">
        <v>220</v>
      </c>
      <c r="HM1" s="732">
        <v>221</v>
      </c>
      <c r="HN1" s="732">
        <v>222</v>
      </c>
      <c r="HO1" s="732">
        <v>223</v>
      </c>
      <c r="HP1" s="732">
        <v>224</v>
      </c>
      <c r="HQ1" s="732">
        <v>225</v>
      </c>
      <c r="HR1" s="732">
        <v>226</v>
      </c>
      <c r="HS1" s="732">
        <v>227</v>
      </c>
      <c r="HT1" s="732">
        <v>228</v>
      </c>
      <c r="HU1" s="732">
        <v>229</v>
      </c>
      <c r="HV1" s="732">
        <v>230</v>
      </c>
      <c r="HW1" s="732">
        <v>231</v>
      </c>
      <c r="HX1" s="732">
        <v>232</v>
      </c>
      <c r="HY1" s="732">
        <v>233</v>
      </c>
      <c r="HZ1" s="732">
        <v>234</v>
      </c>
      <c r="IA1" s="732">
        <v>235</v>
      </c>
      <c r="IB1" s="732">
        <v>236</v>
      </c>
      <c r="IC1" s="732">
        <v>237</v>
      </c>
      <c r="ID1" s="732">
        <v>238</v>
      </c>
      <c r="IE1" s="732">
        <v>239</v>
      </c>
      <c r="IF1" s="732">
        <v>240</v>
      </c>
      <c r="IG1" s="732">
        <v>241</v>
      </c>
      <c r="IH1" s="732">
        <v>242</v>
      </c>
      <c r="II1" s="732">
        <v>243</v>
      </c>
      <c r="IJ1" s="732">
        <v>244</v>
      </c>
      <c r="IK1" s="732">
        <v>245</v>
      </c>
      <c r="IL1" s="732">
        <v>246</v>
      </c>
      <c r="IM1" s="732">
        <v>247</v>
      </c>
      <c r="IN1" s="732">
        <v>248</v>
      </c>
      <c r="IO1" s="732">
        <v>249</v>
      </c>
      <c r="IP1" s="732">
        <v>250</v>
      </c>
      <c r="IQ1" s="732">
        <v>251</v>
      </c>
      <c r="IR1" s="732">
        <v>252</v>
      </c>
      <c r="IS1" s="732">
        <v>253</v>
      </c>
      <c r="IT1" s="732">
        <v>254</v>
      </c>
      <c r="IU1" s="732">
        <v>255</v>
      </c>
      <c r="IV1" s="732">
        <v>256</v>
      </c>
      <c r="IW1" s="732">
        <v>257</v>
      </c>
      <c r="IX1" s="732">
        <v>258</v>
      </c>
      <c r="IY1" s="732">
        <v>259</v>
      </c>
      <c r="IZ1" s="732">
        <v>260</v>
      </c>
      <c r="JA1" s="732">
        <v>261</v>
      </c>
    </row>
    <row r="2" spans="1:261" x14ac:dyDescent="0.2">
      <c r="A2" s="732" t="s">
        <v>124</v>
      </c>
      <c r="B2" s="732" t="s">
        <v>123</v>
      </c>
      <c r="C2" s="732" t="s">
        <v>447</v>
      </c>
      <c r="D2" s="732" t="s">
        <v>125</v>
      </c>
      <c r="E2" s="732" t="s">
        <v>126</v>
      </c>
      <c r="F2" s="732" t="s">
        <v>127</v>
      </c>
      <c r="G2" s="732" t="s">
        <v>128</v>
      </c>
      <c r="H2" s="732" t="s">
        <v>129</v>
      </c>
      <c r="I2" s="732" t="s">
        <v>130</v>
      </c>
      <c r="J2" s="732" t="s">
        <v>131</v>
      </c>
      <c r="K2" s="732" t="s">
        <v>132</v>
      </c>
      <c r="L2" s="732" t="s">
        <v>133</v>
      </c>
      <c r="M2" s="732" t="s">
        <v>134</v>
      </c>
      <c r="N2" s="732" t="s">
        <v>135</v>
      </c>
      <c r="O2" s="732" t="s">
        <v>136</v>
      </c>
      <c r="P2" s="732" t="s">
        <v>137</v>
      </c>
      <c r="Q2" s="732" t="s">
        <v>138</v>
      </c>
      <c r="R2" s="732" t="s">
        <v>139</v>
      </c>
      <c r="S2" s="732" t="s">
        <v>140</v>
      </c>
      <c r="T2" s="732" t="s">
        <v>141</v>
      </c>
      <c r="U2" s="732" t="s">
        <v>142</v>
      </c>
      <c r="V2" s="732" t="s">
        <v>143</v>
      </c>
      <c r="W2" s="732" t="s">
        <v>144</v>
      </c>
      <c r="X2" s="732" t="s">
        <v>145</v>
      </c>
      <c r="Y2" s="732" t="s">
        <v>146</v>
      </c>
      <c r="Z2" s="732" t="s">
        <v>147</v>
      </c>
      <c r="AA2" s="732" t="s">
        <v>148</v>
      </c>
      <c r="AB2" s="732" t="s">
        <v>149</v>
      </c>
      <c r="AC2" s="732" t="s">
        <v>150</v>
      </c>
      <c r="AD2" s="732" t="s">
        <v>151</v>
      </c>
      <c r="AE2" s="732" t="s">
        <v>152</v>
      </c>
      <c r="AF2" s="732" t="s">
        <v>153</v>
      </c>
      <c r="AG2" s="732" t="s">
        <v>154</v>
      </c>
      <c r="AH2" s="732" t="s">
        <v>155</v>
      </c>
      <c r="AI2" s="732" t="s">
        <v>156</v>
      </c>
      <c r="AJ2" s="732" t="s">
        <v>157</v>
      </c>
      <c r="AK2" s="732" t="s">
        <v>158</v>
      </c>
      <c r="AL2" s="732" t="s">
        <v>159</v>
      </c>
      <c r="AM2" s="732" t="s">
        <v>160</v>
      </c>
      <c r="AN2" s="732" t="s">
        <v>161</v>
      </c>
      <c r="AO2" s="732" t="s">
        <v>162</v>
      </c>
      <c r="AP2" s="732" t="s">
        <v>163</v>
      </c>
      <c r="AQ2" s="732" t="s">
        <v>164</v>
      </c>
      <c r="AR2" s="732" t="s">
        <v>165</v>
      </c>
      <c r="AS2" s="732" t="s">
        <v>166</v>
      </c>
      <c r="AT2" s="732" t="s">
        <v>167</v>
      </c>
      <c r="AU2" s="732" t="s">
        <v>168</v>
      </c>
      <c r="AV2" s="732" t="s">
        <v>169</v>
      </c>
      <c r="AW2" s="732" t="s">
        <v>170</v>
      </c>
      <c r="AX2" s="732" t="s">
        <v>171</v>
      </c>
      <c r="AY2" s="732" t="s">
        <v>172</v>
      </c>
      <c r="AZ2" s="732" t="s">
        <v>173</v>
      </c>
      <c r="BA2" s="732" t="s">
        <v>174</v>
      </c>
      <c r="BB2" s="732" t="s">
        <v>175</v>
      </c>
      <c r="BC2" s="732" t="s">
        <v>176</v>
      </c>
      <c r="BD2" s="732" t="s">
        <v>177</v>
      </c>
      <c r="BE2" s="732" t="s">
        <v>178</v>
      </c>
      <c r="BF2" s="732" t="s">
        <v>179</v>
      </c>
      <c r="BG2" s="732" t="s">
        <v>180</v>
      </c>
      <c r="BH2" s="732" t="s">
        <v>181</v>
      </c>
      <c r="BI2" s="732" t="s">
        <v>182</v>
      </c>
      <c r="BJ2" s="732" t="s">
        <v>183</v>
      </c>
      <c r="BK2" s="732" t="s">
        <v>184</v>
      </c>
      <c r="BL2" s="732" t="s">
        <v>185</v>
      </c>
      <c r="BM2" s="732" t="s">
        <v>186</v>
      </c>
      <c r="BN2" s="732" t="s">
        <v>187</v>
      </c>
      <c r="BO2" s="732" t="s">
        <v>188</v>
      </c>
      <c r="BP2" s="732" t="s">
        <v>189</v>
      </c>
      <c r="BQ2" s="732" t="s">
        <v>190</v>
      </c>
      <c r="BR2" s="732" t="s">
        <v>191</v>
      </c>
      <c r="BS2" s="732" t="s">
        <v>192</v>
      </c>
      <c r="BT2" s="732" t="s">
        <v>193</v>
      </c>
      <c r="BU2" s="732" t="s">
        <v>194</v>
      </c>
      <c r="BV2" s="732" t="s">
        <v>195</v>
      </c>
      <c r="BW2" s="732" t="s">
        <v>196</v>
      </c>
      <c r="BX2" s="732" t="s">
        <v>197</v>
      </c>
      <c r="BY2" s="732" t="s">
        <v>198</v>
      </c>
      <c r="BZ2" s="732" t="s">
        <v>199</v>
      </c>
      <c r="CA2" s="732" t="s">
        <v>200</v>
      </c>
      <c r="CB2" s="732" t="s">
        <v>201</v>
      </c>
      <c r="CC2" s="732" t="s">
        <v>202</v>
      </c>
      <c r="CD2" s="732" t="s">
        <v>203</v>
      </c>
      <c r="CE2" s="732" t="s">
        <v>204</v>
      </c>
      <c r="CF2" s="732" t="s">
        <v>205</v>
      </c>
      <c r="CG2" s="732" t="s">
        <v>206</v>
      </c>
      <c r="CH2" s="732" t="s">
        <v>207</v>
      </c>
      <c r="CI2" s="732" t="s">
        <v>208</v>
      </c>
      <c r="CJ2" s="732" t="s">
        <v>209</v>
      </c>
      <c r="CK2" s="732" t="s">
        <v>210</v>
      </c>
      <c r="CL2" s="732" t="s">
        <v>211</v>
      </c>
      <c r="CM2" s="732" t="s">
        <v>212</v>
      </c>
      <c r="CN2" s="732" t="s">
        <v>213</v>
      </c>
      <c r="CO2" s="732" t="s">
        <v>214</v>
      </c>
      <c r="CP2" s="732" t="s">
        <v>215</v>
      </c>
      <c r="CQ2" s="732" t="s">
        <v>216</v>
      </c>
      <c r="CR2" s="732" t="s">
        <v>217</v>
      </c>
      <c r="CS2" s="732" t="s">
        <v>218</v>
      </c>
      <c r="CT2" s="732" t="s">
        <v>219</v>
      </c>
      <c r="CU2" s="732" t="s">
        <v>220</v>
      </c>
      <c r="CV2" s="732" t="s">
        <v>221</v>
      </c>
      <c r="CW2" s="732" t="s">
        <v>222</v>
      </c>
      <c r="CX2" s="732" t="s">
        <v>223</v>
      </c>
      <c r="CY2" s="732" t="s">
        <v>224</v>
      </c>
      <c r="CZ2" s="732" t="s">
        <v>225</v>
      </c>
      <c r="DA2" s="732" t="s">
        <v>226</v>
      </c>
      <c r="DB2" s="732" t="s">
        <v>227</v>
      </c>
      <c r="DC2" s="732" t="s">
        <v>228</v>
      </c>
      <c r="DD2" s="732" t="s">
        <v>229</v>
      </c>
      <c r="DE2" s="732" t="s">
        <v>230</v>
      </c>
      <c r="DF2" s="732" t="s">
        <v>231</v>
      </c>
      <c r="DG2" s="732" t="s">
        <v>232</v>
      </c>
      <c r="DH2" s="732" t="s">
        <v>233</v>
      </c>
      <c r="DI2" s="732" t="s">
        <v>234</v>
      </c>
      <c r="DJ2" s="732" t="s">
        <v>235</v>
      </c>
      <c r="DK2" s="732" t="s">
        <v>236</v>
      </c>
      <c r="DL2" s="732" t="s">
        <v>237</v>
      </c>
      <c r="DM2" s="732" t="s">
        <v>238</v>
      </c>
      <c r="DN2" s="732" t="s">
        <v>239</v>
      </c>
      <c r="DO2" s="732" t="s">
        <v>240</v>
      </c>
      <c r="DP2" s="732" t="s">
        <v>241</v>
      </c>
      <c r="DQ2" s="732" t="s">
        <v>242</v>
      </c>
      <c r="DR2" s="732" t="s">
        <v>243</v>
      </c>
      <c r="DS2" s="732" t="s">
        <v>244</v>
      </c>
      <c r="DT2" s="732" t="s">
        <v>245</v>
      </c>
      <c r="DU2" s="732" t="s">
        <v>246</v>
      </c>
      <c r="DV2" s="732" t="s">
        <v>247</v>
      </c>
      <c r="DW2" s="732" t="s">
        <v>248</v>
      </c>
      <c r="DX2" s="732" t="s">
        <v>249</v>
      </c>
      <c r="DY2" s="732" t="s">
        <v>250</v>
      </c>
      <c r="DZ2" s="732" t="s">
        <v>251</v>
      </c>
      <c r="EA2" s="732" t="s">
        <v>252</v>
      </c>
      <c r="EB2" s="732" t="s">
        <v>253</v>
      </c>
      <c r="EC2" s="732" t="s">
        <v>254</v>
      </c>
      <c r="ED2" s="732" t="s">
        <v>255</v>
      </c>
      <c r="EE2" s="732" t="s">
        <v>256</v>
      </c>
      <c r="EF2" s="732" t="s">
        <v>257</v>
      </c>
      <c r="EG2" s="732" t="s">
        <v>258</v>
      </c>
      <c r="EH2" s="732" t="s">
        <v>259</v>
      </c>
      <c r="EI2" s="732" t="s">
        <v>260</v>
      </c>
      <c r="EJ2" s="732" t="s">
        <v>261</v>
      </c>
      <c r="EK2" s="732" t="s">
        <v>262</v>
      </c>
      <c r="EL2" s="732" t="s">
        <v>263</v>
      </c>
      <c r="EM2" s="732" t="s">
        <v>264</v>
      </c>
      <c r="EN2" s="732" t="s">
        <v>265</v>
      </c>
      <c r="EO2" s="732" t="s">
        <v>266</v>
      </c>
      <c r="EP2" s="732" t="s">
        <v>267</v>
      </c>
      <c r="EQ2" s="732" t="s">
        <v>268</v>
      </c>
      <c r="ER2" s="732" t="s">
        <v>269</v>
      </c>
      <c r="ES2" s="732" t="s">
        <v>270</v>
      </c>
      <c r="ET2" s="732" t="s">
        <v>271</v>
      </c>
      <c r="EU2" s="732" t="s">
        <v>272</v>
      </c>
      <c r="EV2" s="732" t="s">
        <v>273</v>
      </c>
      <c r="EW2" s="732" t="s">
        <v>274</v>
      </c>
      <c r="EX2" s="732" t="s">
        <v>275</v>
      </c>
      <c r="EY2" s="732" t="s">
        <v>276</v>
      </c>
      <c r="EZ2" s="732" t="s">
        <v>277</v>
      </c>
      <c r="FA2" s="732" t="s">
        <v>278</v>
      </c>
      <c r="FB2" s="732" t="s">
        <v>279</v>
      </c>
      <c r="FC2" s="732" t="s">
        <v>280</v>
      </c>
      <c r="FD2" s="732" t="s">
        <v>281</v>
      </c>
      <c r="FE2" s="732" t="s">
        <v>282</v>
      </c>
      <c r="FF2" s="732" t="s">
        <v>283</v>
      </c>
      <c r="FG2" s="732" t="s">
        <v>284</v>
      </c>
      <c r="FH2" s="732" t="s">
        <v>285</v>
      </c>
      <c r="FI2" s="732" t="s">
        <v>286</v>
      </c>
      <c r="FJ2" s="732" t="s">
        <v>287</v>
      </c>
      <c r="FK2" s="732" t="s">
        <v>288</v>
      </c>
      <c r="FL2" s="732" t="s">
        <v>289</v>
      </c>
      <c r="FM2" s="732" t="s">
        <v>290</v>
      </c>
      <c r="FN2" s="732" t="s">
        <v>291</v>
      </c>
      <c r="FO2" s="732" t="s">
        <v>292</v>
      </c>
      <c r="FP2" s="732" t="s">
        <v>293</v>
      </c>
      <c r="FQ2" s="732" t="s">
        <v>294</v>
      </c>
      <c r="FR2" s="732" t="s">
        <v>295</v>
      </c>
      <c r="FS2" s="732" t="s">
        <v>296</v>
      </c>
      <c r="FT2" s="732" t="s">
        <v>297</v>
      </c>
      <c r="FU2" s="732" t="s">
        <v>298</v>
      </c>
      <c r="FV2" s="732" t="s">
        <v>299</v>
      </c>
      <c r="FW2" s="732" t="s">
        <v>300</v>
      </c>
      <c r="FX2" s="732" t="s">
        <v>301</v>
      </c>
      <c r="FY2" s="732" t="s">
        <v>302</v>
      </c>
      <c r="FZ2" s="732" t="s">
        <v>303</v>
      </c>
      <c r="GA2" s="732" t="s">
        <v>304</v>
      </c>
      <c r="GB2" s="732" t="s">
        <v>305</v>
      </c>
      <c r="GC2" s="732" t="s">
        <v>306</v>
      </c>
      <c r="GD2" s="732" t="s">
        <v>307</v>
      </c>
      <c r="GE2" s="732" t="s">
        <v>308</v>
      </c>
      <c r="GF2" s="732" t="s">
        <v>309</v>
      </c>
      <c r="GG2" s="732" t="s">
        <v>310</v>
      </c>
      <c r="GH2" s="732" t="s">
        <v>311</v>
      </c>
      <c r="GI2" s="732" t="s">
        <v>312</v>
      </c>
      <c r="GJ2" s="732" t="s">
        <v>313</v>
      </c>
      <c r="GK2" s="732" t="s">
        <v>314</v>
      </c>
      <c r="GL2" s="732" t="s">
        <v>315</v>
      </c>
      <c r="GM2" s="732" t="s">
        <v>316</v>
      </c>
      <c r="GN2" s="732" t="s">
        <v>317</v>
      </c>
      <c r="GO2" s="732" t="s">
        <v>448</v>
      </c>
      <c r="GP2" s="732" t="s">
        <v>449</v>
      </c>
      <c r="GQ2" s="732" t="s">
        <v>450</v>
      </c>
      <c r="GR2" s="732" t="s">
        <v>451</v>
      </c>
      <c r="GS2" s="732" t="s">
        <v>452</v>
      </c>
      <c r="GT2" s="732" t="s">
        <v>453</v>
      </c>
      <c r="GU2" s="732" t="s">
        <v>465</v>
      </c>
      <c r="GV2" s="732" t="s">
        <v>466</v>
      </c>
      <c r="GW2" s="732" t="s">
        <v>467</v>
      </c>
      <c r="GX2" s="732" t="s">
        <v>468</v>
      </c>
      <c r="GY2" s="732" t="s">
        <v>469</v>
      </c>
      <c r="GZ2" s="732" t="s">
        <v>470</v>
      </c>
      <c r="HA2" s="732" t="s">
        <v>471</v>
      </c>
      <c r="HB2" s="732" t="s">
        <v>472</v>
      </c>
      <c r="HC2" s="732" t="s">
        <v>473</v>
      </c>
      <c r="HD2" s="732" t="s">
        <v>474</v>
      </c>
      <c r="HE2" s="732" t="s">
        <v>542</v>
      </c>
      <c r="HF2" s="732" t="s">
        <v>543</v>
      </c>
      <c r="HG2" s="732" t="s">
        <v>544</v>
      </c>
      <c r="HH2" s="732" t="s">
        <v>545</v>
      </c>
      <c r="HI2" s="732" t="s">
        <v>546</v>
      </c>
      <c r="HJ2" s="732" t="s">
        <v>547</v>
      </c>
      <c r="HK2" s="732" t="s">
        <v>548</v>
      </c>
      <c r="HL2" s="732" t="s">
        <v>549</v>
      </c>
      <c r="HM2" s="732" t="s">
        <v>550</v>
      </c>
      <c r="HN2" s="732" t="s">
        <v>551</v>
      </c>
      <c r="HO2" s="732" t="s">
        <v>552</v>
      </c>
      <c r="HP2" s="732" t="s">
        <v>553</v>
      </c>
      <c r="HQ2" s="732" t="s">
        <v>554</v>
      </c>
      <c r="HR2" s="732" t="s">
        <v>555</v>
      </c>
      <c r="HS2" s="732" t="s">
        <v>556</v>
      </c>
      <c r="HT2" s="732" t="s">
        <v>557</v>
      </c>
      <c r="HU2" s="732" t="s">
        <v>558</v>
      </c>
      <c r="HV2" s="732" t="s">
        <v>559</v>
      </c>
      <c r="HW2" s="732" t="s">
        <v>560</v>
      </c>
      <c r="HX2" s="732" t="s">
        <v>561</v>
      </c>
      <c r="HY2" s="732" t="s">
        <v>562</v>
      </c>
      <c r="HZ2" s="732" t="s">
        <v>563</v>
      </c>
      <c r="IA2" s="732" t="s">
        <v>564</v>
      </c>
      <c r="IB2" s="732" t="s">
        <v>565</v>
      </c>
      <c r="IC2" s="732" t="s">
        <v>566</v>
      </c>
      <c r="ID2" s="732" t="s">
        <v>567</v>
      </c>
      <c r="IE2" s="732" t="s">
        <v>568</v>
      </c>
      <c r="IF2" s="732" t="s">
        <v>569</v>
      </c>
      <c r="IG2" s="732" t="s">
        <v>570</v>
      </c>
      <c r="IH2" s="732" t="s">
        <v>571</v>
      </c>
      <c r="II2" s="732" t="s">
        <v>572</v>
      </c>
      <c r="IJ2" s="732" t="s">
        <v>573</v>
      </c>
      <c r="IK2" s="732" t="s">
        <v>574</v>
      </c>
      <c r="IL2" s="732" t="s">
        <v>575</v>
      </c>
      <c r="IM2" s="732" t="s">
        <v>576</v>
      </c>
      <c r="IN2" s="732" t="s">
        <v>577</v>
      </c>
      <c r="IO2" s="732" t="s">
        <v>578</v>
      </c>
      <c r="IP2" s="732" t="s">
        <v>579</v>
      </c>
      <c r="IQ2" s="732" t="s">
        <v>580</v>
      </c>
      <c r="IR2" s="732" t="s">
        <v>581</v>
      </c>
      <c r="IS2" s="732" t="s">
        <v>582</v>
      </c>
      <c r="IT2" s="732" t="s">
        <v>583</v>
      </c>
      <c r="IU2" s="732" t="s">
        <v>584</v>
      </c>
      <c r="IV2" s="732" t="s">
        <v>585</v>
      </c>
      <c r="IW2" s="732" t="s">
        <v>586</v>
      </c>
      <c r="IX2" s="732" t="s">
        <v>587</v>
      </c>
      <c r="IY2" s="732" t="s">
        <v>588</v>
      </c>
      <c r="IZ2" s="732" t="s">
        <v>589</v>
      </c>
      <c r="JA2" s="732" t="s">
        <v>590</v>
      </c>
    </row>
    <row r="3" spans="1:261" x14ac:dyDescent="0.2">
      <c r="A3" s="732">
        <v>0</v>
      </c>
      <c r="B3" s="732">
        <v>0</v>
      </c>
      <c r="C3" s="732">
        <v>0</v>
      </c>
      <c r="D3" s="732">
        <v>0</v>
      </c>
      <c r="E3" s="732">
        <v>5392</v>
      </c>
      <c r="F3" s="732">
        <v>0</v>
      </c>
      <c r="G3" s="732">
        <v>0</v>
      </c>
      <c r="H3" s="732">
        <v>0</v>
      </c>
      <c r="I3" s="732">
        <v>0</v>
      </c>
      <c r="J3" s="732">
        <v>0</v>
      </c>
      <c r="K3" s="732">
        <v>0</v>
      </c>
      <c r="L3" s="732">
        <v>6540</v>
      </c>
      <c r="M3" s="732">
        <v>0</v>
      </c>
      <c r="N3" s="732">
        <v>0</v>
      </c>
      <c r="O3" s="732">
        <v>0</v>
      </c>
      <c r="P3" s="732">
        <v>0</v>
      </c>
      <c r="Q3" s="732">
        <v>0</v>
      </c>
      <c r="R3" s="732">
        <v>0</v>
      </c>
      <c r="S3" s="732">
        <v>476.71000000000004</v>
      </c>
      <c r="T3" s="732">
        <v>0</v>
      </c>
      <c r="U3" s="732">
        <v>0</v>
      </c>
      <c r="V3" s="732">
        <v>0</v>
      </c>
      <c r="W3" s="732">
        <v>0</v>
      </c>
      <c r="X3" s="732">
        <v>0</v>
      </c>
      <c r="Y3" s="732">
        <v>0</v>
      </c>
      <c r="Z3" s="732">
        <v>0</v>
      </c>
      <c r="AA3" s="732">
        <v>0</v>
      </c>
      <c r="AB3" s="732">
        <v>0</v>
      </c>
      <c r="AC3" s="732">
        <v>0</v>
      </c>
      <c r="AD3" s="732">
        <v>0</v>
      </c>
      <c r="AE3" s="732">
        <v>0</v>
      </c>
      <c r="AF3" s="732">
        <v>0</v>
      </c>
      <c r="AG3" s="732">
        <v>0</v>
      </c>
      <c r="AH3" s="732">
        <v>0</v>
      </c>
      <c r="AI3" s="732">
        <v>0</v>
      </c>
      <c r="AJ3" s="732">
        <v>5104</v>
      </c>
      <c r="AK3" s="732">
        <v>0</v>
      </c>
      <c r="AL3" s="732" t="s">
        <v>786</v>
      </c>
      <c r="AM3" s="732">
        <v>0</v>
      </c>
      <c r="AN3" s="732">
        <v>0</v>
      </c>
      <c r="AO3" s="732">
        <v>0</v>
      </c>
      <c r="AP3" s="732">
        <v>0</v>
      </c>
      <c r="AQ3" s="732">
        <v>0</v>
      </c>
      <c r="AR3" s="732">
        <v>0</v>
      </c>
      <c r="AS3" s="732">
        <v>0</v>
      </c>
      <c r="AT3" s="732">
        <v>0</v>
      </c>
      <c r="AU3" s="732">
        <v>0</v>
      </c>
      <c r="AV3" s="732">
        <v>0</v>
      </c>
      <c r="AW3" s="732">
        <v>0</v>
      </c>
      <c r="AX3" s="732">
        <v>0</v>
      </c>
      <c r="AY3" s="732">
        <v>0</v>
      </c>
      <c r="AZ3" s="732">
        <v>0</v>
      </c>
      <c r="BA3" s="732">
        <v>0</v>
      </c>
      <c r="BB3" s="732">
        <v>0</v>
      </c>
      <c r="BC3" s="732">
        <v>0</v>
      </c>
      <c r="BD3" s="732">
        <v>0</v>
      </c>
      <c r="BE3" s="732">
        <v>0</v>
      </c>
      <c r="BF3" s="732">
        <v>0</v>
      </c>
      <c r="BG3" s="732">
        <v>0</v>
      </c>
      <c r="BH3" s="732">
        <v>0</v>
      </c>
      <c r="BI3" s="732">
        <v>0</v>
      </c>
      <c r="BJ3" s="732">
        <v>0</v>
      </c>
      <c r="BK3" s="732">
        <v>0</v>
      </c>
      <c r="BL3" s="732">
        <v>0</v>
      </c>
      <c r="BM3" s="732">
        <v>0</v>
      </c>
      <c r="BN3" s="732">
        <v>0</v>
      </c>
      <c r="BO3" s="732">
        <v>0</v>
      </c>
      <c r="BP3" s="732">
        <v>0</v>
      </c>
      <c r="BQ3" s="732">
        <v>5392</v>
      </c>
      <c r="BR3" s="732">
        <v>0</v>
      </c>
      <c r="BS3" s="732">
        <v>0</v>
      </c>
      <c r="BT3" s="732">
        <v>0</v>
      </c>
      <c r="BU3" s="732">
        <v>0</v>
      </c>
      <c r="BV3" s="732">
        <v>0</v>
      </c>
      <c r="BW3" s="732">
        <v>0</v>
      </c>
      <c r="BX3" s="732">
        <v>0</v>
      </c>
      <c r="BY3" s="732">
        <v>0</v>
      </c>
      <c r="BZ3" s="732">
        <v>0</v>
      </c>
      <c r="CA3" s="732">
        <v>0</v>
      </c>
      <c r="CB3" s="732">
        <v>0</v>
      </c>
      <c r="CC3" s="732">
        <v>0</v>
      </c>
      <c r="CD3" s="732">
        <v>0</v>
      </c>
      <c r="CE3" s="732">
        <v>0</v>
      </c>
      <c r="CF3" s="732">
        <v>0</v>
      </c>
      <c r="CG3" s="732">
        <v>0</v>
      </c>
      <c r="CH3" s="732">
        <v>0</v>
      </c>
      <c r="CI3" s="732">
        <v>0</v>
      </c>
      <c r="CJ3" s="732">
        <v>0</v>
      </c>
      <c r="CK3" s="732">
        <v>0</v>
      </c>
      <c r="CL3" s="732">
        <v>0</v>
      </c>
      <c r="CM3" s="732">
        <v>0</v>
      </c>
      <c r="CN3" s="732">
        <v>0</v>
      </c>
      <c r="CO3" s="732">
        <v>0</v>
      </c>
      <c r="CP3" s="732">
        <v>0</v>
      </c>
      <c r="CQ3" s="732">
        <v>0</v>
      </c>
      <c r="CR3" s="732">
        <v>0</v>
      </c>
      <c r="CS3" s="732">
        <v>0</v>
      </c>
      <c r="CT3" s="732">
        <v>0</v>
      </c>
      <c r="CU3" s="732">
        <v>0</v>
      </c>
      <c r="CV3" s="732">
        <v>0</v>
      </c>
      <c r="CW3" s="732">
        <v>0</v>
      </c>
      <c r="CX3" s="732">
        <v>0</v>
      </c>
      <c r="CY3" s="732">
        <v>0</v>
      </c>
      <c r="CZ3" s="732">
        <v>0</v>
      </c>
      <c r="DA3" s="732">
        <v>0</v>
      </c>
      <c r="DB3" s="732">
        <v>0</v>
      </c>
      <c r="DC3" s="732">
        <v>0</v>
      </c>
      <c r="DD3" s="732">
        <v>0</v>
      </c>
      <c r="DE3" s="732">
        <v>0</v>
      </c>
      <c r="DF3" s="732">
        <v>0</v>
      </c>
      <c r="DG3" s="732">
        <v>0</v>
      </c>
      <c r="DH3" s="732">
        <v>0</v>
      </c>
      <c r="DI3" s="732">
        <v>0</v>
      </c>
      <c r="DJ3" s="732">
        <v>0</v>
      </c>
      <c r="DK3" s="732">
        <v>5392</v>
      </c>
      <c r="DL3" s="732">
        <v>0</v>
      </c>
      <c r="DM3" s="732">
        <v>0</v>
      </c>
      <c r="DN3" s="732">
        <v>0</v>
      </c>
      <c r="DO3" s="732">
        <v>0</v>
      </c>
      <c r="DP3" s="732">
        <v>0</v>
      </c>
      <c r="DQ3" s="732">
        <v>0</v>
      </c>
      <c r="DR3" s="732">
        <v>0</v>
      </c>
      <c r="DS3" s="732">
        <v>0</v>
      </c>
      <c r="DT3" s="732">
        <v>0</v>
      </c>
      <c r="DU3" s="732">
        <v>0</v>
      </c>
      <c r="DV3" s="732">
        <v>0</v>
      </c>
      <c r="DW3" s="732">
        <v>0</v>
      </c>
      <c r="DX3" s="732">
        <v>0</v>
      </c>
      <c r="DY3" s="732">
        <v>0</v>
      </c>
      <c r="DZ3" s="732">
        <v>0</v>
      </c>
      <c r="EA3" s="732">
        <v>0</v>
      </c>
      <c r="EB3" s="732">
        <v>0</v>
      </c>
      <c r="EC3" s="732">
        <v>0</v>
      </c>
      <c r="ED3" s="732">
        <v>0</v>
      </c>
      <c r="EE3" s="732">
        <v>0</v>
      </c>
      <c r="EF3" s="732">
        <v>0</v>
      </c>
      <c r="EG3" s="732">
        <v>0</v>
      </c>
      <c r="EH3" s="732">
        <v>0</v>
      </c>
      <c r="EI3" s="732">
        <v>0</v>
      </c>
      <c r="EJ3" s="732">
        <v>0</v>
      </c>
      <c r="EK3" s="732">
        <v>0</v>
      </c>
      <c r="EL3" s="732">
        <v>0</v>
      </c>
      <c r="EM3" s="732">
        <v>0</v>
      </c>
      <c r="EN3" s="732">
        <v>0</v>
      </c>
      <c r="EO3" s="732">
        <v>0</v>
      </c>
      <c r="EP3" s="732">
        <v>0</v>
      </c>
      <c r="EQ3" s="732">
        <v>0</v>
      </c>
      <c r="ER3" s="732">
        <v>0</v>
      </c>
      <c r="ES3" s="732">
        <v>0</v>
      </c>
      <c r="ET3" s="732">
        <v>0</v>
      </c>
      <c r="EU3" s="732">
        <v>0</v>
      </c>
      <c r="EV3" s="732">
        <v>0</v>
      </c>
      <c r="EW3" s="732">
        <v>0</v>
      </c>
      <c r="EX3" s="732">
        <v>0</v>
      </c>
      <c r="EY3" s="732">
        <v>0</v>
      </c>
      <c r="EZ3" s="732">
        <v>0</v>
      </c>
      <c r="FA3" s="732">
        <v>0</v>
      </c>
      <c r="FB3" s="732">
        <v>0</v>
      </c>
      <c r="FC3" s="732">
        <v>0.97326799999999991</v>
      </c>
      <c r="FD3" s="732">
        <v>0</v>
      </c>
      <c r="FE3" s="732">
        <v>0</v>
      </c>
      <c r="FF3" s="732">
        <v>0</v>
      </c>
      <c r="FG3" s="732">
        <v>5.4563E-2</v>
      </c>
      <c r="FH3" s="732">
        <v>4.9061999999999995E-2</v>
      </c>
      <c r="FI3" s="732">
        <v>0</v>
      </c>
      <c r="FJ3" s="732">
        <v>0</v>
      </c>
      <c r="FK3" s="732">
        <v>0</v>
      </c>
      <c r="FL3" s="732">
        <v>0</v>
      </c>
      <c r="FM3" s="732">
        <v>0</v>
      </c>
      <c r="FN3" s="732">
        <v>0</v>
      </c>
      <c r="FO3" s="732">
        <v>0</v>
      </c>
      <c r="FP3" s="732">
        <v>0</v>
      </c>
      <c r="FQ3" s="732">
        <v>0</v>
      </c>
      <c r="FR3" s="732">
        <v>0</v>
      </c>
      <c r="FS3" s="732">
        <v>0</v>
      </c>
      <c r="FT3" s="732">
        <v>0</v>
      </c>
      <c r="FU3" s="732">
        <v>0</v>
      </c>
      <c r="FV3" s="732">
        <v>0</v>
      </c>
      <c r="FW3" s="732">
        <v>0</v>
      </c>
      <c r="FX3" s="732">
        <v>0</v>
      </c>
      <c r="FY3" s="732">
        <v>0</v>
      </c>
      <c r="FZ3" s="732">
        <v>0</v>
      </c>
      <c r="GA3" s="732">
        <v>0</v>
      </c>
      <c r="GB3" s="732">
        <v>0</v>
      </c>
      <c r="GC3" s="732">
        <v>0</v>
      </c>
      <c r="GD3" s="732">
        <v>0</v>
      </c>
      <c r="GE3" s="732">
        <v>0</v>
      </c>
      <c r="GF3" s="732">
        <v>0</v>
      </c>
      <c r="GG3" s="732">
        <v>0</v>
      </c>
      <c r="GH3" s="732">
        <v>0</v>
      </c>
      <c r="GI3" s="732">
        <v>0</v>
      </c>
      <c r="GJ3" s="732">
        <v>0</v>
      </c>
      <c r="GK3" s="732">
        <v>0</v>
      </c>
      <c r="GL3" s="732">
        <v>0</v>
      </c>
      <c r="GM3" s="732">
        <v>0</v>
      </c>
      <c r="GN3" s="732">
        <v>0</v>
      </c>
      <c r="GO3" s="732">
        <v>0</v>
      </c>
      <c r="GP3" s="732">
        <v>0</v>
      </c>
      <c r="GQ3" s="732">
        <v>0</v>
      </c>
      <c r="GR3" s="732">
        <v>0</v>
      </c>
      <c r="GS3" s="732">
        <v>0</v>
      </c>
      <c r="GT3" s="732">
        <v>0</v>
      </c>
      <c r="GU3" s="732">
        <v>0</v>
      </c>
      <c r="GV3" s="732">
        <v>0</v>
      </c>
      <c r="GW3" s="732">
        <v>0</v>
      </c>
      <c r="GX3" s="732">
        <v>0</v>
      </c>
      <c r="GY3" s="732">
        <v>0</v>
      </c>
      <c r="GZ3" s="732">
        <v>0</v>
      </c>
      <c r="HA3" s="732">
        <v>0</v>
      </c>
      <c r="HB3" s="732">
        <v>0</v>
      </c>
      <c r="HC3" s="732">
        <v>0</v>
      </c>
      <c r="HD3" s="732">
        <v>0</v>
      </c>
      <c r="HE3" s="732">
        <v>0</v>
      </c>
      <c r="HF3" s="732">
        <v>0</v>
      </c>
      <c r="HG3" s="732">
        <v>0</v>
      </c>
      <c r="HH3" s="732">
        <v>0</v>
      </c>
      <c r="HI3" s="732">
        <v>0</v>
      </c>
      <c r="HJ3" s="732">
        <v>0</v>
      </c>
      <c r="HK3" s="732">
        <v>0</v>
      </c>
      <c r="HL3" s="732">
        <v>0</v>
      </c>
      <c r="HM3" s="732">
        <v>0</v>
      </c>
      <c r="HN3" s="732">
        <v>0</v>
      </c>
      <c r="HO3" s="732">
        <v>0</v>
      </c>
      <c r="HP3" s="732">
        <v>0</v>
      </c>
      <c r="HQ3" s="732">
        <v>0</v>
      </c>
      <c r="HR3" s="732">
        <v>0</v>
      </c>
      <c r="HS3" s="732">
        <v>0</v>
      </c>
      <c r="HT3" s="732">
        <v>0</v>
      </c>
      <c r="HU3" s="732">
        <v>0</v>
      </c>
      <c r="HV3" s="732">
        <v>0</v>
      </c>
      <c r="HW3" s="732">
        <v>0</v>
      </c>
      <c r="HX3" s="732">
        <v>0</v>
      </c>
      <c r="HY3" s="732">
        <v>0</v>
      </c>
      <c r="HZ3" s="732">
        <v>0</v>
      </c>
      <c r="IA3" s="732">
        <v>0</v>
      </c>
      <c r="IB3" s="732">
        <v>0</v>
      </c>
      <c r="IC3" s="732">
        <v>0</v>
      </c>
      <c r="ID3" s="732">
        <v>0</v>
      </c>
      <c r="IE3" s="732">
        <v>0</v>
      </c>
      <c r="IF3" s="732">
        <v>0</v>
      </c>
      <c r="IG3" s="732">
        <v>0</v>
      </c>
      <c r="IH3" s="732">
        <v>0</v>
      </c>
      <c r="II3" s="732">
        <v>0</v>
      </c>
      <c r="IJ3" s="732">
        <v>0</v>
      </c>
      <c r="IK3" s="732">
        <v>0</v>
      </c>
      <c r="IL3" s="732">
        <v>0</v>
      </c>
      <c r="IM3" s="732">
        <v>0</v>
      </c>
      <c r="IN3" s="732">
        <v>0</v>
      </c>
      <c r="IO3" s="732">
        <v>0</v>
      </c>
      <c r="IP3" s="732">
        <v>0</v>
      </c>
      <c r="IQ3" s="732">
        <v>0</v>
      </c>
      <c r="IR3" s="732">
        <v>0</v>
      </c>
      <c r="IS3" s="732">
        <v>0</v>
      </c>
      <c r="IT3" s="732">
        <v>0</v>
      </c>
      <c r="IU3" s="732">
        <v>0</v>
      </c>
      <c r="IV3" s="732">
        <v>0</v>
      </c>
      <c r="IW3" s="732">
        <v>0</v>
      </c>
      <c r="IX3" s="732">
        <v>0</v>
      </c>
      <c r="IY3" s="732">
        <v>0</v>
      </c>
      <c r="IZ3" s="732">
        <v>0</v>
      </c>
      <c r="JA3" s="732">
        <v>0</v>
      </c>
    </row>
    <row r="4" spans="1:261" hidden="1" x14ac:dyDescent="0.2">
      <c r="A4" s="732">
        <v>3801</v>
      </c>
      <c r="B4" s="732">
        <v>28349</v>
      </c>
      <c r="C4" s="732">
        <v>35</v>
      </c>
      <c r="D4" s="732">
        <v>2021</v>
      </c>
      <c r="E4" s="732">
        <v>5392</v>
      </c>
      <c r="F4" s="732">
        <v>0</v>
      </c>
      <c r="G4" s="732">
        <v>904.08</v>
      </c>
      <c r="H4" s="732">
        <v>850.45100000000002</v>
      </c>
      <c r="I4" s="732">
        <v>850.45100000000002</v>
      </c>
      <c r="J4" s="732">
        <v>904.08</v>
      </c>
      <c r="K4" s="732">
        <v>0</v>
      </c>
      <c r="L4" s="732">
        <v>6540</v>
      </c>
      <c r="M4" s="732">
        <v>0</v>
      </c>
      <c r="N4" s="732">
        <v>0</v>
      </c>
      <c r="P4" s="732">
        <v>904.08</v>
      </c>
      <c r="Q4" s="732">
        <v>0</v>
      </c>
      <c r="R4" s="732">
        <v>430984</v>
      </c>
      <c r="S4" s="732">
        <v>476.71000000000004</v>
      </c>
      <c r="U4" s="732">
        <v>0</v>
      </c>
      <c r="V4" s="732">
        <v>41.258000000000003</v>
      </c>
      <c r="W4" s="732">
        <v>26983</v>
      </c>
      <c r="X4" s="732">
        <v>26983</v>
      </c>
      <c r="Z4" s="732">
        <v>0</v>
      </c>
      <c r="AA4" s="732">
        <v>1</v>
      </c>
      <c r="AB4" s="732">
        <v>1</v>
      </c>
      <c r="AC4" s="732">
        <v>0</v>
      </c>
      <c r="AD4" s="732" t="s">
        <v>318</v>
      </c>
      <c r="AE4" s="732">
        <v>0</v>
      </c>
      <c r="AH4" s="732">
        <v>0</v>
      </c>
      <c r="AI4" s="732">
        <v>0</v>
      </c>
      <c r="AJ4" s="732">
        <v>5104</v>
      </c>
      <c r="AK4" s="732" t="s">
        <v>787</v>
      </c>
      <c r="AL4" s="732" t="s">
        <v>55</v>
      </c>
      <c r="AM4" s="732">
        <v>0</v>
      </c>
      <c r="AN4" s="732">
        <v>0</v>
      </c>
      <c r="AO4" s="732">
        <v>0</v>
      </c>
      <c r="AP4" s="732">
        <v>0</v>
      </c>
      <c r="AQ4" s="732">
        <v>0</v>
      </c>
      <c r="AR4" s="732">
        <v>0</v>
      </c>
      <c r="AS4" s="732">
        <v>0</v>
      </c>
      <c r="AT4" s="732">
        <v>0</v>
      </c>
      <c r="AU4" s="732">
        <v>0</v>
      </c>
      <c r="AV4" s="732">
        <v>0</v>
      </c>
      <c r="AW4" s="732">
        <v>8211705</v>
      </c>
      <c r="AX4" s="732">
        <v>8099345</v>
      </c>
      <c r="AY4" s="732">
        <v>0</v>
      </c>
      <c r="AZ4" s="732">
        <v>516594</v>
      </c>
      <c r="BA4" s="732">
        <v>53.25</v>
      </c>
      <c r="BB4" s="732">
        <v>35476</v>
      </c>
      <c r="BC4" s="732">
        <v>35476</v>
      </c>
      <c r="BD4" s="732">
        <v>45.204000000000001</v>
      </c>
      <c r="BE4" s="732">
        <v>0</v>
      </c>
      <c r="BF4" s="732">
        <v>7137861</v>
      </c>
      <c r="BG4" s="732">
        <v>0</v>
      </c>
      <c r="BH4" s="732">
        <v>311.31</v>
      </c>
      <c r="BI4" s="732">
        <v>85610</v>
      </c>
      <c r="BJ4" s="732">
        <v>12</v>
      </c>
      <c r="BK4" s="732">
        <v>0</v>
      </c>
      <c r="BL4" s="732">
        <v>0</v>
      </c>
      <c r="BM4" s="732">
        <v>0</v>
      </c>
      <c r="BN4" s="732">
        <v>0</v>
      </c>
      <c r="BO4" s="732">
        <v>0</v>
      </c>
      <c r="BP4" s="732">
        <v>0</v>
      </c>
      <c r="BQ4" s="732">
        <v>5392</v>
      </c>
      <c r="BR4" s="732">
        <v>1</v>
      </c>
      <c r="BS4" s="732">
        <v>0</v>
      </c>
      <c r="BT4" s="732">
        <v>0</v>
      </c>
      <c r="BU4" s="732">
        <v>0</v>
      </c>
      <c r="BV4" s="732">
        <v>0</v>
      </c>
      <c r="BW4" s="732">
        <v>0</v>
      </c>
      <c r="BX4" s="732">
        <v>0</v>
      </c>
      <c r="BY4" s="732">
        <v>0</v>
      </c>
      <c r="BZ4" s="732">
        <v>0</v>
      </c>
      <c r="CA4" s="732">
        <v>0</v>
      </c>
      <c r="CB4" s="732">
        <v>0</v>
      </c>
      <c r="CC4" s="732">
        <v>0</v>
      </c>
      <c r="CG4" s="732">
        <v>0</v>
      </c>
      <c r="CH4" s="732">
        <v>26750</v>
      </c>
      <c r="CI4" s="732">
        <v>0</v>
      </c>
      <c r="CJ4" s="732">
        <v>4</v>
      </c>
      <c r="CK4" s="732">
        <v>0</v>
      </c>
      <c r="CL4" s="732">
        <v>0</v>
      </c>
      <c r="CN4" s="732">
        <v>0</v>
      </c>
      <c r="CO4" s="732">
        <v>1</v>
      </c>
      <c r="CP4" s="732">
        <v>0</v>
      </c>
      <c r="CQ4" s="732">
        <v>0.5</v>
      </c>
      <c r="CR4" s="732">
        <v>904.08</v>
      </c>
      <c r="CS4" s="732">
        <v>0</v>
      </c>
      <c r="CT4" s="732">
        <v>0</v>
      </c>
      <c r="CU4" s="732">
        <v>0</v>
      </c>
      <c r="CV4" s="732">
        <v>0</v>
      </c>
      <c r="CW4" s="732">
        <v>0</v>
      </c>
      <c r="CX4" s="732">
        <v>0</v>
      </c>
      <c r="CY4" s="732">
        <v>0</v>
      </c>
      <c r="CZ4" s="732">
        <v>0</v>
      </c>
      <c r="DA4" s="732">
        <v>1</v>
      </c>
      <c r="DB4" s="732">
        <v>5561950</v>
      </c>
      <c r="DC4" s="732">
        <v>0</v>
      </c>
      <c r="DD4" s="732">
        <v>0</v>
      </c>
      <c r="DE4" s="732">
        <v>750360</v>
      </c>
      <c r="DF4" s="732">
        <v>750360</v>
      </c>
      <c r="DG4" s="732">
        <v>573.66999999999996</v>
      </c>
      <c r="DH4" s="732">
        <v>0</v>
      </c>
      <c r="DI4" s="732">
        <v>0</v>
      </c>
      <c r="DK4" s="732">
        <v>5392</v>
      </c>
      <c r="DL4" s="732">
        <v>0</v>
      </c>
      <c r="DM4" s="732">
        <v>656307</v>
      </c>
      <c r="DN4" s="732">
        <v>0</v>
      </c>
      <c r="DO4" s="732">
        <v>0</v>
      </c>
      <c r="DP4" s="732">
        <v>0</v>
      </c>
      <c r="DQ4" s="732">
        <v>0</v>
      </c>
      <c r="DR4" s="732">
        <v>0</v>
      </c>
      <c r="DS4" s="732">
        <v>0</v>
      </c>
      <c r="DT4" s="732">
        <v>0</v>
      </c>
      <c r="DU4" s="732">
        <v>0</v>
      </c>
      <c r="DV4" s="732">
        <v>0</v>
      </c>
      <c r="DW4" s="732">
        <v>0</v>
      </c>
      <c r="DX4" s="732">
        <v>0</v>
      </c>
      <c r="DY4" s="732">
        <v>0</v>
      </c>
      <c r="DZ4" s="732">
        <v>0</v>
      </c>
      <c r="EA4" s="732">
        <v>0</v>
      </c>
      <c r="EB4" s="732">
        <v>0</v>
      </c>
      <c r="EC4" s="732">
        <v>37.087000000000003</v>
      </c>
      <c r="ED4" s="732">
        <v>266804</v>
      </c>
      <c r="EE4" s="732">
        <v>0</v>
      </c>
      <c r="EF4" s="732">
        <v>0</v>
      </c>
      <c r="EG4" s="732">
        <v>0</v>
      </c>
      <c r="EH4" s="732">
        <v>389503</v>
      </c>
      <c r="EI4" s="732">
        <v>0</v>
      </c>
      <c r="EJ4" s="732">
        <v>0</v>
      </c>
      <c r="EK4" s="732">
        <v>18.544</v>
      </c>
      <c r="EL4" s="732">
        <v>0</v>
      </c>
      <c r="EM4" s="732">
        <v>0</v>
      </c>
      <c r="EN4" s="732">
        <v>0.78500000000000003</v>
      </c>
      <c r="EO4" s="732">
        <v>0</v>
      </c>
      <c r="EP4" s="732">
        <v>0</v>
      </c>
      <c r="EQ4" s="732">
        <v>19.329000000000001</v>
      </c>
      <c r="ER4" s="732">
        <v>0</v>
      </c>
      <c r="ES4" s="732">
        <v>59.557000000000002</v>
      </c>
      <c r="ET4" s="732">
        <v>26750</v>
      </c>
      <c r="EU4" s="732">
        <v>516594</v>
      </c>
      <c r="EV4" s="732">
        <v>0</v>
      </c>
      <c r="EW4" s="732">
        <v>0</v>
      </c>
      <c r="EX4" s="732">
        <v>0</v>
      </c>
      <c r="EZ4" s="732">
        <v>6912588</v>
      </c>
      <c r="FA4" s="732">
        <v>0</v>
      </c>
      <c r="FB4" s="732">
        <v>7429182</v>
      </c>
      <c r="FC4" s="732">
        <v>0.97326799999999991</v>
      </c>
      <c r="FD4" s="732">
        <v>0</v>
      </c>
      <c r="FE4" s="732">
        <v>968217</v>
      </c>
      <c r="FF4" s="732">
        <v>218540</v>
      </c>
      <c r="FG4" s="732">
        <v>5.4563E-2</v>
      </c>
      <c r="FH4" s="732">
        <v>4.8908E-2</v>
      </c>
      <c r="FI4" s="732">
        <v>0</v>
      </c>
      <c r="FJ4" s="732">
        <v>0</v>
      </c>
      <c r="FK4" s="732">
        <v>1398.56</v>
      </c>
      <c r="FL4" s="732">
        <v>8642689</v>
      </c>
      <c r="FM4" s="732">
        <v>0</v>
      </c>
      <c r="FN4" s="732">
        <v>0</v>
      </c>
      <c r="FO4" s="732">
        <v>9661</v>
      </c>
      <c r="FP4" s="732">
        <v>0</v>
      </c>
      <c r="FQ4" s="732">
        <v>9661</v>
      </c>
      <c r="FR4" s="732">
        <v>9661</v>
      </c>
      <c r="FS4" s="732">
        <v>0</v>
      </c>
      <c r="FT4" s="732">
        <v>0</v>
      </c>
      <c r="FU4" s="732">
        <v>0</v>
      </c>
      <c r="FV4" s="732">
        <v>0</v>
      </c>
      <c r="FW4" s="732">
        <v>0</v>
      </c>
      <c r="FX4" s="732">
        <v>0</v>
      </c>
      <c r="FY4" s="732">
        <v>0</v>
      </c>
      <c r="FZ4" s="732">
        <v>0</v>
      </c>
      <c r="GA4" s="732">
        <v>0</v>
      </c>
      <c r="GB4" s="732">
        <v>302835</v>
      </c>
      <c r="GC4" s="732">
        <v>302835</v>
      </c>
      <c r="GD4" s="732">
        <v>34.300000000000004</v>
      </c>
      <c r="GF4" s="732">
        <v>0</v>
      </c>
      <c r="GG4" s="732">
        <v>0</v>
      </c>
      <c r="GH4" s="732">
        <v>0</v>
      </c>
      <c r="GI4" s="732">
        <v>0</v>
      </c>
      <c r="GJ4" s="732">
        <v>0</v>
      </c>
      <c r="GK4" s="732">
        <v>4999</v>
      </c>
      <c r="GL4" s="732">
        <v>9474</v>
      </c>
      <c r="GM4" s="732">
        <v>0</v>
      </c>
      <c r="GN4" s="732">
        <v>0</v>
      </c>
      <c r="GO4" s="732">
        <v>0</v>
      </c>
      <c r="GP4" s="732">
        <v>8615939</v>
      </c>
      <c r="GQ4" s="732">
        <v>8615939</v>
      </c>
      <c r="GR4" s="732">
        <v>0</v>
      </c>
      <c r="GS4" s="732">
        <v>0</v>
      </c>
      <c r="GT4" s="732">
        <v>0</v>
      </c>
      <c r="HB4" s="732">
        <v>0</v>
      </c>
      <c r="HC4" s="732">
        <v>0</v>
      </c>
      <c r="HD4" s="732">
        <v>0</v>
      </c>
    </row>
    <row r="5" spans="1:261" hidden="1" x14ac:dyDescent="0.2">
      <c r="A5" s="732">
        <v>13801</v>
      </c>
      <c r="B5" s="732">
        <v>28349</v>
      </c>
      <c r="C5" s="732">
        <v>35</v>
      </c>
      <c r="D5" s="732">
        <v>2021</v>
      </c>
      <c r="E5" s="732">
        <v>5392</v>
      </c>
      <c r="F5" s="732">
        <v>0</v>
      </c>
      <c r="G5" s="732">
        <v>405.72200000000004</v>
      </c>
      <c r="H5" s="732">
        <v>396.036</v>
      </c>
      <c r="I5" s="732">
        <v>396.036</v>
      </c>
      <c r="J5" s="732">
        <v>405.72200000000004</v>
      </c>
      <c r="K5" s="732">
        <v>0</v>
      </c>
      <c r="L5" s="732">
        <v>6540</v>
      </c>
      <c r="M5" s="732">
        <v>0</v>
      </c>
      <c r="N5" s="732">
        <v>0</v>
      </c>
      <c r="P5" s="732">
        <v>405.72200000000004</v>
      </c>
      <c r="Q5" s="732">
        <v>0</v>
      </c>
      <c r="R5" s="732">
        <v>193412</v>
      </c>
      <c r="S5" s="732">
        <v>476.71000000000004</v>
      </c>
      <c r="U5" s="732">
        <v>0</v>
      </c>
      <c r="V5" s="732">
        <v>6.952</v>
      </c>
      <c r="W5" s="732">
        <v>4547</v>
      </c>
      <c r="X5" s="732">
        <v>4547</v>
      </c>
      <c r="Z5" s="732">
        <v>0</v>
      </c>
      <c r="AA5" s="732">
        <v>1</v>
      </c>
      <c r="AB5" s="732">
        <v>1</v>
      </c>
      <c r="AC5" s="732">
        <v>0</v>
      </c>
      <c r="AD5" s="732" t="s">
        <v>318</v>
      </c>
      <c r="AE5" s="732">
        <v>0</v>
      </c>
      <c r="AH5" s="732">
        <v>0</v>
      </c>
      <c r="AI5" s="732">
        <v>0</v>
      </c>
      <c r="AJ5" s="732">
        <v>5104</v>
      </c>
      <c r="AK5" s="732" t="s">
        <v>787</v>
      </c>
      <c r="AL5" s="732" t="s">
        <v>56</v>
      </c>
      <c r="AM5" s="732">
        <v>0</v>
      </c>
      <c r="AN5" s="732">
        <v>0</v>
      </c>
      <c r="AO5" s="732">
        <v>0</v>
      </c>
      <c r="AP5" s="732">
        <v>0</v>
      </c>
      <c r="AQ5" s="732">
        <v>0</v>
      </c>
      <c r="AR5" s="732">
        <v>0</v>
      </c>
      <c r="AS5" s="732">
        <v>0</v>
      </c>
      <c r="AT5" s="732">
        <v>0</v>
      </c>
      <c r="AU5" s="732">
        <v>0</v>
      </c>
      <c r="AV5" s="732">
        <v>0</v>
      </c>
      <c r="AW5" s="732">
        <v>3659280</v>
      </c>
      <c r="AX5" s="732">
        <v>3639571</v>
      </c>
      <c r="AY5" s="732">
        <v>0</v>
      </c>
      <c r="AZ5" s="732">
        <v>193412</v>
      </c>
      <c r="BA5" s="732">
        <v>38.667000000000002</v>
      </c>
      <c r="BB5" s="732">
        <v>15921</v>
      </c>
      <c r="BC5" s="732">
        <v>15921</v>
      </c>
      <c r="BD5" s="732">
        <v>20.286000000000001</v>
      </c>
      <c r="BE5" s="732">
        <v>0</v>
      </c>
      <c r="BF5" s="732">
        <v>3210934</v>
      </c>
      <c r="BG5" s="732">
        <v>0</v>
      </c>
      <c r="BH5" s="732">
        <v>0</v>
      </c>
      <c r="BI5" s="732">
        <v>0</v>
      </c>
      <c r="BJ5" s="732">
        <v>12</v>
      </c>
      <c r="BK5" s="732">
        <v>0</v>
      </c>
      <c r="BL5" s="732">
        <v>0</v>
      </c>
      <c r="BM5" s="732">
        <v>0</v>
      </c>
      <c r="BN5" s="732">
        <v>0</v>
      </c>
      <c r="BO5" s="732">
        <v>0</v>
      </c>
      <c r="BP5" s="732">
        <v>0</v>
      </c>
      <c r="BQ5" s="732">
        <v>5392</v>
      </c>
      <c r="BR5" s="732">
        <v>1</v>
      </c>
      <c r="BS5" s="732">
        <v>0</v>
      </c>
      <c r="BT5" s="732">
        <v>0</v>
      </c>
      <c r="BU5" s="732">
        <v>0</v>
      </c>
      <c r="BV5" s="732">
        <v>0</v>
      </c>
      <c r="BW5" s="732">
        <v>0</v>
      </c>
      <c r="BX5" s="732">
        <v>0</v>
      </c>
      <c r="BY5" s="732">
        <v>0</v>
      </c>
      <c r="BZ5" s="732">
        <v>0</v>
      </c>
      <c r="CA5" s="732">
        <v>0</v>
      </c>
      <c r="CB5" s="732">
        <v>0</v>
      </c>
      <c r="CC5" s="732">
        <v>0</v>
      </c>
      <c r="CG5" s="732">
        <v>0</v>
      </c>
      <c r="CH5" s="732">
        <v>19709</v>
      </c>
      <c r="CI5" s="732">
        <v>0</v>
      </c>
      <c r="CJ5" s="732">
        <v>4</v>
      </c>
      <c r="CK5" s="732">
        <v>0</v>
      </c>
      <c r="CL5" s="732">
        <v>0</v>
      </c>
      <c r="CN5" s="732">
        <v>0</v>
      </c>
      <c r="CO5" s="732">
        <v>1</v>
      </c>
      <c r="CP5" s="732">
        <v>0</v>
      </c>
      <c r="CQ5" s="732">
        <v>1.5</v>
      </c>
      <c r="CR5" s="732">
        <v>405.72200000000004</v>
      </c>
      <c r="CS5" s="732">
        <v>0</v>
      </c>
      <c r="CT5" s="732">
        <v>0</v>
      </c>
      <c r="CU5" s="732">
        <v>0</v>
      </c>
      <c r="CV5" s="732">
        <v>0</v>
      </c>
      <c r="CW5" s="732">
        <v>0</v>
      </c>
      <c r="CX5" s="732">
        <v>0</v>
      </c>
      <c r="CY5" s="732">
        <v>0</v>
      </c>
      <c r="CZ5" s="732">
        <v>0</v>
      </c>
      <c r="DA5" s="732">
        <v>1</v>
      </c>
      <c r="DB5" s="732">
        <v>2590075</v>
      </c>
      <c r="DC5" s="732">
        <v>0</v>
      </c>
      <c r="DD5" s="732">
        <v>0</v>
      </c>
      <c r="DE5" s="732">
        <v>484182</v>
      </c>
      <c r="DF5" s="732">
        <v>484182</v>
      </c>
      <c r="DG5" s="732">
        <v>370.17</v>
      </c>
      <c r="DH5" s="732">
        <v>0</v>
      </c>
      <c r="DI5" s="732">
        <v>0</v>
      </c>
      <c r="DK5" s="732">
        <v>5392</v>
      </c>
      <c r="DL5" s="732">
        <v>0</v>
      </c>
      <c r="DM5" s="732">
        <v>204401</v>
      </c>
      <c r="DN5" s="732">
        <v>0</v>
      </c>
      <c r="DO5" s="732">
        <v>0</v>
      </c>
      <c r="DP5" s="732">
        <v>0</v>
      </c>
      <c r="DQ5" s="732">
        <v>0</v>
      </c>
      <c r="DR5" s="732">
        <v>0</v>
      </c>
      <c r="DS5" s="732">
        <v>0</v>
      </c>
      <c r="DT5" s="732">
        <v>0</v>
      </c>
      <c r="DU5" s="732">
        <v>0</v>
      </c>
      <c r="DV5" s="732">
        <v>0</v>
      </c>
      <c r="DW5" s="732">
        <v>0</v>
      </c>
      <c r="DX5" s="732">
        <v>0</v>
      </c>
      <c r="DY5" s="732">
        <v>0</v>
      </c>
      <c r="DZ5" s="732">
        <v>0</v>
      </c>
      <c r="EA5" s="732">
        <v>0</v>
      </c>
      <c r="EB5" s="732">
        <v>0</v>
      </c>
      <c r="EC5" s="732">
        <v>0</v>
      </c>
      <c r="ED5" s="732">
        <v>0</v>
      </c>
      <c r="EE5" s="732">
        <v>0</v>
      </c>
      <c r="EF5" s="732">
        <v>0</v>
      </c>
      <c r="EG5" s="732">
        <v>0</v>
      </c>
      <c r="EH5" s="732">
        <v>204401</v>
      </c>
      <c r="EI5" s="732">
        <v>0</v>
      </c>
      <c r="EJ5" s="732">
        <v>0</v>
      </c>
      <c r="EK5" s="732">
        <v>8.1140000000000008</v>
      </c>
      <c r="EL5" s="732">
        <v>0</v>
      </c>
      <c r="EM5" s="732">
        <v>0.47400000000000003</v>
      </c>
      <c r="EN5" s="732">
        <v>1.0980000000000001</v>
      </c>
      <c r="EO5" s="732">
        <v>0</v>
      </c>
      <c r="EP5" s="732">
        <v>0</v>
      </c>
      <c r="EQ5" s="732">
        <v>9.6859999999999999</v>
      </c>
      <c r="ER5" s="732">
        <v>0</v>
      </c>
      <c r="ES5" s="732">
        <v>31.254000000000001</v>
      </c>
      <c r="ET5" s="732">
        <v>19709</v>
      </c>
      <c r="EU5" s="732">
        <v>193412</v>
      </c>
      <c r="EV5" s="732">
        <v>0</v>
      </c>
      <c r="EW5" s="732">
        <v>0</v>
      </c>
      <c r="EX5" s="732">
        <v>0</v>
      </c>
      <c r="EZ5" s="732">
        <v>3105714</v>
      </c>
      <c r="FA5" s="732">
        <v>0</v>
      </c>
      <c r="FB5" s="732">
        <v>3299126</v>
      </c>
      <c r="FC5" s="732">
        <v>0.97326799999999991</v>
      </c>
      <c r="FD5" s="732">
        <v>0</v>
      </c>
      <c r="FE5" s="732">
        <v>435548</v>
      </c>
      <c r="FF5" s="732">
        <v>98309</v>
      </c>
      <c r="FG5" s="732">
        <v>5.4563E-2</v>
      </c>
      <c r="FH5" s="732">
        <v>4.8908E-2</v>
      </c>
      <c r="FI5" s="732">
        <v>0</v>
      </c>
      <c r="FJ5" s="732">
        <v>0</v>
      </c>
      <c r="FK5" s="732">
        <v>629.13600000000008</v>
      </c>
      <c r="FL5" s="732">
        <v>3852692</v>
      </c>
      <c r="FM5" s="732">
        <v>0</v>
      </c>
      <c r="FN5" s="732">
        <v>0</v>
      </c>
      <c r="FO5" s="732">
        <v>0</v>
      </c>
      <c r="FP5" s="732">
        <v>0</v>
      </c>
      <c r="FQ5" s="732">
        <v>0</v>
      </c>
      <c r="FR5" s="732">
        <v>0</v>
      </c>
      <c r="FS5" s="732">
        <v>0</v>
      </c>
      <c r="FT5" s="732">
        <v>0</v>
      </c>
      <c r="FU5" s="732">
        <v>0</v>
      </c>
      <c r="FV5" s="732">
        <v>0</v>
      </c>
      <c r="FW5" s="732">
        <v>0</v>
      </c>
      <c r="FX5" s="732">
        <v>0</v>
      </c>
      <c r="FY5" s="732">
        <v>0</v>
      </c>
      <c r="FZ5" s="732">
        <v>0</v>
      </c>
      <c r="GA5" s="732">
        <v>0</v>
      </c>
      <c r="GB5" s="732">
        <v>0</v>
      </c>
      <c r="GC5" s="732">
        <v>0</v>
      </c>
      <c r="GD5" s="732">
        <v>0</v>
      </c>
      <c r="GF5" s="732">
        <v>0</v>
      </c>
      <c r="GG5" s="732">
        <v>0</v>
      </c>
      <c r="GH5" s="732">
        <v>0</v>
      </c>
      <c r="GI5" s="732">
        <v>0</v>
      </c>
      <c r="GJ5" s="732">
        <v>0</v>
      </c>
      <c r="GK5" s="732">
        <v>5082</v>
      </c>
      <c r="GL5" s="732">
        <v>11274</v>
      </c>
      <c r="GM5" s="732">
        <v>0</v>
      </c>
      <c r="GN5" s="732">
        <v>0</v>
      </c>
      <c r="GO5" s="732">
        <v>0</v>
      </c>
      <c r="GP5" s="732">
        <v>3832983</v>
      </c>
      <c r="GQ5" s="732">
        <v>3832983</v>
      </c>
      <c r="GR5" s="732">
        <v>0</v>
      </c>
      <c r="GS5" s="732">
        <v>0</v>
      </c>
      <c r="GT5" s="732">
        <v>0</v>
      </c>
      <c r="HB5" s="732">
        <v>0</v>
      </c>
      <c r="HC5" s="732">
        <v>0</v>
      </c>
      <c r="HD5" s="732">
        <v>0</v>
      </c>
    </row>
    <row r="6" spans="1:261" hidden="1" x14ac:dyDescent="0.2">
      <c r="A6" s="732">
        <v>14801</v>
      </c>
      <c r="B6" s="732">
        <v>28349</v>
      </c>
      <c r="C6" s="732">
        <v>35</v>
      </c>
      <c r="D6" s="732">
        <v>2021</v>
      </c>
      <c r="E6" s="732">
        <v>5392</v>
      </c>
      <c r="F6" s="732">
        <v>0</v>
      </c>
      <c r="G6" s="732">
        <v>1520.8500000000001</v>
      </c>
      <c r="H6" s="732">
        <v>1387.847</v>
      </c>
      <c r="I6" s="732">
        <v>1387.847</v>
      </c>
      <c r="J6" s="732">
        <v>1520.8500000000001</v>
      </c>
      <c r="K6" s="732">
        <v>0</v>
      </c>
      <c r="L6" s="732">
        <v>6540</v>
      </c>
      <c r="M6" s="732">
        <v>0</v>
      </c>
      <c r="N6" s="732">
        <v>0</v>
      </c>
      <c r="P6" s="732">
        <v>1520.8500000000001</v>
      </c>
      <c r="Q6" s="732">
        <v>0</v>
      </c>
      <c r="R6" s="732">
        <v>725004</v>
      </c>
      <c r="S6" s="732">
        <v>476.71000000000004</v>
      </c>
      <c r="U6" s="732">
        <v>0</v>
      </c>
      <c r="V6" s="732">
        <v>52.95</v>
      </c>
      <c r="W6" s="732">
        <v>34629</v>
      </c>
      <c r="X6" s="732">
        <v>34629</v>
      </c>
      <c r="Z6" s="732">
        <v>0</v>
      </c>
      <c r="AA6" s="732">
        <v>1</v>
      </c>
      <c r="AB6" s="732">
        <v>1</v>
      </c>
      <c r="AC6" s="732">
        <v>0</v>
      </c>
      <c r="AD6" s="732" t="s">
        <v>318</v>
      </c>
      <c r="AE6" s="732">
        <v>0</v>
      </c>
      <c r="AH6" s="732">
        <v>0</v>
      </c>
      <c r="AI6" s="732">
        <v>0</v>
      </c>
      <c r="AJ6" s="732">
        <v>5104</v>
      </c>
      <c r="AK6" s="732" t="s">
        <v>787</v>
      </c>
      <c r="AL6" s="732" t="s">
        <v>37</v>
      </c>
      <c r="AM6" s="732">
        <v>0</v>
      </c>
      <c r="AN6" s="732">
        <v>0</v>
      </c>
      <c r="AO6" s="732">
        <v>0</v>
      </c>
      <c r="AP6" s="732">
        <v>0</v>
      </c>
      <c r="AQ6" s="732">
        <v>0</v>
      </c>
      <c r="AR6" s="732">
        <v>0</v>
      </c>
      <c r="AS6" s="732">
        <v>0</v>
      </c>
      <c r="AT6" s="732">
        <v>0</v>
      </c>
      <c r="AU6" s="732">
        <v>0</v>
      </c>
      <c r="AV6" s="732">
        <v>0</v>
      </c>
      <c r="AW6" s="732">
        <v>15964644</v>
      </c>
      <c r="AX6" s="732">
        <v>15546410</v>
      </c>
      <c r="AY6" s="732">
        <v>0</v>
      </c>
      <c r="AZ6" s="732">
        <v>1143238</v>
      </c>
      <c r="BA6" s="732">
        <v>0</v>
      </c>
      <c r="BB6" s="732">
        <v>0</v>
      </c>
      <c r="BC6" s="732">
        <v>0</v>
      </c>
      <c r="BD6" s="732">
        <v>0</v>
      </c>
      <c r="BE6" s="732">
        <v>0</v>
      </c>
      <c r="BF6" s="732">
        <v>13630748</v>
      </c>
      <c r="BG6" s="732">
        <v>0</v>
      </c>
      <c r="BH6" s="732">
        <v>1962.048</v>
      </c>
      <c r="BI6" s="732">
        <v>418234</v>
      </c>
      <c r="BJ6" s="732">
        <v>12</v>
      </c>
      <c r="BK6" s="732">
        <v>0</v>
      </c>
      <c r="BL6" s="732">
        <v>0</v>
      </c>
      <c r="BM6" s="732">
        <v>0</v>
      </c>
      <c r="BN6" s="732">
        <v>0</v>
      </c>
      <c r="BO6" s="732">
        <v>0</v>
      </c>
      <c r="BP6" s="732">
        <v>0</v>
      </c>
      <c r="BQ6" s="732">
        <v>5392</v>
      </c>
      <c r="BR6" s="732">
        <v>1</v>
      </c>
      <c r="BS6" s="732">
        <v>0</v>
      </c>
      <c r="BT6" s="732">
        <v>0</v>
      </c>
      <c r="BU6" s="732">
        <v>0</v>
      </c>
      <c r="BV6" s="732">
        <v>0</v>
      </c>
      <c r="BW6" s="732">
        <v>0</v>
      </c>
      <c r="BX6" s="732">
        <v>0</v>
      </c>
      <c r="BY6" s="732">
        <v>0</v>
      </c>
      <c r="BZ6" s="732">
        <v>0</v>
      </c>
      <c r="CA6" s="732">
        <v>0</v>
      </c>
      <c r="CB6" s="732">
        <v>0</v>
      </c>
      <c r="CC6" s="732">
        <v>0</v>
      </c>
      <c r="CG6" s="732">
        <v>0</v>
      </c>
      <c r="CH6" s="732">
        <v>0</v>
      </c>
      <c r="CI6" s="732">
        <v>0</v>
      </c>
      <c r="CJ6" s="732">
        <v>4</v>
      </c>
      <c r="CK6" s="732">
        <v>0</v>
      </c>
      <c r="CL6" s="732">
        <v>0</v>
      </c>
      <c r="CN6" s="732">
        <v>0</v>
      </c>
      <c r="CO6" s="732">
        <v>1</v>
      </c>
      <c r="CP6" s="732">
        <v>8.3529999999999998</v>
      </c>
      <c r="CQ6" s="732">
        <v>0</v>
      </c>
      <c r="CR6" s="732">
        <v>1520.8500000000001</v>
      </c>
      <c r="CS6" s="732">
        <v>0</v>
      </c>
      <c r="CT6" s="732">
        <v>0</v>
      </c>
      <c r="CU6" s="732">
        <v>0</v>
      </c>
      <c r="CV6" s="732">
        <v>0</v>
      </c>
      <c r="CW6" s="732">
        <v>0</v>
      </c>
      <c r="CX6" s="732">
        <v>0</v>
      </c>
      <c r="CY6" s="732">
        <v>0</v>
      </c>
      <c r="CZ6" s="732">
        <v>0</v>
      </c>
      <c r="DA6" s="732">
        <v>1</v>
      </c>
      <c r="DB6" s="732">
        <v>9076519</v>
      </c>
      <c r="DC6" s="732">
        <v>0</v>
      </c>
      <c r="DD6" s="732">
        <v>0</v>
      </c>
      <c r="DE6" s="732">
        <v>2258484</v>
      </c>
      <c r="DF6" s="732">
        <v>2390139</v>
      </c>
      <c r="DG6" s="732">
        <v>1726.67</v>
      </c>
      <c r="DH6" s="732">
        <v>0</v>
      </c>
      <c r="DI6" s="732">
        <v>131655</v>
      </c>
      <c r="DK6" s="732">
        <v>5392</v>
      </c>
      <c r="DL6" s="732">
        <v>0</v>
      </c>
      <c r="DM6" s="732">
        <v>1466086</v>
      </c>
      <c r="DN6" s="732">
        <v>0</v>
      </c>
      <c r="DO6" s="732">
        <v>0</v>
      </c>
      <c r="DP6" s="732">
        <v>0</v>
      </c>
      <c r="DQ6" s="732">
        <v>0</v>
      </c>
      <c r="DR6" s="732">
        <v>0</v>
      </c>
      <c r="DS6" s="732">
        <v>0</v>
      </c>
      <c r="DT6" s="732">
        <v>0</v>
      </c>
      <c r="DU6" s="732">
        <v>0</v>
      </c>
      <c r="DV6" s="732">
        <v>0</v>
      </c>
      <c r="DW6" s="732">
        <v>0</v>
      </c>
      <c r="DX6" s="732">
        <v>0</v>
      </c>
      <c r="DY6" s="732">
        <v>0</v>
      </c>
      <c r="DZ6" s="732">
        <v>0</v>
      </c>
      <c r="EA6" s="732">
        <v>0</v>
      </c>
      <c r="EB6" s="732">
        <v>0</v>
      </c>
      <c r="EC6" s="732">
        <v>161.15200000000002</v>
      </c>
      <c r="ED6" s="732">
        <v>1159327</v>
      </c>
      <c r="EE6" s="732">
        <v>0</v>
      </c>
      <c r="EF6" s="732">
        <v>0</v>
      </c>
      <c r="EG6" s="732">
        <v>0</v>
      </c>
      <c r="EH6" s="732">
        <v>306759</v>
      </c>
      <c r="EI6" s="732">
        <v>0</v>
      </c>
      <c r="EJ6" s="732">
        <v>0</v>
      </c>
      <c r="EK6" s="732">
        <v>15.205</v>
      </c>
      <c r="EL6" s="732">
        <v>0</v>
      </c>
      <c r="EM6" s="732">
        <v>0</v>
      </c>
      <c r="EN6" s="732">
        <v>0.25800000000000001</v>
      </c>
      <c r="EO6" s="732">
        <v>0</v>
      </c>
      <c r="EP6" s="732">
        <v>0</v>
      </c>
      <c r="EQ6" s="732">
        <v>15.463000000000001</v>
      </c>
      <c r="ER6" s="732">
        <v>0</v>
      </c>
      <c r="ES6" s="732">
        <v>46.905000000000001</v>
      </c>
      <c r="ET6" s="732">
        <v>0</v>
      </c>
      <c r="EU6" s="732">
        <v>1143238</v>
      </c>
      <c r="EV6" s="732">
        <v>0</v>
      </c>
      <c r="EW6" s="732">
        <v>0</v>
      </c>
      <c r="EX6" s="732">
        <v>0</v>
      </c>
      <c r="EZ6" s="732">
        <v>13280130</v>
      </c>
      <c r="FA6" s="732">
        <v>0</v>
      </c>
      <c r="FB6" s="732">
        <v>14423368</v>
      </c>
      <c r="FC6" s="732">
        <v>0.97326799999999991</v>
      </c>
      <c r="FD6" s="732">
        <v>0</v>
      </c>
      <c r="FE6" s="732">
        <v>1848946</v>
      </c>
      <c r="FF6" s="732">
        <v>417334</v>
      </c>
      <c r="FG6" s="732">
        <v>5.4563E-2</v>
      </c>
      <c r="FH6" s="732">
        <v>4.8908E-2</v>
      </c>
      <c r="FI6" s="732">
        <v>0</v>
      </c>
      <c r="FJ6" s="732">
        <v>0</v>
      </c>
      <c r="FK6" s="732">
        <v>2670.7470000000003</v>
      </c>
      <c r="FL6" s="732">
        <v>16689648</v>
      </c>
      <c r="FM6" s="732">
        <v>0</v>
      </c>
      <c r="FN6" s="732">
        <v>0</v>
      </c>
      <c r="FO6" s="732">
        <v>0</v>
      </c>
      <c r="FP6" s="732">
        <v>0</v>
      </c>
      <c r="FQ6" s="732">
        <v>0</v>
      </c>
      <c r="FR6" s="732">
        <v>0</v>
      </c>
      <c r="FS6" s="732">
        <v>0</v>
      </c>
      <c r="FT6" s="732">
        <v>0</v>
      </c>
      <c r="FU6" s="732">
        <v>0</v>
      </c>
      <c r="FV6" s="732">
        <v>0</v>
      </c>
      <c r="FW6" s="732">
        <v>0</v>
      </c>
      <c r="FX6" s="732">
        <v>0</v>
      </c>
      <c r="FY6" s="732">
        <v>0</v>
      </c>
      <c r="FZ6" s="732">
        <v>0</v>
      </c>
      <c r="GA6" s="732">
        <v>0</v>
      </c>
      <c r="GB6" s="732">
        <v>1037761</v>
      </c>
      <c r="GC6" s="732">
        <v>1037761</v>
      </c>
      <c r="GD6" s="732">
        <v>117.54</v>
      </c>
      <c r="GF6" s="732">
        <v>0</v>
      </c>
      <c r="GG6" s="732">
        <v>0</v>
      </c>
      <c r="GH6" s="732">
        <v>0</v>
      </c>
      <c r="GI6" s="732">
        <v>0</v>
      </c>
      <c r="GJ6" s="732">
        <v>0</v>
      </c>
      <c r="GK6" s="732">
        <v>5111</v>
      </c>
      <c r="GL6" s="732">
        <v>5764</v>
      </c>
      <c r="GM6" s="732">
        <v>0</v>
      </c>
      <c r="GN6" s="732">
        <v>0</v>
      </c>
      <c r="GO6" s="732">
        <v>0</v>
      </c>
      <c r="GP6" s="732">
        <v>16689648</v>
      </c>
      <c r="GQ6" s="732">
        <v>16689648</v>
      </c>
      <c r="GR6" s="732">
        <v>0</v>
      </c>
      <c r="GS6" s="732">
        <v>0</v>
      </c>
      <c r="GT6" s="732">
        <v>0</v>
      </c>
      <c r="HB6" s="732">
        <v>0</v>
      </c>
      <c r="HC6" s="732">
        <v>0</v>
      </c>
      <c r="HD6" s="732">
        <v>0</v>
      </c>
    </row>
    <row r="7" spans="1:261" hidden="1" x14ac:dyDescent="0.2">
      <c r="A7" s="732">
        <v>14803</v>
      </c>
      <c r="B7" s="732">
        <v>28349</v>
      </c>
      <c r="C7" s="732">
        <v>35</v>
      </c>
      <c r="D7" s="732">
        <v>2021</v>
      </c>
      <c r="E7" s="732">
        <v>5392</v>
      </c>
      <c r="F7" s="732">
        <v>0</v>
      </c>
      <c r="G7" s="732">
        <v>712.42200000000003</v>
      </c>
      <c r="H7" s="732">
        <v>646.33699999999999</v>
      </c>
      <c r="I7" s="732">
        <v>646.33699999999999</v>
      </c>
      <c r="J7" s="732">
        <v>712.42200000000003</v>
      </c>
      <c r="K7" s="732">
        <v>0</v>
      </c>
      <c r="L7" s="732">
        <v>6540</v>
      </c>
      <c r="M7" s="732">
        <v>0</v>
      </c>
      <c r="N7" s="732">
        <v>0</v>
      </c>
      <c r="P7" s="732">
        <v>712.42200000000003</v>
      </c>
      <c r="Q7" s="732">
        <v>0</v>
      </c>
      <c r="R7" s="732">
        <v>339619</v>
      </c>
      <c r="S7" s="732">
        <v>476.71000000000004</v>
      </c>
      <c r="U7" s="732">
        <v>0</v>
      </c>
      <c r="V7" s="732">
        <v>28.88</v>
      </c>
      <c r="W7" s="732">
        <v>18888</v>
      </c>
      <c r="X7" s="732">
        <v>18888</v>
      </c>
      <c r="Z7" s="732">
        <v>0</v>
      </c>
      <c r="AA7" s="732">
        <v>1</v>
      </c>
      <c r="AB7" s="732">
        <v>1</v>
      </c>
      <c r="AC7" s="732">
        <v>0</v>
      </c>
      <c r="AD7" s="732" t="s">
        <v>318</v>
      </c>
      <c r="AE7" s="732">
        <v>0</v>
      </c>
      <c r="AH7" s="732">
        <v>0</v>
      </c>
      <c r="AI7" s="732">
        <v>0</v>
      </c>
      <c r="AJ7" s="732">
        <v>5104</v>
      </c>
      <c r="AK7" s="732" t="s">
        <v>787</v>
      </c>
      <c r="AL7" s="732" t="s">
        <v>319</v>
      </c>
      <c r="AM7" s="732">
        <v>0</v>
      </c>
      <c r="AN7" s="732">
        <v>0</v>
      </c>
      <c r="AO7" s="732">
        <v>0</v>
      </c>
      <c r="AP7" s="732">
        <v>0</v>
      </c>
      <c r="AQ7" s="732">
        <v>0</v>
      </c>
      <c r="AR7" s="732">
        <v>0</v>
      </c>
      <c r="AS7" s="732">
        <v>0</v>
      </c>
      <c r="AT7" s="732">
        <v>0</v>
      </c>
      <c r="AU7" s="732">
        <v>0</v>
      </c>
      <c r="AV7" s="732">
        <v>0</v>
      </c>
      <c r="AW7" s="732">
        <v>6565824</v>
      </c>
      <c r="AX7" s="732">
        <v>6518942</v>
      </c>
      <c r="AY7" s="732">
        <v>0</v>
      </c>
      <c r="AZ7" s="732">
        <v>374772</v>
      </c>
      <c r="BA7" s="732">
        <v>23.333000000000002</v>
      </c>
      <c r="BB7" s="732">
        <v>5667</v>
      </c>
      <c r="BC7" s="732">
        <v>5667</v>
      </c>
      <c r="BD7" s="732">
        <v>7.2210000000000001</v>
      </c>
      <c r="BE7" s="732">
        <v>0</v>
      </c>
      <c r="BF7" s="732">
        <v>5673873</v>
      </c>
      <c r="BG7" s="732">
        <v>0</v>
      </c>
      <c r="BH7" s="732">
        <v>127.82900000000001</v>
      </c>
      <c r="BI7" s="732">
        <v>35153</v>
      </c>
      <c r="BJ7" s="732">
        <v>12</v>
      </c>
      <c r="BK7" s="732">
        <v>0</v>
      </c>
      <c r="BL7" s="732">
        <v>0</v>
      </c>
      <c r="BM7" s="732">
        <v>0</v>
      </c>
      <c r="BN7" s="732">
        <v>0</v>
      </c>
      <c r="BO7" s="732">
        <v>0</v>
      </c>
      <c r="BP7" s="732">
        <v>0</v>
      </c>
      <c r="BQ7" s="732">
        <v>5392</v>
      </c>
      <c r="BR7" s="732">
        <v>1</v>
      </c>
      <c r="BS7" s="732">
        <v>0</v>
      </c>
      <c r="BT7" s="732">
        <v>0</v>
      </c>
      <c r="BU7" s="732">
        <v>0</v>
      </c>
      <c r="BV7" s="732">
        <v>0</v>
      </c>
      <c r="BW7" s="732">
        <v>0</v>
      </c>
      <c r="BX7" s="732">
        <v>0</v>
      </c>
      <c r="BY7" s="732">
        <v>0</v>
      </c>
      <c r="BZ7" s="732">
        <v>0</v>
      </c>
      <c r="CA7" s="732">
        <v>0</v>
      </c>
      <c r="CB7" s="732">
        <v>0</v>
      </c>
      <c r="CC7" s="732">
        <v>0</v>
      </c>
      <c r="CG7" s="732">
        <v>0</v>
      </c>
      <c r="CH7" s="732">
        <v>11729</v>
      </c>
      <c r="CI7" s="732">
        <v>0</v>
      </c>
      <c r="CJ7" s="732">
        <v>5</v>
      </c>
      <c r="CK7" s="732">
        <v>0</v>
      </c>
      <c r="CL7" s="732">
        <v>0</v>
      </c>
      <c r="CN7" s="732">
        <v>0</v>
      </c>
      <c r="CO7" s="732">
        <v>1</v>
      </c>
      <c r="CP7" s="732">
        <v>0</v>
      </c>
      <c r="CQ7" s="732">
        <v>0.25</v>
      </c>
      <c r="CR7" s="732">
        <v>712.42200000000003</v>
      </c>
      <c r="CS7" s="732">
        <v>0</v>
      </c>
      <c r="CT7" s="732">
        <v>0</v>
      </c>
      <c r="CU7" s="732">
        <v>0</v>
      </c>
      <c r="CV7" s="732">
        <v>0</v>
      </c>
      <c r="CW7" s="732">
        <v>0</v>
      </c>
      <c r="CX7" s="732">
        <v>0</v>
      </c>
      <c r="CY7" s="732">
        <v>0</v>
      </c>
      <c r="CZ7" s="732">
        <v>0</v>
      </c>
      <c r="DA7" s="732">
        <v>1</v>
      </c>
      <c r="DB7" s="732">
        <v>4227044</v>
      </c>
      <c r="DC7" s="732">
        <v>0</v>
      </c>
      <c r="DD7" s="732">
        <v>0</v>
      </c>
      <c r="DE7" s="732">
        <v>549582</v>
      </c>
      <c r="DF7" s="732">
        <v>549582</v>
      </c>
      <c r="DG7" s="732">
        <v>420.17</v>
      </c>
      <c r="DH7" s="732">
        <v>0</v>
      </c>
      <c r="DI7" s="732">
        <v>0</v>
      </c>
      <c r="DK7" s="732">
        <v>5392</v>
      </c>
      <c r="DL7" s="732">
        <v>0</v>
      </c>
      <c r="DM7" s="732">
        <v>728346</v>
      </c>
      <c r="DN7" s="732">
        <v>0</v>
      </c>
      <c r="DO7" s="732">
        <v>0</v>
      </c>
      <c r="DP7" s="732">
        <v>0</v>
      </c>
      <c r="DQ7" s="732">
        <v>0</v>
      </c>
      <c r="DR7" s="732">
        <v>0</v>
      </c>
      <c r="DS7" s="732">
        <v>0</v>
      </c>
      <c r="DT7" s="732">
        <v>0</v>
      </c>
      <c r="DU7" s="732">
        <v>0</v>
      </c>
      <c r="DV7" s="732">
        <v>0</v>
      </c>
      <c r="DW7" s="732">
        <v>0</v>
      </c>
      <c r="DX7" s="732">
        <v>0</v>
      </c>
      <c r="DY7" s="732">
        <v>0</v>
      </c>
      <c r="DZ7" s="732">
        <v>0</v>
      </c>
      <c r="EA7" s="732">
        <v>0</v>
      </c>
      <c r="EB7" s="732">
        <v>0</v>
      </c>
      <c r="EC7" s="732">
        <v>11.008000000000001</v>
      </c>
      <c r="ED7" s="732">
        <v>79192</v>
      </c>
      <c r="EE7" s="732">
        <v>0</v>
      </c>
      <c r="EF7" s="732">
        <v>0</v>
      </c>
      <c r="EG7" s="732">
        <v>0</v>
      </c>
      <c r="EH7" s="732">
        <v>649154</v>
      </c>
      <c r="EI7" s="732">
        <v>0</v>
      </c>
      <c r="EJ7" s="732">
        <v>0</v>
      </c>
      <c r="EK7" s="732">
        <v>30.583000000000002</v>
      </c>
      <c r="EL7" s="732">
        <v>0</v>
      </c>
      <c r="EM7" s="732">
        <v>0</v>
      </c>
      <c r="EN7" s="732">
        <v>1.502</v>
      </c>
      <c r="EO7" s="732">
        <v>0</v>
      </c>
      <c r="EP7" s="732">
        <v>0</v>
      </c>
      <c r="EQ7" s="732">
        <v>32.085000000000001</v>
      </c>
      <c r="ER7" s="732">
        <v>0</v>
      </c>
      <c r="ES7" s="732">
        <v>99.259</v>
      </c>
      <c r="ET7" s="732">
        <v>11729</v>
      </c>
      <c r="EU7" s="732">
        <v>374772</v>
      </c>
      <c r="EV7" s="732">
        <v>0</v>
      </c>
      <c r="EW7" s="732">
        <v>0</v>
      </c>
      <c r="EX7" s="732">
        <v>0</v>
      </c>
      <c r="EZ7" s="732">
        <v>5575591</v>
      </c>
      <c r="FA7" s="732">
        <v>0</v>
      </c>
      <c r="FB7" s="732">
        <v>5950363</v>
      </c>
      <c r="FC7" s="732">
        <v>0.97326799999999991</v>
      </c>
      <c r="FD7" s="732">
        <v>0</v>
      </c>
      <c r="FE7" s="732">
        <v>769634</v>
      </c>
      <c r="FF7" s="732">
        <v>173717</v>
      </c>
      <c r="FG7" s="732">
        <v>5.4563E-2</v>
      </c>
      <c r="FH7" s="732">
        <v>4.8908E-2</v>
      </c>
      <c r="FI7" s="732">
        <v>0</v>
      </c>
      <c r="FJ7" s="732">
        <v>0</v>
      </c>
      <c r="FK7" s="732">
        <v>1111.713</v>
      </c>
      <c r="FL7" s="732">
        <v>6905443</v>
      </c>
      <c r="FM7" s="732">
        <v>0</v>
      </c>
      <c r="FN7" s="732">
        <v>0</v>
      </c>
      <c r="FO7" s="732">
        <v>85497</v>
      </c>
      <c r="FP7" s="732">
        <v>0</v>
      </c>
      <c r="FQ7" s="732">
        <v>85497</v>
      </c>
      <c r="FR7" s="732">
        <v>85497</v>
      </c>
      <c r="FS7" s="732">
        <v>0</v>
      </c>
      <c r="FT7" s="732">
        <v>0</v>
      </c>
      <c r="FU7" s="732">
        <v>0</v>
      </c>
      <c r="FV7" s="732">
        <v>0</v>
      </c>
      <c r="FW7" s="732">
        <v>0</v>
      </c>
      <c r="FX7" s="732">
        <v>0</v>
      </c>
      <c r="FY7" s="732">
        <v>0</v>
      </c>
      <c r="FZ7" s="732">
        <v>0</v>
      </c>
      <c r="GA7" s="732">
        <v>0</v>
      </c>
      <c r="GB7" s="732">
        <v>300186</v>
      </c>
      <c r="GC7" s="732">
        <v>300186</v>
      </c>
      <c r="GD7" s="732">
        <v>34</v>
      </c>
      <c r="GF7" s="732">
        <v>0</v>
      </c>
      <c r="GG7" s="732">
        <v>0</v>
      </c>
      <c r="GH7" s="732">
        <v>0</v>
      </c>
      <c r="GI7" s="732">
        <v>0</v>
      </c>
      <c r="GJ7" s="732">
        <v>0</v>
      </c>
      <c r="GK7" s="732">
        <v>5042</v>
      </c>
      <c r="GL7" s="732">
        <v>5162</v>
      </c>
      <c r="GM7" s="732">
        <v>0</v>
      </c>
      <c r="GN7" s="732">
        <v>0</v>
      </c>
      <c r="GO7" s="732">
        <v>0</v>
      </c>
      <c r="GP7" s="732">
        <v>6893714</v>
      </c>
      <c r="GQ7" s="732">
        <v>6893714</v>
      </c>
      <c r="GR7" s="732">
        <v>0</v>
      </c>
      <c r="GS7" s="732">
        <v>0</v>
      </c>
      <c r="GT7" s="732">
        <v>0</v>
      </c>
      <c r="HB7" s="732">
        <v>0</v>
      </c>
      <c r="HC7" s="732">
        <v>0</v>
      </c>
      <c r="HD7" s="732">
        <v>0</v>
      </c>
    </row>
    <row r="8" spans="1:261" hidden="1" x14ac:dyDescent="0.2">
      <c r="A8" s="732">
        <v>14804</v>
      </c>
      <c r="B8" s="732">
        <v>28349</v>
      </c>
      <c r="C8" s="732">
        <v>35</v>
      </c>
      <c r="D8" s="732">
        <v>2021</v>
      </c>
      <c r="E8" s="732">
        <v>5392</v>
      </c>
      <c r="F8" s="732">
        <v>0</v>
      </c>
      <c r="G8" s="732">
        <v>1741.817</v>
      </c>
      <c r="H8" s="732">
        <v>1629.3220000000001</v>
      </c>
      <c r="I8" s="732">
        <v>1629.3220000000001</v>
      </c>
      <c r="J8" s="732">
        <v>1741.817</v>
      </c>
      <c r="K8" s="732">
        <v>0</v>
      </c>
      <c r="L8" s="732">
        <v>6540</v>
      </c>
      <c r="M8" s="732">
        <v>0</v>
      </c>
      <c r="N8" s="732">
        <v>0</v>
      </c>
      <c r="P8" s="732">
        <v>1741.817</v>
      </c>
      <c r="Q8" s="732">
        <v>0</v>
      </c>
      <c r="R8" s="732">
        <v>830342</v>
      </c>
      <c r="S8" s="732">
        <v>476.71000000000004</v>
      </c>
      <c r="U8" s="732">
        <v>0</v>
      </c>
      <c r="V8" s="732">
        <v>15.117000000000001</v>
      </c>
      <c r="W8" s="732">
        <v>9887</v>
      </c>
      <c r="X8" s="732">
        <v>9887</v>
      </c>
      <c r="Z8" s="732">
        <v>0</v>
      </c>
      <c r="AA8" s="732">
        <v>1</v>
      </c>
      <c r="AB8" s="732">
        <v>1</v>
      </c>
      <c r="AC8" s="732">
        <v>0</v>
      </c>
      <c r="AD8" s="732" t="s">
        <v>318</v>
      </c>
      <c r="AE8" s="732">
        <v>0</v>
      </c>
      <c r="AH8" s="732">
        <v>0</v>
      </c>
      <c r="AI8" s="732">
        <v>0</v>
      </c>
      <c r="AJ8" s="732">
        <v>5104</v>
      </c>
      <c r="AK8" s="732" t="s">
        <v>787</v>
      </c>
      <c r="AL8" s="732" t="s">
        <v>1</v>
      </c>
      <c r="AM8" s="732">
        <v>0</v>
      </c>
      <c r="AN8" s="732">
        <v>0</v>
      </c>
      <c r="AO8" s="732">
        <v>0</v>
      </c>
      <c r="AP8" s="732">
        <v>0</v>
      </c>
      <c r="AQ8" s="732">
        <v>0</v>
      </c>
      <c r="AR8" s="732">
        <v>0</v>
      </c>
      <c r="AS8" s="732">
        <v>0</v>
      </c>
      <c r="AT8" s="732">
        <v>0</v>
      </c>
      <c r="AU8" s="732">
        <v>0</v>
      </c>
      <c r="AV8" s="732">
        <v>0</v>
      </c>
      <c r="AW8" s="732">
        <v>14837721</v>
      </c>
      <c r="AX8" s="732">
        <v>14690971</v>
      </c>
      <c r="AY8" s="732">
        <v>0</v>
      </c>
      <c r="AZ8" s="732">
        <v>956842</v>
      </c>
      <c r="BA8" s="732">
        <v>35.75</v>
      </c>
      <c r="BB8" s="732">
        <v>0</v>
      </c>
      <c r="BC8" s="732">
        <v>0</v>
      </c>
      <c r="BD8" s="732">
        <v>0</v>
      </c>
      <c r="BE8" s="732">
        <v>0</v>
      </c>
      <c r="BF8" s="732">
        <v>13002381</v>
      </c>
      <c r="BG8" s="732">
        <v>0</v>
      </c>
      <c r="BH8" s="732">
        <v>460</v>
      </c>
      <c r="BI8" s="732">
        <v>126500</v>
      </c>
      <c r="BJ8" s="732">
        <v>12</v>
      </c>
      <c r="BK8" s="732">
        <v>0</v>
      </c>
      <c r="BL8" s="732">
        <v>0</v>
      </c>
      <c r="BM8" s="732">
        <v>0</v>
      </c>
      <c r="BN8" s="732">
        <v>0</v>
      </c>
      <c r="BO8" s="732">
        <v>0</v>
      </c>
      <c r="BP8" s="732">
        <v>0</v>
      </c>
      <c r="BQ8" s="732">
        <v>5392</v>
      </c>
      <c r="BR8" s="732">
        <v>1</v>
      </c>
      <c r="BS8" s="732">
        <v>0</v>
      </c>
      <c r="BT8" s="732">
        <v>0</v>
      </c>
      <c r="BU8" s="732">
        <v>0</v>
      </c>
      <c r="BV8" s="732">
        <v>0</v>
      </c>
      <c r="BW8" s="732">
        <v>0</v>
      </c>
      <c r="BX8" s="732">
        <v>0</v>
      </c>
      <c r="BY8" s="732">
        <v>0</v>
      </c>
      <c r="BZ8" s="732">
        <v>0</v>
      </c>
      <c r="CA8" s="732">
        <v>0</v>
      </c>
      <c r="CB8" s="732">
        <v>0</v>
      </c>
      <c r="CC8" s="732">
        <v>0</v>
      </c>
      <c r="CG8" s="732">
        <v>0</v>
      </c>
      <c r="CH8" s="732">
        <v>20250</v>
      </c>
      <c r="CI8" s="732">
        <v>0</v>
      </c>
      <c r="CJ8" s="732">
        <v>4</v>
      </c>
      <c r="CK8" s="732">
        <v>0</v>
      </c>
      <c r="CL8" s="732">
        <v>0</v>
      </c>
      <c r="CN8" s="732">
        <v>0</v>
      </c>
      <c r="CO8" s="732">
        <v>1</v>
      </c>
      <c r="CP8" s="732">
        <v>0</v>
      </c>
      <c r="CQ8" s="732">
        <v>9.5</v>
      </c>
      <c r="CR8" s="732">
        <v>1741.817</v>
      </c>
      <c r="CS8" s="732">
        <v>0</v>
      </c>
      <c r="CT8" s="732">
        <v>0</v>
      </c>
      <c r="CU8" s="732">
        <v>0</v>
      </c>
      <c r="CV8" s="732">
        <v>0</v>
      </c>
      <c r="CW8" s="732">
        <v>0</v>
      </c>
      <c r="CX8" s="732">
        <v>0</v>
      </c>
      <c r="CY8" s="732">
        <v>0</v>
      </c>
      <c r="CZ8" s="732">
        <v>0</v>
      </c>
      <c r="DA8" s="732">
        <v>1</v>
      </c>
      <c r="DB8" s="732">
        <v>10655766</v>
      </c>
      <c r="DC8" s="732">
        <v>0</v>
      </c>
      <c r="DD8" s="732">
        <v>0</v>
      </c>
      <c r="DE8" s="732">
        <v>358392</v>
      </c>
      <c r="DF8" s="732">
        <v>358392</v>
      </c>
      <c r="DG8" s="732">
        <v>274</v>
      </c>
      <c r="DH8" s="732">
        <v>0</v>
      </c>
      <c r="DI8" s="732">
        <v>0</v>
      </c>
      <c r="DK8" s="732">
        <v>5392</v>
      </c>
      <c r="DL8" s="732">
        <v>0</v>
      </c>
      <c r="DM8" s="732">
        <v>2088251</v>
      </c>
      <c r="DN8" s="732">
        <v>0</v>
      </c>
      <c r="DO8" s="732">
        <v>0</v>
      </c>
      <c r="DP8" s="732">
        <v>0</v>
      </c>
      <c r="DQ8" s="732">
        <v>0</v>
      </c>
      <c r="DR8" s="732">
        <v>0</v>
      </c>
      <c r="DS8" s="732">
        <v>0</v>
      </c>
      <c r="DT8" s="732">
        <v>0</v>
      </c>
      <c r="DU8" s="732">
        <v>0</v>
      </c>
      <c r="DV8" s="732">
        <v>0</v>
      </c>
      <c r="DW8" s="732">
        <v>0</v>
      </c>
      <c r="DX8" s="732">
        <v>0</v>
      </c>
      <c r="DY8" s="732">
        <v>0</v>
      </c>
      <c r="DZ8" s="732">
        <v>0</v>
      </c>
      <c r="EA8" s="732">
        <v>0</v>
      </c>
      <c r="EB8" s="732">
        <v>0</v>
      </c>
      <c r="EC8" s="732">
        <v>17.632999999999999</v>
      </c>
      <c r="ED8" s="732">
        <v>126852</v>
      </c>
      <c r="EE8" s="732">
        <v>0</v>
      </c>
      <c r="EF8" s="732">
        <v>0</v>
      </c>
      <c r="EG8" s="732">
        <v>0</v>
      </c>
      <c r="EH8" s="732">
        <v>918792</v>
      </c>
      <c r="EI8" s="732">
        <v>1042607</v>
      </c>
      <c r="EJ8" s="732">
        <v>39.855000000000004</v>
      </c>
      <c r="EK8" s="732">
        <v>40.544000000000004</v>
      </c>
      <c r="EL8" s="732">
        <v>0</v>
      </c>
      <c r="EM8" s="732">
        <v>0.81200000000000006</v>
      </c>
      <c r="EN8" s="732">
        <v>3.2840000000000003</v>
      </c>
      <c r="EO8" s="732">
        <v>0</v>
      </c>
      <c r="EP8" s="732">
        <v>0</v>
      </c>
      <c r="EQ8" s="732">
        <v>84.495000000000005</v>
      </c>
      <c r="ER8" s="732">
        <v>0</v>
      </c>
      <c r="ES8" s="732">
        <v>140.488</v>
      </c>
      <c r="ET8" s="732">
        <v>20250</v>
      </c>
      <c r="EU8" s="732">
        <v>956842</v>
      </c>
      <c r="EV8" s="732">
        <v>0</v>
      </c>
      <c r="EW8" s="732">
        <v>0</v>
      </c>
      <c r="EX8" s="732">
        <v>0</v>
      </c>
      <c r="EZ8" s="732">
        <v>12529166</v>
      </c>
      <c r="FA8" s="732">
        <v>0</v>
      </c>
      <c r="FB8" s="732">
        <v>13486008</v>
      </c>
      <c r="FC8" s="732">
        <v>0.97326799999999991</v>
      </c>
      <c r="FD8" s="732">
        <v>0</v>
      </c>
      <c r="FE8" s="732">
        <v>1763710</v>
      </c>
      <c r="FF8" s="732">
        <v>398095</v>
      </c>
      <c r="FG8" s="732">
        <v>5.4563E-2</v>
      </c>
      <c r="FH8" s="732">
        <v>4.8908E-2</v>
      </c>
      <c r="FI8" s="732">
        <v>0</v>
      </c>
      <c r="FJ8" s="732">
        <v>0</v>
      </c>
      <c r="FK8" s="732">
        <v>2547.627</v>
      </c>
      <c r="FL8" s="732">
        <v>15668063</v>
      </c>
      <c r="FM8" s="732">
        <v>0</v>
      </c>
      <c r="FN8" s="732">
        <v>0</v>
      </c>
      <c r="FO8" s="732">
        <v>0</v>
      </c>
      <c r="FP8" s="732">
        <v>0</v>
      </c>
      <c r="FQ8" s="732">
        <v>0</v>
      </c>
      <c r="FR8" s="732">
        <v>0</v>
      </c>
      <c r="FS8" s="732">
        <v>0</v>
      </c>
      <c r="FT8" s="732">
        <v>0</v>
      </c>
      <c r="FU8" s="732">
        <v>0</v>
      </c>
      <c r="FV8" s="732">
        <v>0</v>
      </c>
      <c r="FW8" s="732">
        <v>0</v>
      </c>
      <c r="FX8" s="732">
        <v>0</v>
      </c>
      <c r="FY8" s="732">
        <v>0</v>
      </c>
      <c r="FZ8" s="732">
        <v>0</v>
      </c>
      <c r="GA8" s="732">
        <v>0</v>
      </c>
      <c r="GB8" s="732">
        <v>247212</v>
      </c>
      <c r="GC8" s="732">
        <v>247212</v>
      </c>
      <c r="GD8" s="732">
        <v>28</v>
      </c>
      <c r="GF8" s="732">
        <v>0</v>
      </c>
      <c r="GG8" s="732">
        <v>0</v>
      </c>
      <c r="GH8" s="732">
        <v>0</v>
      </c>
      <c r="GI8" s="732">
        <v>0</v>
      </c>
      <c r="GJ8" s="732">
        <v>0</v>
      </c>
      <c r="GK8" s="732">
        <v>5134</v>
      </c>
      <c r="GL8" s="732">
        <v>8046</v>
      </c>
      <c r="GM8" s="732">
        <v>0</v>
      </c>
      <c r="GN8" s="732">
        <v>0</v>
      </c>
      <c r="GO8" s="732">
        <v>0</v>
      </c>
      <c r="GP8" s="732">
        <v>15647813</v>
      </c>
      <c r="GQ8" s="732">
        <v>15647813</v>
      </c>
      <c r="GR8" s="732">
        <v>0</v>
      </c>
      <c r="GS8" s="732">
        <v>0</v>
      </c>
      <c r="GT8" s="732">
        <v>0</v>
      </c>
      <c r="HB8" s="732">
        <v>0</v>
      </c>
      <c r="HC8" s="732">
        <v>0</v>
      </c>
      <c r="HD8" s="732">
        <v>0</v>
      </c>
    </row>
    <row r="9" spans="1:261" hidden="1" x14ac:dyDescent="0.2">
      <c r="A9" s="732">
        <v>15801</v>
      </c>
      <c r="B9" s="732">
        <v>28349</v>
      </c>
      <c r="C9" s="732">
        <v>35</v>
      </c>
      <c r="D9" s="732">
        <v>2021</v>
      </c>
      <c r="E9" s="732">
        <v>5392</v>
      </c>
      <c r="F9" s="732">
        <v>0</v>
      </c>
      <c r="G9" s="732">
        <v>175.18300000000002</v>
      </c>
      <c r="H9" s="732">
        <v>83.762</v>
      </c>
      <c r="I9" s="732">
        <v>83.762</v>
      </c>
      <c r="J9" s="732">
        <v>175.18300000000002</v>
      </c>
      <c r="K9" s="732">
        <v>0</v>
      </c>
      <c r="L9" s="732">
        <v>6540</v>
      </c>
      <c r="M9" s="732">
        <v>0</v>
      </c>
      <c r="N9" s="732">
        <v>0</v>
      </c>
      <c r="P9" s="732">
        <v>175.18300000000002</v>
      </c>
      <c r="Q9" s="732">
        <v>0</v>
      </c>
      <c r="R9" s="732">
        <v>83511</v>
      </c>
      <c r="S9" s="732">
        <v>476.71000000000004</v>
      </c>
      <c r="U9" s="732">
        <v>0</v>
      </c>
      <c r="V9" s="732">
        <v>3.3330000000000002</v>
      </c>
      <c r="W9" s="732">
        <v>2180</v>
      </c>
      <c r="X9" s="732">
        <v>2180</v>
      </c>
      <c r="Z9" s="732">
        <v>0</v>
      </c>
      <c r="AA9" s="732">
        <v>1</v>
      </c>
      <c r="AB9" s="732">
        <v>1</v>
      </c>
      <c r="AC9" s="732">
        <v>0</v>
      </c>
      <c r="AD9" s="732" t="s">
        <v>318</v>
      </c>
      <c r="AE9" s="732">
        <v>0</v>
      </c>
      <c r="AH9" s="732">
        <v>0</v>
      </c>
      <c r="AI9" s="732">
        <v>0</v>
      </c>
      <c r="AJ9" s="732">
        <v>5104</v>
      </c>
      <c r="AK9" s="732" t="s">
        <v>787</v>
      </c>
      <c r="AL9" s="732" t="s">
        <v>38</v>
      </c>
      <c r="AM9" s="732">
        <v>0</v>
      </c>
      <c r="AN9" s="732">
        <v>0</v>
      </c>
      <c r="AO9" s="732">
        <v>0</v>
      </c>
      <c r="AP9" s="732">
        <v>0</v>
      </c>
      <c r="AQ9" s="732">
        <v>0</v>
      </c>
      <c r="AR9" s="732">
        <v>0</v>
      </c>
      <c r="AS9" s="732">
        <v>0</v>
      </c>
      <c r="AT9" s="732">
        <v>0</v>
      </c>
      <c r="AU9" s="732">
        <v>0</v>
      </c>
      <c r="AV9" s="732">
        <v>0</v>
      </c>
      <c r="AW9" s="732">
        <v>2030725</v>
      </c>
      <c r="AX9" s="732">
        <v>1971883</v>
      </c>
      <c r="AY9" s="732">
        <v>0</v>
      </c>
      <c r="AZ9" s="732">
        <v>131686</v>
      </c>
      <c r="BA9" s="732">
        <v>20.833000000000002</v>
      </c>
      <c r="BB9" s="732">
        <v>0</v>
      </c>
      <c r="BC9" s="732">
        <v>0</v>
      </c>
      <c r="BD9" s="732">
        <v>0</v>
      </c>
      <c r="BE9" s="732">
        <v>0</v>
      </c>
      <c r="BF9" s="732">
        <v>1721827</v>
      </c>
      <c r="BG9" s="732">
        <v>0</v>
      </c>
      <c r="BH9" s="732">
        <v>181.995</v>
      </c>
      <c r="BI9" s="732">
        <v>48175</v>
      </c>
      <c r="BJ9" s="732">
        <v>12</v>
      </c>
      <c r="BK9" s="732">
        <v>0</v>
      </c>
      <c r="BL9" s="732">
        <v>0</v>
      </c>
      <c r="BM9" s="732">
        <v>0</v>
      </c>
      <c r="BN9" s="732">
        <v>0</v>
      </c>
      <c r="BO9" s="732">
        <v>0</v>
      </c>
      <c r="BP9" s="732">
        <v>0</v>
      </c>
      <c r="BQ9" s="732">
        <v>5392</v>
      </c>
      <c r="BR9" s="732">
        <v>1</v>
      </c>
      <c r="BS9" s="732">
        <v>0</v>
      </c>
      <c r="BT9" s="732">
        <v>0</v>
      </c>
      <c r="BU9" s="732">
        <v>0</v>
      </c>
      <c r="BV9" s="732">
        <v>0</v>
      </c>
      <c r="BW9" s="732">
        <v>0</v>
      </c>
      <c r="BX9" s="732">
        <v>0</v>
      </c>
      <c r="BY9" s="732">
        <v>0</v>
      </c>
      <c r="BZ9" s="732">
        <v>0</v>
      </c>
      <c r="CA9" s="732">
        <v>0</v>
      </c>
      <c r="CB9" s="732">
        <v>0</v>
      </c>
      <c r="CC9" s="732">
        <v>0</v>
      </c>
      <c r="CG9" s="732">
        <v>0</v>
      </c>
      <c r="CH9" s="732">
        <v>10667</v>
      </c>
      <c r="CI9" s="732">
        <v>0</v>
      </c>
      <c r="CJ9" s="732">
        <v>4</v>
      </c>
      <c r="CK9" s="732">
        <v>0</v>
      </c>
      <c r="CL9" s="732">
        <v>0</v>
      </c>
      <c r="CN9" s="732">
        <v>0</v>
      </c>
      <c r="CO9" s="732">
        <v>1</v>
      </c>
      <c r="CP9" s="732">
        <v>0.80100000000000005</v>
      </c>
      <c r="CQ9" s="732">
        <v>1</v>
      </c>
      <c r="CR9" s="732">
        <v>175.18300000000002</v>
      </c>
      <c r="CS9" s="732">
        <v>0</v>
      </c>
      <c r="CT9" s="732">
        <v>0</v>
      </c>
      <c r="CU9" s="732">
        <v>0</v>
      </c>
      <c r="CV9" s="732">
        <v>0</v>
      </c>
      <c r="CW9" s="732">
        <v>0</v>
      </c>
      <c r="CX9" s="732">
        <v>0</v>
      </c>
      <c r="CY9" s="732">
        <v>0</v>
      </c>
      <c r="CZ9" s="732">
        <v>0</v>
      </c>
      <c r="DA9" s="732">
        <v>1</v>
      </c>
      <c r="DB9" s="732">
        <v>547803</v>
      </c>
      <c r="DC9" s="732">
        <v>0</v>
      </c>
      <c r="DD9" s="732">
        <v>0</v>
      </c>
      <c r="DE9" s="732">
        <v>273594</v>
      </c>
      <c r="DF9" s="732">
        <v>286219</v>
      </c>
      <c r="DG9" s="732">
        <v>209.17000000000002</v>
      </c>
      <c r="DH9" s="732">
        <v>0</v>
      </c>
      <c r="DI9" s="732">
        <v>12625</v>
      </c>
      <c r="DK9" s="732">
        <v>5392</v>
      </c>
      <c r="DL9" s="732">
        <v>0</v>
      </c>
      <c r="DM9" s="732">
        <v>139879</v>
      </c>
      <c r="DN9" s="732">
        <v>0</v>
      </c>
      <c r="DO9" s="732">
        <v>0</v>
      </c>
      <c r="DP9" s="732">
        <v>0</v>
      </c>
      <c r="DQ9" s="732">
        <v>0</v>
      </c>
      <c r="DR9" s="732">
        <v>0</v>
      </c>
      <c r="DS9" s="732">
        <v>0</v>
      </c>
      <c r="DT9" s="732">
        <v>0</v>
      </c>
      <c r="DU9" s="732">
        <v>0</v>
      </c>
      <c r="DV9" s="732">
        <v>0</v>
      </c>
      <c r="DW9" s="732">
        <v>0</v>
      </c>
      <c r="DX9" s="732">
        <v>0</v>
      </c>
      <c r="DY9" s="732">
        <v>0</v>
      </c>
      <c r="DZ9" s="732">
        <v>0</v>
      </c>
      <c r="EA9" s="732">
        <v>0</v>
      </c>
      <c r="EB9" s="732">
        <v>0</v>
      </c>
      <c r="EC9" s="732">
        <v>15.083</v>
      </c>
      <c r="ED9" s="732">
        <v>108507</v>
      </c>
      <c r="EE9" s="732">
        <v>0</v>
      </c>
      <c r="EF9" s="732">
        <v>0</v>
      </c>
      <c r="EG9" s="732">
        <v>0</v>
      </c>
      <c r="EH9" s="732">
        <v>31372</v>
      </c>
      <c r="EI9" s="732">
        <v>0</v>
      </c>
      <c r="EJ9" s="732">
        <v>0</v>
      </c>
      <c r="EK9" s="732">
        <v>1.599</v>
      </c>
      <c r="EL9" s="732">
        <v>0</v>
      </c>
      <c r="EM9" s="732">
        <v>0</v>
      </c>
      <c r="EN9" s="732">
        <v>0</v>
      </c>
      <c r="EO9" s="732">
        <v>0</v>
      </c>
      <c r="EP9" s="732">
        <v>0</v>
      </c>
      <c r="EQ9" s="732">
        <v>1.599</v>
      </c>
      <c r="ER9" s="732">
        <v>0</v>
      </c>
      <c r="ES9" s="732">
        <v>4.7970000000000006</v>
      </c>
      <c r="ET9" s="732">
        <v>10667</v>
      </c>
      <c r="EU9" s="732">
        <v>131686</v>
      </c>
      <c r="EV9" s="732">
        <v>0</v>
      </c>
      <c r="EW9" s="732">
        <v>0</v>
      </c>
      <c r="EX9" s="732">
        <v>0</v>
      </c>
      <c r="EZ9" s="732">
        <v>1685608</v>
      </c>
      <c r="FA9" s="732">
        <v>0</v>
      </c>
      <c r="FB9" s="732">
        <v>1817294</v>
      </c>
      <c r="FC9" s="732">
        <v>0.97326799999999991</v>
      </c>
      <c r="FD9" s="732">
        <v>0</v>
      </c>
      <c r="FE9" s="732">
        <v>233558</v>
      </c>
      <c r="FF9" s="732">
        <v>52717</v>
      </c>
      <c r="FG9" s="732">
        <v>5.4563E-2</v>
      </c>
      <c r="FH9" s="732">
        <v>4.8908E-2</v>
      </c>
      <c r="FI9" s="732">
        <v>0</v>
      </c>
      <c r="FJ9" s="732">
        <v>0</v>
      </c>
      <c r="FK9" s="732">
        <v>337.36700000000002</v>
      </c>
      <c r="FL9" s="732">
        <v>2114236</v>
      </c>
      <c r="FM9" s="732">
        <v>0</v>
      </c>
      <c r="FN9" s="732">
        <v>0</v>
      </c>
      <c r="FO9" s="732">
        <v>0</v>
      </c>
      <c r="FP9" s="732">
        <v>0</v>
      </c>
      <c r="FQ9" s="732">
        <v>0</v>
      </c>
      <c r="FR9" s="732">
        <v>0</v>
      </c>
      <c r="FS9" s="732">
        <v>0</v>
      </c>
      <c r="FT9" s="732">
        <v>0</v>
      </c>
      <c r="FU9" s="732">
        <v>0</v>
      </c>
      <c r="FV9" s="732">
        <v>0</v>
      </c>
      <c r="FW9" s="732">
        <v>0</v>
      </c>
      <c r="FX9" s="732">
        <v>0</v>
      </c>
      <c r="FY9" s="732">
        <v>0</v>
      </c>
      <c r="FZ9" s="732">
        <v>0</v>
      </c>
      <c r="GA9" s="732">
        <v>0</v>
      </c>
      <c r="GB9" s="732">
        <v>793038</v>
      </c>
      <c r="GC9" s="732">
        <v>793038</v>
      </c>
      <c r="GD9" s="732">
        <v>89.822000000000003</v>
      </c>
      <c r="GF9" s="732">
        <v>0</v>
      </c>
      <c r="GG9" s="732">
        <v>0</v>
      </c>
      <c r="GH9" s="732">
        <v>0</v>
      </c>
      <c r="GI9" s="732">
        <v>0</v>
      </c>
      <c r="GJ9" s="732">
        <v>0</v>
      </c>
      <c r="GK9" s="732">
        <v>5236</v>
      </c>
      <c r="GL9" s="732">
        <v>11659</v>
      </c>
      <c r="GM9" s="732">
        <v>0</v>
      </c>
      <c r="GN9" s="732">
        <v>30454</v>
      </c>
      <c r="GO9" s="732">
        <v>0</v>
      </c>
      <c r="GP9" s="732">
        <v>2103569</v>
      </c>
      <c r="GQ9" s="732">
        <v>2103569</v>
      </c>
      <c r="GR9" s="732">
        <v>0</v>
      </c>
      <c r="GS9" s="732">
        <v>0</v>
      </c>
      <c r="GT9" s="732">
        <v>0</v>
      </c>
      <c r="HB9" s="732">
        <v>0</v>
      </c>
      <c r="HC9" s="732">
        <v>0</v>
      </c>
      <c r="HD9" s="732">
        <v>0</v>
      </c>
    </row>
    <row r="10" spans="1:261" hidden="1" x14ac:dyDescent="0.2">
      <c r="A10" s="732">
        <v>15802</v>
      </c>
      <c r="B10" s="732">
        <v>28349</v>
      </c>
      <c r="C10" s="732">
        <v>35</v>
      </c>
      <c r="D10" s="732">
        <v>2021</v>
      </c>
      <c r="E10" s="732">
        <v>5392</v>
      </c>
      <c r="F10" s="732">
        <v>0</v>
      </c>
      <c r="G10" s="732">
        <v>751.91800000000001</v>
      </c>
      <c r="H10" s="732">
        <v>679.27</v>
      </c>
      <c r="I10" s="732">
        <v>679.27</v>
      </c>
      <c r="J10" s="732">
        <v>751.91800000000001</v>
      </c>
      <c r="K10" s="732">
        <v>0</v>
      </c>
      <c r="L10" s="732">
        <v>6540</v>
      </c>
      <c r="M10" s="732">
        <v>0</v>
      </c>
      <c r="N10" s="732">
        <v>0</v>
      </c>
      <c r="P10" s="732">
        <v>751.91800000000001</v>
      </c>
      <c r="Q10" s="732">
        <v>0</v>
      </c>
      <c r="R10" s="732">
        <v>358447</v>
      </c>
      <c r="S10" s="732">
        <v>476.71000000000004</v>
      </c>
      <c r="U10" s="732">
        <v>0</v>
      </c>
      <c r="V10" s="732">
        <v>57.837000000000003</v>
      </c>
      <c r="W10" s="732">
        <v>37825</v>
      </c>
      <c r="X10" s="732">
        <v>37825</v>
      </c>
      <c r="Z10" s="732">
        <v>0</v>
      </c>
      <c r="AA10" s="732">
        <v>1</v>
      </c>
      <c r="AB10" s="732">
        <v>1</v>
      </c>
      <c r="AC10" s="732">
        <v>0</v>
      </c>
      <c r="AD10" s="732" t="s">
        <v>318</v>
      </c>
      <c r="AE10" s="732">
        <v>0</v>
      </c>
      <c r="AH10" s="732">
        <v>0</v>
      </c>
      <c r="AI10" s="732">
        <v>0</v>
      </c>
      <c r="AJ10" s="732">
        <v>5104</v>
      </c>
      <c r="AK10" s="732" t="s">
        <v>787</v>
      </c>
      <c r="AL10" s="732" t="s">
        <v>57</v>
      </c>
      <c r="AM10" s="732">
        <v>0</v>
      </c>
      <c r="AN10" s="732">
        <v>0</v>
      </c>
      <c r="AO10" s="732">
        <v>0</v>
      </c>
      <c r="AP10" s="732">
        <v>0</v>
      </c>
      <c r="AQ10" s="732">
        <v>0</v>
      </c>
      <c r="AR10" s="732">
        <v>0</v>
      </c>
      <c r="AS10" s="732">
        <v>0</v>
      </c>
      <c r="AT10" s="732">
        <v>0</v>
      </c>
      <c r="AU10" s="732">
        <v>0</v>
      </c>
      <c r="AV10" s="732">
        <v>0</v>
      </c>
      <c r="AW10" s="732">
        <v>7842142</v>
      </c>
      <c r="AX10" s="732">
        <v>7773136</v>
      </c>
      <c r="AY10" s="732">
        <v>0</v>
      </c>
      <c r="AZ10" s="732">
        <v>404036</v>
      </c>
      <c r="BA10" s="732">
        <v>46.833000000000006</v>
      </c>
      <c r="BB10" s="732">
        <v>0</v>
      </c>
      <c r="BC10" s="732">
        <v>0</v>
      </c>
      <c r="BD10" s="732">
        <v>0</v>
      </c>
      <c r="BE10" s="732">
        <v>0</v>
      </c>
      <c r="BF10" s="732">
        <v>6757030</v>
      </c>
      <c r="BG10" s="732">
        <v>0</v>
      </c>
      <c r="BH10" s="732">
        <v>165.779</v>
      </c>
      <c r="BI10" s="732">
        <v>45589</v>
      </c>
      <c r="BJ10" s="732">
        <v>12</v>
      </c>
      <c r="BK10" s="732">
        <v>0</v>
      </c>
      <c r="BL10" s="732">
        <v>0</v>
      </c>
      <c r="BM10" s="732">
        <v>0</v>
      </c>
      <c r="BN10" s="732">
        <v>0</v>
      </c>
      <c r="BO10" s="732">
        <v>0</v>
      </c>
      <c r="BP10" s="732">
        <v>0</v>
      </c>
      <c r="BQ10" s="732">
        <v>5392</v>
      </c>
      <c r="BR10" s="732">
        <v>1</v>
      </c>
      <c r="BS10" s="732">
        <v>0</v>
      </c>
      <c r="BT10" s="732">
        <v>0</v>
      </c>
      <c r="BU10" s="732">
        <v>0</v>
      </c>
      <c r="BV10" s="732">
        <v>0</v>
      </c>
      <c r="BW10" s="732">
        <v>0</v>
      </c>
      <c r="BX10" s="732">
        <v>0</v>
      </c>
      <c r="BY10" s="732">
        <v>0</v>
      </c>
      <c r="BZ10" s="732">
        <v>0</v>
      </c>
      <c r="CA10" s="732">
        <v>0</v>
      </c>
      <c r="CB10" s="732">
        <v>0</v>
      </c>
      <c r="CC10" s="732">
        <v>0</v>
      </c>
      <c r="CG10" s="732">
        <v>0</v>
      </c>
      <c r="CH10" s="732">
        <v>23417</v>
      </c>
      <c r="CI10" s="732">
        <v>0</v>
      </c>
      <c r="CJ10" s="732">
        <v>4</v>
      </c>
      <c r="CK10" s="732">
        <v>0</v>
      </c>
      <c r="CL10" s="732">
        <v>0</v>
      </c>
      <c r="CN10" s="732">
        <v>0</v>
      </c>
      <c r="CO10" s="732">
        <v>1</v>
      </c>
      <c r="CP10" s="732">
        <v>0</v>
      </c>
      <c r="CQ10" s="732">
        <v>0</v>
      </c>
      <c r="CR10" s="732">
        <v>751.91800000000001</v>
      </c>
      <c r="CS10" s="732">
        <v>0</v>
      </c>
      <c r="CT10" s="732">
        <v>0</v>
      </c>
      <c r="CU10" s="732">
        <v>0</v>
      </c>
      <c r="CV10" s="732">
        <v>0</v>
      </c>
      <c r="CW10" s="732">
        <v>0</v>
      </c>
      <c r="CX10" s="732">
        <v>0</v>
      </c>
      <c r="CY10" s="732">
        <v>0</v>
      </c>
      <c r="CZ10" s="732">
        <v>0</v>
      </c>
      <c r="DA10" s="732">
        <v>1</v>
      </c>
      <c r="DB10" s="732">
        <v>4442426</v>
      </c>
      <c r="DC10" s="732">
        <v>0</v>
      </c>
      <c r="DD10" s="732">
        <v>0</v>
      </c>
      <c r="DE10" s="732">
        <v>1388442</v>
      </c>
      <c r="DF10" s="732">
        <v>1388442</v>
      </c>
      <c r="DG10" s="732">
        <v>1061.5</v>
      </c>
      <c r="DH10" s="732">
        <v>0</v>
      </c>
      <c r="DI10" s="732">
        <v>0</v>
      </c>
      <c r="DK10" s="732">
        <v>5392</v>
      </c>
      <c r="DL10" s="732">
        <v>0</v>
      </c>
      <c r="DM10" s="732">
        <v>549440</v>
      </c>
      <c r="DN10" s="732">
        <v>0</v>
      </c>
      <c r="DO10" s="732">
        <v>0</v>
      </c>
      <c r="DP10" s="732">
        <v>0</v>
      </c>
      <c r="DQ10" s="732">
        <v>0</v>
      </c>
      <c r="DR10" s="732">
        <v>0</v>
      </c>
      <c r="DS10" s="732">
        <v>0</v>
      </c>
      <c r="DT10" s="732">
        <v>0</v>
      </c>
      <c r="DU10" s="732">
        <v>0</v>
      </c>
      <c r="DV10" s="732">
        <v>0</v>
      </c>
      <c r="DW10" s="732">
        <v>0</v>
      </c>
      <c r="DX10" s="732">
        <v>0</v>
      </c>
      <c r="DY10" s="732">
        <v>0</v>
      </c>
      <c r="DZ10" s="732">
        <v>0</v>
      </c>
      <c r="EA10" s="732">
        <v>0</v>
      </c>
      <c r="EB10" s="732">
        <v>0</v>
      </c>
      <c r="EC10" s="732">
        <v>38.213000000000001</v>
      </c>
      <c r="ED10" s="732">
        <v>274904</v>
      </c>
      <c r="EE10" s="732">
        <v>0</v>
      </c>
      <c r="EF10" s="732">
        <v>0</v>
      </c>
      <c r="EG10" s="732">
        <v>0</v>
      </c>
      <c r="EH10" s="732">
        <v>270377</v>
      </c>
      <c r="EI10" s="732">
        <v>4159</v>
      </c>
      <c r="EJ10" s="732">
        <v>0.159</v>
      </c>
      <c r="EK10" s="732">
        <v>12.039</v>
      </c>
      <c r="EL10" s="732">
        <v>0</v>
      </c>
      <c r="EM10" s="732">
        <v>0</v>
      </c>
      <c r="EN10" s="732">
        <v>1.0450000000000002</v>
      </c>
      <c r="EO10" s="732">
        <v>0</v>
      </c>
      <c r="EP10" s="732">
        <v>0</v>
      </c>
      <c r="EQ10" s="732">
        <v>13.243</v>
      </c>
      <c r="ER10" s="732">
        <v>0</v>
      </c>
      <c r="ES10" s="732">
        <v>41.341999999999999</v>
      </c>
      <c r="ET10" s="732">
        <v>23417</v>
      </c>
      <c r="EU10" s="732">
        <v>404036</v>
      </c>
      <c r="EV10" s="732">
        <v>0</v>
      </c>
      <c r="EW10" s="732">
        <v>0</v>
      </c>
      <c r="EX10" s="732">
        <v>0</v>
      </c>
      <c r="EZ10" s="732">
        <v>6649696</v>
      </c>
      <c r="FA10" s="732">
        <v>0</v>
      </c>
      <c r="FB10" s="732">
        <v>7053732</v>
      </c>
      <c r="FC10" s="732">
        <v>0.97326799999999991</v>
      </c>
      <c r="FD10" s="732">
        <v>0</v>
      </c>
      <c r="FE10" s="732">
        <v>916559</v>
      </c>
      <c r="FF10" s="732">
        <v>206881</v>
      </c>
      <c r="FG10" s="732">
        <v>5.4563E-2</v>
      </c>
      <c r="FH10" s="732">
        <v>4.8908E-2</v>
      </c>
      <c r="FI10" s="732">
        <v>0</v>
      </c>
      <c r="FJ10" s="732">
        <v>0</v>
      </c>
      <c r="FK10" s="732">
        <v>1323.942</v>
      </c>
      <c r="FL10" s="732">
        <v>8200589</v>
      </c>
      <c r="FM10" s="732">
        <v>0</v>
      </c>
      <c r="FN10" s="732">
        <v>0</v>
      </c>
      <c r="FO10" s="732">
        <v>65523</v>
      </c>
      <c r="FP10" s="732">
        <v>0</v>
      </c>
      <c r="FQ10" s="732">
        <v>65523</v>
      </c>
      <c r="FR10" s="732">
        <v>65523</v>
      </c>
      <c r="FS10" s="732">
        <v>0</v>
      </c>
      <c r="FT10" s="732">
        <v>0</v>
      </c>
      <c r="FU10" s="732">
        <v>0</v>
      </c>
      <c r="FV10" s="732">
        <v>0</v>
      </c>
      <c r="FW10" s="732">
        <v>0</v>
      </c>
      <c r="FX10" s="732">
        <v>0</v>
      </c>
      <c r="FY10" s="732">
        <v>0</v>
      </c>
      <c r="FZ10" s="732">
        <v>0</v>
      </c>
      <c r="GA10" s="732">
        <v>0</v>
      </c>
      <c r="GB10" s="732">
        <v>524487</v>
      </c>
      <c r="GC10" s="732">
        <v>524487</v>
      </c>
      <c r="GD10" s="732">
        <v>59.405000000000001</v>
      </c>
      <c r="GF10" s="732">
        <v>0</v>
      </c>
      <c r="GG10" s="732">
        <v>0</v>
      </c>
      <c r="GH10" s="732">
        <v>0</v>
      </c>
      <c r="GI10" s="732">
        <v>0</v>
      </c>
      <c r="GJ10" s="732">
        <v>0</v>
      </c>
      <c r="GK10" s="732">
        <v>5220</v>
      </c>
      <c r="GL10" s="732">
        <v>15410</v>
      </c>
      <c r="GM10" s="732">
        <v>0</v>
      </c>
      <c r="GN10" s="732">
        <v>78951</v>
      </c>
      <c r="GO10" s="732">
        <v>0</v>
      </c>
      <c r="GP10" s="732">
        <v>8177172</v>
      </c>
      <c r="GQ10" s="732">
        <v>8177172</v>
      </c>
      <c r="GR10" s="732">
        <v>0</v>
      </c>
      <c r="GS10" s="732">
        <v>0</v>
      </c>
      <c r="GT10" s="732">
        <v>0</v>
      </c>
      <c r="HB10" s="732">
        <v>0</v>
      </c>
      <c r="HC10" s="732">
        <v>0</v>
      </c>
      <c r="HD10" s="732">
        <v>0</v>
      </c>
    </row>
    <row r="11" spans="1:261" hidden="1" x14ac:dyDescent="0.2">
      <c r="A11" s="732">
        <v>15805</v>
      </c>
      <c r="B11" s="732">
        <v>28349</v>
      </c>
      <c r="C11" s="732">
        <v>35</v>
      </c>
      <c r="D11" s="732">
        <v>2021</v>
      </c>
      <c r="E11" s="732">
        <v>5392</v>
      </c>
      <c r="F11" s="732">
        <v>0</v>
      </c>
      <c r="G11" s="732">
        <v>535.56799999999998</v>
      </c>
      <c r="H11" s="732">
        <v>531.30100000000004</v>
      </c>
      <c r="I11" s="732">
        <v>531.30100000000004</v>
      </c>
      <c r="J11" s="732">
        <v>535.56799999999998</v>
      </c>
      <c r="K11" s="732">
        <v>0</v>
      </c>
      <c r="L11" s="732">
        <v>6540</v>
      </c>
      <c r="M11" s="732">
        <v>0</v>
      </c>
      <c r="N11" s="732">
        <v>0</v>
      </c>
      <c r="P11" s="732">
        <v>535.56799999999998</v>
      </c>
      <c r="Q11" s="732">
        <v>0</v>
      </c>
      <c r="R11" s="732">
        <v>255311</v>
      </c>
      <c r="S11" s="732">
        <v>476.71000000000004</v>
      </c>
      <c r="U11" s="732">
        <v>0</v>
      </c>
      <c r="V11" s="732">
        <v>66.87700000000001</v>
      </c>
      <c r="W11" s="732">
        <v>43738</v>
      </c>
      <c r="X11" s="732">
        <v>43738</v>
      </c>
      <c r="Z11" s="732">
        <v>0</v>
      </c>
      <c r="AA11" s="732">
        <v>1</v>
      </c>
      <c r="AB11" s="732">
        <v>1</v>
      </c>
      <c r="AC11" s="732">
        <v>0</v>
      </c>
      <c r="AD11" s="732" t="s">
        <v>318</v>
      </c>
      <c r="AE11" s="732">
        <v>0</v>
      </c>
      <c r="AH11" s="732">
        <v>0</v>
      </c>
      <c r="AI11" s="732">
        <v>0</v>
      </c>
      <c r="AJ11" s="732">
        <v>5104</v>
      </c>
      <c r="AK11" s="732" t="s">
        <v>787</v>
      </c>
      <c r="AL11" s="732" t="s">
        <v>499</v>
      </c>
      <c r="AM11" s="732">
        <v>0</v>
      </c>
      <c r="AN11" s="732">
        <v>0</v>
      </c>
      <c r="AO11" s="732">
        <v>0</v>
      </c>
      <c r="AP11" s="732">
        <v>0</v>
      </c>
      <c r="AQ11" s="732">
        <v>0</v>
      </c>
      <c r="AR11" s="732">
        <v>0</v>
      </c>
      <c r="AS11" s="732">
        <v>0</v>
      </c>
      <c r="AT11" s="732">
        <v>0</v>
      </c>
      <c r="AU11" s="732">
        <v>0</v>
      </c>
      <c r="AV11" s="732">
        <v>0</v>
      </c>
      <c r="AW11" s="732">
        <v>4963644</v>
      </c>
      <c r="AX11" s="732">
        <v>4902918</v>
      </c>
      <c r="AY11" s="732">
        <v>0</v>
      </c>
      <c r="AZ11" s="732">
        <v>316037</v>
      </c>
      <c r="BA11" s="732">
        <v>0</v>
      </c>
      <c r="BB11" s="732">
        <v>0</v>
      </c>
      <c r="BC11" s="732">
        <v>0</v>
      </c>
      <c r="BD11" s="732">
        <v>0</v>
      </c>
      <c r="BE11" s="732">
        <v>0</v>
      </c>
      <c r="BF11" s="732">
        <v>4318291</v>
      </c>
      <c r="BG11" s="732">
        <v>0</v>
      </c>
      <c r="BH11" s="732">
        <v>220.82</v>
      </c>
      <c r="BI11" s="732">
        <v>60726</v>
      </c>
      <c r="BJ11" s="732">
        <v>12</v>
      </c>
      <c r="BK11" s="732">
        <v>0</v>
      </c>
      <c r="BL11" s="732">
        <v>0</v>
      </c>
      <c r="BM11" s="732">
        <v>0</v>
      </c>
      <c r="BN11" s="732">
        <v>0</v>
      </c>
      <c r="BO11" s="732">
        <v>0</v>
      </c>
      <c r="BP11" s="732">
        <v>0</v>
      </c>
      <c r="BQ11" s="732">
        <v>5392</v>
      </c>
      <c r="BR11" s="732">
        <v>1</v>
      </c>
      <c r="BS11" s="732">
        <v>0</v>
      </c>
      <c r="BT11" s="732">
        <v>0</v>
      </c>
      <c r="BU11" s="732">
        <v>0</v>
      </c>
      <c r="BV11" s="732">
        <v>0</v>
      </c>
      <c r="BW11" s="732">
        <v>0</v>
      </c>
      <c r="BX11" s="732">
        <v>0</v>
      </c>
      <c r="BY11" s="732">
        <v>0</v>
      </c>
      <c r="BZ11" s="732">
        <v>0</v>
      </c>
      <c r="CA11" s="732">
        <v>0</v>
      </c>
      <c r="CB11" s="732">
        <v>0</v>
      </c>
      <c r="CC11" s="732">
        <v>0</v>
      </c>
      <c r="CG11" s="732">
        <v>0</v>
      </c>
      <c r="CH11" s="732">
        <v>0</v>
      </c>
      <c r="CI11" s="732">
        <v>0</v>
      </c>
      <c r="CJ11" s="732">
        <v>4</v>
      </c>
      <c r="CK11" s="732">
        <v>0</v>
      </c>
      <c r="CL11" s="732">
        <v>0</v>
      </c>
      <c r="CN11" s="732">
        <v>0</v>
      </c>
      <c r="CO11" s="732">
        <v>1</v>
      </c>
      <c r="CP11" s="732">
        <v>0</v>
      </c>
      <c r="CQ11" s="732">
        <v>0</v>
      </c>
      <c r="CR11" s="732">
        <v>535.56799999999998</v>
      </c>
      <c r="CS11" s="732">
        <v>0</v>
      </c>
      <c r="CT11" s="732">
        <v>0</v>
      </c>
      <c r="CU11" s="732">
        <v>0</v>
      </c>
      <c r="CV11" s="732">
        <v>0</v>
      </c>
      <c r="CW11" s="732">
        <v>0</v>
      </c>
      <c r="CX11" s="732">
        <v>0</v>
      </c>
      <c r="CY11" s="732">
        <v>0</v>
      </c>
      <c r="CZ11" s="732">
        <v>0</v>
      </c>
      <c r="DA11" s="732">
        <v>1</v>
      </c>
      <c r="DB11" s="732">
        <v>3474709</v>
      </c>
      <c r="DC11" s="732">
        <v>0</v>
      </c>
      <c r="DD11" s="732">
        <v>0</v>
      </c>
      <c r="DE11" s="732">
        <v>681036</v>
      </c>
      <c r="DF11" s="732">
        <v>681036</v>
      </c>
      <c r="DG11" s="732">
        <v>520.66999999999996</v>
      </c>
      <c r="DH11" s="732">
        <v>0</v>
      </c>
      <c r="DI11" s="732">
        <v>0</v>
      </c>
      <c r="DK11" s="732">
        <v>5392</v>
      </c>
      <c r="DL11" s="732">
        <v>0</v>
      </c>
      <c r="DM11" s="732">
        <v>237415</v>
      </c>
      <c r="DN11" s="732">
        <v>0</v>
      </c>
      <c r="DO11" s="732">
        <v>0</v>
      </c>
      <c r="DP11" s="732">
        <v>0</v>
      </c>
      <c r="DQ11" s="732">
        <v>0</v>
      </c>
      <c r="DR11" s="732">
        <v>0</v>
      </c>
      <c r="DS11" s="732">
        <v>0</v>
      </c>
      <c r="DT11" s="732">
        <v>0</v>
      </c>
      <c r="DU11" s="732">
        <v>0</v>
      </c>
      <c r="DV11" s="732">
        <v>0</v>
      </c>
      <c r="DW11" s="732">
        <v>0</v>
      </c>
      <c r="DX11" s="732">
        <v>0</v>
      </c>
      <c r="DY11" s="732">
        <v>0</v>
      </c>
      <c r="DZ11" s="732">
        <v>0</v>
      </c>
      <c r="EA11" s="732">
        <v>0</v>
      </c>
      <c r="EB11" s="732">
        <v>0</v>
      </c>
      <c r="EC11" s="732">
        <v>20.47</v>
      </c>
      <c r="ED11" s="732">
        <v>147261</v>
      </c>
      <c r="EE11" s="732">
        <v>0</v>
      </c>
      <c r="EF11" s="732">
        <v>0</v>
      </c>
      <c r="EG11" s="732">
        <v>0</v>
      </c>
      <c r="EH11" s="732">
        <v>90154</v>
      </c>
      <c r="EI11" s="732">
        <v>0</v>
      </c>
      <c r="EJ11" s="732">
        <v>0</v>
      </c>
      <c r="EK11" s="732">
        <v>0.42300000000000004</v>
      </c>
      <c r="EL11" s="732">
        <v>0</v>
      </c>
      <c r="EM11" s="732">
        <v>3.3520000000000003</v>
      </c>
      <c r="EN11" s="732">
        <v>0.49200000000000005</v>
      </c>
      <c r="EO11" s="732">
        <v>0</v>
      </c>
      <c r="EP11" s="732">
        <v>0</v>
      </c>
      <c r="EQ11" s="732">
        <v>4.2670000000000003</v>
      </c>
      <c r="ER11" s="732">
        <v>0</v>
      </c>
      <c r="ES11" s="732">
        <v>13.785</v>
      </c>
      <c r="ET11" s="732">
        <v>0</v>
      </c>
      <c r="EU11" s="732">
        <v>316037</v>
      </c>
      <c r="EV11" s="732">
        <v>0</v>
      </c>
      <c r="EW11" s="732">
        <v>0</v>
      </c>
      <c r="EX11" s="732">
        <v>0</v>
      </c>
      <c r="EZ11" s="732">
        <v>4184950</v>
      </c>
      <c r="FA11" s="732">
        <v>0</v>
      </c>
      <c r="FB11" s="732">
        <v>4500987</v>
      </c>
      <c r="FC11" s="732">
        <v>0.97326799999999991</v>
      </c>
      <c r="FD11" s="732">
        <v>0</v>
      </c>
      <c r="FE11" s="732">
        <v>585755</v>
      </c>
      <c r="FF11" s="732">
        <v>132213</v>
      </c>
      <c r="FG11" s="732">
        <v>5.4563E-2</v>
      </c>
      <c r="FH11" s="732">
        <v>4.8908E-2</v>
      </c>
      <c r="FI11" s="732">
        <v>0</v>
      </c>
      <c r="FJ11" s="732">
        <v>0</v>
      </c>
      <c r="FK11" s="732">
        <v>846.10599999999999</v>
      </c>
      <c r="FL11" s="732">
        <v>5218955</v>
      </c>
      <c r="FM11" s="732">
        <v>0</v>
      </c>
      <c r="FN11" s="732">
        <v>0</v>
      </c>
      <c r="FO11" s="732">
        <v>3363</v>
      </c>
      <c r="FP11" s="732">
        <v>0</v>
      </c>
      <c r="FQ11" s="732">
        <v>3363</v>
      </c>
      <c r="FR11" s="732">
        <v>3363</v>
      </c>
      <c r="FS11" s="732">
        <v>0</v>
      </c>
      <c r="FT11" s="732">
        <v>0</v>
      </c>
      <c r="FU11" s="732">
        <v>0</v>
      </c>
      <c r="FV11" s="732">
        <v>0</v>
      </c>
      <c r="FW11" s="732">
        <v>0</v>
      </c>
      <c r="FX11" s="732">
        <v>0</v>
      </c>
      <c r="FY11" s="732">
        <v>0</v>
      </c>
      <c r="FZ11" s="732">
        <v>0</v>
      </c>
      <c r="GA11" s="732">
        <v>0</v>
      </c>
      <c r="GB11" s="732">
        <v>0</v>
      </c>
      <c r="GC11" s="732">
        <v>0</v>
      </c>
      <c r="GD11" s="732">
        <v>0</v>
      </c>
      <c r="GF11" s="732">
        <v>0</v>
      </c>
      <c r="GG11" s="732">
        <v>0</v>
      </c>
      <c r="GH11" s="732">
        <v>0</v>
      </c>
      <c r="GI11" s="732">
        <v>0</v>
      </c>
      <c r="GJ11" s="732">
        <v>0</v>
      </c>
      <c r="GK11" s="732">
        <v>4979</v>
      </c>
      <c r="GL11" s="732">
        <v>20520</v>
      </c>
      <c r="GM11" s="732">
        <v>0</v>
      </c>
      <c r="GN11" s="732">
        <v>0</v>
      </c>
      <c r="GO11" s="732">
        <v>0</v>
      </c>
      <c r="GP11" s="732">
        <v>5218955</v>
      </c>
      <c r="GQ11" s="732">
        <v>5218955</v>
      </c>
      <c r="GR11" s="732">
        <v>0</v>
      </c>
      <c r="GS11" s="732">
        <v>0</v>
      </c>
      <c r="GT11" s="732">
        <v>0</v>
      </c>
      <c r="HB11" s="732">
        <v>0</v>
      </c>
      <c r="HC11" s="732">
        <v>0</v>
      </c>
      <c r="HD11" s="732">
        <v>0</v>
      </c>
    </row>
    <row r="12" spans="1:261" hidden="1" x14ac:dyDescent="0.2">
      <c r="A12" s="732">
        <v>15806</v>
      </c>
      <c r="B12" s="732">
        <v>28349</v>
      </c>
      <c r="C12" s="732">
        <v>35</v>
      </c>
      <c r="D12" s="732">
        <v>2021</v>
      </c>
      <c r="E12" s="732">
        <v>5392</v>
      </c>
      <c r="F12" s="732">
        <v>0</v>
      </c>
      <c r="G12" s="732">
        <v>412.86</v>
      </c>
      <c r="H12" s="732">
        <v>372.54700000000003</v>
      </c>
      <c r="I12" s="732">
        <v>372.54700000000003</v>
      </c>
      <c r="J12" s="732">
        <v>412.86</v>
      </c>
      <c r="K12" s="732">
        <v>0</v>
      </c>
      <c r="L12" s="732">
        <v>6540</v>
      </c>
      <c r="M12" s="732">
        <v>0</v>
      </c>
      <c r="N12" s="732">
        <v>0</v>
      </c>
      <c r="P12" s="732">
        <v>412.86</v>
      </c>
      <c r="Q12" s="732">
        <v>0</v>
      </c>
      <c r="R12" s="732">
        <v>196814</v>
      </c>
      <c r="S12" s="732">
        <v>476.71000000000004</v>
      </c>
      <c r="U12" s="732">
        <v>0</v>
      </c>
      <c r="V12" s="732">
        <v>83.102000000000004</v>
      </c>
      <c r="W12" s="732">
        <v>54349</v>
      </c>
      <c r="X12" s="732">
        <v>54349</v>
      </c>
      <c r="Z12" s="732">
        <v>0</v>
      </c>
      <c r="AA12" s="732">
        <v>1</v>
      </c>
      <c r="AB12" s="732">
        <v>1</v>
      </c>
      <c r="AC12" s="732">
        <v>0</v>
      </c>
      <c r="AD12" s="732" t="s">
        <v>318</v>
      </c>
      <c r="AE12" s="732">
        <v>0</v>
      </c>
      <c r="AH12" s="732">
        <v>0</v>
      </c>
      <c r="AI12" s="732">
        <v>0</v>
      </c>
      <c r="AJ12" s="732">
        <v>5104</v>
      </c>
      <c r="AK12" s="732" t="s">
        <v>787</v>
      </c>
      <c r="AL12" s="732" t="s">
        <v>58</v>
      </c>
      <c r="AM12" s="732">
        <v>0</v>
      </c>
      <c r="AN12" s="732">
        <v>0</v>
      </c>
      <c r="AO12" s="732">
        <v>0</v>
      </c>
      <c r="AP12" s="732">
        <v>0</v>
      </c>
      <c r="AQ12" s="732">
        <v>0</v>
      </c>
      <c r="AR12" s="732">
        <v>0</v>
      </c>
      <c r="AS12" s="732">
        <v>0</v>
      </c>
      <c r="AT12" s="732">
        <v>0</v>
      </c>
      <c r="AU12" s="732">
        <v>0</v>
      </c>
      <c r="AV12" s="732">
        <v>0</v>
      </c>
      <c r="AW12" s="732">
        <v>4433559</v>
      </c>
      <c r="AX12" s="732">
        <v>4381198</v>
      </c>
      <c r="AY12" s="732">
        <v>0</v>
      </c>
      <c r="AZ12" s="732">
        <v>217008</v>
      </c>
      <c r="BA12" s="732">
        <v>63.833000000000006</v>
      </c>
      <c r="BB12" s="732">
        <v>0</v>
      </c>
      <c r="BC12" s="732">
        <v>0</v>
      </c>
      <c r="BD12" s="732">
        <v>0</v>
      </c>
      <c r="BE12" s="732">
        <v>0</v>
      </c>
      <c r="BF12" s="732">
        <v>3783626</v>
      </c>
      <c r="BG12" s="732">
        <v>0</v>
      </c>
      <c r="BH12" s="732">
        <v>73.433000000000007</v>
      </c>
      <c r="BI12" s="732">
        <v>20194</v>
      </c>
      <c r="BJ12" s="732">
        <v>12</v>
      </c>
      <c r="BK12" s="732">
        <v>0</v>
      </c>
      <c r="BL12" s="732">
        <v>0</v>
      </c>
      <c r="BM12" s="732">
        <v>0</v>
      </c>
      <c r="BN12" s="732">
        <v>0</v>
      </c>
      <c r="BO12" s="732">
        <v>0</v>
      </c>
      <c r="BP12" s="732">
        <v>0</v>
      </c>
      <c r="BQ12" s="732">
        <v>5392</v>
      </c>
      <c r="BR12" s="732">
        <v>1</v>
      </c>
      <c r="BS12" s="732">
        <v>0</v>
      </c>
      <c r="BT12" s="732">
        <v>0</v>
      </c>
      <c r="BU12" s="732">
        <v>0</v>
      </c>
      <c r="BV12" s="732">
        <v>0</v>
      </c>
      <c r="BW12" s="732">
        <v>0</v>
      </c>
      <c r="BX12" s="732">
        <v>0</v>
      </c>
      <c r="BY12" s="732">
        <v>0</v>
      </c>
      <c r="BZ12" s="732">
        <v>0</v>
      </c>
      <c r="CA12" s="732">
        <v>0</v>
      </c>
      <c r="CB12" s="732">
        <v>0</v>
      </c>
      <c r="CC12" s="732">
        <v>0</v>
      </c>
      <c r="CG12" s="732">
        <v>0</v>
      </c>
      <c r="CH12" s="732">
        <v>32167</v>
      </c>
      <c r="CI12" s="732">
        <v>0</v>
      </c>
      <c r="CJ12" s="732">
        <v>4</v>
      </c>
      <c r="CK12" s="732">
        <v>0</v>
      </c>
      <c r="CL12" s="732">
        <v>0</v>
      </c>
      <c r="CN12" s="732">
        <v>0</v>
      </c>
      <c r="CO12" s="732">
        <v>1</v>
      </c>
      <c r="CP12" s="732">
        <v>0</v>
      </c>
      <c r="CQ12" s="732">
        <v>1</v>
      </c>
      <c r="CR12" s="732">
        <v>412.86</v>
      </c>
      <c r="CS12" s="732">
        <v>0</v>
      </c>
      <c r="CT12" s="732">
        <v>0</v>
      </c>
      <c r="CU12" s="732">
        <v>0</v>
      </c>
      <c r="CV12" s="732">
        <v>0</v>
      </c>
      <c r="CW12" s="732">
        <v>0</v>
      </c>
      <c r="CX12" s="732">
        <v>0</v>
      </c>
      <c r="CY12" s="732">
        <v>0</v>
      </c>
      <c r="CZ12" s="732">
        <v>0</v>
      </c>
      <c r="DA12" s="732">
        <v>1</v>
      </c>
      <c r="DB12" s="732">
        <v>2436457</v>
      </c>
      <c r="DC12" s="732">
        <v>0</v>
      </c>
      <c r="DD12" s="732">
        <v>0</v>
      </c>
      <c r="DE12" s="732">
        <v>818376</v>
      </c>
      <c r="DF12" s="732">
        <v>818376</v>
      </c>
      <c r="DG12" s="732">
        <v>625.66999999999996</v>
      </c>
      <c r="DH12" s="732">
        <v>0</v>
      </c>
      <c r="DI12" s="732">
        <v>0</v>
      </c>
      <c r="DK12" s="732">
        <v>5392</v>
      </c>
      <c r="DL12" s="732">
        <v>0</v>
      </c>
      <c r="DM12" s="732">
        <v>281623</v>
      </c>
      <c r="DN12" s="732">
        <v>0</v>
      </c>
      <c r="DO12" s="732">
        <v>0</v>
      </c>
      <c r="DP12" s="732">
        <v>0</v>
      </c>
      <c r="DQ12" s="732">
        <v>0</v>
      </c>
      <c r="DR12" s="732">
        <v>0</v>
      </c>
      <c r="DS12" s="732">
        <v>0</v>
      </c>
      <c r="DT12" s="732">
        <v>0</v>
      </c>
      <c r="DU12" s="732">
        <v>0</v>
      </c>
      <c r="DV12" s="732">
        <v>0</v>
      </c>
      <c r="DW12" s="732">
        <v>0</v>
      </c>
      <c r="DX12" s="732">
        <v>0</v>
      </c>
      <c r="DY12" s="732">
        <v>0</v>
      </c>
      <c r="DZ12" s="732">
        <v>0</v>
      </c>
      <c r="EA12" s="732">
        <v>0</v>
      </c>
      <c r="EB12" s="732">
        <v>0</v>
      </c>
      <c r="EC12" s="732">
        <v>19.997</v>
      </c>
      <c r="ED12" s="732">
        <v>143858</v>
      </c>
      <c r="EE12" s="732">
        <v>0</v>
      </c>
      <c r="EF12" s="732">
        <v>0</v>
      </c>
      <c r="EG12" s="732">
        <v>0</v>
      </c>
      <c r="EH12" s="732">
        <v>137765</v>
      </c>
      <c r="EI12" s="732">
        <v>0</v>
      </c>
      <c r="EJ12" s="732">
        <v>0</v>
      </c>
      <c r="EK12" s="732">
        <v>4.2380000000000004</v>
      </c>
      <c r="EL12" s="732">
        <v>0</v>
      </c>
      <c r="EM12" s="732">
        <v>1.9870000000000001</v>
      </c>
      <c r="EN12" s="732">
        <v>0.47800000000000004</v>
      </c>
      <c r="EO12" s="732">
        <v>0</v>
      </c>
      <c r="EP12" s="732">
        <v>0</v>
      </c>
      <c r="EQ12" s="732">
        <v>6.7030000000000003</v>
      </c>
      <c r="ER12" s="732">
        <v>0</v>
      </c>
      <c r="ES12" s="732">
        <v>21.065000000000001</v>
      </c>
      <c r="ET12" s="732">
        <v>32167</v>
      </c>
      <c r="EU12" s="732">
        <v>217008</v>
      </c>
      <c r="EV12" s="732">
        <v>0</v>
      </c>
      <c r="EW12" s="732">
        <v>0</v>
      </c>
      <c r="EX12" s="732">
        <v>0</v>
      </c>
      <c r="EZ12" s="732">
        <v>3752124</v>
      </c>
      <c r="FA12" s="732">
        <v>0</v>
      </c>
      <c r="FB12" s="732">
        <v>3969132</v>
      </c>
      <c r="FC12" s="732">
        <v>0.97326799999999991</v>
      </c>
      <c r="FD12" s="732">
        <v>0</v>
      </c>
      <c r="FE12" s="732">
        <v>513230</v>
      </c>
      <c r="FF12" s="732">
        <v>115844</v>
      </c>
      <c r="FG12" s="732">
        <v>5.4563E-2</v>
      </c>
      <c r="FH12" s="732">
        <v>4.8908E-2</v>
      </c>
      <c r="FI12" s="732">
        <v>0</v>
      </c>
      <c r="FJ12" s="732">
        <v>0</v>
      </c>
      <c r="FK12" s="732">
        <v>741.346</v>
      </c>
      <c r="FL12" s="732">
        <v>4630373</v>
      </c>
      <c r="FM12" s="732">
        <v>0</v>
      </c>
      <c r="FN12" s="732">
        <v>0</v>
      </c>
      <c r="FO12" s="732">
        <v>61390</v>
      </c>
      <c r="FP12" s="732">
        <v>0</v>
      </c>
      <c r="FQ12" s="732">
        <v>61390</v>
      </c>
      <c r="FR12" s="732">
        <v>61390</v>
      </c>
      <c r="FS12" s="732">
        <v>0</v>
      </c>
      <c r="FT12" s="732">
        <v>0</v>
      </c>
      <c r="FU12" s="732">
        <v>0</v>
      </c>
      <c r="FV12" s="732">
        <v>0</v>
      </c>
      <c r="FW12" s="732">
        <v>0</v>
      </c>
      <c r="FX12" s="732">
        <v>0</v>
      </c>
      <c r="FY12" s="732">
        <v>0</v>
      </c>
      <c r="FZ12" s="732">
        <v>0</v>
      </c>
      <c r="GA12" s="732">
        <v>0</v>
      </c>
      <c r="GB12" s="732">
        <v>296743</v>
      </c>
      <c r="GC12" s="732">
        <v>296743</v>
      </c>
      <c r="GD12" s="732">
        <v>33.61</v>
      </c>
      <c r="GF12" s="732">
        <v>0</v>
      </c>
      <c r="GG12" s="732">
        <v>0</v>
      </c>
      <c r="GH12" s="732">
        <v>0</v>
      </c>
      <c r="GI12" s="732">
        <v>0</v>
      </c>
      <c r="GJ12" s="732">
        <v>0</v>
      </c>
      <c r="GK12" s="732">
        <v>5180</v>
      </c>
      <c r="GL12" s="732">
        <v>80006</v>
      </c>
      <c r="GM12" s="732">
        <v>0</v>
      </c>
      <c r="GN12" s="732">
        <v>248790</v>
      </c>
      <c r="GO12" s="732">
        <v>0</v>
      </c>
      <c r="GP12" s="732">
        <v>4598206</v>
      </c>
      <c r="GQ12" s="732">
        <v>4598206</v>
      </c>
      <c r="GR12" s="732">
        <v>0</v>
      </c>
      <c r="GS12" s="732">
        <v>0</v>
      </c>
      <c r="GT12" s="732">
        <v>0</v>
      </c>
      <c r="HB12" s="732">
        <v>0</v>
      </c>
      <c r="HC12" s="732">
        <v>0</v>
      </c>
      <c r="HD12" s="732">
        <v>0</v>
      </c>
    </row>
    <row r="13" spans="1:261" hidden="1" x14ac:dyDescent="0.2">
      <c r="A13" s="732">
        <v>15807</v>
      </c>
      <c r="B13" s="732">
        <v>28349</v>
      </c>
      <c r="C13" s="732">
        <v>35</v>
      </c>
      <c r="D13" s="732">
        <v>2021</v>
      </c>
      <c r="E13" s="732">
        <v>5392</v>
      </c>
      <c r="F13" s="732">
        <v>0</v>
      </c>
      <c r="G13" s="732">
        <v>835.27700000000004</v>
      </c>
      <c r="H13" s="732">
        <v>717.51300000000003</v>
      </c>
      <c r="I13" s="732">
        <v>717.51300000000003</v>
      </c>
      <c r="J13" s="732">
        <v>835.27700000000004</v>
      </c>
      <c r="K13" s="732">
        <v>0</v>
      </c>
      <c r="L13" s="732">
        <v>6540</v>
      </c>
      <c r="M13" s="732">
        <v>0</v>
      </c>
      <c r="N13" s="732">
        <v>0</v>
      </c>
      <c r="P13" s="732">
        <v>835.27700000000004</v>
      </c>
      <c r="Q13" s="732">
        <v>0</v>
      </c>
      <c r="R13" s="732">
        <v>398185</v>
      </c>
      <c r="S13" s="732">
        <v>476.71000000000004</v>
      </c>
      <c r="U13" s="732">
        <v>0</v>
      </c>
      <c r="V13" s="732">
        <v>72.573000000000008</v>
      </c>
      <c r="W13" s="732">
        <v>47463</v>
      </c>
      <c r="X13" s="732">
        <v>47463</v>
      </c>
      <c r="Z13" s="732">
        <v>0</v>
      </c>
      <c r="AA13" s="732">
        <v>1</v>
      </c>
      <c r="AB13" s="732">
        <v>1</v>
      </c>
      <c r="AC13" s="732">
        <v>0</v>
      </c>
      <c r="AD13" s="732" t="s">
        <v>318</v>
      </c>
      <c r="AE13" s="732">
        <v>0</v>
      </c>
      <c r="AH13" s="732">
        <v>0</v>
      </c>
      <c r="AI13" s="732">
        <v>0</v>
      </c>
      <c r="AJ13" s="732">
        <v>5104</v>
      </c>
      <c r="AK13" s="732" t="s">
        <v>787</v>
      </c>
      <c r="AL13" s="732" t="s">
        <v>40</v>
      </c>
      <c r="AM13" s="732">
        <v>0</v>
      </c>
      <c r="AN13" s="732">
        <v>0</v>
      </c>
      <c r="AO13" s="732">
        <v>0</v>
      </c>
      <c r="AP13" s="732">
        <v>0</v>
      </c>
      <c r="AQ13" s="732">
        <v>0</v>
      </c>
      <c r="AR13" s="732">
        <v>0</v>
      </c>
      <c r="AS13" s="732">
        <v>0</v>
      </c>
      <c r="AT13" s="732">
        <v>0</v>
      </c>
      <c r="AU13" s="732">
        <v>0</v>
      </c>
      <c r="AV13" s="732">
        <v>0</v>
      </c>
      <c r="AW13" s="732">
        <v>8396832</v>
      </c>
      <c r="AX13" s="732">
        <v>8275353</v>
      </c>
      <c r="AY13" s="732">
        <v>0</v>
      </c>
      <c r="AZ13" s="732">
        <v>494435</v>
      </c>
      <c r="BA13" s="732">
        <v>49.667000000000002</v>
      </c>
      <c r="BB13" s="732">
        <v>32776</v>
      </c>
      <c r="BC13" s="732">
        <v>32776</v>
      </c>
      <c r="BD13" s="732">
        <v>41.764000000000003</v>
      </c>
      <c r="BE13" s="732">
        <v>0</v>
      </c>
      <c r="BF13" s="732">
        <v>7250523</v>
      </c>
      <c r="BG13" s="732">
        <v>0</v>
      </c>
      <c r="BH13" s="732">
        <v>350</v>
      </c>
      <c r="BI13" s="732">
        <v>96250</v>
      </c>
      <c r="BJ13" s="732">
        <v>12</v>
      </c>
      <c r="BK13" s="732">
        <v>0</v>
      </c>
      <c r="BL13" s="732">
        <v>0</v>
      </c>
      <c r="BM13" s="732">
        <v>0</v>
      </c>
      <c r="BN13" s="732">
        <v>0</v>
      </c>
      <c r="BO13" s="732">
        <v>0</v>
      </c>
      <c r="BP13" s="732">
        <v>0</v>
      </c>
      <c r="BQ13" s="732">
        <v>5392</v>
      </c>
      <c r="BR13" s="732">
        <v>1</v>
      </c>
      <c r="BS13" s="732">
        <v>0</v>
      </c>
      <c r="BT13" s="732">
        <v>0</v>
      </c>
      <c r="BU13" s="732">
        <v>0</v>
      </c>
      <c r="BV13" s="732">
        <v>0</v>
      </c>
      <c r="BW13" s="732">
        <v>0</v>
      </c>
      <c r="BX13" s="732">
        <v>0</v>
      </c>
      <c r="BY13" s="732">
        <v>0</v>
      </c>
      <c r="BZ13" s="732">
        <v>0</v>
      </c>
      <c r="CA13" s="732">
        <v>0</v>
      </c>
      <c r="CB13" s="732">
        <v>0</v>
      </c>
      <c r="CC13" s="732">
        <v>0</v>
      </c>
      <c r="CG13" s="732">
        <v>0</v>
      </c>
      <c r="CH13" s="732">
        <v>25229</v>
      </c>
      <c r="CI13" s="732">
        <v>0</v>
      </c>
      <c r="CJ13" s="732">
        <v>4</v>
      </c>
      <c r="CK13" s="732">
        <v>0</v>
      </c>
      <c r="CL13" s="732">
        <v>0</v>
      </c>
      <c r="CN13" s="732">
        <v>0</v>
      </c>
      <c r="CO13" s="732">
        <v>1</v>
      </c>
      <c r="CP13" s="732">
        <v>0</v>
      </c>
      <c r="CQ13" s="732">
        <v>1.5830000000000002</v>
      </c>
      <c r="CR13" s="732">
        <v>835.27700000000004</v>
      </c>
      <c r="CS13" s="732">
        <v>0</v>
      </c>
      <c r="CT13" s="732">
        <v>0</v>
      </c>
      <c r="CU13" s="732">
        <v>0</v>
      </c>
      <c r="CV13" s="732">
        <v>0</v>
      </c>
      <c r="CW13" s="732">
        <v>0</v>
      </c>
      <c r="CX13" s="732">
        <v>0</v>
      </c>
      <c r="CY13" s="732">
        <v>0</v>
      </c>
      <c r="CZ13" s="732">
        <v>0</v>
      </c>
      <c r="DA13" s="732">
        <v>1</v>
      </c>
      <c r="DB13" s="732">
        <v>4692535</v>
      </c>
      <c r="DC13" s="732">
        <v>0</v>
      </c>
      <c r="DD13" s="732">
        <v>0</v>
      </c>
      <c r="DE13" s="732">
        <v>1071252</v>
      </c>
      <c r="DF13" s="732">
        <v>1071252</v>
      </c>
      <c r="DG13" s="732">
        <v>819</v>
      </c>
      <c r="DH13" s="732">
        <v>0</v>
      </c>
      <c r="DI13" s="732">
        <v>0</v>
      </c>
      <c r="DK13" s="732">
        <v>5392</v>
      </c>
      <c r="DL13" s="732">
        <v>0</v>
      </c>
      <c r="DM13" s="732">
        <v>783159</v>
      </c>
      <c r="DN13" s="732">
        <v>0</v>
      </c>
      <c r="DO13" s="732">
        <v>0</v>
      </c>
      <c r="DP13" s="732">
        <v>0</v>
      </c>
      <c r="DQ13" s="732">
        <v>0</v>
      </c>
      <c r="DR13" s="732">
        <v>0</v>
      </c>
      <c r="DS13" s="732">
        <v>0</v>
      </c>
      <c r="DT13" s="732">
        <v>0</v>
      </c>
      <c r="DU13" s="732">
        <v>0</v>
      </c>
      <c r="DV13" s="732">
        <v>0</v>
      </c>
      <c r="DW13" s="732">
        <v>0</v>
      </c>
      <c r="DX13" s="732">
        <v>0</v>
      </c>
      <c r="DY13" s="732">
        <v>0</v>
      </c>
      <c r="DZ13" s="732">
        <v>0</v>
      </c>
      <c r="EA13" s="732">
        <v>0</v>
      </c>
      <c r="EB13" s="732">
        <v>0</v>
      </c>
      <c r="EC13" s="732">
        <v>37.861000000000004</v>
      </c>
      <c r="ED13" s="732">
        <v>272372</v>
      </c>
      <c r="EE13" s="732">
        <v>0</v>
      </c>
      <c r="EF13" s="732">
        <v>0</v>
      </c>
      <c r="EG13" s="732">
        <v>0</v>
      </c>
      <c r="EH13" s="732">
        <v>481305</v>
      </c>
      <c r="EI13" s="732">
        <v>29482</v>
      </c>
      <c r="EJ13" s="732">
        <v>1.127</v>
      </c>
      <c r="EK13" s="732">
        <v>21.283000000000001</v>
      </c>
      <c r="EL13" s="732">
        <v>0</v>
      </c>
      <c r="EM13" s="732">
        <v>0.62</v>
      </c>
      <c r="EN13" s="732">
        <v>1.5770000000000002</v>
      </c>
      <c r="EO13" s="732">
        <v>0</v>
      </c>
      <c r="EP13" s="732">
        <v>0</v>
      </c>
      <c r="EQ13" s="732">
        <v>24.607000000000003</v>
      </c>
      <c r="ER13" s="732">
        <v>0</v>
      </c>
      <c r="ES13" s="732">
        <v>73.594000000000008</v>
      </c>
      <c r="ET13" s="732">
        <v>25229</v>
      </c>
      <c r="EU13" s="732">
        <v>494435</v>
      </c>
      <c r="EV13" s="732">
        <v>0</v>
      </c>
      <c r="EW13" s="732">
        <v>0</v>
      </c>
      <c r="EX13" s="732">
        <v>0</v>
      </c>
      <c r="EZ13" s="732">
        <v>7069864</v>
      </c>
      <c r="FA13" s="732">
        <v>0</v>
      </c>
      <c r="FB13" s="732">
        <v>7564299</v>
      </c>
      <c r="FC13" s="732">
        <v>0.97326799999999991</v>
      </c>
      <c r="FD13" s="732">
        <v>0</v>
      </c>
      <c r="FE13" s="732">
        <v>983499</v>
      </c>
      <c r="FF13" s="732">
        <v>221990</v>
      </c>
      <c r="FG13" s="732">
        <v>5.4563E-2</v>
      </c>
      <c r="FH13" s="732">
        <v>4.8908E-2</v>
      </c>
      <c r="FI13" s="732">
        <v>0</v>
      </c>
      <c r="FJ13" s="732">
        <v>0</v>
      </c>
      <c r="FK13" s="732">
        <v>1420.635</v>
      </c>
      <c r="FL13" s="732">
        <v>8795017</v>
      </c>
      <c r="FM13" s="732">
        <v>0</v>
      </c>
      <c r="FN13" s="732">
        <v>0</v>
      </c>
      <c r="FO13" s="732">
        <v>18381</v>
      </c>
      <c r="FP13" s="732">
        <v>0</v>
      </c>
      <c r="FQ13" s="732">
        <v>18381</v>
      </c>
      <c r="FR13" s="732">
        <v>18381</v>
      </c>
      <c r="FS13" s="732">
        <v>0</v>
      </c>
      <c r="FT13" s="732">
        <v>0</v>
      </c>
      <c r="FU13" s="732">
        <v>0</v>
      </c>
      <c r="FV13" s="732">
        <v>0</v>
      </c>
      <c r="FW13" s="732">
        <v>0</v>
      </c>
      <c r="FX13" s="732">
        <v>0</v>
      </c>
      <c r="FY13" s="732">
        <v>0</v>
      </c>
      <c r="FZ13" s="732">
        <v>0</v>
      </c>
      <c r="GA13" s="732">
        <v>0</v>
      </c>
      <c r="GB13" s="732">
        <v>822483</v>
      </c>
      <c r="GC13" s="732">
        <v>822483</v>
      </c>
      <c r="GD13" s="732">
        <v>93.157000000000011</v>
      </c>
      <c r="GF13" s="732">
        <v>0</v>
      </c>
      <c r="GG13" s="732">
        <v>0</v>
      </c>
      <c r="GH13" s="732">
        <v>0</v>
      </c>
      <c r="GI13" s="732">
        <v>0</v>
      </c>
      <c r="GJ13" s="732">
        <v>0</v>
      </c>
      <c r="GK13" s="732">
        <v>5220</v>
      </c>
      <c r="GL13" s="732">
        <v>23309</v>
      </c>
      <c r="GM13" s="732">
        <v>0</v>
      </c>
      <c r="GN13" s="732">
        <v>0</v>
      </c>
      <c r="GO13" s="732">
        <v>0</v>
      </c>
      <c r="GP13" s="732">
        <v>8769788</v>
      </c>
      <c r="GQ13" s="732">
        <v>8769788</v>
      </c>
      <c r="GR13" s="732">
        <v>0</v>
      </c>
      <c r="GS13" s="732">
        <v>0</v>
      </c>
      <c r="GT13" s="732">
        <v>0</v>
      </c>
      <c r="HB13" s="732">
        <v>0</v>
      </c>
      <c r="HC13" s="732">
        <v>0</v>
      </c>
      <c r="HD13" s="732">
        <v>0</v>
      </c>
    </row>
    <row r="14" spans="1:261" hidden="1" x14ac:dyDescent="0.2">
      <c r="A14" s="732">
        <v>15808</v>
      </c>
      <c r="B14" s="732">
        <v>28349</v>
      </c>
      <c r="C14" s="732">
        <v>35</v>
      </c>
      <c r="D14" s="732">
        <v>2021</v>
      </c>
      <c r="E14" s="732">
        <v>5392</v>
      </c>
      <c r="F14" s="732">
        <v>0</v>
      </c>
      <c r="G14" s="732">
        <v>776.07800000000009</v>
      </c>
      <c r="H14" s="732">
        <v>627.25200000000007</v>
      </c>
      <c r="I14" s="732">
        <v>627.25200000000007</v>
      </c>
      <c r="J14" s="732">
        <v>776.07800000000009</v>
      </c>
      <c r="K14" s="732">
        <v>0</v>
      </c>
      <c r="L14" s="732">
        <v>6540</v>
      </c>
      <c r="M14" s="732">
        <v>0</v>
      </c>
      <c r="N14" s="732">
        <v>0</v>
      </c>
      <c r="P14" s="732">
        <v>776.07800000000009</v>
      </c>
      <c r="Q14" s="732">
        <v>0</v>
      </c>
      <c r="R14" s="732">
        <v>369964</v>
      </c>
      <c r="S14" s="732">
        <v>476.71000000000004</v>
      </c>
      <c r="U14" s="732">
        <v>0</v>
      </c>
      <c r="V14" s="732">
        <v>10.708</v>
      </c>
      <c r="W14" s="732">
        <v>7003</v>
      </c>
      <c r="X14" s="732">
        <v>7003</v>
      </c>
      <c r="Z14" s="732">
        <v>0</v>
      </c>
      <c r="AA14" s="732">
        <v>1</v>
      </c>
      <c r="AB14" s="732">
        <v>1</v>
      </c>
      <c r="AC14" s="732">
        <v>0</v>
      </c>
      <c r="AD14" s="732" t="s">
        <v>318</v>
      </c>
      <c r="AE14" s="732">
        <v>0</v>
      </c>
      <c r="AH14" s="732">
        <v>0</v>
      </c>
      <c r="AI14" s="732">
        <v>0</v>
      </c>
      <c r="AJ14" s="732">
        <v>5104</v>
      </c>
      <c r="AK14" s="732" t="s">
        <v>787</v>
      </c>
      <c r="AL14" s="732" t="s">
        <v>477</v>
      </c>
      <c r="AM14" s="732">
        <v>0</v>
      </c>
      <c r="AN14" s="732">
        <v>0</v>
      </c>
      <c r="AO14" s="732">
        <v>0</v>
      </c>
      <c r="AP14" s="732">
        <v>0</v>
      </c>
      <c r="AQ14" s="732">
        <v>0</v>
      </c>
      <c r="AR14" s="732">
        <v>0</v>
      </c>
      <c r="AS14" s="732">
        <v>0</v>
      </c>
      <c r="AT14" s="732">
        <v>0</v>
      </c>
      <c r="AU14" s="732">
        <v>0</v>
      </c>
      <c r="AV14" s="732">
        <v>0</v>
      </c>
      <c r="AW14" s="732">
        <v>10173926</v>
      </c>
      <c r="AX14" s="732">
        <v>10023218</v>
      </c>
      <c r="AY14" s="732">
        <v>0</v>
      </c>
      <c r="AZ14" s="732">
        <v>520672</v>
      </c>
      <c r="BA14" s="732">
        <v>0</v>
      </c>
      <c r="BB14" s="732">
        <v>0</v>
      </c>
      <c r="BC14" s="732">
        <v>0</v>
      </c>
      <c r="BD14" s="732">
        <v>0</v>
      </c>
      <c r="BE14" s="732">
        <v>0</v>
      </c>
      <c r="BF14" s="732">
        <v>8706487</v>
      </c>
      <c r="BG14" s="732">
        <v>0</v>
      </c>
      <c r="BH14" s="732">
        <v>548.029</v>
      </c>
      <c r="BI14" s="732">
        <v>150708</v>
      </c>
      <c r="BJ14" s="732">
        <v>12</v>
      </c>
      <c r="BK14" s="732">
        <v>0</v>
      </c>
      <c r="BL14" s="732">
        <v>0</v>
      </c>
      <c r="BM14" s="732">
        <v>0</v>
      </c>
      <c r="BN14" s="732">
        <v>0</v>
      </c>
      <c r="BO14" s="732">
        <v>0</v>
      </c>
      <c r="BP14" s="732">
        <v>0</v>
      </c>
      <c r="BQ14" s="732">
        <v>5392</v>
      </c>
      <c r="BR14" s="732">
        <v>1</v>
      </c>
      <c r="BS14" s="732">
        <v>0</v>
      </c>
      <c r="BT14" s="732">
        <v>0</v>
      </c>
      <c r="BU14" s="732">
        <v>0</v>
      </c>
      <c r="BV14" s="732">
        <v>0</v>
      </c>
      <c r="BW14" s="732">
        <v>0</v>
      </c>
      <c r="BX14" s="732">
        <v>0</v>
      </c>
      <c r="BY14" s="732">
        <v>0</v>
      </c>
      <c r="BZ14" s="732">
        <v>0</v>
      </c>
      <c r="CA14" s="732">
        <v>0</v>
      </c>
      <c r="CB14" s="732">
        <v>0</v>
      </c>
      <c r="CC14" s="732">
        <v>0</v>
      </c>
      <c r="CG14" s="732">
        <v>0</v>
      </c>
      <c r="CH14" s="732">
        <v>0</v>
      </c>
      <c r="CI14" s="732">
        <v>0</v>
      </c>
      <c r="CJ14" s="732">
        <v>4</v>
      </c>
      <c r="CK14" s="732">
        <v>0</v>
      </c>
      <c r="CL14" s="732">
        <v>0</v>
      </c>
      <c r="CN14" s="732">
        <v>0</v>
      </c>
      <c r="CO14" s="732">
        <v>1</v>
      </c>
      <c r="CP14" s="732">
        <v>0</v>
      </c>
      <c r="CQ14" s="732">
        <v>0</v>
      </c>
      <c r="CR14" s="732">
        <v>776.07800000000009</v>
      </c>
      <c r="CS14" s="732">
        <v>0</v>
      </c>
      <c r="CT14" s="732">
        <v>0</v>
      </c>
      <c r="CU14" s="732">
        <v>0</v>
      </c>
      <c r="CV14" s="732">
        <v>0</v>
      </c>
      <c r="CW14" s="732">
        <v>0</v>
      </c>
      <c r="CX14" s="732">
        <v>0</v>
      </c>
      <c r="CY14" s="732">
        <v>0</v>
      </c>
      <c r="CZ14" s="732">
        <v>0</v>
      </c>
      <c r="DA14" s="732">
        <v>1</v>
      </c>
      <c r="DB14" s="732">
        <v>4102228</v>
      </c>
      <c r="DC14" s="732">
        <v>0</v>
      </c>
      <c r="DD14" s="732">
        <v>0</v>
      </c>
      <c r="DE14" s="732">
        <v>755802</v>
      </c>
      <c r="DF14" s="732">
        <v>755802</v>
      </c>
      <c r="DG14" s="732">
        <v>577.83000000000004</v>
      </c>
      <c r="DH14" s="732">
        <v>0</v>
      </c>
      <c r="DI14" s="732">
        <v>0</v>
      </c>
      <c r="DK14" s="732">
        <v>5392</v>
      </c>
      <c r="DL14" s="732">
        <v>0</v>
      </c>
      <c r="DM14" s="732">
        <v>4080589</v>
      </c>
      <c r="DN14" s="732">
        <v>0</v>
      </c>
      <c r="DO14" s="732">
        <v>0</v>
      </c>
      <c r="DP14" s="732">
        <v>0</v>
      </c>
      <c r="DQ14" s="732">
        <v>0</v>
      </c>
      <c r="DR14" s="732">
        <v>0</v>
      </c>
      <c r="DS14" s="732">
        <v>0</v>
      </c>
      <c r="DT14" s="732">
        <v>0</v>
      </c>
      <c r="DU14" s="732">
        <v>0</v>
      </c>
      <c r="DV14" s="732">
        <v>0</v>
      </c>
      <c r="DW14" s="732">
        <v>0</v>
      </c>
      <c r="DX14" s="732">
        <v>0</v>
      </c>
      <c r="DY14" s="732">
        <v>0</v>
      </c>
      <c r="DZ14" s="732">
        <v>0</v>
      </c>
      <c r="EA14" s="732">
        <v>5.7000000000000002E-2</v>
      </c>
      <c r="EB14" s="732">
        <v>0</v>
      </c>
      <c r="EC14" s="732">
        <v>31.133000000000003</v>
      </c>
      <c r="ED14" s="732">
        <v>223971</v>
      </c>
      <c r="EE14" s="732">
        <v>0</v>
      </c>
      <c r="EF14" s="732">
        <v>0</v>
      </c>
      <c r="EG14" s="732">
        <v>0</v>
      </c>
      <c r="EH14" s="732">
        <v>182577</v>
      </c>
      <c r="EI14" s="732">
        <v>3674041</v>
      </c>
      <c r="EJ14" s="732">
        <v>140.44499999999999</v>
      </c>
      <c r="EK14" s="732">
        <v>6.9940000000000007</v>
      </c>
      <c r="EL14" s="732">
        <v>0</v>
      </c>
      <c r="EM14" s="732">
        <v>0</v>
      </c>
      <c r="EN14" s="732">
        <v>1.33</v>
      </c>
      <c r="EO14" s="732">
        <v>0</v>
      </c>
      <c r="EP14" s="732">
        <v>0</v>
      </c>
      <c r="EQ14" s="732">
        <v>148.82599999999999</v>
      </c>
      <c r="ER14" s="732">
        <v>0</v>
      </c>
      <c r="ES14" s="732">
        <v>27.917000000000002</v>
      </c>
      <c r="ET14" s="732">
        <v>0</v>
      </c>
      <c r="EU14" s="732">
        <v>520672</v>
      </c>
      <c r="EV14" s="732">
        <v>0</v>
      </c>
      <c r="EW14" s="732">
        <v>0</v>
      </c>
      <c r="EX14" s="732">
        <v>0</v>
      </c>
      <c r="EZ14" s="732">
        <v>8575658</v>
      </c>
      <c r="FA14" s="732">
        <v>0</v>
      </c>
      <c r="FB14" s="732">
        <v>9096330</v>
      </c>
      <c r="FC14" s="732">
        <v>0.97326799999999991</v>
      </c>
      <c r="FD14" s="732">
        <v>0</v>
      </c>
      <c r="FE14" s="732">
        <v>1180993</v>
      </c>
      <c r="FF14" s="732">
        <v>266567</v>
      </c>
      <c r="FG14" s="732">
        <v>5.4563E-2</v>
      </c>
      <c r="FH14" s="732">
        <v>4.8908E-2</v>
      </c>
      <c r="FI14" s="732">
        <v>0</v>
      </c>
      <c r="FJ14" s="732">
        <v>0</v>
      </c>
      <c r="FK14" s="732">
        <v>1705.9090000000001</v>
      </c>
      <c r="FL14" s="732">
        <v>10543890</v>
      </c>
      <c r="FM14" s="732">
        <v>0</v>
      </c>
      <c r="FN14" s="732">
        <v>0</v>
      </c>
      <c r="FO14" s="732">
        <v>0</v>
      </c>
      <c r="FP14" s="732">
        <v>0</v>
      </c>
      <c r="FQ14" s="732">
        <v>0</v>
      </c>
      <c r="FR14" s="732">
        <v>0</v>
      </c>
      <c r="FS14" s="732">
        <v>0</v>
      </c>
      <c r="FT14" s="732">
        <v>0</v>
      </c>
      <c r="FU14" s="732">
        <v>0</v>
      </c>
      <c r="FV14" s="732">
        <v>0</v>
      </c>
      <c r="FW14" s="732">
        <v>0</v>
      </c>
      <c r="FX14" s="732">
        <v>0</v>
      </c>
      <c r="FY14" s="732">
        <v>0</v>
      </c>
      <c r="FZ14" s="732">
        <v>0</v>
      </c>
      <c r="GA14" s="732">
        <v>0</v>
      </c>
      <c r="GB14" s="732">
        <v>0</v>
      </c>
      <c r="GC14" s="732">
        <v>0</v>
      </c>
      <c r="GD14" s="732">
        <v>0</v>
      </c>
      <c r="GF14" s="732">
        <v>0</v>
      </c>
      <c r="GG14" s="732">
        <v>0</v>
      </c>
      <c r="GH14" s="732">
        <v>0</v>
      </c>
      <c r="GI14" s="732">
        <v>0</v>
      </c>
      <c r="GJ14" s="732">
        <v>0</v>
      </c>
      <c r="GK14" s="732">
        <v>5115</v>
      </c>
      <c r="GL14" s="732">
        <v>21253</v>
      </c>
      <c r="GM14" s="732">
        <v>0</v>
      </c>
      <c r="GN14" s="732">
        <v>0</v>
      </c>
      <c r="GO14" s="732">
        <v>0</v>
      </c>
      <c r="GP14" s="732">
        <v>10543890</v>
      </c>
      <c r="GQ14" s="732">
        <v>10543890</v>
      </c>
      <c r="GR14" s="732">
        <v>0</v>
      </c>
      <c r="GS14" s="732">
        <v>0</v>
      </c>
      <c r="GT14" s="732">
        <v>0</v>
      </c>
      <c r="HB14" s="732">
        <v>0</v>
      </c>
      <c r="HC14" s="732">
        <v>0</v>
      </c>
      <c r="HD14" s="732">
        <v>0</v>
      </c>
    </row>
    <row r="15" spans="1:261" hidden="1" x14ac:dyDescent="0.2">
      <c r="A15" s="732">
        <v>15809</v>
      </c>
      <c r="B15" s="732">
        <v>28349</v>
      </c>
      <c r="C15" s="732">
        <v>35</v>
      </c>
      <c r="D15" s="732">
        <v>2021</v>
      </c>
      <c r="E15" s="732">
        <v>5392</v>
      </c>
      <c r="F15" s="732">
        <v>0</v>
      </c>
      <c r="G15" s="732">
        <v>278.04000000000002</v>
      </c>
      <c r="H15" s="732">
        <v>266.76</v>
      </c>
      <c r="I15" s="732">
        <v>266.76</v>
      </c>
      <c r="J15" s="732">
        <v>278.04000000000002</v>
      </c>
      <c r="K15" s="732">
        <v>0</v>
      </c>
      <c r="L15" s="732">
        <v>6540</v>
      </c>
      <c r="M15" s="732">
        <v>0</v>
      </c>
      <c r="N15" s="732">
        <v>0</v>
      </c>
      <c r="P15" s="732">
        <v>278.04000000000002</v>
      </c>
      <c r="Q15" s="732">
        <v>0</v>
      </c>
      <c r="R15" s="732">
        <v>132544</v>
      </c>
      <c r="S15" s="732">
        <v>476.71000000000004</v>
      </c>
      <c r="U15" s="732">
        <v>0</v>
      </c>
      <c r="V15" s="732">
        <v>66.522000000000006</v>
      </c>
      <c r="W15" s="732">
        <v>43505</v>
      </c>
      <c r="X15" s="732">
        <v>43505</v>
      </c>
      <c r="Z15" s="732">
        <v>0</v>
      </c>
      <c r="AA15" s="732">
        <v>1</v>
      </c>
      <c r="AB15" s="732">
        <v>1</v>
      </c>
      <c r="AC15" s="732">
        <v>0</v>
      </c>
      <c r="AD15" s="732" t="s">
        <v>318</v>
      </c>
      <c r="AE15" s="732">
        <v>0</v>
      </c>
      <c r="AH15" s="732">
        <v>0</v>
      </c>
      <c r="AI15" s="732">
        <v>0</v>
      </c>
      <c r="AJ15" s="732">
        <v>5104</v>
      </c>
      <c r="AK15" s="732" t="s">
        <v>787</v>
      </c>
      <c r="AL15" s="732" t="s">
        <v>39</v>
      </c>
      <c r="AM15" s="732">
        <v>0</v>
      </c>
      <c r="AN15" s="732">
        <v>0</v>
      </c>
      <c r="AO15" s="732">
        <v>0</v>
      </c>
      <c r="AP15" s="732">
        <v>0</v>
      </c>
      <c r="AQ15" s="732">
        <v>0</v>
      </c>
      <c r="AR15" s="732">
        <v>0</v>
      </c>
      <c r="AS15" s="732">
        <v>0</v>
      </c>
      <c r="AT15" s="732">
        <v>0</v>
      </c>
      <c r="AU15" s="732">
        <v>0</v>
      </c>
      <c r="AV15" s="732">
        <v>0</v>
      </c>
      <c r="AW15" s="732">
        <v>2779743</v>
      </c>
      <c r="AX15" s="732">
        <v>2779743</v>
      </c>
      <c r="AY15" s="732">
        <v>0</v>
      </c>
      <c r="AZ15" s="732">
        <v>132544</v>
      </c>
      <c r="BA15" s="732">
        <v>0</v>
      </c>
      <c r="BB15" s="732">
        <v>1260</v>
      </c>
      <c r="BC15" s="732">
        <v>1260</v>
      </c>
      <c r="BD15" s="732">
        <v>1.6060000000000001</v>
      </c>
      <c r="BE15" s="732">
        <v>0</v>
      </c>
      <c r="BF15" s="732">
        <v>2439656</v>
      </c>
      <c r="BG15" s="732">
        <v>0</v>
      </c>
      <c r="BH15" s="732">
        <v>0</v>
      </c>
      <c r="BI15" s="732">
        <v>0</v>
      </c>
      <c r="BJ15" s="732">
        <v>12</v>
      </c>
      <c r="BK15" s="732">
        <v>0</v>
      </c>
      <c r="BL15" s="732">
        <v>0</v>
      </c>
      <c r="BM15" s="732">
        <v>0</v>
      </c>
      <c r="BN15" s="732">
        <v>0</v>
      </c>
      <c r="BO15" s="732">
        <v>0</v>
      </c>
      <c r="BP15" s="732">
        <v>0</v>
      </c>
      <c r="BQ15" s="732">
        <v>5392</v>
      </c>
      <c r="BR15" s="732">
        <v>1</v>
      </c>
      <c r="BS15" s="732">
        <v>0</v>
      </c>
      <c r="BT15" s="732">
        <v>0</v>
      </c>
      <c r="BU15" s="732">
        <v>0</v>
      </c>
      <c r="BV15" s="732">
        <v>0</v>
      </c>
      <c r="BW15" s="732">
        <v>0</v>
      </c>
      <c r="BX15" s="732">
        <v>0</v>
      </c>
      <c r="BY15" s="732">
        <v>0</v>
      </c>
      <c r="BZ15" s="732">
        <v>0</v>
      </c>
      <c r="CA15" s="732">
        <v>0</v>
      </c>
      <c r="CB15" s="732">
        <v>0</v>
      </c>
      <c r="CC15" s="732">
        <v>0</v>
      </c>
      <c r="CG15" s="732">
        <v>0</v>
      </c>
      <c r="CH15" s="732">
        <v>0</v>
      </c>
      <c r="CI15" s="732">
        <v>0</v>
      </c>
      <c r="CJ15" s="732">
        <v>4</v>
      </c>
      <c r="CK15" s="732">
        <v>0</v>
      </c>
      <c r="CL15" s="732">
        <v>0</v>
      </c>
      <c r="CN15" s="732">
        <v>0</v>
      </c>
      <c r="CO15" s="732">
        <v>1</v>
      </c>
      <c r="CP15" s="732">
        <v>0</v>
      </c>
      <c r="CQ15" s="732">
        <v>0</v>
      </c>
      <c r="CR15" s="732">
        <v>278.04000000000002</v>
      </c>
      <c r="CS15" s="732">
        <v>0</v>
      </c>
      <c r="CT15" s="732">
        <v>0</v>
      </c>
      <c r="CU15" s="732">
        <v>0</v>
      </c>
      <c r="CV15" s="732">
        <v>0</v>
      </c>
      <c r="CW15" s="732">
        <v>0</v>
      </c>
      <c r="CX15" s="732">
        <v>0</v>
      </c>
      <c r="CY15" s="732">
        <v>0</v>
      </c>
      <c r="CZ15" s="732">
        <v>0</v>
      </c>
      <c r="DA15" s="732">
        <v>1</v>
      </c>
      <c r="DB15" s="732">
        <v>1744610</v>
      </c>
      <c r="DC15" s="732">
        <v>0</v>
      </c>
      <c r="DD15" s="732">
        <v>0</v>
      </c>
      <c r="DE15" s="732">
        <v>457800</v>
      </c>
      <c r="DF15" s="732">
        <v>457800</v>
      </c>
      <c r="DG15" s="732">
        <v>350</v>
      </c>
      <c r="DH15" s="732">
        <v>0</v>
      </c>
      <c r="DI15" s="732">
        <v>0</v>
      </c>
      <c r="DK15" s="732">
        <v>5392</v>
      </c>
      <c r="DL15" s="732">
        <v>0</v>
      </c>
      <c r="DM15" s="732">
        <v>259489</v>
      </c>
      <c r="DN15" s="732">
        <v>0</v>
      </c>
      <c r="DO15" s="732">
        <v>0</v>
      </c>
      <c r="DP15" s="732">
        <v>0</v>
      </c>
      <c r="DQ15" s="732">
        <v>0</v>
      </c>
      <c r="DR15" s="732">
        <v>0</v>
      </c>
      <c r="DS15" s="732">
        <v>0</v>
      </c>
      <c r="DT15" s="732">
        <v>0</v>
      </c>
      <c r="DU15" s="732">
        <v>0</v>
      </c>
      <c r="DV15" s="732">
        <v>0</v>
      </c>
      <c r="DW15" s="732">
        <v>0</v>
      </c>
      <c r="DX15" s="732">
        <v>0</v>
      </c>
      <c r="DY15" s="732">
        <v>0</v>
      </c>
      <c r="DZ15" s="732">
        <v>0</v>
      </c>
      <c r="EA15" s="732">
        <v>0</v>
      </c>
      <c r="EB15" s="732">
        <v>0</v>
      </c>
      <c r="EC15" s="732">
        <v>4.0720000000000001</v>
      </c>
      <c r="ED15" s="732">
        <v>29294</v>
      </c>
      <c r="EE15" s="732">
        <v>0</v>
      </c>
      <c r="EF15" s="732">
        <v>0</v>
      </c>
      <c r="EG15" s="732">
        <v>0</v>
      </c>
      <c r="EH15" s="732">
        <v>230195</v>
      </c>
      <c r="EI15" s="732">
        <v>0</v>
      </c>
      <c r="EJ15" s="732">
        <v>0</v>
      </c>
      <c r="EK15" s="732">
        <v>10.498000000000001</v>
      </c>
      <c r="EL15" s="732">
        <v>0</v>
      </c>
      <c r="EM15" s="732">
        <v>0.10300000000000001</v>
      </c>
      <c r="EN15" s="732">
        <v>0.67900000000000005</v>
      </c>
      <c r="EO15" s="732">
        <v>0</v>
      </c>
      <c r="EP15" s="732">
        <v>0</v>
      </c>
      <c r="EQ15" s="732">
        <v>11.28</v>
      </c>
      <c r="ER15" s="732">
        <v>0</v>
      </c>
      <c r="ES15" s="732">
        <v>35.198</v>
      </c>
      <c r="ET15" s="732">
        <v>0</v>
      </c>
      <c r="EU15" s="732">
        <v>132544</v>
      </c>
      <c r="EV15" s="732">
        <v>0</v>
      </c>
      <c r="EW15" s="732">
        <v>0</v>
      </c>
      <c r="EX15" s="732">
        <v>0</v>
      </c>
      <c r="EZ15" s="732">
        <v>2374120</v>
      </c>
      <c r="FA15" s="732">
        <v>0</v>
      </c>
      <c r="FB15" s="732">
        <v>2506664</v>
      </c>
      <c r="FC15" s="732">
        <v>0.97326799999999991</v>
      </c>
      <c r="FD15" s="732">
        <v>0</v>
      </c>
      <c r="FE15" s="732">
        <v>330928</v>
      </c>
      <c r="FF15" s="732">
        <v>74695</v>
      </c>
      <c r="FG15" s="732">
        <v>5.4563E-2</v>
      </c>
      <c r="FH15" s="732">
        <v>4.8908E-2</v>
      </c>
      <c r="FI15" s="732">
        <v>0</v>
      </c>
      <c r="FJ15" s="732">
        <v>0</v>
      </c>
      <c r="FK15" s="732">
        <v>478.01500000000004</v>
      </c>
      <c r="FL15" s="732">
        <v>2912287</v>
      </c>
      <c r="FM15" s="732">
        <v>0</v>
      </c>
      <c r="FN15" s="732">
        <v>0</v>
      </c>
      <c r="FO15" s="732">
        <v>0</v>
      </c>
      <c r="FP15" s="732">
        <v>0</v>
      </c>
      <c r="FQ15" s="732">
        <v>0</v>
      </c>
      <c r="FR15" s="732">
        <v>0</v>
      </c>
      <c r="FS15" s="732">
        <v>0</v>
      </c>
      <c r="FT15" s="732">
        <v>0</v>
      </c>
      <c r="FU15" s="732">
        <v>0</v>
      </c>
      <c r="FV15" s="732">
        <v>0</v>
      </c>
      <c r="FW15" s="732">
        <v>0</v>
      </c>
      <c r="FX15" s="732">
        <v>0</v>
      </c>
      <c r="FY15" s="732">
        <v>0</v>
      </c>
      <c r="FZ15" s="732">
        <v>0</v>
      </c>
      <c r="GA15" s="732">
        <v>0</v>
      </c>
      <c r="GB15" s="732">
        <v>0</v>
      </c>
      <c r="GC15" s="732">
        <v>0</v>
      </c>
      <c r="GD15" s="732">
        <v>0</v>
      </c>
      <c r="GF15" s="732">
        <v>0</v>
      </c>
      <c r="GG15" s="732">
        <v>0</v>
      </c>
      <c r="GH15" s="732">
        <v>0</v>
      </c>
      <c r="GI15" s="732">
        <v>0</v>
      </c>
      <c r="GJ15" s="732">
        <v>0</v>
      </c>
      <c r="GK15" s="732">
        <v>4886</v>
      </c>
      <c r="GL15" s="732">
        <v>12553</v>
      </c>
      <c r="GM15" s="732">
        <v>0</v>
      </c>
      <c r="GN15" s="732">
        <v>0</v>
      </c>
      <c r="GO15" s="732">
        <v>0</v>
      </c>
      <c r="GP15" s="732">
        <v>2912287</v>
      </c>
      <c r="GQ15" s="732">
        <v>2912287</v>
      </c>
      <c r="GR15" s="732">
        <v>0</v>
      </c>
      <c r="GS15" s="732">
        <v>0</v>
      </c>
      <c r="GT15" s="732">
        <v>0</v>
      </c>
      <c r="HB15" s="732">
        <v>0</v>
      </c>
      <c r="HC15" s="732">
        <v>0</v>
      </c>
      <c r="HD15" s="732">
        <v>0</v>
      </c>
    </row>
    <row r="16" spans="1:261" hidden="1" x14ac:dyDescent="0.2">
      <c r="A16" s="732">
        <v>15814</v>
      </c>
      <c r="B16" s="732">
        <v>28349</v>
      </c>
      <c r="C16" s="732">
        <v>35</v>
      </c>
      <c r="D16" s="732">
        <v>2021</v>
      </c>
      <c r="E16" s="732">
        <v>5392</v>
      </c>
      <c r="F16" s="732">
        <v>0</v>
      </c>
      <c r="G16" s="732">
        <v>108.63800000000001</v>
      </c>
      <c r="H16" s="732">
        <v>107.241</v>
      </c>
      <c r="I16" s="732">
        <v>107.241</v>
      </c>
      <c r="J16" s="732">
        <v>108.63800000000001</v>
      </c>
      <c r="K16" s="732">
        <v>0</v>
      </c>
      <c r="L16" s="732">
        <v>6540</v>
      </c>
      <c r="M16" s="732">
        <v>0</v>
      </c>
      <c r="N16" s="732">
        <v>0</v>
      </c>
      <c r="P16" s="732">
        <v>108.63800000000001</v>
      </c>
      <c r="Q16" s="732">
        <v>0</v>
      </c>
      <c r="R16" s="732">
        <v>51789</v>
      </c>
      <c r="S16" s="732">
        <v>476.71000000000004</v>
      </c>
      <c r="U16" s="732">
        <v>0</v>
      </c>
      <c r="V16" s="732">
        <v>5.4249999999999998</v>
      </c>
      <c r="W16" s="732">
        <v>3548</v>
      </c>
      <c r="X16" s="732">
        <v>3548</v>
      </c>
      <c r="Z16" s="732">
        <v>0</v>
      </c>
      <c r="AA16" s="732">
        <v>1</v>
      </c>
      <c r="AB16" s="732">
        <v>1</v>
      </c>
      <c r="AC16" s="732">
        <v>0</v>
      </c>
      <c r="AD16" s="732" t="s">
        <v>318</v>
      </c>
      <c r="AE16" s="732">
        <v>0</v>
      </c>
      <c r="AH16" s="732">
        <v>0</v>
      </c>
      <c r="AI16" s="732">
        <v>0</v>
      </c>
      <c r="AJ16" s="732">
        <v>5104</v>
      </c>
      <c r="AK16" s="732" t="s">
        <v>787</v>
      </c>
      <c r="AL16" s="732" t="s">
        <v>41</v>
      </c>
      <c r="AM16" s="732">
        <v>0</v>
      </c>
      <c r="AN16" s="732">
        <v>0</v>
      </c>
      <c r="AO16" s="732">
        <v>0</v>
      </c>
      <c r="AP16" s="732">
        <v>0</v>
      </c>
      <c r="AQ16" s="732">
        <v>0</v>
      </c>
      <c r="AR16" s="732">
        <v>0</v>
      </c>
      <c r="AS16" s="732">
        <v>0</v>
      </c>
      <c r="AT16" s="732">
        <v>0</v>
      </c>
      <c r="AU16" s="732">
        <v>0</v>
      </c>
      <c r="AV16" s="732">
        <v>0</v>
      </c>
      <c r="AW16" s="732">
        <v>1106690</v>
      </c>
      <c r="AX16" s="732">
        <v>1090464</v>
      </c>
      <c r="AY16" s="732">
        <v>0</v>
      </c>
      <c r="AZ16" s="732">
        <v>68015</v>
      </c>
      <c r="BA16" s="732">
        <v>0</v>
      </c>
      <c r="BB16" s="732">
        <v>0</v>
      </c>
      <c r="BC16" s="732">
        <v>0</v>
      </c>
      <c r="BD16" s="732">
        <v>0</v>
      </c>
      <c r="BE16" s="732">
        <v>0</v>
      </c>
      <c r="BF16" s="732">
        <v>950973</v>
      </c>
      <c r="BG16" s="732">
        <v>0</v>
      </c>
      <c r="BH16" s="732">
        <v>59.004000000000005</v>
      </c>
      <c r="BI16" s="732">
        <v>16226</v>
      </c>
      <c r="BJ16" s="732">
        <v>12</v>
      </c>
      <c r="BK16" s="732">
        <v>0</v>
      </c>
      <c r="BL16" s="732">
        <v>0</v>
      </c>
      <c r="BM16" s="732">
        <v>0</v>
      </c>
      <c r="BN16" s="732">
        <v>0</v>
      </c>
      <c r="BO16" s="732">
        <v>0</v>
      </c>
      <c r="BP16" s="732">
        <v>0</v>
      </c>
      <c r="BQ16" s="732">
        <v>5392</v>
      </c>
      <c r="BR16" s="732">
        <v>1</v>
      </c>
      <c r="BS16" s="732">
        <v>0</v>
      </c>
      <c r="BT16" s="732">
        <v>0</v>
      </c>
      <c r="BU16" s="732">
        <v>0</v>
      </c>
      <c r="BV16" s="732">
        <v>0</v>
      </c>
      <c r="BW16" s="732">
        <v>0</v>
      </c>
      <c r="BX16" s="732">
        <v>0</v>
      </c>
      <c r="BY16" s="732">
        <v>0</v>
      </c>
      <c r="BZ16" s="732">
        <v>0</v>
      </c>
      <c r="CA16" s="732">
        <v>0</v>
      </c>
      <c r="CB16" s="732">
        <v>0</v>
      </c>
      <c r="CC16" s="732">
        <v>0</v>
      </c>
      <c r="CG16" s="732">
        <v>0</v>
      </c>
      <c r="CH16" s="732">
        <v>0</v>
      </c>
      <c r="CI16" s="732">
        <v>0</v>
      </c>
      <c r="CJ16" s="732">
        <v>4</v>
      </c>
      <c r="CK16" s="732">
        <v>0</v>
      </c>
      <c r="CL16" s="732">
        <v>0</v>
      </c>
      <c r="CN16" s="732">
        <v>0</v>
      </c>
      <c r="CO16" s="732">
        <v>1</v>
      </c>
      <c r="CP16" s="732">
        <v>0.53300000000000003</v>
      </c>
      <c r="CQ16" s="732">
        <v>0</v>
      </c>
      <c r="CR16" s="732">
        <v>108.63800000000001</v>
      </c>
      <c r="CS16" s="732">
        <v>0</v>
      </c>
      <c r="CT16" s="732">
        <v>0</v>
      </c>
      <c r="CU16" s="732">
        <v>0</v>
      </c>
      <c r="CV16" s="732">
        <v>0</v>
      </c>
      <c r="CW16" s="732">
        <v>0</v>
      </c>
      <c r="CX16" s="732">
        <v>0</v>
      </c>
      <c r="CY16" s="732">
        <v>0</v>
      </c>
      <c r="CZ16" s="732">
        <v>0</v>
      </c>
      <c r="DA16" s="732">
        <v>1</v>
      </c>
      <c r="DB16" s="732">
        <v>701356</v>
      </c>
      <c r="DC16" s="732">
        <v>0</v>
      </c>
      <c r="DD16" s="732">
        <v>0</v>
      </c>
      <c r="DE16" s="732">
        <v>164586</v>
      </c>
      <c r="DF16" s="732">
        <v>172987</v>
      </c>
      <c r="DG16" s="732">
        <v>125.83</v>
      </c>
      <c r="DH16" s="732">
        <v>0</v>
      </c>
      <c r="DI16" s="732">
        <v>8401</v>
      </c>
      <c r="DK16" s="732">
        <v>5392</v>
      </c>
      <c r="DL16" s="732">
        <v>0</v>
      </c>
      <c r="DM16" s="732">
        <v>86868</v>
      </c>
      <c r="DN16" s="732">
        <v>0</v>
      </c>
      <c r="DO16" s="732">
        <v>0</v>
      </c>
      <c r="DP16" s="732">
        <v>0</v>
      </c>
      <c r="DQ16" s="732">
        <v>0</v>
      </c>
      <c r="DR16" s="732">
        <v>0</v>
      </c>
      <c r="DS16" s="732">
        <v>0</v>
      </c>
      <c r="DT16" s="732">
        <v>0</v>
      </c>
      <c r="DU16" s="732">
        <v>0</v>
      </c>
      <c r="DV16" s="732">
        <v>0</v>
      </c>
      <c r="DW16" s="732">
        <v>0</v>
      </c>
      <c r="DX16" s="732">
        <v>0</v>
      </c>
      <c r="DY16" s="732">
        <v>0</v>
      </c>
      <c r="DZ16" s="732">
        <v>0</v>
      </c>
      <c r="EA16" s="732">
        <v>0</v>
      </c>
      <c r="EB16" s="732">
        <v>0</v>
      </c>
      <c r="EC16" s="732">
        <v>12.075000000000001</v>
      </c>
      <c r="ED16" s="732">
        <v>86868</v>
      </c>
      <c r="EE16" s="732">
        <v>0</v>
      </c>
      <c r="EF16" s="732">
        <v>0</v>
      </c>
      <c r="EG16" s="732">
        <v>0</v>
      </c>
      <c r="EH16" s="732">
        <v>0</v>
      </c>
      <c r="EI16" s="732">
        <v>0</v>
      </c>
      <c r="EJ16" s="732">
        <v>0</v>
      </c>
      <c r="EK16" s="732">
        <v>0</v>
      </c>
      <c r="EL16" s="732">
        <v>0</v>
      </c>
      <c r="EM16" s="732">
        <v>0</v>
      </c>
      <c r="EN16" s="732">
        <v>0</v>
      </c>
      <c r="EO16" s="732">
        <v>0</v>
      </c>
      <c r="EP16" s="732">
        <v>0</v>
      </c>
      <c r="EQ16" s="732">
        <v>0</v>
      </c>
      <c r="ER16" s="732">
        <v>0</v>
      </c>
      <c r="ES16" s="732">
        <v>0</v>
      </c>
      <c r="ET16" s="732">
        <v>0</v>
      </c>
      <c r="EU16" s="732">
        <v>68015</v>
      </c>
      <c r="EV16" s="732">
        <v>0</v>
      </c>
      <c r="EW16" s="732">
        <v>0</v>
      </c>
      <c r="EX16" s="732">
        <v>0</v>
      </c>
      <c r="EZ16" s="732">
        <v>932353</v>
      </c>
      <c r="FA16" s="732">
        <v>0</v>
      </c>
      <c r="FB16" s="732">
        <v>1000368</v>
      </c>
      <c r="FC16" s="732">
        <v>0.97326799999999991</v>
      </c>
      <c r="FD16" s="732">
        <v>0</v>
      </c>
      <c r="FE16" s="732">
        <v>128995</v>
      </c>
      <c r="FF16" s="732">
        <v>29116</v>
      </c>
      <c r="FG16" s="732">
        <v>5.4563E-2</v>
      </c>
      <c r="FH16" s="732">
        <v>4.8908E-2</v>
      </c>
      <c r="FI16" s="732">
        <v>0</v>
      </c>
      <c r="FJ16" s="732">
        <v>0</v>
      </c>
      <c r="FK16" s="732">
        <v>186.32900000000001</v>
      </c>
      <c r="FL16" s="732">
        <v>1158479</v>
      </c>
      <c r="FM16" s="732">
        <v>0</v>
      </c>
      <c r="FN16" s="732">
        <v>0</v>
      </c>
      <c r="FO16" s="732">
        <v>7049</v>
      </c>
      <c r="FP16" s="732">
        <v>0</v>
      </c>
      <c r="FQ16" s="732">
        <v>7049</v>
      </c>
      <c r="FR16" s="732">
        <v>7049</v>
      </c>
      <c r="FS16" s="732">
        <v>0</v>
      </c>
      <c r="FT16" s="732">
        <v>0</v>
      </c>
      <c r="FU16" s="732">
        <v>0</v>
      </c>
      <c r="FV16" s="732">
        <v>0</v>
      </c>
      <c r="FW16" s="732">
        <v>0</v>
      </c>
      <c r="FX16" s="732">
        <v>0</v>
      </c>
      <c r="FY16" s="732">
        <v>0</v>
      </c>
      <c r="FZ16" s="732">
        <v>0</v>
      </c>
      <c r="GA16" s="732">
        <v>0</v>
      </c>
      <c r="GB16" s="732">
        <v>12334</v>
      </c>
      <c r="GC16" s="732">
        <v>12334</v>
      </c>
      <c r="GD16" s="732">
        <v>1.397</v>
      </c>
      <c r="GF16" s="732">
        <v>0</v>
      </c>
      <c r="GG16" s="732">
        <v>0</v>
      </c>
      <c r="GH16" s="732">
        <v>0</v>
      </c>
      <c r="GI16" s="732">
        <v>0</v>
      </c>
      <c r="GJ16" s="732">
        <v>0</v>
      </c>
      <c r="GK16" s="732">
        <v>5225</v>
      </c>
      <c r="GL16" s="732">
        <v>4759</v>
      </c>
      <c r="GM16" s="732">
        <v>0</v>
      </c>
      <c r="GN16" s="732">
        <v>13245</v>
      </c>
      <c r="GO16" s="732">
        <v>0</v>
      </c>
      <c r="GP16" s="732">
        <v>1158479</v>
      </c>
      <c r="GQ16" s="732">
        <v>1158479</v>
      </c>
      <c r="GR16" s="732">
        <v>0</v>
      </c>
      <c r="GS16" s="732">
        <v>0</v>
      </c>
      <c r="GT16" s="732">
        <v>0</v>
      </c>
      <c r="HB16" s="732">
        <v>0</v>
      </c>
      <c r="HC16" s="732">
        <v>0</v>
      </c>
      <c r="HD16" s="732">
        <v>0</v>
      </c>
    </row>
    <row r="17" spans="1:212" hidden="1" x14ac:dyDescent="0.2">
      <c r="A17" s="732">
        <v>15815</v>
      </c>
      <c r="B17" s="732">
        <v>28349</v>
      </c>
      <c r="C17" s="732">
        <v>35</v>
      </c>
      <c r="D17" s="732">
        <v>2021</v>
      </c>
      <c r="E17" s="732">
        <v>5392</v>
      </c>
      <c r="F17" s="732">
        <v>0</v>
      </c>
      <c r="G17" s="732">
        <v>604.10300000000007</v>
      </c>
      <c r="H17" s="732">
        <v>563.85500000000002</v>
      </c>
      <c r="I17" s="732">
        <v>563.85500000000002</v>
      </c>
      <c r="J17" s="732">
        <v>604.10300000000007</v>
      </c>
      <c r="K17" s="732">
        <v>0</v>
      </c>
      <c r="L17" s="732">
        <v>6540</v>
      </c>
      <c r="M17" s="732">
        <v>0</v>
      </c>
      <c r="N17" s="732">
        <v>0</v>
      </c>
      <c r="P17" s="732">
        <v>604.10300000000007</v>
      </c>
      <c r="Q17" s="732">
        <v>0</v>
      </c>
      <c r="R17" s="732">
        <v>287982</v>
      </c>
      <c r="S17" s="732">
        <v>476.71000000000004</v>
      </c>
      <c r="U17" s="732">
        <v>0</v>
      </c>
      <c r="V17" s="732">
        <v>247.321</v>
      </c>
      <c r="W17" s="732">
        <v>161748</v>
      </c>
      <c r="X17" s="732">
        <v>161748</v>
      </c>
      <c r="Z17" s="732">
        <v>0</v>
      </c>
      <c r="AA17" s="732">
        <v>1</v>
      </c>
      <c r="AB17" s="732">
        <v>1</v>
      </c>
      <c r="AC17" s="732">
        <v>0</v>
      </c>
      <c r="AD17" s="732" t="s">
        <v>318</v>
      </c>
      <c r="AE17" s="732">
        <v>0</v>
      </c>
      <c r="AH17" s="732">
        <v>0</v>
      </c>
      <c r="AI17" s="732">
        <v>0</v>
      </c>
      <c r="AJ17" s="732">
        <v>5104</v>
      </c>
      <c r="AK17" s="732" t="s">
        <v>787</v>
      </c>
      <c r="AL17" s="732" t="s">
        <v>395</v>
      </c>
      <c r="AM17" s="732">
        <v>0</v>
      </c>
      <c r="AN17" s="732">
        <v>0</v>
      </c>
      <c r="AO17" s="732">
        <v>0</v>
      </c>
      <c r="AP17" s="732">
        <v>0</v>
      </c>
      <c r="AQ17" s="732">
        <v>0</v>
      </c>
      <c r="AR17" s="732">
        <v>0</v>
      </c>
      <c r="AS17" s="732">
        <v>0</v>
      </c>
      <c r="AT17" s="732">
        <v>0</v>
      </c>
      <c r="AU17" s="732">
        <v>0</v>
      </c>
      <c r="AV17" s="732">
        <v>0</v>
      </c>
      <c r="AW17" s="732">
        <v>5746262</v>
      </c>
      <c r="AX17" s="732">
        <v>5702512</v>
      </c>
      <c r="AY17" s="732">
        <v>0</v>
      </c>
      <c r="AZ17" s="732">
        <v>325107</v>
      </c>
      <c r="BA17" s="732">
        <v>13.25</v>
      </c>
      <c r="BB17" s="732">
        <v>23544</v>
      </c>
      <c r="BC17" s="732">
        <v>23544</v>
      </c>
      <c r="BD17" s="732">
        <v>30</v>
      </c>
      <c r="BE17" s="732">
        <v>0</v>
      </c>
      <c r="BF17" s="732">
        <v>5018305</v>
      </c>
      <c r="BG17" s="732">
        <v>0</v>
      </c>
      <c r="BH17" s="732">
        <v>135</v>
      </c>
      <c r="BI17" s="732">
        <v>37125</v>
      </c>
      <c r="BJ17" s="732">
        <v>12</v>
      </c>
      <c r="BK17" s="732">
        <v>0</v>
      </c>
      <c r="BL17" s="732">
        <v>0</v>
      </c>
      <c r="BM17" s="732">
        <v>0</v>
      </c>
      <c r="BN17" s="732">
        <v>0</v>
      </c>
      <c r="BO17" s="732">
        <v>0</v>
      </c>
      <c r="BP17" s="732">
        <v>0</v>
      </c>
      <c r="BQ17" s="732">
        <v>5392</v>
      </c>
      <c r="BR17" s="732">
        <v>1</v>
      </c>
      <c r="BS17" s="732">
        <v>0</v>
      </c>
      <c r="BT17" s="732">
        <v>0</v>
      </c>
      <c r="BU17" s="732">
        <v>0</v>
      </c>
      <c r="BV17" s="732">
        <v>0</v>
      </c>
      <c r="BW17" s="732">
        <v>0</v>
      </c>
      <c r="BX17" s="732">
        <v>0</v>
      </c>
      <c r="BY17" s="732">
        <v>0</v>
      </c>
      <c r="BZ17" s="732">
        <v>0</v>
      </c>
      <c r="CA17" s="732">
        <v>0</v>
      </c>
      <c r="CB17" s="732">
        <v>0</v>
      </c>
      <c r="CC17" s="732">
        <v>0</v>
      </c>
      <c r="CG17" s="732">
        <v>0</v>
      </c>
      <c r="CH17" s="732">
        <v>6625</v>
      </c>
      <c r="CI17" s="732">
        <v>0</v>
      </c>
      <c r="CJ17" s="732">
        <v>4</v>
      </c>
      <c r="CK17" s="732">
        <v>0</v>
      </c>
      <c r="CL17" s="732">
        <v>0</v>
      </c>
      <c r="CN17" s="732">
        <v>0</v>
      </c>
      <c r="CO17" s="732">
        <v>1</v>
      </c>
      <c r="CP17" s="732">
        <v>0</v>
      </c>
      <c r="CQ17" s="732">
        <v>0</v>
      </c>
      <c r="CR17" s="732">
        <v>604.10300000000007</v>
      </c>
      <c r="CS17" s="732">
        <v>0</v>
      </c>
      <c r="CT17" s="732">
        <v>0</v>
      </c>
      <c r="CU17" s="732">
        <v>0</v>
      </c>
      <c r="CV17" s="732">
        <v>0</v>
      </c>
      <c r="CW17" s="732">
        <v>0</v>
      </c>
      <c r="CX17" s="732">
        <v>0</v>
      </c>
      <c r="CY17" s="732">
        <v>0</v>
      </c>
      <c r="CZ17" s="732">
        <v>0</v>
      </c>
      <c r="DA17" s="732">
        <v>1</v>
      </c>
      <c r="DB17" s="732">
        <v>3687612</v>
      </c>
      <c r="DC17" s="732">
        <v>0</v>
      </c>
      <c r="DD17" s="732">
        <v>0</v>
      </c>
      <c r="DE17" s="732">
        <v>678852</v>
      </c>
      <c r="DF17" s="732">
        <v>678852</v>
      </c>
      <c r="DG17" s="732">
        <v>519</v>
      </c>
      <c r="DH17" s="732">
        <v>0</v>
      </c>
      <c r="DI17" s="732">
        <v>0</v>
      </c>
      <c r="DK17" s="732">
        <v>5392</v>
      </c>
      <c r="DL17" s="732">
        <v>0</v>
      </c>
      <c r="DM17" s="732">
        <v>348342</v>
      </c>
      <c r="DN17" s="732">
        <v>0</v>
      </c>
      <c r="DO17" s="732">
        <v>0</v>
      </c>
      <c r="DP17" s="732">
        <v>0</v>
      </c>
      <c r="DQ17" s="732">
        <v>0</v>
      </c>
      <c r="DR17" s="732">
        <v>0</v>
      </c>
      <c r="DS17" s="732">
        <v>0</v>
      </c>
      <c r="DT17" s="732">
        <v>0</v>
      </c>
      <c r="DU17" s="732">
        <v>0</v>
      </c>
      <c r="DV17" s="732">
        <v>0</v>
      </c>
      <c r="DW17" s="732">
        <v>0</v>
      </c>
      <c r="DX17" s="732">
        <v>0</v>
      </c>
      <c r="DY17" s="732">
        <v>0</v>
      </c>
      <c r="DZ17" s="732">
        <v>0</v>
      </c>
      <c r="EA17" s="732">
        <v>0</v>
      </c>
      <c r="EB17" s="732">
        <v>0</v>
      </c>
      <c r="EC17" s="732">
        <v>16.303000000000001</v>
      </c>
      <c r="ED17" s="732">
        <v>117284</v>
      </c>
      <c r="EE17" s="732">
        <v>0</v>
      </c>
      <c r="EF17" s="732">
        <v>0</v>
      </c>
      <c r="EG17" s="732">
        <v>0</v>
      </c>
      <c r="EH17" s="732">
        <v>231058</v>
      </c>
      <c r="EI17" s="732">
        <v>0</v>
      </c>
      <c r="EJ17" s="732">
        <v>0</v>
      </c>
      <c r="EK17" s="732">
        <v>7.75</v>
      </c>
      <c r="EL17" s="732">
        <v>0</v>
      </c>
      <c r="EM17" s="732">
        <v>2.7050000000000001</v>
      </c>
      <c r="EN17" s="732">
        <v>0.79300000000000004</v>
      </c>
      <c r="EO17" s="732">
        <v>0</v>
      </c>
      <c r="EP17" s="732">
        <v>0</v>
      </c>
      <c r="EQ17" s="732">
        <v>11.248000000000001</v>
      </c>
      <c r="ER17" s="732">
        <v>0</v>
      </c>
      <c r="ES17" s="732">
        <v>35.33</v>
      </c>
      <c r="ET17" s="732">
        <v>6625</v>
      </c>
      <c r="EU17" s="732">
        <v>325107</v>
      </c>
      <c r="EV17" s="732">
        <v>0</v>
      </c>
      <c r="EW17" s="732">
        <v>0</v>
      </c>
      <c r="EX17" s="732">
        <v>0</v>
      </c>
      <c r="EZ17" s="732">
        <v>4868157</v>
      </c>
      <c r="FA17" s="732">
        <v>0</v>
      </c>
      <c r="FB17" s="732">
        <v>5193264</v>
      </c>
      <c r="FC17" s="732">
        <v>0.97326799999999991</v>
      </c>
      <c r="FD17" s="732">
        <v>0</v>
      </c>
      <c r="FE17" s="732">
        <v>680709</v>
      </c>
      <c r="FF17" s="732">
        <v>153646</v>
      </c>
      <c r="FG17" s="732">
        <v>5.4563E-2</v>
      </c>
      <c r="FH17" s="732">
        <v>4.8908E-2</v>
      </c>
      <c r="FI17" s="732">
        <v>0</v>
      </c>
      <c r="FJ17" s="732">
        <v>0</v>
      </c>
      <c r="FK17" s="732">
        <v>983.26400000000001</v>
      </c>
      <c r="FL17" s="732">
        <v>6034244</v>
      </c>
      <c r="FM17" s="732">
        <v>0</v>
      </c>
      <c r="FN17" s="732">
        <v>0</v>
      </c>
      <c r="FO17" s="732">
        <v>0</v>
      </c>
      <c r="FP17" s="732">
        <v>0</v>
      </c>
      <c r="FQ17" s="732">
        <v>0</v>
      </c>
      <c r="FR17" s="732">
        <v>0</v>
      </c>
      <c r="FS17" s="732">
        <v>0</v>
      </c>
      <c r="FT17" s="732">
        <v>0</v>
      </c>
      <c r="FU17" s="732">
        <v>0</v>
      </c>
      <c r="FV17" s="732">
        <v>0</v>
      </c>
      <c r="FW17" s="732">
        <v>0</v>
      </c>
      <c r="FX17" s="732">
        <v>0</v>
      </c>
      <c r="FY17" s="732">
        <v>0</v>
      </c>
      <c r="FZ17" s="732">
        <v>0</v>
      </c>
      <c r="GA17" s="732">
        <v>0</v>
      </c>
      <c r="GB17" s="732">
        <v>256041</v>
      </c>
      <c r="GC17" s="732">
        <v>256041</v>
      </c>
      <c r="GD17" s="732">
        <v>29</v>
      </c>
      <c r="GF17" s="732">
        <v>0</v>
      </c>
      <c r="GG17" s="732">
        <v>0</v>
      </c>
      <c r="GH17" s="732">
        <v>0</v>
      </c>
      <c r="GI17" s="732">
        <v>0</v>
      </c>
      <c r="GJ17" s="732">
        <v>0</v>
      </c>
      <c r="GK17" s="732">
        <v>5063</v>
      </c>
      <c r="GL17" s="732">
        <v>24155</v>
      </c>
      <c r="GM17" s="732">
        <v>0</v>
      </c>
      <c r="GN17" s="732">
        <v>6455</v>
      </c>
      <c r="GO17" s="732">
        <v>0</v>
      </c>
      <c r="GP17" s="732">
        <v>6027619</v>
      </c>
      <c r="GQ17" s="732">
        <v>6027619</v>
      </c>
      <c r="GR17" s="732">
        <v>0</v>
      </c>
      <c r="GS17" s="732">
        <v>0</v>
      </c>
      <c r="GT17" s="732">
        <v>0</v>
      </c>
      <c r="HB17" s="732">
        <v>0</v>
      </c>
      <c r="HC17" s="732">
        <v>0</v>
      </c>
      <c r="HD17" s="732">
        <v>0</v>
      </c>
    </row>
    <row r="18" spans="1:212" hidden="1" x14ac:dyDescent="0.2">
      <c r="A18" s="732">
        <v>15822</v>
      </c>
      <c r="B18" s="732">
        <v>28349</v>
      </c>
      <c r="C18" s="732">
        <v>35</v>
      </c>
      <c r="D18" s="732">
        <v>2021</v>
      </c>
      <c r="E18" s="732">
        <v>5392</v>
      </c>
      <c r="F18" s="732">
        <v>0</v>
      </c>
      <c r="G18" s="732">
        <v>5964.58</v>
      </c>
      <c r="H18" s="732">
        <v>5787.201</v>
      </c>
      <c r="I18" s="732">
        <v>5787.201</v>
      </c>
      <c r="J18" s="732">
        <v>5964.58</v>
      </c>
      <c r="K18" s="732">
        <v>0</v>
      </c>
      <c r="L18" s="732">
        <v>6540</v>
      </c>
      <c r="M18" s="732">
        <v>0</v>
      </c>
      <c r="N18" s="732">
        <v>0</v>
      </c>
      <c r="P18" s="732">
        <v>5964.58</v>
      </c>
      <c r="Q18" s="732">
        <v>0</v>
      </c>
      <c r="R18" s="732">
        <v>2843375</v>
      </c>
      <c r="S18" s="732">
        <v>476.71000000000004</v>
      </c>
      <c r="U18" s="732">
        <v>0</v>
      </c>
      <c r="V18" s="732">
        <v>842.57500000000005</v>
      </c>
      <c r="W18" s="732">
        <v>551044</v>
      </c>
      <c r="X18" s="732">
        <v>551044</v>
      </c>
      <c r="Z18" s="732">
        <v>0</v>
      </c>
      <c r="AA18" s="732">
        <v>1</v>
      </c>
      <c r="AB18" s="732">
        <v>1</v>
      </c>
      <c r="AC18" s="732">
        <v>0</v>
      </c>
      <c r="AD18" s="732" t="s">
        <v>318</v>
      </c>
      <c r="AE18" s="732">
        <v>0</v>
      </c>
      <c r="AH18" s="732">
        <v>0</v>
      </c>
      <c r="AI18" s="732">
        <v>0</v>
      </c>
      <c r="AJ18" s="732">
        <v>5104</v>
      </c>
      <c r="AK18" s="732" t="s">
        <v>787</v>
      </c>
      <c r="AL18" s="732" t="s">
        <v>454</v>
      </c>
      <c r="AM18" s="732">
        <v>0</v>
      </c>
      <c r="AN18" s="732">
        <v>0</v>
      </c>
      <c r="AO18" s="732">
        <v>0</v>
      </c>
      <c r="AP18" s="732">
        <v>0</v>
      </c>
      <c r="AQ18" s="732">
        <v>0</v>
      </c>
      <c r="AR18" s="732">
        <v>0</v>
      </c>
      <c r="AS18" s="732">
        <v>0</v>
      </c>
      <c r="AT18" s="732">
        <v>0</v>
      </c>
      <c r="AU18" s="732">
        <v>0</v>
      </c>
      <c r="AV18" s="732">
        <v>0</v>
      </c>
      <c r="AW18" s="732">
        <v>55069190</v>
      </c>
      <c r="AX18" s="732">
        <v>54823166</v>
      </c>
      <c r="AY18" s="732">
        <v>0</v>
      </c>
      <c r="AZ18" s="732">
        <v>3089399</v>
      </c>
      <c r="BA18" s="732">
        <v>0</v>
      </c>
      <c r="BB18" s="732">
        <v>234050</v>
      </c>
      <c r="BC18" s="732">
        <v>234050</v>
      </c>
      <c r="BD18" s="732">
        <v>298.22900000000004</v>
      </c>
      <c r="BE18" s="732">
        <v>0</v>
      </c>
      <c r="BF18" s="732">
        <v>48265277</v>
      </c>
      <c r="BG18" s="732">
        <v>0</v>
      </c>
      <c r="BH18" s="732">
        <v>894.63400000000001</v>
      </c>
      <c r="BI18" s="732">
        <v>246024</v>
      </c>
      <c r="BJ18" s="732">
        <v>12</v>
      </c>
      <c r="BK18" s="732">
        <v>0</v>
      </c>
      <c r="BL18" s="732">
        <v>0</v>
      </c>
      <c r="BM18" s="732">
        <v>0</v>
      </c>
      <c r="BN18" s="732">
        <v>0</v>
      </c>
      <c r="BO18" s="732">
        <v>0</v>
      </c>
      <c r="BP18" s="732">
        <v>0</v>
      </c>
      <c r="BQ18" s="732">
        <v>5392</v>
      </c>
      <c r="BR18" s="732">
        <v>1</v>
      </c>
      <c r="BS18" s="732">
        <v>0</v>
      </c>
      <c r="BT18" s="732">
        <v>0</v>
      </c>
      <c r="BU18" s="732">
        <v>0</v>
      </c>
      <c r="BV18" s="732">
        <v>0</v>
      </c>
      <c r="BW18" s="732">
        <v>0</v>
      </c>
      <c r="BX18" s="732">
        <v>0</v>
      </c>
      <c r="BY18" s="732">
        <v>0</v>
      </c>
      <c r="BZ18" s="732">
        <v>0</v>
      </c>
      <c r="CA18" s="732">
        <v>0</v>
      </c>
      <c r="CB18" s="732">
        <v>0</v>
      </c>
      <c r="CC18" s="732">
        <v>0</v>
      </c>
      <c r="CG18" s="732">
        <v>0</v>
      </c>
      <c r="CH18" s="732">
        <v>0</v>
      </c>
      <c r="CI18" s="732">
        <v>0</v>
      </c>
      <c r="CJ18" s="732">
        <v>5</v>
      </c>
      <c r="CK18" s="732">
        <v>0</v>
      </c>
      <c r="CL18" s="732">
        <v>0</v>
      </c>
      <c r="CN18" s="732">
        <v>0</v>
      </c>
      <c r="CO18" s="732">
        <v>1</v>
      </c>
      <c r="CP18" s="732">
        <v>0</v>
      </c>
      <c r="CQ18" s="732">
        <v>0</v>
      </c>
      <c r="CR18" s="732">
        <v>5964.58</v>
      </c>
      <c r="CS18" s="732">
        <v>0</v>
      </c>
      <c r="CT18" s="732">
        <v>0</v>
      </c>
      <c r="CU18" s="732">
        <v>0</v>
      </c>
      <c r="CV18" s="732">
        <v>0</v>
      </c>
      <c r="CW18" s="732">
        <v>0</v>
      </c>
      <c r="CX18" s="732">
        <v>0</v>
      </c>
      <c r="CY18" s="732">
        <v>0</v>
      </c>
      <c r="CZ18" s="732">
        <v>0</v>
      </c>
      <c r="DA18" s="732">
        <v>1</v>
      </c>
      <c r="DB18" s="732">
        <v>37848295</v>
      </c>
      <c r="DC18" s="732">
        <v>0</v>
      </c>
      <c r="DD18" s="732">
        <v>0</v>
      </c>
      <c r="DE18" s="732">
        <v>6870924</v>
      </c>
      <c r="DF18" s="732">
        <v>6870924</v>
      </c>
      <c r="DG18" s="732">
        <v>5253</v>
      </c>
      <c r="DH18" s="732">
        <v>0</v>
      </c>
      <c r="DI18" s="732">
        <v>0</v>
      </c>
      <c r="DK18" s="732">
        <v>5392</v>
      </c>
      <c r="DL18" s="732">
        <v>0</v>
      </c>
      <c r="DM18" s="732">
        <v>3593249</v>
      </c>
      <c r="DN18" s="732">
        <v>0</v>
      </c>
      <c r="DO18" s="732">
        <v>0</v>
      </c>
      <c r="DP18" s="732">
        <v>0</v>
      </c>
      <c r="DQ18" s="732">
        <v>0</v>
      </c>
      <c r="DR18" s="732">
        <v>0</v>
      </c>
      <c r="DS18" s="732">
        <v>0</v>
      </c>
      <c r="DT18" s="732">
        <v>0</v>
      </c>
      <c r="DU18" s="732">
        <v>0</v>
      </c>
      <c r="DV18" s="732">
        <v>0</v>
      </c>
      <c r="DW18" s="732">
        <v>0</v>
      </c>
      <c r="DX18" s="732">
        <v>0</v>
      </c>
      <c r="DY18" s="732">
        <v>0</v>
      </c>
      <c r="DZ18" s="732">
        <v>0</v>
      </c>
      <c r="EA18" s="732">
        <v>0.191</v>
      </c>
      <c r="EB18" s="732">
        <v>0</v>
      </c>
      <c r="EC18" s="732">
        <v>151.66500000000002</v>
      </c>
      <c r="ED18" s="732">
        <v>1091078</v>
      </c>
      <c r="EE18" s="732">
        <v>0</v>
      </c>
      <c r="EF18" s="732">
        <v>0</v>
      </c>
      <c r="EG18" s="732">
        <v>0</v>
      </c>
      <c r="EH18" s="732">
        <v>2502171</v>
      </c>
      <c r="EI18" s="732">
        <v>0</v>
      </c>
      <c r="EJ18" s="732">
        <v>0</v>
      </c>
      <c r="EK18" s="732">
        <v>99.16</v>
      </c>
      <c r="EL18" s="732">
        <v>0</v>
      </c>
      <c r="EM18" s="732">
        <v>13.285</v>
      </c>
      <c r="EN18" s="732">
        <v>8.8610000000000007</v>
      </c>
      <c r="EO18" s="732">
        <v>0</v>
      </c>
      <c r="EP18" s="732">
        <v>0</v>
      </c>
      <c r="EQ18" s="732">
        <v>121.497</v>
      </c>
      <c r="ER18" s="732">
        <v>0</v>
      </c>
      <c r="ES18" s="732">
        <v>382.59500000000003</v>
      </c>
      <c r="ET18" s="732">
        <v>0</v>
      </c>
      <c r="EU18" s="732">
        <v>3089399</v>
      </c>
      <c r="EV18" s="732">
        <v>0</v>
      </c>
      <c r="EW18" s="732">
        <v>0</v>
      </c>
      <c r="EX18" s="732">
        <v>0</v>
      </c>
      <c r="EZ18" s="732">
        <v>46798471</v>
      </c>
      <c r="FA18" s="732">
        <v>0</v>
      </c>
      <c r="FB18" s="732">
        <v>49887870</v>
      </c>
      <c r="FC18" s="732">
        <v>0.97326799999999991</v>
      </c>
      <c r="FD18" s="732">
        <v>0</v>
      </c>
      <c r="FE18" s="732">
        <v>6546953</v>
      </c>
      <c r="FF18" s="732">
        <v>1477742</v>
      </c>
      <c r="FG18" s="732">
        <v>5.4563E-2</v>
      </c>
      <c r="FH18" s="732">
        <v>4.8908E-2</v>
      </c>
      <c r="FI18" s="732">
        <v>0</v>
      </c>
      <c r="FJ18" s="732">
        <v>0</v>
      </c>
      <c r="FK18" s="732">
        <v>9456.8790000000008</v>
      </c>
      <c r="FL18" s="732">
        <v>57912565</v>
      </c>
      <c r="FM18" s="732">
        <v>0</v>
      </c>
      <c r="FN18" s="732">
        <v>0</v>
      </c>
      <c r="FO18" s="732">
        <v>42198</v>
      </c>
      <c r="FP18" s="732">
        <v>0</v>
      </c>
      <c r="FQ18" s="732">
        <v>50902</v>
      </c>
      <c r="FR18" s="732">
        <v>42198</v>
      </c>
      <c r="FS18" s="732">
        <v>8704</v>
      </c>
      <c r="FT18" s="732">
        <v>0</v>
      </c>
      <c r="FU18" s="732">
        <v>0</v>
      </c>
      <c r="FV18" s="732">
        <v>0</v>
      </c>
      <c r="FW18" s="732">
        <v>0</v>
      </c>
      <c r="FX18" s="732">
        <v>0</v>
      </c>
      <c r="FY18" s="732">
        <v>0</v>
      </c>
      <c r="FZ18" s="732">
        <v>0</v>
      </c>
      <c r="GA18" s="732">
        <v>0</v>
      </c>
      <c r="GB18" s="732">
        <v>493382</v>
      </c>
      <c r="GC18" s="732">
        <v>493382</v>
      </c>
      <c r="GD18" s="732">
        <v>55.882000000000005</v>
      </c>
      <c r="GF18" s="732">
        <v>0</v>
      </c>
      <c r="GG18" s="732">
        <v>0</v>
      </c>
      <c r="GH18" s="732">
        <v>0</v>
      </c>
      <c r="GI18" s="732">
        <v>0</v>
      </c>
      <c r="GJ18" s="732">
        <v>0</v>
      </c>
      <c r="GK18" s="732">
        <v>5015</v>
      </c>
      <c r="GL18" s="732">
        <v>20669</v>
      </c>
      <c r="GM18" s="732">
        <v>0</v>
      </c>
      <c r="GN18" s="732">
        <v>0</v>
      </c>
      <c r="GO18" s="732">
        <v>0</v>
      </c>
      <c r="GP18" s="732">
        <v>57912565</v>
      </c>
      <c r="GQ18" s="732">
        <v>57912565</v>
      </c>
      <c r="GR18" s="732">
        <v>0</v>
      </c>
      <c r="GS18" s="732">
        <v>0</v>
      </c>
      <c r="GT18" s="732">
        <v>0</v>
      </c>
      <c r="HB18" s="732">
        <v>0</v>
      </c>
      <c r="HC18" s="732">
        <v>0</v>
      </c>
      <c r="HD18" s="732">
        <v>0</v>
      </c>
    </row>
    <row r="19" spans="1:212" hidden="1" x14ac:dyDescent="0.2">
      <c r="A19" s="732">
        <v>15825</v>
      </c>
      <c r="B19" s="732">
        <v>28349</v>
      </c>
      <c r="C19" s="732">
        <v>35</v>
      </c>
      <c r="D19" s="732">
        <v>2021</v>
      </c>
      <c r="E19" s="732">
        <v>5392</v>
      </c>
      <c r="F19" s="732">
        <v>0</v>
      </c>
      <c r="G19" s="732">
        <v>291.42</v>
      </c>
      <c r="H19" s="732">
        <v>281.37299999999999</v>
      </c>
      <c r="I19" s="732">
        <v>281.37299999999999</v>
      </c>
      <c r="J19" s="732">
        <v>291.42</v>
      </c>
      <c r="K19" s="732">
        <v>0</v>
      </c>
      <c r="L19" s="732">
        <v>6540</v>
      </c>
      <c r="M19" s="732">
        <v>0</v>
      </c>
      <c r="N19" s="732">
        <v>0</v>
      </c>
      <c r="P19" s="732">
        <v>291.42</v>
      </c>
      <c r="Q19" s="732">
        <v>0</v>
      </c>
      <c r="R19" s="732">
        <v>138923</v>
      </c>
      <c r="S19" s="732">
        <v>476.71000000000004</v>
      </c>
      <c r="U19" s="732">
        <v>0</v>
      </c>
      <c r="V19" s="732">
        <v>75.123000000000005</v>
      </c>
      <c r="W19" s="732">
        <v>49130</v>
      </c>
      <c r="X19" s="732">
        <v>49130</v>
      </c>
      <c r="Z19" s="732">
        <v>0</v>
      </c>
      <c r="AA19" s="732">
        <v>1</v>
      </c>
      <c r="AB19" s="732">
        <v>1</v>
      </c>
      <c r="AC19" s="732">
        <v>0</v>
      </c>
      <c r="AD19" s="732" t="s">
        <v>318</v>
      </c>
      <c r="AE19" s="732">
        <v>0</v>
      </c>
      <c r="AH19" s="732">
        <v>0</v>
      </c>
      <c r="AI19" s="732">
        <v>0</v>
      </c>
      <c r="AJ19" s="732">
        <v>5104</v>
      </c>
      <c r="AK19" s="732" t="s">
        <v>787</v>
      </c>
      <c r="AL19" s="732" t="s">
        <v>63</v>
      </c>
      <c r="AM19" s="732">
        <v>0</v>
      </c>
      <c r="AN19" s="732">
        <v>0</v>
      </c>
      <c r="AO19" s="732">
        <v>0</v>
      </c>
      <c r="AP19" s="732">
        <v>0</v>
      </c>
      <c r="AQ19" s="732">
        <v>0</v>
      </c>
      <c r="AR19" s="732">
        <v>0</v>
      </c>
      <c r="AS19" s="732">
        <v>0</v>
      </c>
      <c r="AT19" s="732">
        <v>0</v>
      </c>
      <c r="AU19" s="732">
        <v>0</v>
      </c>
      <c r="AV19" s="732">
        <v>0</v>
      </c>
      <c r="AW19" s="732">
        <v>2775196</v>
      </c>
      <c r="AX19" s="732">
        <v>2770196</v>
      </c>
      <c r="AY19" s="732">
        <v>0</v>
      </c>
      <c r="AZ19" s="732">
        <v>138923</v>
      </c>
      <c r="BA19" s="732">
        <v>10</v>
      </c>
      <c r="BB19" s="732">
        <v>11435</v>
      </c>
      <c r="BC19" s="732">
        <v>11435</v>
      </c>
      <c r="BD19" s="732">
        <v>14.571000000000002</v>
      </c>
      <c r="BE19" s="732">
        <v>0</v>
      </c>
      <c r="BF19" s="732">
        <v>2437002</v>
      </c>
      <c r="BG19" s="732">
        <v>0</v>
      </c>
      <c r="BH19" s="732">
        <v>0</v>
      </c>
      <c r="BI19" s="732">
        <v>0</v>
      </c>
      <c r="BJ19" s="732">
        <v>12</v>
      </c>
      <c r="BK19" s="732">
        <v>0</v>
      </c>
      <c r="BL19" s="732">
        <v>0</v>
      </c>
      <c r="BM19" s="732">
        <v>0</v>
      </c>
      <c r="BN19" s="732">
        <v>0</v>
      </c>
      <c r="BO19" s="732">
        <v>0</v>
      </c>
      <c r="BP19" s="732">
        <v>0</v>
      </c>
      <c r="BQ19" s="732">
        <v>5392</v>
      </c>
      <c r="BR19" s="732">
        <v>1</v>
      </c>
      <c r="BS19" s="732">
        <v>0</v>
      </c>
      <c r="BT19" s="732">
        <v>0</v>
      </c>
      <c r="BU19" s="732">
        <v>0</v>
      </c>
      <c r="BV19" s="732">
        <v>0</v>
      </c>
      <c r="BW19" s="732">
        <v>0</v>
      </c>
      <c r="BX19" s="732">
        <v>0</v>
      </c>
      <c r="BY19" s="732">
        <v>0</v>
      </c>
      <c r="BZ19" s="732">
        <v>0</v>
      </c>
      <c r="CA19" s="732">
        <v>0</v>
      </c>
      <c r="CB19" s="732">
        <v>0</v>
      </c>
      <c r="CC19" s="732">
        <v>0</v>
      </c>
      <c r="CG19" s="732">
        <v>0</v>
      </c>
      <c r="CH19" s="732">
        <v>5000</v>
      </c>
      <c r="CI19" s="732">
        <v>0</v>
      </c>
      <c r="CJ19" s="732">
        <v>4</v>
      </c>
      <c r="CK19" s="732">
        <v>0</v>
      </c>
      <c r="CL19" s="732">
        <v>0</v>
      </c>
      <c r="CN19" s="732">
        <v>0</v>
      </c>
      <c r="CO19" s="732">
        <v>1</v>
      </c>
      <c r="CP19" s="732">
        <v>0</v>
      </c>
      <c r="CQ19" s="732">
        <v>0</v>
      </c>
      <c r="CR19" s="732">
        <v>291.42</v>
      </c>
      <c r="CS19" s="732">
        <v>0</v>
      </c>
      <c r="CT19" s="732">
        <v>0</v>
      </c>
      <c r="CU19" s="732">
        <v>0</v>
      </c>
      <c r="CV19" s="732">
        <v>0</v>
      </c>
      <c r="CW19" s="732">
        <v>0</v>
      </c>
      <c r="CX19" s="732">
        <v>0</v>
      </c>
      <c r="CY19" s="732">
        <v>0</v>
      </c>
      <c r="CZ19" s="732">
        <v>0</v>
      </c>
      <c r="DA19" s="732">
        <v>1</v>
      </c>
      <c r="DB19" s="732">
        <v>1840179</v>
      </c>
      <c r="DC19" s="732">
        <v>0</v>
      </c>
      <c r="DD19" s="732">
        <v>0</v>
      </c>
      <c r="DE19" s="732">
        <v>397410</v>
      </c>
      <c r="DF19" s="732">
        <v>397410</v>
      </c>
      <c r="DG19" s="732">
        <v>303.83</v>
      </c>
      <c r="DH19" s="732">
        <v>0</v>
      </c>
      <c r="DI19" s="732">
        <v>0</v>
      </c>
      <c r="DK19" s="732">
        <v>5392</v>
      </c>
      <c r="DL19" s="732">
        <v>0</v>
      </c>
      <c r="DM19" s="732">
        <v>205783</v>
      </c>
      <c r="DN19" s="732">
        <v>0</v>
      </c>
      <c r="DO19" s="732">
        <v>0</v>
      </c>
      <c r="DP19" s="732">
        <v>0</v>
      </c>
      <c r="DQ19" s="732">
        <v>0</v>
      </c>
      <c r="DR19" s="732">
        <v>0</v>
      </c>
      <c r="DS19" s="732">
        <v>0</v>
      </c>
      <c r="DT19" s="732">
        <v>0</v>
      </c>
      <c r="DU19" s="732">
        <v>0</v>
      </c>
      <c r="DV19" s="732">
        <v>0</v>
      </c>
      <c r="DW19" s="732">
        <v>0</v>
      </c>
      <c r="DX19" s="732">
        <v>0</v>
      </c>
      <c r="DY19" s="732">
        <v>0</v>
      </c>
      <c r="DZ19" s="732">
        <v>0</v>
      </c>
      <c r="EA19" s="732">
        <v>0</v>
      </c>
      <c r="EB19" s="732">
        <v>0</v>
      </c>
      <c r="EC19" s="732">
        <v>0.58200000000000007</v>
      </c>
      <c r="ED19" s="732">
        <v>4187</v>
      </c>
      <c r="EE19" s="732">
        <v>0</v>
      </c>
      <c r="EF19" s="732">
        <v>0</v>
      </c>
      <c r="EG19" s="732">
        <v>0</v>
      </c>
      <c r="EH19" s="732">
        <v>201596</v>
      </c>
      <c r="EI19" s="732">
        <v>0</v>
      </c>
      <c r="EJ19" s="732">
        <v>0</v>
      </c>
      <c r="EK19" s="732">
        <v>9.5490000000000013</v>
      </c>
      <c r="EL19" s="732">
        <v>0</v>
      </c>
      <c r="EM19" s="732">
        <v>0.156</v>
      </c>
      <c r="EN19" s="732">
        <v>0.34200000000000003</v>
      </c>
      <c r="EO19" s="732">
        <v>0</v>
      </c>
      <c r="EP19" s="732">
        <v>0</v>
      </c>
      <c r="EQ19" s="732">
        <v>10.047000000000001</v>
      </c>
      <c r="ER19" s="732">
        <v>0</v>
      </c>
      <c r="ES19" s="732">
        <v>30.825000000000003</v>
      </c>
      <c r="ET19" s="732">
        <v>5000</v>
      </c>
      <c r="EU19" s="732">
        <v>138923</v>
      </c>
      <c r="EV19" s="732">
        <v>0</v>
      </c>
      <c r="EW19" s="732">
        <v>0</v>
      </c>
      <c r="EX19" s="732">
        <v>0</v>
      </c>
      <c r="EZ19" s="732">
        <v>2365014</v>
      </c>
      <c r="FA19" s="732">
        <v>0</v>
      </c>
      <c r="FB19" s="732">
        <v>2503937</v>
      </c>
      <c r="FC19" s="732">
        <v>0.97326799999999991</v>
      </c>
      <c r="FD19" s="732">
        <v>0</v>
      </c>
      <c r="FE19" s="732">
        <v>330568</v>
      </c>
      <c r="FF19" s="732">
        <v>74614</v>
      </c>
      <c r="FG19" s="732">
        <v>5.4563E-2</v>
      </c>
      <c r="FH19" s="732">
        <v>4.8908E-2</v>
      </c>
      <c r="FI19" s="732">
        <v>0</v>
      </c>
      <c r="FJ19" s="732">
        <v>0</v>
      </c>
      <c r="FK19" s="732">
        <v>477.495</v>
      </c>
      <c r="FL19" s="732">
        <v>2914119</v>
      </c>
      <c r="FM19" s="732">
        <v>0</v>
      </c>
      <c r="FN19" s="732">
        <v>0</v>
      </c>
      <c r="FO19" s="732">
        <v>0</v>
      </c>
      <c r="FP19" s="732">
        <v>0</v>
      </c>
      <c r="FQ19" s="732">
        <v>0</v>
      </c>
      <c r="FR19" s="732">
        <v>0</v>
      </c>
      <c r="FS19" s="732">
        <v>0</v>
      </c>
      <c r="FT19" s="732">
        <v>0</v>
      </c>
      <c r="FU19" s="732">
        <v>0</v>
      </c>
      <c r="FV19" s="732">
        <v>0</v>
      </c>
      <c r="FW19" s="732">
        <v>0</v>
      </c>
      <c r="FX19" s="732">
        <v>0</v>
      </c>
      <c r="FY19" s="732">
        <v>0</v>
      </c>
      <c r="FZ19" s="732">
        <v>0</v>
      </c>
      <c r="GA19" s="732">
        <v>0</v>
      </c>
      <c r="GB19" s="732">
        <v>0</v>
      </c>
      <c r="GC19" s="732">
        <v>0</v>
      </c>
      <c r="GD19" s="732">
        <v>0</v>
      </c>
      <c r="GF19" s="732">
        <v>0</v>
      </c>
      <c r="GG19" s="732">
        <v>0</v>
      </c>
      <c r="GH19" s="732">
        <v>0</v>
      </c>
      <c r="GI19" s="732">
        <v>0</v>
      </c>
      <c r="GJ19" s="732">
        <v>0</v>
      </c>
      <c r="GK19" s="732">
        <v>5100</v>
      </c>
      <c r="GL19" s="732">
        <v>5520</v>
      </c>
      <c r="GM19" s="732">
        <v>0</v>
      </c>
      <c r="GN19" s="732">
        <v>0</v>
      </c>
      <c r="GO19" s="732">
        <v>0</v>
      </c>
      <c r="GP19" s="732">
        <v>2909119</v>
      </c>
      <c r="GQ19" s="732">
        <v>2909119</v>
      </c>
      <c r="GR19" s="732">
        <v>0</v>
      </c>
      <c r="GS19" s="732">
        <v>0</v>
      </c>
      <c r="GT19" s="732">
        <v>0</v>
      </c>
      <c r="HB19" s="732">
        <v>0</v>
      </c>
      <c r="HC19" s="732">
        <v>0</v>
      </c>
      <c r="HD19" s="732">
        <v>0</v>
      </c>
    </row>
    <row r="20" spans="1:212" hidden="1" x14ac:dyDescent="0.2">
      <c r="A20" s="732">
        <v>15827</v>
      </c>
      <c r="B20" s="732">
        <v>28349</v>
      </c>
      <c r="C20" s="732">
        <v>35</v>
      </c>
      <c r="D20" s="732">
        <v>2021</v>
      </c>
      <c r="E20" s="732">
        <v>5392</v>
      </c>
      <c r="F20" s="732">
        <v>0</v>
      </c>
      <c r="G20" s="732">
        <v>2061.0350000000003</v>
      </c>
      <c r="H20" s="732">
        <v>1883.895</v>
      </c>
      <c r="I20" s="732">
        <v>1883.895</v>
      </c>
      <c r="J20" s="732">
        <v>2061.0350000000003</v>
      </c>
      <c r="K20" s="732">
        <v>0</v>
      </c>
      <c r="L20" s="732">
        <v>6540</v>
      </c>
      <c r="M20" s="732">
        <v>0</v>
      </c>
      <c r="N20" s="732">
        <v>0</v>
      </c>
      <c r="P20" s="732">
        <v>2061.0350000000003</v>
      </c>
      <c r="Q20" s="732">
        <v>0</v>
      </c>
      <c r="R20" s="732">
        <v>982516</v>
      </c>
      <c r="S20" s="732">
        <v>476.71000000000004</v>
      </c>
      <c r="U20" s="732">
        <v>0</v>
      </c>
      <c r="V20" s="732">
        <v>369.76900000000001</v>
      </c>
      <c r="W20" s="732">
        <v>241829</v>
      </c>
      <c r="X20" s="732">
        <v>241829</v>
      </c>
      <c r="Z20" s="732">
        <v>0</v>
      </c>
      <c r="AA20" s="732">
        <v>1</v>
      </c>
      <c r="AB20" s="732">
        <v>1</v>
      </c>
      <c r="AC20" s="732">
        <v>0</v>
      </c>
      <c r="AD20" s="732" t="s">
        <v>318</v>
      </c>
      <c r="AE20" s="732">
        <v>0</v>
      </c>
      <c r="AH20" s="732">
        <v>0</v>
      </c>
      <c r="AI20" s="732">
        <v>0</v>
      </c>
      <c r="AJ20" s="732">
        <v>5104</v>
      </c>
      <c r="AK20" s="732" t="s">
        <v>787</v>
      </c>
      <c r="AL20" s="732" t="s">
        <v>16</v>
      </c>
      <c r="AM20" s="732">
        <v>0</v>
      </c>
      <c r="AN20" s="732">
        <v>0</v>
      </c>
      <c r="AO20" s="732">
        <v>0</v>
      </c>
      <c r="AP20" s="732">
        <v>0</v>
      </c>
      <c r="AQ20" s="732">
        <v>0</v>
      </c>
      <c r="AR20" s="732">
        <v>0</v>
      </c>
      <c r="AS20" s="732">
        <v>0</v>
      </c>
      <c r="AT20" s="732">
        <v>0</v>
      </c>
      <c r="AU20" s="732">
        <v>0</v>
      </c>
      <c r="AV20" s="732">
        <v>0</v>
      </c>
      <c r="AW20" s="732">
        <v>18614477</v>
      </c>
      <c r="AX20" s="732">
        <v>18465330</v>
      </c>
      <c r="AY20" s="732">
        <v>0</v>
      </c>
      <c r="AZ20" s="732">
        <v>1117163</v>
      </c>
      <c r="BA20" s="732">
        <v>29</v>
      </c>
      <c r="BB20" s="732">
        <v>80875</v>
      </c>
      <c r="BC20" s="732">
        <v>80875</v>
      </c>
      <c r="BD20" s="732">
        <v>103.05200000000001</v>
      </c>
      <c r="BE20" s="732">
        <v>0</v>
      </c>
      <c r="BF20" s="732">
        <v>16291682</v>
      </c>
      <c r="BG20" s="732">
        <v>0</v>
      </c>
      <c r="BH20" s="732">
        <v>489.62700000000001</v>
      </c>
      <c r="BI20" s="732">
        <v>134647</v>
      </c>
      <c r="BJ20" s="732">
        <v>12</v>
      </c>
      <c r="BK20" s="732">
        <v>0</v>
      </c>
      <c r="BL20" s="732">
        <v>0</v>
      </c>
      <c r="BM20" s="732">
        <v>0</v>
      </c>
      <c r="BN20" s="732">
        <v>0</v>
      </c>
      <c r="BO20" s="732">
        <v>0</v>
      </c>
      <c r="BP20" s="732">
        <v>0</v>
      </c>
      <c r="BQ20" s="732">
        <v>5392</v>
      </c>
      <c r="BR20" s="732">
        <v>1</v>
      </c>
      <c r="BS20" s="732">
        <v>0</v>
      </c>
      <c r="BT20" s="732">
        <v>0</v>
      </c>
      <c r="BU20" s="732">
        <v>0</v>
      </c>
      <c r="BV20" s="732">
        <v>0</v>
      </c>
      <c r="BW20" s="732">
        <v>0</v>
      </c>
      <c r="BX20" s="732">
        <v>0</v>
      </c>
      <c r="BY20" s="732">
        <v>0</v>
      </c>
      <c r="BZ20" s="732">
        <v>0</v>
      </c>
      <c r="CA20" s="732">
        <v>0</v>
      </c>
      <c r="CB20" s="732">
        <v>0</v>
      </c>
      <c r="CC20" s="732">
        <v>0</v>
      </c>
      <c r="CG20" s="732">
        <v>0</v>
      </c>
      <c r="CH20" s="732">
        <v>14500</v>
      </c>
      <c r="CI20" s="732">
        <v>0</v>
      </c>
      <c r="CJ20" s="732">
        <v>4</v>
      </c>
      <c r="CK20" s="732">
        <v>0</v>
      </c>
      <c r="CL20" s="732">
        <v>0</v>
      </c>
      <c r="CN20" s="732">
        <v>0</v>
      </c>
      <c r="CO20" s="732">
        <v>1</v>
      </c>
      <c r="CP20" s="732">
        <v>0</v>
      </c>
      <c r="CQ20" s="732">
        <v>0</v>
      </c>
      <c r="CR20" s="732">
        <v>2061.0350000000003</v>
      </c>
      <c r="CS20" s="732">
        <v>0</v>
      </c>
      <c r="CT20" s="732">
        <v>0</v>
      </c>
      <c r="CU20" s="732">
        <v>0</v>
      </c>
      <c r="CV20" s="732">
        <v>0</v>
      </c>
      <c r="CW20" s="732">
        <v>0</v>
      </c>
      <c r="CX20" s="732">
        <v>0</v>
      </c>
      <c r="CY20" s="732">
        <v>0</v>
      </c>
      <c r="CZ20" s="732">
        <v>0</v>
      </c>
      <c r="DA20" s="732">
        <v>1</v>
      </c>
      <c r="DB20" s="732">
        <v>12320673</v>
      </c>
      <c r="DC20" s="732">
        <v>0</v>
      </c>
      <c r="DD20" s="732">
        <v>0</v>
      </c>
      <c r="DE20" s="732">
        <v>1654188</v>
      </c>
      <c r="DF20" s="732">
        <v>1654188</v>
      </c>
      <c r="DG20" s="732">
        <v>1264.67</v>
      </c>
      <c r="DH20" s="732">
        <v>0</v>
      </c>
      <c r="DI20" s="732">
        <v>0</v>
      </c>
      <c r="DK20" s="732">
        <v>5392</v>
      </c>
      <c r="DL20" s="732">
        <v>0</v>
      </c>
      <c r="DM20" s="732">
        <v>1250689</v>
      </c>
      <c r="DN20" s="732">
        <v>0</v>
      </c>
      <c r="DO20" s="732">
        <v>0</v>
      </c>
      <c r="DP20" s="732">
        <v>0</v>
      </c>
      <c r="DQ20" s="732">
        <v>0</v>
      </c>
      <c r="DR20" s="732">
        <v>0</v>
      </c>
      <c r="DS20" s="732">
        <v>0</v>
      </c>
      <c r="DT20" s="732">
        <v>0</v>
      </c>
      <c r="DU20" s="732">
        <v>0</v>
      </c>
      <c r="DV20" s="732">
        <v>0</v>
      </c>
      <c r="DW20" s="732">
        <v>0</v>
      </c>
      <c r="DX20" s="732">
        <v>0</v>
      </c>
      <c r="DY20" s="732">
        <v>0</v>
      </c>
      <c r="DZ20" s="732">
        <v>0</v>
      </c>
      <c r="EA20" s="732">
        <v>0</v>
      </c>
      <c r="EB20" s="732">
        <v>0</v>
      </c>
      <c r="EC20" s="732">
        <v>52.298000000000002</v>
      </c>
      <c r="ED20" s="732">
        <v>376232</v>
      </c>
      <c r="EE20" s="732">
        <v>0</v>
      </c>
      <c r="EF20" s="732">
        <v>0</v>
      </c>
      <c r="EG20" s="732">
        <v>0</v>
      </c>
      <c r="EH20" s="732">
        <v>874457</v>
      </c>
      <c r="EI20" s="732">
        <v>0</v>
      </c>
      <c r="EJ20" s="732">
        <v>0</v>
      </c>
      <c r="EK20" s="732">
        <v>36.304000000000002</v>
      </c>
      <c r="EL20" s="732">
        <v>0</v>
      </c>
      <c r="EM20" s="732">
        <v>2.4790000000000001</v>
      </c>
      <c r="EN20" s="732">
        <v>3.472</v>
      </c>
      <c r="EO20" s="732">
        <v>0</v>
      </c>
      <c r="EP20" s="732">
        <v>0</v>
      </c>
      <c r="EQ20" s="732">
        <v>42.255000000000003</v>
      </c>
      <c r="ER20" s="732">
        <v>0</v>
      </c>
      <c r="ES20" s="732">
        <v>133.709</v>
      </c>
      <c r="ET20" s="732">
        <v>14500</v>
      </c>
      <c r="EU20" s="732">
        <v>1117163</v>
      </c>
      <c r="EV20" s="732">
        <v>0</v>
      </c>
      <c r="EW20" s="732">
        <v>0</v>
      </c>
      <c r="EX20" s="732">
        <v>0</v>
      </c>
      <c r="EZ20" s="732">
        <v>15756638</v>
      </c>
      <c r="FA20" s="732">
        <v>0</v>
      </c>
      <c r="FB20" s="732">
        <v>16873801</v>
      </c>
      <c r="FC20" s="732">
        <v>0.97326799999999991</v>
      </c>
      <c r="FD20" s="732">
        <v>0</v>
      </c>
      <c r="FE20" s="732">
        <v>2209888</v>
      </c>
      <c r="FF20" s="732">
        <v>498804</v>
      </c>
      <c r="FG20" s="732">
        <v>5.4563E-2</v>
      </c>
      <c r="FH20" s="732">
        <v>4.8908E-2</v>
      </c>
      <c r="FI20" s="732">
        <v>0</v>
      </c>
      <c r="FJ20" s="732">
        <v>0</v>
      </c>
      <c r="FK20" s="732">
        <v>3192.1179999999999</v>
      </c>
      <c r="FL20" s="732">
        <v>19596993</v>
      </c>
      <c r="FM20" s="732">
        <v>0</v>
      </c>
      <c r="FN20" s="732">
        <v>0</v>
      </c>
      <c r="FO20" s="732">
        <v>0</v>
      </c>
      <c r="FP20" s="732">
        <v>0</v>
      </c>
      <c r="FQ20" s="732">
        <v>0</v>
      </c>
      <c r="FR20" s="732">
        <v>0</v>
      </c>
      <c r="FS20" s="732">
        <v>0</v>
      </c>
      <c r="FT20" s="732">
        <v>0</v>
      </c>
      <c r="FU20" s="732">
        <v>0</v>
      </c>
      <c r="FV20" s="732">
        <v>0</v>
      </c>
      <c r="FW20" s="732">
        <v>0</v>
      </c>
      <c r="FX20" s="732">
        <v>0</v>
      </c>
      <c r="FY20" s="732">
        <v>0</v>
      </c>
      <c r="FZ20" s="732">
        <v>0</v>
      </c>
      <c r="GA20" s="732">
        <v>0</v>
      </c>
      <c r="GB20" s="732">
        <v>1190900</v>
      </c>
      <c r="GC20" s="732">
        <v>1190900</v>
      </c>
      <c r="GD20" s="732">
        <v>134.88500000000002</v>
      </c>
      <c r="GF20" s="732">
        <v>0</v>
      </c>
      <c r="GG20" s="732">
        <v>0</v>
      </c>
      <c r="GH20" s="732">
        <v>0</v>
      </c>
      <c r="GI20" s="732">
        <v>0</v>
      </c>
      <c r="GJ20" s="732">
        <v>0</v>
      </c>
      <c r="GK20" s="732">
        <v>5177</v>
      </c>
      <c r="GL20" s="732">
        <v>11947</v>
      </c>
      <c r="GM20" s="732">
        <v>0</v>
      </c>
      <c r="GN20" s="732">
        <v>0</v>
      </c>
      <c r="GO20" s="732">
        <v>0</v>
      </c>
      <c r="GP20" s="732">
        <v>19582493</v>
      </c>
      <c r="GQ20" s="732">
        <v>19582493</v>
      </c>
      <c r="GR20" s="732">
        <v>0</v>
      </c>
      <c r="GS20" s="732">
        <v>0</v>
      </c>
      <c r="GT20" s="732">
        <v>0</v>
      </c>
      <c r="HB20" s="732">
        <v>0</v>
      </c>
      <c r="HC20" s="732">
        <v>0</v>
      </c>
      <c r="HD20" s="732">
        <v>0</v>
      </c>
    </row>
    <row r="21" spans="1:212" hidden="1" x14ac:dyDescent="0.2">
      <c r="A21" s="732">
        <v>15828</v>
      </c>
      <c r="B21" s="732">
        <v>28349</v>
      </c>
      <c r="C21" s="732">
        <v>35</v>
      </c>
      <c r="D21" s="732">
        <v>2021</v>
      </c>
      <c r="E21" s="732">
        <v>5392</v>
      </c>
      <c r="F21" s="732">
        <v>0</v>
      </c>
      <c r="G21" s="732">
        <v>4165.8580000000002</v>
      </c>
      <c r="H21" s="732">
        <v>3772.71</v>
      </c>
      <c r="I21" s="732">
        <v>3772.71</v>
      </c>
      <c r="J21" s="732">
        <v>4165.8580000000002</v>
      </c>
      <c r="K21" s="732">
        <v>0</v>
      </c>
      <c r="L21" s="732">
        <v>6540</v>
      </c>
      <c r="M21" s="732">
        <v>0</v>
      </c>
      <c r="N21" s="732">
        <v>0</v>
      </c>
      <c r="P21" s="732">
        <v>4165.8580000000002</v>
      </c>
      <c r="Q21" s="732">
        <v>0</v>
      </c>
      <c r="R21" s="732">
        <v>1985906</v>
      </c>
      <c r="S21" s="732">
        <v>476.71000000000004</v>
      </c>
      <c r="U21" s="732">
        <v>0</v>
      </c>
      <c r="V21" s="732">
        <v>1352.903</v>
      </c>
      <c r="W21" s="732">
        <v>884799</v>
      </c>
      <c r="X21" s="732">
        <v>884799</v>
      </c>
      <c r="Z21" s="732">
        <v>0</v>
      </c>
      <c r="AA21" s="732">
        <v>1</v>
      </c>
      <c r="AB21" s="732">
        <v>1</v>
      </c>
      <c r="AC21" s="732">
        <v>0</v>
      </c>
      <c r="AD21" s="732" t="s">
        <v>318</v>
      </c>
      <c r="AE21" s="732">
        <v>0</v>
      </c>
      <c r="AH21" s="732">
        <v>0</v>
      </c>
      <c r="AI21" s="732">
        <v>0</v>
      </c>
      <c r="AJ21" s="732">
        <v>5104</v>
      </c>
      <c r="AK21" s="732" t="s">
        <v>787</v>
      </c>
      <c r="AL21" s="732" t="s">
        <v>17</v>
      </c>
      <c r="AM21" s="732">
        <v>0</v>
      </c>
      <c r="AN21" s="732">
        <v>0</v>
      </c>
      <c r="AO21" s="732">
        <v>0</v>
      </c>
      <c r="AP21" s="732">
        <v>0</v>
      </c>
      <c r="AQ21" s="732">
        <v>0</v>
      </c>
      <c r="AR21" s="732">
        <v>0</v>
      </c>
      <c r="AS21" s="732">
        <v>0</v>
      </c>
      <c r="AT21" s="732">
        <v>0</v>
      </c>
      <c r="AU21" s="732">
        <v>0</v>
      </c>
      <c r="AV21" s="732">
        <v>0</v>
      </c>
      <c r="AW21" s="732">
        <v>40382621</v>
      </c>
      <c r="AX21" s="732">
        <v>40020121</v>
      </c>
      <c r="AY21" s="732">
        <v>0</v>
      </c>
      <c r="AZ21" s="732">
        <v>2299406</v>
      </c>
      <c r="BA21" s="732">
        <v>98</v>
      </c>
      <c r="BB21" s="732">
        <v>163468</v>
      </c>
      <c r="BC21" s="732">
        <v>163468</v>
      </c>
      <c r="BD21" s="732">
        <v>208.29300000000001</v>
      </c>
      <c r="BE21" s="732">
        <v>0</v>
      </c>
      <c r="BF21" s="732">
        <v>35188928</v>
      </c>
      <c r="BG21" s="732">
        <v>0</v>
      </c>
      <c r="BH21" s="732">
        <v>1140</v>
      </c>
      <c r="BI21" s="732">
        <v>313500</v>
      </c>
      <c r="BJ21" s="732">
        <v>12</v>
      </c>
      <c r="BK21" s="732">
        <v>0</v>
      </c>
      <c r="BL21" s="732">
        <v>0</v>
      </c>
      <c r="BM21" s="732">
        <v>0</v>
      </c>
      <c r="BN21" s="732">
        <v>0</v>
      </c>
      <c r="BO21" s="732">
        <v>0</v>
      </c>
      <c r="BP21" s="732">
        <v>0</v>
      </c>
      <c r="BQ21" s="732">
        <v>5392</v>
      </c>
      <c r="BR21" s="732">
        <v>1</v>
      </c>
      <c r="BS21" s="732">
        <v>0</v>
      </c>
      <c r="BT21" s="732">
        <v>0</v>
      </c>
      <c r="BU21" s="732">
        <v>0</v>
      </c>
      <c r="BV21" s="732">
        <v>0</v>
      </c>
      <c r="BW21" s="732">
        <v>0</v>
      </c>
      <c r="BX21" s="732">
        <v>0</v>
      </c>
      <c r="BY21" s="732">
        <v>0</v>
      </c>
      <c r="BZ21" s="732">
        <v>0</v>
      </c>
      <c r="CA21" s="732">
        <v>0</v>
      </c>
      <c r="CB21" s="732">
        <v>0</v>
      </c>
      <c r="CC21" s="732">
        <v>0</v>
      </c>
      <c r="CG21" s="732">
        <v>0</v>
      </c>
      <c r="CH21" s="732">
        <v>49000</v>
      </c>
      <c r="CI21" s="732">
        <v>0</v>
      </c>
      <c r="CJ21" s="732">
        <v>4</v>
      </c>
      <c r="CK21" s="732">
        <v>0</v>
      </c>
      <c r="CL21" s="732">
        <v>0</v>
      </c>
      <c r="CN21" s="732">
        <v>0</v>
      </c>
      <c r="CO21" s="732">
        <v>1</v>
      </c>
      <c r="CP21" s="732">
        <v>0</v>
      </c>
      <c r="CQ21" s="732">
        <v>0</v>
      </c>
      <c r="CR21" s="732">
        <v>4165.8580000000002</v>
      </c>
      <c r="CS21" s="732">
        <v>0</v>
      </c>
      <c r="CT21" s="732">
        <v>0</v>
      </c>
      <c r="CU21" s="732">
        <v>0</v>
      </c>
      <c r="CV21" s="732">
        <v>0</v>
      </c>
      <c r="CW21" s="732">
        <v>0</v>
      </c>
      <c r="CX21" s="732">
        <v>0</v>
      </c>
      <c r="CY21" s="732">
        <v>0</v>
      </c>
      <c r="CZ21" s="732">
        <v>0</v>
      </c>
      <c r="DA21" s="732">
        <v>1</v>
      </c>
      <c r="DB21" s="732">
        <v>24673523</v>
      </c>
      <c r="DC21" s="732">
        <v>0</v>
      </c>
      <c r="DD21" s="732">
        <v>0</v>
      </c>
      <c r="DE21" s="732">
        <v>4901952</v>
      </c>
      <c r="DF21" s="732">
        <v>4901952</v>
      </c>
      <c r="DG21" s="732">
        <v>3747.67</v>
      </c>
      <c r="DH21" s="732">
        <v>0</v>
      </c>
      <c r="DI21" s="732">
        <v>0</v>
      </c>
      <c r="DK21" s="732">
        <v>5392</v>
      </c>
      <c r="DL21" s="732">
        <v>0</v>
      </c>
      <c r="DM21" s="732">
        <v>3236154</v>
      </c>
      <c r="DN21" s="732">
        <v>0</v>
      </c>
      <c r="DO21" s="732">
        <v>0</v>
      </c>
      <c r="DP21" s="732">
        <v>0</v>
      </c>
      <c r="DQ21" s="732">
        <v>0</v>
      </c>
      <c r="DR21" s="732">
        <v>0</v>
      </c>
      <c r="DS21" s="732">
        <v>0</v>
      </c>
      <c r="DT21" s="732">
        <v>0</v>
      </c>
      <c r="DU21" s="732">
        <v>0</v>
      </c>
      <c r="DV21" s="732">
        <v>0</v>
      </c>
      <c r="DW21" s="732">
        <v>0</v>
      </c>
      <c r="DX21" s="732">
        <v>0</v>
      </c>
      <c r="DY21" s="732">
        <v>0</v>
      </c>
      <c r="DZ21" s="732">
        <v>0</v>
      </c>
      <c r="EA21" s="732">
        <v>0.31</v>
      </c>
      <c r="EB21" s="732">
        <v>0</v>
      </c>
      <c r="EC21" s="732">
        <v>72.739000000000004</v>
      </c>
      <c r="ED21" s="732">
        <v>523284</v>
      </c>
      <c r="EE21" s="732">
        <v>0</v>
      </c>
      <c r="EF21" s="732">
        <v>0</v>
      </c>
      <c r="EG21" s="732">
        <v>0</v>
      </c>
      <c r="EH21" s="732">
        <v>2707638</v>
      </c>
      <c r="EI21" s="732">
        <v>5232</v>
      </c>
      <c r="EJ21" s="732">
        <v>0.2</v>
      </c>
      <c r="EK21" s="732">
        <v>104.634</v>
      </c>
      <c r="EL21" s="732">
        <v>0</v>
      </c>
      <c r="EM21" s="732">
        <v>20.73</v>
      </c>
      <c r="EN21" s="732">
        <v>7.274</v>
      </c>
      <c r="EO21" s="732">
        <v>0</v>
      </c>
      <c r="EP21" s="732">
        <v>0</v>
      </c>
      <c r="EQ21" s="732">
        <v>133.148</v>
      </c>
      <c r="ER21" s="732">
        <v>0</v>
      </c>
      <c r="ES21" s="732">
        <v>414.012</v>
      </c>
      <c r="ET21" s="732">
        <v>49000</v>
      </c>
      <c r="EU21" s="732">
        <v>2299406</v>
      </c>
      <c r="EV21" s="732">
        <v>0</v>
      </c>
      <c r="EW21" s="732">
        <v>0</v>
      </c>
      <c r="EX21" s="732">
        <v>0</v>
      </c>
      <c r="EZ21" s="732">
        <v>34169530</v>
      </c>
      <c r="FA21" s="732">
        <v>0</v>
      </c>
      <c r="FB21" s="732">
        <v>36468936</v>
      </c>
      <c r="FC21" s="732">
        <v>0.97326799999999991</v>
      </c>
      <c r="FD21" s="732">
        <v>0</v>
      </c>
      <c r="FE21" s="732">
        <v>4773209</v>
      </c>
      <c r="FF21" s="732">
        <v>1077382</v>
      </c>
      <c r="FG21" s="732">
        <v>5.4563E-2</v>
      </c>
      <c r="FH21" s="732">
        <v>4.8908E-2</v>
      </c>
      <c r="FI21" s="732">
        <v>0</v>
      </c>
      <c r="FJ21" s="732">
        <v>0</v>
      </c>
      <c r="FK21" s="732">
        <v>6894.7580000000007</v>
      </c>
      <c r="FL21" s="732">
        <v>42368527</v>
      </c>
      <c r="FM21" s="732">
        <v>0</v>
      </c>
      <c r="FN21" s="732">
        <v>0</v>
      </c>
      <c r="FO21" s="732">
        <v>0</v>
      </c>
      <c r="FP21" s="732">
        <v>0</v>
      </c>
      <c r="FQ21" s="732">
        <v>0</v>
      </c>
      <c r="FR21" s="732">
        <v>0</v>
      </c>
      <c r="FS21" s="732">
        <v>0</v>
      </c>
      <c r="FT21" s="732">
        <v>0</v>
      </c>
      <c r="FU21" s="732">
        <v>0</v>
      </c>
      <c r="FV21" s="732">
        <v>0</v>
      </c>
      <c r="FW21" s="732">
        <v>0</v>
      </c>
      <c r="FX21" s="732">
        <v>0</v>
      </c>
      <c r="FY21" s="732">
        <v>0</v>
      </c>
      <c r="FZ21" s="732">
        <v>0</v>
      </c>
      <c r="GA21" s="732">
        <v>0</v>
      </c>
      <c r="GB21" s="732">
        <v>2295540</v>
      </c>
      <c r="GC21" s="732">
        <v>2295540</v>
      </c>
      <c r="GD21" s="732">
        <v>260</v>
      </c>
      <c r="GF21" s="732">
        <v>0</v>
      </c>
      <c r="GG21" s="732">
        <v>0</v>
      </c>
      <c r="GH21" s="732">
        <v>0</v>
      </c>
      <c r="GI21" s="732">
        <v>0</v>
      </c>
      <c r="GJ21" s="732">
        <v>0</v>
      </c>
      <c r="GK21" s="732">
        <v>5112.5940000000001</v>
      </c>
      <c r="GL21" s="732">
        <v>17957</v>
      </c>
      <c r="GM21" s="732">
        <v>0</v>
      </c>
      <c r="GN21" s="732">
        <v>0</v>
      </c>
      <c r="GO21" s="732">
        <v>0</v>
      </c>
      <c r="GP21" s="732">
        <v>42319527</v>
      </c>
      <c r="GQ21" s="732">
        <v>42319527</v>
      </c>
      <c r="GR21" s="732">
        <v>0</v>
      </c>
      <c r="GS21" s="732">
        <v>0</v>
      </c>
      <c r="GT21" s="732">
        <v>0</v>
      </c>
      <c r="HB21" s="732">
        <v>0</v>
      </c>
      <c r="HC21" s="732">
        <v>0</v>
      </c>
      <c r="HD21" s="732">
        <v>0</v>
      </c>
    </row>
    <row r="22" spans="1:212" hidden="1" x14ac:dyDescent="0.2">
      <c r="A22" s="732">
        <v>15830</v>
      </c>
      <c r="B22" s="732">
        <v>28349</v>
      </c>
      <c r="C22" s="732">
        <v>35</v>
      </c>
      <c r="D22" s="732">
        <v>2021</v>
      </c>
      <c r="E22" s="732">
        <v>5392</v>
      </c>
      <c r="F22" s="732">
        <v>0</v>
      </c>
      <c r="G22" s="732">
        <v>3072.4950000000003</v>
      </c>
      <c r="H22" s="732">
        <v>2717.53</v>
      </c>
      <c r="I22" s="732">
        <v>2717.53</v>
      </c>
      <c r="J22" s="732">
        <v>3072.4950000000003</v>
      </c>
      <c r="K22" s="732">
        <v>0</v>
      </c>
      <c r="L22" s="732">
        <v>6540</v>
      </c>
      <c r="M22" s="732">
        <v>0</v>
      </c>
      <c r="N22" s="732">
        <v>0</v>
      </c>
      <c r="P22" s="732">
        <v>3072.4950000000003</v>
      </c>
      <c r="Q22" s="732">
        <v>0</v>
      </c>
      <c r="R22" s="732">
        <v>1464689</v>
      </c>
      <c r="S22" s="732">
        <v>476.71000000000004</v>
      </c>
      <c r="U22" s="732">
        <v>0</v>
      </c>
      <c r="V22" s="732">
        <v>191.86200000000002</v>
      </c>
      <c r="W22" s="732">
        <v>125478</v>
      </c>
      <c r="X22" s="732">
        <v>125478</v>
      </c>
      <c r="Z22" s="732">
        <v>0</v>
      </c>
      <c r="AA22" s="732">
        <v>1</v>
      </c>
      <c r="AB22" s="732">
        <v>1</v>
      </c>
      <c r="AC22" s="732">
        <v>0</v>
      </c>
      <c r="AD22" s="732" t="s">
        <v>318</v>
      </c>
      <c r="AE22" s="732">
        <v>0</v>
      </c>
      <c r="AH22" s="732">
        <v>0</v>
      </c>
      <c r="AI22" s="732">
        <v>0</v>
      </c>
      <c r="AJ22" s="732">
        <v>5104</v>
      </c>
      <c r="AK22" s="732" t="s">
        <v>787</v>
      </c>
      <c r="AL22" s="732" t="s">
        <v>500</v>
      </c>
      <c r="AM22" s="732">
        <v>0</v>
      </c>
      <c r="AN22" s="732">
        <v>0</v>
      </c>
      <c r="AO22" s="732">
        <v>0</v>
      </c>
      <c r="AP22" s="732">
        <v>0</v>
      </c>
      <c r="AQ22" s="732">
        <v>0</v>
      </c>
      <c r="AR22" s="732">
        <v>0</v>
      </c>
      <c r="AS22" s="732">
        <v>0</v>
      </c>
      <c r="AT22" s="732">
        <v>0</v>
      </c>
      <c r="AU22" s="732">
        <v>0</v>
      </c>
      <c r="AV22" s="732">
        <v>0</v>
      </c>
      <c r="AW22" s="732">
        <v>29182955</v>
      </c>
      <c r="AX22" s="732">
        <v>28946346</v>
      </c>
      <c r="AY22" s="732">
        <v>0</v>
      </c>
      <c r="AZ22" s="732">
        <v>1701298</v>
      </c>
      <c r="BA22" s="732">
        <v>0</v>
      </c>
      <c r="BB22" s="732">
        <v>120565</v>
      </c>
      <c r="BC22" s="732">
        <v>120565</v>
      </c>
      <c r="BD22" s="732">
        <v>153.625</v>
      </c>
      <c r="BE22" s="732">
        <v>0</v>
      </c>
      <c r="BF22" s="732">
        <v>25475670</v>
      </c>
      <c r="BG22" s="732">
        <v>0</v>
      </c>
      <c r="BH22" s="732">
        <v>860.39600000000007</v>
      </c>
      <c r="BI22" s="732">
        <v>236609</v>
      </c>
      <c r="BJ22" s="732">
        <v>12</v>
      </c>
      <c r="BK22" s="732">
        <v>0</v>
      </c>
      <c r="BL22" s="732">
        <v>0</v>
      </c>
      <c r="BM22" s="732">
        <v>0</v>
      </c>
      <c r="BN22" s="732">
        <v>0</v>
      </c>
      <c r="BO22" s="732">
        <v>0</v>
      </c>
      <c r="BP22" s="732">
        <v>0</v>
      </c>
      <c r="BQ22" s="732">
        <v>5392</v>
      </c>
      <c r="BR22" s="732">
        <v>1</v>
      </c>
      <c r="BS22" s="732">
        <v>0</v>
      </c>
      <c r="BT22" s="732">
        <v>0</v>
      </c>
      <c r="BU22" s="732">
        <v>0</v>
      </c>
      <c r="BV22" s="732">
        <v>0</v>
      </c>
      <c r="BW22" s="732">
        <v>0</v>
      </c>
      <c r="BX22" s="732">
        <v>0</v>
      </c>
      <c r="BY22" s="732">
        <v>0</v>
      </c>
      <c r="BZ22" s="732">
        <v>0</v>
      </c>
      <c r="CA22" s="732">
        <v>0</v>
      </c>
      <c r="CB22" s="732">
        <v>0</v>
      </c>
      <c r="CC22" s="732">
        <v>0</v>
      </c>
      <c r="CG22" s="732">
        <v>0</v>
      </c>
      <c r="CH22" s="732">
        <v>0</v>
      </c>
      <c r="CI22" s="732">
        <v>0</v>
      </c>
      <c r="CJ22" s="732">
        <v>4</v>
      </c>
      <c r="CK22" s="732">
        <v>0</v>
      </c>
      <c r="CL22" s="732">
        <v>0</v>
      </c>
      <c r="CN22" s="732">
        <v>0</v>
      </c>
      <c r="CO22" s="732">
        <v>1</v>
      </c>
      <c r="CP22" s="732">
        <v>0</v>
      </c>
      <c r="CQ22" s="732">
        <v>0</v>
      </c>
      <c r="CR22" s="732">
        <v>3072.4950000000003</v>
      </c>
      <c r="CS22" s="732">
        <v>0</v>
      </c>
      <c r="CT22" s="732">
        <v>0</v>
      </c>
      <c r="CU22" s="732">
        <v>0</v>
      </c>
      <c r="CV22" s="732">
        <v>0</v>
      </c>
      <c r="CW22" s="732">
        <v>0</v>
      </c>
      <c r="CX22" s="732">
        <v>0</v>
      </c>
      <c r="CY22" s="732">
        <v>0</v>
      </c>
      <c r="CZ22" s="732">
        <v>0</v>
      </c>
      <c r="DA22" s="732">
        <v>1</v>
      </c>
      <c r="DB22" s="732">
        <v>17772646</v>
      </c>
      <c r="DC22" s="732">
        <v>0</v>
      </c>
      <c r="DD22" s="732">
        <v>0</v>
      </c>
      <c r="DE22" s="732">
        <v>2928390</v>
      </c>
      <c r="DF22" s="732">
        <v>2928390</v>
      </c>
      <c r="DG22" s="732">
        <v>2238.83</v>
      </c>
      <c r="DH22" s="732">
        <v>0</v>
      </c>
      <c r="DI22" s="732">
        <v>0</v>
      </c>
      <c r="DK22" s="732">
        <v>5392</v>
      </c>
      <c r="DL22" s="732">
        <v>0</v>
      </c>
      <c r="DM22" s="732">
        <v>3047541</v>
      </c>
      <c r="DN22" s="732">
        <v>0</v>
      </c>
      <c r="DO22" s="732">
        <v>0</v>
      </c>
      <c r="DP22" s="732">
        <v>0</v>
      </c>
      <c r="DQ22" s="732">
        <v>0</v>
      </c>
      <c r="DR22" s="732">
        <v>0</v>
      </c>
      <c r="DS22" s="732">
        <v>0</v>
      </c>
      <c r="DT22" s="732">
        <v>0</v>
      </c>
      <c r="DU22" s="732">
        <v>0</v>
      </c>
      <c r="DV22" s="732">
        <v>0</v>
      </c>
      <c r="DW22" s="732">
        <v>0</v>
      </c>
      <c r="DX22" s="732">
        <v>0</v>
      </c>
      <c r="DY22" s="732">
        <v>0</v>
      </c>
      <c r="DZ22" s="732">
        <v>0</v>
      </c>
      <c r="EA22" s="732">
        <v>0.70600000000000007</v>
      </c>
      <c r="EB22" s="732">
        <v>0</v>
      </c>
      <c r="EC22" s="732">
        <v>115.328</v>
      </c>
      <c r="ED22" s="732">
        <v>829670</v>
      </c>
      <c r="EE22" s="732">
        <v>0</v>
      </c>
      <c r="EF22" s="732">
        <v>0</v>
      </c>
      <c r="EG22" s="732">
        <v>0</v>
      </c>
      <c r="EH22" s="732">
        <v>2217871</v>
      </c>
      <c r="EI22" s="732">
        <v>0</v>
      </c>
      <c r="EJ22" s="732">
        <v>0</v>
      </c>
      <c r="EK22" s="732">
        <v>68.371000000000009</v>
      </c>
      <c r="EL22" s="732">
        <v>2.5390000000000001</v>
      </c>
      <c r="EM22" s="732">
        <v>31.977</v>
      </c>
      <c r="EN22" s="732">
        <v>6.91</v>
      </c>
      <c r="EO22" s="732">
        <v>0</v>
      </c>
      <c r="EP22" s="732">
        <v>0</v>
      </c>
      <c r="EQ22" s="732">
        <v>107.964</v>
      </c>
      <c r="ER22" s="732">
        <v>0</v>
      </c>
      <c r="ES22" s="732">
        <v>339.12400000000002</v>
      </c>
      <c r="ET22" s="732">
        <v>0</v>
      </c>
      <c r="EU22" s="732">
        <v>1701298</v>
      </c>
      <c r="EV22" s="732">
        <v>0</v>
      </c>
      <c r="EW22" s="732">
        <v>0</v>
      </c>
      <c r="EX22" s="732">
        <v>0</v>
      </c>
      <c r="EZ22" s="732">
        <v>24710703</v>
      </c>
      <c r="FA22" s="732">
        <v>0</v>
      </c>
      <c r="FB22" s="732">
        <v>26412001</v>
      </c>
      <c r="FC22" s="732">
        <v>0.97326799999999991</v>
      </c>
      <c r="FD22" s="732">
        <v>0</v>
      </c>
      <c r="FE22" s="732">
        <v>3455652</v>
      </c>
      <c r="FF22" s="732">
        <v>779991</v>
      </c>
      <c r="FG22" s="732">
        <v>5.4563E-2</v>
      </c>
      <c r="FH22" s="732">
        <v>4.8908E-2</v>
      </c>
      <c r="FI22" s="732">
        <v>0</v>
      </c>
      <c r="FJ22" s="732">
        <v>0</v>
      </c>
      <c r="FK22" s="732">
        <v>4991.5870000000004</v>
      </c>
      <c r="FL22" s="732">
        <v>30647644</v>
      </c>
      <c r="FM22" s="732">
        <v>0</v>
      </c>
      <c r="FN22" s="732">
        <v>0</v>
      </c>
      <c r="FO22" s="732">
        <v>0</v>
      </c>
      <c r="FP22" s="732">
        <v>0</v>
      </c>
      <c r="FQ22" s="732">
        <v>0</v>
      </c>
      <c r="FR22" s="732">
        <v>0</v>
      </c>
      <c r="FS22" s="732">
        <v>0</v>
      </c>
      <c r="FT22" s="732">
        <v>0</v>
      </c>
      <c r="FU22" s="732">
        <v>0</v>
      </c>
      <c r="FV22" s="732">
        <v>0</v>
      </c>
      <c r="FW22" s="732">
        <v>0</v>
      </c>
      <c r="FX22" s="732">
        <v>0</v>
      </c>
      <c r="FY22" s="732">
        <v>0</v>
      </c>
      <c r="FZ22" s="732">
        <v>0</v>
      </c>
      <c r="GA22" s="732">
        <v>0</v>
      </c>
      <c r="GB22" s="732">
        <v>2180772</v>
      </c>
      <c r="GC22" s="732">
        <v>2180772</v>
      </c>
      <c r="GD22" s="732">
        <v>247.001</v>
      </c>
      <c r="GF22" s="732">
        <v>0</v>
      </c>
      <c r="GG22" s="732">
        <v>0</v>
      </c>
      <c r="GH22" s="732">
        <v>0</v>
      </c>
      <c r="GI22" s="732">
        <v>0</v>
      </c>
      <c r="GJ22" s="732">
        <v>0</v>
      </c>
      <c r="GK22" s="732">
        <v>5043</v>
      </c>
      <c r="GL22" s="732">
        <v>19083</v>
      </c>
      <c r="GM22" s="732">
        <v>0</v>
      </c>
      <c r="GN22" s="732">
        <v>0</v>
      </c>
      <c r="GO22" s="732">
        <v>0</v>
      </c>
      <c r="GP22" s="732">
        <v>30647644</v>
      </c>
      <c r="GQ22" s="732">
        <v>30647644</v>
      </c>
      <c r="GR22" s="732">
        <v>0</v>
      </c>
      <c r="GS22" s="732">
        <v>0</v>
      </c>
      <c r="GT22" s="732">
        <v>0</v>
      </c>
      <c r="HB22" s="732">
        <v>0</v>
      </c>
      <c r="HC22" s="732">
        <v>0</v>
      </c>
      <c r="HD22" s="732">
        <v>0</v>
      </c>
    </row>
    <row r="23" spans="1:212" hidden="1" x14ac:dyDescent="0.2">
      <c r="A23" s="732">
        <v>15831</v>
      </c>
      <c r="B23" s="732">
        <v>28349</v>
      </c>
      <c r="C23" s="732">
        <v>35</v>
      </c>
      <c r="D23" s="732">
        <v>2021</v>
      </c>
      <c r="E23" s="732">
        <v>5392</v>
      </c>
      <c r="F23" s="732">
        <v>0</v>
      </c>
      <c r="G23" s="732">
        <v>3068.692</v>
      </c>
      <c r="H23" s="732">
        <v>2967.9140000000002</v>
      </c>
      <c r="I23" s="732">
        <v>2967.9140000000002</v>
      </c>
      <c r="J23" s="732">
        <v>3068.692</v>
      </c>
      <c r="K23" s="732">
        <v>0</v>
      </c>
      <c r="L23" s="732">
        <v>6540</v>
      </c>
      <c r="M23" s="732">
        <v>0</v>
      </c>
      <c r="N23" s="732">
        <v>0</v>
      </c>
      <c r="P23" s="732">
        <v>3068.692</v>
      </c>
      <c r="Q23" s="732">
        <v>0</v>
      </c>
      <c r="R23" s="732">
        <v>1462876</v>
      </c>
      <c r="S23" s="732">
        <v>476.71000000000004</v>
      </c>
      <c r="U23" s="732">
        <v>0</v>
      </c>
      <c r="V23" s="732">
        <v>432.57600000000002</v>
      </c>
      <c r="W23" s="732">
        <v>282905</v>
      </c>
      <c r="X23" s="732">
        <v>282905</v>
      </c>
      <c r="Z23" s="732">
        <v>0</v>
      </c>
      <c r="AA23" s="732">
        <v>1</v>
      </c>
      <c r="AB23" s="732">
        <v>1</v>
      </c>
      <c r="AC23" s="732">
        <v>0</v>
      </c>
      <c r="AD23" s="732" t="s">
        <v>318</v>
      </c>
      <c r="AE23" s="732">
        <v>0</v>
      </c>
      <c r="AH23" s="732">
        <v>0</v>
      </c>
      <c r="AI23" s="732">
        <v>0</v>
      </c>
      <c r="AJ23" s="732">
        <v>5104</v>
      </c>
      <c r="AK23" s="732" t="s">
        <v>787</v>
      </c>
      <c r="AL23" s="732" t="s">
        <v>320</v>
      </c>
      <c r="AM23" s="732">
        <v>0</v>
      </c>
      <c r="AN23" s="732">
        <v>0</v>
      </c>
      <c r="AO23" s="732">
        <v>0</v>
      </c>
      <c r="AP23" s="732">
        <v>0</v>
      </c>
      <c r="AQ23" s="732">
        <v>0</v>
      </c>
      <c r="AR23" s="732">
        <v>0</v>
      </c>
      <c r="AS23" s="732">
        <v>0</v>
      </c>
      <c r="AT23" s="732">
        <v>0</v>
      </c>
      <c r="AU23" s="732">
        <v>0</v>
      </c>
      <c r="AV23" s="732">
        <v>0</v>
      </c>
      <c r="AW23" s="732">
        <v>26755880</v>
      </c>
      <c r="AX23" s="732">
        <v>26694646</v>
      </c>
      <c r="AY23" s="732">
        <v>0</v>
      </c>
      <c r="AZ23" s="732">
        <v>1507485</v>
      </c>
      <c r="BA23" s="732">
        <v>33.25</v>
      </c>
      <c r="BB23" s="732">
        <v>105165</v>
      </c>
      <c r="BC23" s="732">
        <v>105165</v>
      </c>
      <c r="BD23" s="732">
        <v>134.00200000000001</v>
      </c>
      <c r="BE23" s="732">
        <v>0</v>
      </c>
      <c r="BF23" s="732">
        <v>23587877</v>
      </c>
      <c r="BG23" s="732">
        <v>0</v>
      </c>
      <c r="BH23" s="732">
        <v>162.21600000000001</v>
      </c>
      <c r="BI23" s="732">
        <v>44609</v>
      </c>
      <c r="BJ23" s="732">
        <v>12</v>
      </c>
      <c r="BK23" s="732">
        <v>0</v>
      </c>
      <c r="BL23" s="732">
        <v>0</v>
      </c>
      <c r="BM23" s="732">
        <v>0</v>
      </c>
      <c r="BN23" s="732">
        <v>0</v>
      </c>
      <c r="BO23" s="732">
        <v>0</v>
      </c>
      <c r="BP23" s="732">
        <v>0</v>
      </c>
      <c r="BQ23" s="732">
        <v>5392</v>
      </c>
      <c r="BR23" s="732">
        <v>1</v>
      </c>
      <c r="BS23" s="732">
        <v>0</v>
      </c>
      <c r="BT23" s="732">
        <v>0</v>
      </c>
      <c r="BU23" s="732">
        <v>0</v>
      </c>
      <c r="BV23" s="732">
        <v>0</v>
      </c>
      <c r="BW23" s="732">
        <v>0</v>
      </c>
      <c r="BX23" s="732">
        <v>0</v>
      </c>
      <c r="BY23" s="732">
        <v>0</v>
      </c>
      <c r="BZ23" s="732">
        <v>0</v>
      </c>
      <c r="CA23" s="732">
        <v>0</v>
      </c>
      <c r="CB23" s="732">
        <v>0</v>
      </c>
      <c r="CC23" s="732">
        <v>0</v>
      </c>
      <c r="CG23" s="732">
        <v>0</v>
      </c>
      <c r="CH23" s="732">
        <v>16625</v>
      </c>
      <c r="CI23" s="732">
        <v>0</v>
      </c>
      <c r="CJ23" s="732">
        <v>4</v>
      </c>
      <c r="CK23" s="732">
        <v>0</v>
      </c>
      <c r="CL23" s="732">
        <v>0</v>
      </c>
      <c r="CN23" s="732">
        <v>0</v>
      </c>
      <c r="CO23" s="732">
        <v>1</v>
      </c>
      <c r="CP23" s="732">
        <v>0</v>
      </c>
      <c r="CQ23" s="732">
        <v>0</v>
      </c>
      <c r="CR23" s="732">
        <v>3068.692</v>
      </c>
      <c r="CS23" s="732">
        <v>0</v>
      </c>
      <c r="CT23" s="732">
        <v>0</v>
      </c>
      <c r="CU23" s="732">
        <v>0</v>
      </c>
      <c r="CV23" s="732">
        <v>0</v>
      </c>
      <c r="CW23" s="732">
        <v>0</v>
      </c>
      <c r="CX23" s="732">
        <v>0</v>
      </c>
      <c r="CY23" s="732">
        <v>0</v>
      </c>
      <c r="CZ23" s="732">
        <v>0</v>
      </c>
      <c r="DA23" s="732">
        <v>1</v>
      </c>
      <c r="DB23" s="732">
        <v>19410158</v>
      </c>
      <c r="DC23" s="732">
        <v>0</v>
      </c>
      <c r="DD23" s="732">
        <v>0</v>
      </c>
      <c r="DE23" s="732">
        <v>2361816</v>
      </c>
      <c r="DF23" s="732">
        <v>2361816</v>
      </c>
      <c r="DG23" s="732">
        <v>1805.67</v>
      </c>
      <c r="DH23" s="732">
        <v>0</v>
      </c>
      <c r="DI23" s="732">
        <v>0</v>
      </c>
      <c r="DK23" s="732">
        <v>5392</v>
      </c>
      <c r="DL23" s="732">
        <v>0</v>
      </c>
      <c r="DM23" s="732">
        <v>1783226</v>
      </c>
      <c r="DN23" s="732">
        <v>0</v>
      </c>
      <c r="DO23" s="732">
        <v>0</v>
      </c>
      <c r="DP23" s="732">
        <v>0</v>
      </c>
      <c r="DQ23" s="732">
        <v>0</v>
      </c>
      <c r="DR23" s="732">
        <v>0</v>
      </c>
      <c r="DS23" s="732">
        <v>0</v>
      </c>
      <c r="DT23" s="732">
        <v>0</v>
      </c>
      <c r="DU23" s="732">
        <v>0</v>
      </c>
      <c r="DV23" s="732">
        <v>0</v>
      </c>
      <c r="DW23" s="732">
        <v>0</v>
      </c>
      <c r="DX23" s="732">
        <v>0</v>
      </c>
      <c r="DY23" s="732">
        <v>0</v>
      </c>
      <c r="DZ23" s="732">
        <v>0</v>
      </c>
      <c r="EA23" s="732">
        <v>0.11800000000000001</v>
      </c>
      <c r="EB23" s="732">
        <v>0</v>
      </c>
      <c r="EC23" s="732">
        <v>53.005000000000003</v>
      </c>
      <c r="ED23" s="732">
        <v>381318</v>
      </c>
      <c r="EE23" s="732">
        <v>0</v>
      </c>
      <c r="EF23" s="732">
        <v>0</v>
      </c>
      <c r="EG23" s="732">
        <v>0</v>
      </c>
      <c r="EH23" s="732">
        <v>1401908</v>
      </c>
      <c r="EI23" s="732">
        <v>0</v>
      </c>
      <c r="EJ23" s="732">
        <v>0</v>
      </c>
      <c r="EK23" s="732">
        <v>54.966000000000001</v>
      </c>
      <c r="EL23" s="732">
        <v>0</v>
      </c>
      <c r="EM23" s="732">
        <v>6.9820000000000002</v>
      </c>
      <c r="EN23" s="732">
        <v>5.585</v>
      </c>
      <c r="EO23" s="732">
        <v>0</v>
      </c>
      <c r="EP23" s="732">
        <v>0</v>
      </c>
      <c r="EQ23" s="732">
        <v>67.650999999999996</v>
      </c>
      <c r="ER23" s="732">
        <v>0</v>
      </c>
      <c r="ES23" s="732">
        <v>214.35900000000001</v>
      </c>
      <c r="ET23" s="732">
        <v>16625</v>
      </c>
      <c r="EU23" s="732">
        <v>1507485</v>
      </c>
      <c r="EV23" s="732">
        <v>0</v>
      </c>
      <c r="EW23" s="732">
        <v>0</v>
      </c>
      <c r="EX23" s="732">
        <v>0</v>
      </c>
      <c r="EZ23" s="732">
        <v>22772872</v>
      </c>
      <c r="FA23" s="732">
        <v>0</v>
      </c>
      <c r="FB23" s="732">
        <v>24280357</v>
      </c>
      <c r="FC23" s="732">
        <v>0.97326799999999991</v>
      </c>
      <c r="FD23" s="732">
        <v>0</v>
      </c>
      <c r="FE23" s="732">
        <v>3199582</v>
      </c>
      <c r="FF23" s="732">
        <v>722192</v>
      </c>
      <c r="FG23" s="732">
        <v>5.4563E-2</v>
      </c>
      <c r="FH23" s="732">
        <v>4.8908E-2</v>
      </c>
      <c r="FI23" s="732">
        <v>0</v>
      </c>
      <c r="FJ23" s="732">
        <v>0</v>
      </c>
      <c r="FK23" s="732">
        <v>4621.701</v>
      </c>
      <c r="FL23" s="732">
        <v>28218756</v>
      </c>
      <c r="FM23" s="732">
        <v>0</v>
      </c>
      <c r="FN23" s="732">
        <v>0</v>
      </c>
      <c r="FO23" s="732">
        <v>0</v>
      </c>
      <c r="FP23" s="732">
        <v>0</v>
      </c>
      <c r="FQ23" s="732">
        <v>0</v>
      </c>
      <c r="FR23" s="732">
        <v>0</v>
      </c>
      <c r="FS23" s="732">
        <v>0</v>
      </c>
      <c r="FT23" s="732">
        <v>0</v>
      </c>
      <c r="FU23" s="732">
        <v>0</v>
      </c>
      <c r="FV23" s="732">
        <v>0</v>
      </c>
      <c r="FW23" s="732">
        <v>0</v>
      </c>
      <c r="FX23" s="732">
        <v>0</v>
      </c>
      <c r="FY23" s="732">
        <v>0</v>
      </c>
      <c r="FZ23" s="732">
        <v>0</v>
      </c>
      <c r="GA23" s="732">
        <v>0</v>
      </c>
      <c r="GB23" s="732">
        <v>292478</v>
      </c>
      <c r="GC23" s="732">
        <v>292478</v>
      </c>
      <c r="GD23" s="732">
        <v>33.127000000000002</v>
      </c>
      <c r="GF23" s="732">
        <v>0</v>
      </c>
      <c r="GG23" s="732">
        <v>0</v>
      </c>
      <c r="GH23" s="732">
        <v>0</v>
      </c>
      <c r="GI23" s="732">
        <v>0</v>
      </c>
      <c r="GJ23" s="732">
        <v>0</v>
      </c>
      <c r="GK23" s="732">
        <v>5104.8670000000002</v>
      </c>
      <c r="GL23" s="732">
        <v>8860</v>
      </c>
      <c r="GM23" s="732">
        <v>0</v>
      </c>
      <c r="GN23" s="732">
        <v>0</v>
      </c>
      <c r="GO23" s="732">
        <v>0</v>
      </c>
      <c r="GP23" s="732">
        <v>28202131</v>
      </c>
      <c r="GQ23" s="732">
        <v>28202131</v>
      </c>
      <c r="GR23" s="732">
        <v>0</v>
      </c>
      <c r="GS23" s="732">
        <v>0</v>
      </c>
      <c r="GT23" s="732">
        <v>0</v>
      </c>
      <c r="HB23" s="732">
        <v>0</v>
      </c>
      <c r="HC23" s="732">
        <v>0</v>
      </c>
      <c r="HD23" s="732">
        <v>0</v>
      </c>
    </row>
    <row r="24" spans="1:212" hidden="1" x14ac:dyDescent="0.2">
      <c r="A24" s="732">
        <v>15833</v>
      </c>
      <c r="B24" s="732">
        <v>28349</v>
      </c>
      <c r="C24" s="732">
        <v>35</v>
      </c>
      <c r="D24" s="732">
        <v>2021</v>
      </c>
      <c r="E24" s="732">
        <v>5392</v>
      </c>
      <c r="F24" s="732">
        <v>0</v>
      </c>
      <c r="G24" s="732">
        <v>106.167</v>
      </c>
      <c r="H24" s="732">
        <v>77.677000000000007</v>
      </c>
      <c r="I24" s="732">
        <v>77.677000000000007</v>
      </c>
      <c r="J24" s="732">
        <v>106.167</v>
      </c>
      <c r="K24" s="732">
        <v>0</v>
      </c>
      <c r="L24" s="732">
        <v>6540</v>
      </c>
      <c r="M24" s="732">
        <v>0</v>
      </c>
      <c r="N24" s="732">
        <v>0</v>
      </c>
      <c r="P24" s="732">
        <v>106.167</v>
      </c>
      <c r="Q24" s="732">
        <v>0</v>
      </c>
      <c r="R24" s="732">
        <v>50611</v>
      </c>
      <c r="S24" s="732">
        <v>476.71000000000004</v>
      </c>
      <c r="U24" s="732">
        <v>0</v>
      </c>
      <c r="V24" s="732">
        <v>0</v>
      </c>
      <c r="W24" s="732">
        <v>0</v>
      </c>
      <c r="X24" s="732">
        <v>0</v>
      </c>
      <c r="Z24" s="732">
        <v>0</v>
      </c>
      <c r="AA24" s="732">
        <v>1</v>
      </c>
      <c r="AB24" s="732">
        <v>1</v>
      </c>
      <c r="AC24" s="732">
        <v>0</v>
      </c>
      <c r="AD24" s="732" t="s">
        <v>318</v>
      </c>
      <c r="AE24" s="732">
        <v>0</v>
      </c>
      <c r="AH24" s="732">
        <v>0</v>
      </c>
      <c r="AI24" s="732">
        <v>0</v>
      </c>
      <c r="AJ24" s="732">
        <v>5104</v>
      </c>
      <c r="AK24" s="732" t="s">
        <v>787</v>
      </c>
      <c r="AL24" s="732" t="s">
        <v>96</v>
      </c>
      <c r="AM24" s="732">
        <v>0</v>
      </c>
      <c r="AN24" s="732">
        <v>0</v>
      </c>
      <c r="AO24" s="732">
        <v>0</v>
      </c>
      <c r="AP24" s="732">
        <v>0</v>
      </c>
      <c r="AQ24" s="732">
        <v>0</v>
      </c>
      <c r="AR24" s="732">
        <v>0</v>
      </c>
      <c r="AS24" s="732">
        <v>0</v>
      </c>
      <c r="AT24" s="732">
        <v>0</v>
      </c>
      <c r="AU24" s="732">
        <v>0</v>
      </c>
      <c r="AV24" s="732">
        <v>0</v>
      </c>
      <c r="AW24" s="732">
        <v>1048306</v>
      </c>
      <c r="AX24" s="732">
        <v>1019110</v>
      </c>
      <c r="AY24" s="732">
        <v>0</v>
      </c>
      <c r="AZ24" s="732">
        <v>79807</v>
      </c>
      <c r="BA24" s="732">
        <v>0</v>
      </c>
      <c r="BB24" s="732">
        <v>0</v>
      </c>
      <c r="BC24" s="732">
        <v>0</v>
      </c>
      <c r="BD24" s="732">
        <v>0</v>
      </c>
      <c r="BE24" s="732">
        <v>0</v>
      </c>
      <c r="BF24" s="732">
        <v>889114</v>
      </c>
      <c r="BG24" s="732">
        <v>0</v>
      </c>
      <c r="BH24" s="732">
        <v>114.039</v>
      </c>
      <c r="BI24" s="732">
        <v>29196</v>
      </c>
      <c r="BJ24" s="732">
        <v>12</v>
      </c>
      <c r="BK24" s="732">
        <v>0</v>
      </c>
      <c r="BL24" s="732">
        <v>0</v>
      </c>
      <c r="BM24" s="732">
        <v>0</v>
      </c>
      <c r="BN24" s="732">
        <v>0</v>
      </c>
      <c r="BO24" s="732">
        <v>0</v>
      </c>
      <c r="BP24" s="732">
        <v>0</v>
      </c>
      <c r="BQ24" s="732">
        <v>5392</v>
      </c>
      <c r="BR24" s="732">
        <v>1</v>
      </c>
      <c r="BS24" s="732">
        <v>0</v>
      </c>
      <c r="BT24" s="732">
        <v>0</v>
      </c>
      <c r="BU24" s="732">
        <v>0</v>
      </c>
      <c r="BV24" s="732">
        <v>0</v>
      </c>
      <c r="BW24" s="732">
        <v>0</v>
      </c>
      <c r="BX24" s="732">
        <v>0</v>
      </c>
      <c r="BY24" s="732">
        <v>0</v>
      </c>
      <c r="BZ24" s="732">
        <v>0</v>
      </c>
      <c r="CA24" s="732">
        <v>0</v>
      </c>
      <c r="CB24" s="732">
        <v>0</v>
      </c>
      <c r="CC24" s="732">
        <v>0</v>
      </c>
      <c r="CG24" s="732">
        <v>0</v>
      </c>
      <c r="CH24" s="732">
        <v>0</v>
      </c>
      <c r="CI24" s="732">
        <v>0</v>
      </c>
      <c r="CJ24" s="732">
        <v>4</v>
      </c>
      <c r="CK24" s="732">
        <v>0</v>
      </c>
      <c r="CL24" s="732">
        <v>0</v>
      </c>
      <c r="CN24" s="732">
        <v>0</v>
      </c>
      <c r="CO24" s="732">
        <v>1</v>
      </c>
      <c r="CP24" s="732">
        <v>0</v>
      </c>
      <c r="CQ24" s="732">
        <v>0</v>
      </c>
      <c r="CR24" s="732">
        <v>106.167</v>
      </c>
      <c r="CS24" s="732">
        <v>0</v>
      </c>
      <c r="CT24" s="732">
        <v>0</v>
      </c>
      <c r="CU24" s="732">
        <v>0</v>
      </c>
      <c r="CV24" s="732">
        <v>0</v>
      </c>
      <c r="CW24" s="732">
        <v>0</v>
      </c>
      <c r="CX24" s="732">
        <v>0</v>
      </c>
      <c r="CY24" s="732">
        <v>0</v>
      </c>
      <c r="CZ24" s="732">
        <v>0</v>
      </c>
      <c r="DA24" s="732">
        <v>1</v>
      </c>
      <c r="DB24" s="732">
        <v>508008</v>
      </c>
      <c r="DC24" s="732">
        <v>0</v>
      </c>
      <c r="DD24" s="732">
        <v>0</v>
      </c>
      <c r="DE24" s="732">
        <v>92646</v>
      </c>
      <c r="DF24" s="732">
        <v>92646</v>
      </c>
      <c r="DG24" s="732">
        <v>70.83</v>
      </c>
      <c r="DH24" s="732">
        <v>0</v>
      </c>
      <c r="DI24" s="732">
        <v>0</v>
      </c>
      <c r="DK24" s="732">
        <v>5392</v>
      </c>
      <c r="DL24" s="732">
        <v>0</v>
      </c>
      <c r="DM24" s="732">
        <v>82709</v>
      </c>
      <c r="DN24" s="732">
        <v>0</v>
      </c>
      <c r="DO24" s="732">
        <v>0</v>
      </c>
      <c r="DP24" s="732">
        <v>0</v>
      </c>
      <c r="DQ24" s="732">
        <v>0</v>
      </c>
      <c r="DR24" s="732">
        <v>0</v>
      </c>
      <c r="DS24" s="732">
        <v>0</v>
      </c>
      <c r="DT24" s="732">
        <v>0</v>
      </c>
      <c r="DU24" s="732">
        <v>0</v>
      </c>
      <c r="DV24" s="732">
        <v>0</v>
      </c>
      <c r="DW24" s="732">
        <v>0</v>
      </c>
      <c r="DX24" s="732">
        <v>0</v>
      </c>
      <c r="DY24" s="732">
        <v>0</v>
      </c>
      <c r="DZ24" s="732">
        <v>0</v>
      </c>
      <c r="EA24" s="732">
        <v>0</v>
      </c>
      <c r="EB24" s="732">
        <v>0</v>
      </c>
      <c r="EC24" s="732">
        <v>4.8970000000000002</v>
      </c>
      <c r="ED24" s="732">
        <v>35229</v>
      </c>
      <c r="EE24" s="732">
        <v>0</v>
      </c>
      <c r="EF24" s="732">
        <v>0</v>
      </c>
      <c r="EG24" s="732">
        <v>0</v>
      </c>
      <c r="EH24" s="732">
        <v>47480</v>
      </c>
      <c r="EI24" s="732">
        <v>0</v>
      </c>
      <c r="EJ24" s="732">
        <v>0</v>
      </c>
      <c r="EK24" s="732">
        <v>2.42</v>
      </c>
      <c r="EL24" s="732">
        <v>0</v>
      </c>
      <c r="EM24" s="732">
        <v>0</v>
      </c>
      <c r="EN24" s="732">
        <v>0</v>
      </c>
      <c r="EO24" s="732">
        <v>0</v>
      </c>
      <c r="EP24" s="732">
        <v>0</v>
      </c>
      <c r="EQ24" s="732">
        <v>2.42</v>
      </c>
      <c r="ER24" s="732">
        <v>0</v>
      </c>
      <c r="ES24" s="732">
        <v>7.26</v>
      </c>
      <c r="ET24" s="732">
        <v>0</v>
      </c>
      <c r="EU24" s="732">
        <v>79807</v>
      </c>
      <c r="EV24" s="732">
        <v>0</v>
      </c>
      <c r="EW24" s="732">
        <v>0</v>
      </c>
      <c r="EX24" s="732">
        <v>0</v>
      </c>
      <c r="EZ24" s="732">
        <v>871284</v>
      </c>
      <c r="FA24" s="732">
        <v>0</v>
      </c>
      <c r="FB24" s="732">
        <v>951091</v>
      </c>
      <c r="FC24" s="732">
        <v>0.97326799999999991</v>
      </c>
      <c r="FD24" s="732">
        <v>0</v>
      </c>
      <c r="FE24" s="732">
        <v>120604</v>
      </c>
      <c r="FF24" s="732">
        <v>27222</v>
      </c>
      <c r="FG24" s="732">
        <v>5.4563E-2</v>
      </c>
      <c r="FH24" s="732">
        <v>4.8908E-2</v>
      </c>
      <c r="FI24" s="732">
        <v>0</v>
      </c>
      <c r="FJ24" s="732">
        <v>0</v>
      </c>
      <c r="FK24" s="732">
        <v>174.209</v>
      </c>
      <c r="FL24" s="732">
        <v>1098917</v>
      </c>
      <c r="FM24" s="732">
        <v>0</v>
      </c>
      <c r="FN24" s="732">
        <v>0</v>
      </c>
      <c r="FO24" s="732">
        <v>8360</v>
      </c>
      <c r="FP24" s="732">
        <v>0</v>
      </c>
      <c r="FQ24" s="732">
        <v>8360</v>
      </c>
      <c r="FR24" s="732">
        <v>8360</v>
      </c>
      <c r="FS24" s="732">
        <v>0</v>
      </c>
      <c r="FT24" s="732">
        <v>0</v>
      </c>
      <c r="FU24" s="732">
        <v>0</v>
      </c>
      <c r="FV24" s="732">
        <v>0</v>
      </c>
      <c r="FW24" s="732">
        <v>0</v>
      </c>
      <c r="FX24" s="732">
        <v>0</v>
      </c>
      <c r="FY24" s="732">
        <v>0</v>
      </c>
      <c r="FZ24" s="732">
        <v>0</v>
      </c>
      <c r="GA24" s="732">
        <v>0</v>
      </c>
      <c r="GB24" s="732">
        <v>230172</v>
      </c>
      <c r="GC24" s="732">
        <v>230172</v>
      </c>
      <c r="GD24" s="732">
        <v>26.07</v>
      </c>
      <c r="GF24" s="732">
        <v>0</v>
      </c>
      <c r="GG24" s="732">
        <v>0</v>
      </c>
      <c r="GH24" s="732">
        <v>0</v>
      </c>
      <c r="GI24" s="732">
        <v>0</v>
      </c>
      <c r="GJ24" s="732">
        <v>0</v>
      </c>
      <c r="GK24" s="732">
        <v>5153</v>
      </c>
      <c r="GL24" s="732">
        <v>0</v>
      </c>
      <c r="GM24" s="732">
        <v>0</v>
      </c>
      <c r="GN24" s="732">
        <v>0</v>
      </c>
      <c r="GO24" s="732">
        <v>0</v>
      </c>
      <c r="GP24" s="732">
        <v>1098917</v>
      </c>
      <c r="GQ24" s="732">
        <v>1098917</v>
      </c>
      <c r="GR24" s="732">
        <v>0</v>
      </c>
      <c r="GS24" s="732">
        <v>0</v>
      </c>
      <c r="GT24" s="732">
        <v>0</v>
      </c>
      <c r="HB24" s="732">
        <v>0</v>
      </c>
      <c r="HC24" s="732">
        <v>0</v>
      </c>
      <c r="HD24" s="732">
        <v>0</v>
      </c>
    </row>
    <row r="25" spans="1:212" hidden="1" x14ac:dyDescent="0.2">
      <c r="A25" s="732">
        <v>15834</v>
      </c>
      <c r="B25" s="732">
        <v>28349</v>
      </c>
      <c r="C25" s="732">
        <v>35</v>
      </c>
      <c r="D25" s="732">
        <v>2021</v>
      </c>
      <c r="E25" s="732">
        <v>5392</v>
      </c>
      <c r="F25" s="732">
        <v>0</v>
      </c>
      <c r="G25" s="732">
        <v>2462.8520000000003</v>
      </c>
      <c r="H25" s="732">
        <v>2454.5650000000001</v>
      </c>
      <c r="I25" s="732">
        <v>2454.5650000000001</v>
      </c>
      <c r="J25" s="732">
        <v>2462.8520000000003</v>
      </c>
      <c r="K25" s="732">
        <v>0</v>
      </c>
      <c r="L25" s="732">
        <v>6540</v>
      </c>
      <c r="M25" s="732">
        <v>0</v>
      </c>
      <c r="N25" s="732">
        <v>0</v>
      </c>
      <c r="P25" s="732">
        <v>2462.8520000000003</v>
      </c>
      <c r="Q25" s="732">
        <v>0</v>
      </c>
      <c r="R25" s="732">
        <v>1174066</v>
      </c>
      <c r="S25" s="732">
        <v>476.71000000000004</v>
      </c>
      <c r="U25" s="732">
        <v>0</v>
      </c>
      <c r="V25" s="732">
        <v>314.78200000000004</v>
      </c>
      <c r="W25" s="732">
        <v>205867</v>
      </c>
      <c r="X25" s="732">
        <v>205867</v>
      </c>
      <c r="Z25" s="732">
        <v>0</v>
      </c>
      <c r="AA25" s="732">
        <v>1</v>
      </c>
      <c r="AB25" s="732">
        <v>1</v>
      </c>
      <c r="AC25" s="732">
        <v>0</v>
      </c>
      <c r="AD25" s="732" t="s">
        <v>318</v>
      </c>
      <c r="AE25" s="732">
        <v>0</v>
      </c>
      <c r="AH25" s="732">
        <v>0</v>
      </c>
      <c r="AI25" s="732">
        <v>0</v>
      </c>
      <c r="AJ25" s="732">
        <v>5104</v>
      </c>
      <c r="AK25" s="732" t="s">
        <v>787</v>
      </c>
      <c r="AL25" s="732" t="s">
        <v>321</v>
      </c>
      <c r="AM25" s="732">
        <v>0</v>
      </c>
      <c r="AN25" s="732">
        <v>0</v>
      </c>
      <c r="AO25" s="732">
        <v>0</v>
      </c>
      <c r="AP25" s="732">
        <v>0</v>
      </c>
      <c r="AQ25" s="732">
        <v>0</v>
      </c>
      <c r="AR25" s="732">
        <v>0</v>
      </c>
      <c r="AS25" s="732">
        <v>0</v>
      </c>
      <c r="AT25" s="732">
        <v>0</v>
      </c>
      <c r="AU25" s="732">
        <v>0</v>
      </c>
      <c r="AV25" s="732">
        <v>0</v>
      </c>
      <c r="AW25" s="732">
        <v>18122399</v>
      </c>
      <c r="AX25" s="732">
        <v>18015098</v>
      </c>
      <c r="AY25" s="732">
        <v>0</v>
      </c>
      <c r="AZ25" s="732">
        <v>1281367</v>
      </c>
      <c r="BA25" s="732">
        <v>0</v>
      </c>
      <c r="BB25" s="732">
        <v>0</v>
      </c>
      <c r="BC25" s="732">
        <v>0</v>
      </c>
      <c r="BD25" s="732">
        <v>0</v>
      </c>
      <c r="BE25" s="732">
        <v>0</v>
      </c>
      <c r="BF25" s="732">
        <v>16074981</v>
      </c>
      <c r="BG25" s="732">
        <v>0</v>
      </c>
      <c r="BH25" s="732">
        <v>390.18700000000001</v>
      </c>
      <c r="BI25" s="732">
        <v>107301</v>
      </c>
      <c r="BJ25" s="732">
        <v>12</v>
      </c>
      <c r="BK25" s="732">
        <v>0</v>
      </c>
      <c r="BL25" s="732">
        <v>0</v>
      </c>
      <c r="BM25" s="732">
        <v>0</v>
      </c>
      <c r="BN25" s="732">
        <v>0</v>
      </c>
      <c r="BO25" s="732">
        <v>0</v>
      </c>
      <c r="BP25" s="732">
        <v>0</v>
      </c>
      <c r="BQ25" s="732">
        <v>5392</v>
      </c>
      <c r="BR25" s="732">
        <v>1</v>
      </c>
      <c r="BS25" s="732">
        <v>0</v>
      </c>
      <c r="BT25" s="732">
        <v>0</v>
      </c>
      <c r="BU25" s="732">
        <v>0</v>
      </c>
      <c r="BV25" s="732">
        <v>0</v>
      </c>
      <c r="BW25" s="732">
        <v>0</v>
      </c>
      <c r="BX25" s="732">
        <v>0</v>
      </c>
      <c r="BY25" s="732">
        <v>0</v>
      </c>
      <c r="BZ25" s="732">
        <v>0</v>
      </c>
      <c r="CA25" s="732">
        <v>0</v>
      </c>
      <c r="CB25" s="732">
        <v>0</v>
      </c>
      <c r="CC25" s="732">
        <v>0</v>
      </c>
      <c r="CG25" s="732">
        <v>0</v>
      </c>
      <c r="CH25" s="732">
        <v>0</v>
      </c>
      <c r="CI25" s="732">
        <v>0</v>
      </c>
      <c r="CJ25" s="732">
        <v>5</v>
      </c>
      <c r="CK25" s="732">
        <v>0</v>
      </c>
      <c r="CL25" s="732">
        <v>0</v>
      </c>
      <c r="CN25" s="732">
        <v>0</v>
      </c>
      <c r="CO25" s="732">
        <v>1</v>
      </c>
      <c r="CP25" s="732">
        <v>0</v>
      </c>
      <c r="CQ25" s="732">
        <v>0</v>
      </c>
      <c r="CR25" s="732">
        <v>2462.8520000000003</v>
      </c>
      <c r="CS25" s="732">
        <v>0</v>
      </c>
      <c r="CT25" s="732">
        <v>0</v>
      </c>
      <c r="CU25" s="732">
        <v>0</v>
      </c>
      <c r="CV25" s="732">
        <v>0</v>
      </c>
      <c r="CW25" s="732">
        <v>0</v>
      </c>
      <c r="CX25" s="732">
        <v>0</v>
      </c>
      <c r="CY25" s="732">
        <v>0</v>
      </c>
      <c r="CZ25" s="732">
        <v>0</v>
      </c>
      <c r="DA25" s="732">
        <v>1</v>
      </c>
      <c r="DB25" s="732">
        <v>16052855</v>
      </c>
      <c r="DC25" s="732">
        <v>0</v>
      </c>
      <c r="DD25" s="732">
        <v>0</v>
      </c>
      <c r="DE25" s="732">
        <v>0</v>
      </c>
      <c r="DF25" s="732">
        <v>0</v>
      </c>
      <c r="DG25" s="732">
        <v>0</v>
      </c>
      <c r="DH25" s="732">
        <v>0</v>
      </c>
      <c r="DI25" s="732">
        <v>0</v>
      </c>
      <c r="DK25" s="732">
        <v>5392</v>
      </c>
      <c r="DL25" s="732">
        <v>0</v>
      </c>
      <c r="DM25" s="732">
        <v>257779</v>
      </c>
      <c r="DN25" s="732">
        <v>0</v>
      </c>
      <c r="DO25" s="732">
        <v>0</v>
      </c>
      <c r="DP25" s="732">
        <v>0</v>
      </c>
      <c r="DQ25" s="732">
        <v>0</v>
      </c>
      <c r="DR25" s="732">
        <v>0</v>
      </c>
      <c r="DS25" s="732">
        <v>0</v>
      </c>
      <c r="DT25" s="732">
        <v>0</v>
      </c>
      <c r="DU25" s="732">
        <v>0</v>
      </c>
      <c r="DV25" s="732">
        <v>0</v>
      </c>
      <c r="DW25" s="732">
        <v>0</v>
      </c>
      <c r="DX25" s="732">
        <v>0</v>
      </c>
      <c r="DY25" s="732">
        <v>0</v>
      </c>
      <c r="DZ25" s="732">
        <v>0</v>
      </c>
      <c r="EA25" s="732">
        <v>0</v>
      </c>
      <c r="EB25" s="732">
        <v>0</v>
      </c>
      <c r="EC25" s="732">
        <v>10.637</v>
      </c>
      <c r="ED25" s="732">
        <v>76523</v>
      </c>
      <c r="EE25" s="732">
        <v>0</v>
      </c>
      <c r="EF25" s="732">
        <v>0</v>
      </c>
      <c r="EG25" s="732">
        <v>0</v>
      </c>
      <c r="EH25" s="732">
        <v>181256</v>
      </c>
      <c r="EI25" s="732">
        <v>0</v>
      </c>
      <c r="EJ25" s="732">
        <v>0</v>
      </c>
      <c r="EK25" s="732">
        <v>6.86</v>
      </c>
      <c r="EL25" s="732">
        <v>0</v>
      </c>
      <c r="EM25" s="732">
        <v>0</v>
      </c>
      <c r="EN25" s="732">
        <v>1.427</v>
      </c>
      <c r="EO25" s="732">
        <v>0</v>
      </c>
      <c r="EP25" s="732">
        <v>0</v>
      </c>
      <c r="EQ25" s="732">
        <v>8.2870000000000008</v>
      </c>
      <c r="ER25" s="732">
        <v>0</v>
      </c>
      <c r="ES25" s="732">
        <v>27.715</v>
      </c>
      <c r="ET25" s="732">
        <v>0</v>
      </c>
      <c r="EU25" s="732">
        <v>1281367</v>
      </c>
      <c r="EV25" s="732">
        <v>0</v>
      </c>
      <c r="EW25" s="732">
        <v>0</v>
      </c>
      <c r="EX25" s="732">
        <v>0</v>
      </c>
      <c r="EZ25" s="732">
        <v>15342435</v>
      </c>
      <c r="FA25" s="732">
        <v>0</v>
      </c>
      <c r="FB25" s="732">
        <v>16623802</v>
      </c>
      <c r="FC25" s="732">
        <v>0.97326799999999991</v>
      </c>
      <c r="FD25" s="732">
        <v>0</v>
      </c>
      <c r="FE25" s="732">
        <v>2180494</v>
      </c>
      <c r="FF25" s="732">
        <v>492169</v>
      </c>
      <c r="FG25" s="732">
        <v>5.4563E-2</v>
      </c>
      <c r="FH25" s="732">
        <v>4.8908E-2</v>
      </c>
      <c r="FI25" s="732">
        <v>0</v>
      </c>
      <c r="FJ25" s="732">
        <v>0</v>
      </c>
      <c r="FK25" s="732">
        <v>3149.6590000000001</v>
      </c>
      <c r="FL25" s="732">
        <v>19296465</v>
      </c>
      <c r="FM25" s="732">
        <v>0</v>
      </c>
      <c r="FN25" s="732">
        <v>0</v>
      </c>
      <c r="FO25" s="732">
        <v>0</v>
      </c>
      <c r="FP25" s="732">
        <v>0</v>
      </c>
      <c r="FQ25" s="732">
        <v>0</v>
      </c>
      <c r="FR25" s="732">
        <v>0</v>
      </c>
      <c r="FS25" s="732">
        <v>0</v>
      </c>
      <c r="FT25" s="732">
        <v>0</v>
      </c>
      <c r="FU25" s="732">
        <v>0</v>
      </c>
      <c r="FV25" s="732">
        <v>0</v>
      </c>
      <c r="FW25" s="732">
        <v>0</v>
      </c>
      <c r="FX25" s="732">
        <v>0</v>
      </c>
      <c r="FY25" s="732">
        <v>0</v>
      </c>
      <c r="FZ25" s="732">
        <v>0</v>
      </c>
      <c r="GA25" s="732">
        <v>0</v>
      </c>
      <c r="GB25" s="732">
        <v>0</v>
      </c>
      <c r="GC25" s="732">
        <v>0</v>
      </c>
      <c r="GD25" s="732">
        <v>0</v>
      </c>
      <c r="GF25" s="732">
        <v>0</v>
      </c>
      <c r="GG25" s="732">
        <v>0</v>
      </c>
      <c r="GH25" s="732">
        <v>0</v>
      </c>
      <c r="GI25" s="732">
        <v>0</v>
      </c>
      <c r="GJ25" s="732">
        <v>0</v>
      </c>
      <c r="GK25" s="732">
        <v>4971</v>
      </c>
      <c r="GL25" s="732">
        <v>0</v>
      </c>
      <c r="GM25" s="732">
        <v>0</v>
      </c>
      <c r="GN25" s="732">
        <v>0</v>
      </c>
      <c r="GO25" s="732">
        <v>0</v>
      </c>
      <c r="GP25" s="732">
        <v>19296465</v>
      </c>
      <c r="GQ25" s="732">
        <v>19296465</v>
      </c>
      <c r="GR25" s="732">
        <v>0</v>
      </c>
      <c r="GS25" s="732">
        <v>0</v>
      </c>
      <c r="GT25" s="732">
        <v>0</v>
      </c>
      <c r="HB25" s="732">
        <v>0</v>
      </c>
      <c r="HC25" s="732">
        <v>0</v>
      </c>
      <c r="HD25" s="732">
        <v>0</v>
      </c>
    </row>
    <row r="26" spans="1:212" hidden="1" x14ac:dyDescent="0.2">
      <c r="A26" s="732">
        <v>15835</v>
      </c>
      <c r="B26" s="732">
        <v>28349</v>
      </c>
      <c r="C26" s="732">
        <v>35</v>
      </c>
      <c r="D26" s="732">
        <v>2021</v>
      </c>
      <c r="E26" s="732">
        <v>5392</v>
      </c>
      <c r="F26" s="732">
        <v>0</v>
      </c>
      <c r="G26" s="732">
        <v>4630.3599999999997</v>
      </c>
      <c r="H26" s="732">
        <v>4528.0720000000001</v>
      </c>
      <c r="I26" s="732">
        <v>4528.0720000000001</v>
      </c>
      <c r="J26" s="732">
        <v>4630.3599999999997</v>
      </c>
      <c r="K26" s="732">
        <v>0</v>
      </c>
      <c r="L26" s="732">
        <v>6540</v>
      </c>
      <c r="M26" s="732">
        <v>0</v>
      </c>
      <c r="N26" s="732">
        <v>0</v>
      </c>
      <c r="P26" s="732">
        <v>4630.3599999999997</v>
      </c>
      <c r="Q26" s="732">
        <v>0</v>
      </c>
      <c r="R26" s="732">
        <v>2207339</v>
      </c>
      <c r="S26" s="732">
        <v>476.71000000000004</v>
      </c>
      <c r="U26" s="732">
        <v>0</v>
      </c>
      <c r="V26" s="732">
        <v>290.25800000000004</v>
      </c>
      <c r="W26" s="732">
        <v>189829</v>
      </c>
      <c r="X26" s="732">
        <v>189829</v>
      </c>
      <c r="Z26" s="732">
        <v>0</v>
      </c>
      <c r="AA26" s="732">
        <v>1</v>
      </c>
      <c r="AB26" s="732">
        <v>1</v>
      </c>
      <c r="AC26" s="732">
        <v>0</v>
      </c>
      <c r="AD26" s="732" t="s">
        <v>318</v>
      </c>
      <c r="AE26" s="732">
        <v>0</v>
      </c>
      <c r="AH26" s="732">
        <v>0</v>
      </c>
      <c r="AI26" s="732">
        <v>0</v>
      </c>
      <c r="AJ26" s="732">
        <v>5104</v>
      </c>
      <c r="AK26" s="732" t="s">
        <v>787</v>
      </c>
      <c r="AL26" s="732" t="s">
        <v>322</v>
      </c>
      <c r="AM26" s="732">
        <v>0</v>
      </c>
      <c r="AN26" s="732">
        <v>0</v>
      </c>
      <c r="AO26" s="732">
        <v>0</v>
      </c>
      <c r="AP26" s="732">
        <v>0</v>
      </c>
      <c r="AQ26" s="732">
        <v>0</v>
      </c>
      <c r="AR26" s="732">
        <v>0</v>
      </c>
      <c r="AS26" s="732">
        <v>0</v>
      </c>
      <c r="AT26" s="732">
        <v>0</v>
      </c>
      <c r="AU26" s="732">
        <v>0</v>
      </c>
      <c r="AV26" s="732">
        <v>0</v>
      </c>
      <c r="AW26" s="732">
        <v>36394386</v>
      </c>
      <c r="AX26" s="732">
        <v>36202505</v>
      </c>
      <c r="AY26" s="732">
        <v>0</v>
      </c>
      <c r="AZ26" s="732">
        <v>2399220</v>
      </c>
      <c r="BA26" s="732">
        <v>0</v>
      </c>
      <c r="BB26" s="732">
        <v>0</v>
      </c>
      <c r="BC26" s="732">
        <v>0</v>
      </c>
      <c r="BD26" s="732">
        <v>0</v>
      </c>
      <c r="BE26" s="732">
        <v>0</v>
      </c>
      <c r="BF26" s="732">
        <v>32176364</v>
      </c>
      <c r="BG26" s="732">
        <v>0</v>
      </c>
      <c r="BH26" s="732">
        <v>697.75</v>
      </c>
      <c r="BI26" s="732">
        <v>191881</v>
      </c>
      <c r="BJ26" s="732">
        <v>12</v>
      </c>
      <c r="BK26" s="732">
        <v>0</v>
      </c>
      <c r="BL26" s="732">
        <v>0</v>
      </c>
      <c r="BM26" s="732">
        <v>0</v>
      </c>
      <c r="BN26" s="732">
        <v>0</v>
      </c>
      <c r="BO26" s="732">
        <v>0</v>
      </c>
      <c r="BP26" s="732">
        <v>0</v>
      </c>
      <c r="BQ26" s="732">
        <v>5392</v>
      </c>
      <c r="BR26" s="732">
        <v>1</v>
      </c>
      <c r="BS26" s="732">
        <v>0</v>
      </c>
      <c r="BT26" s="732">
        <v>0</v>
      </c>
      <c r="BU26" s="732">
        <v>0</v>
      </c>
      <c r="BV26" s="732">
        <v>0</v>
      </c>
      <c r="BW26" s="732">
        <v>0</v>
      </c>
      <c r="BX26" s="732">
        <v>0</v>
      </c>
      <c r="BY26" s="732">
        <v>0</v>
      </c>
      <c r="BZ26" s="732">
        <v>0</v>
      </c>
      <c r="CA26" s="732">
        <v>0</v>
      </c>
      <c r="CB26" s="732">
        <v>0</v>
      </c>
      <c r="CC26" s="732">
        <v>0</v>
      </c>
      <c r="CG26" s="732">
        <v>0</v>
      </c>
      <c r="CH26" s="732">
        <v>0</v>
      </c>
      <c r="CI26" s="732">
        <v>0</v>
      </c>
      <c r="CJ26" s="732">
        <v>4</v>
      </c>
      <c r="CK26" s="732">
        <v>0</v>
      </c>
      <c r="CL26" s="732">
        <v>0</v>
      </c>
      <c r="CN26" s="732">
        <v>0</v>
      </c>
      <c r="CO26" s="732">
        <v>1</v>
      </c>
      <c r="CP26" s="732">
        <v>0</v>
      </c>
      <c r="CQ26" s="732">
        <v>0</v>
      </c>
      <c r="CR26" s="732">
        <v>4630.3599999999997</v>
      </c>
      <c r="CS26" s="732">
        <v>0</v>
      </c>
      <c r="CT26" s="732">
        <v>0</v>
      </c>
      <c r="CU26" s="732">
        <v>0</v>
      </c>
      <c r="CV26" s="732">
        <v>0</v>
      </c>
      <c r="CW26" s="732">
        <v>0</v>
      </c>
      <c r="CX26" s="732">
        <v>0</v>
      </c>
      <c r="CY26" s="732">
        <v>0</v>
      </c>
      <c r="CZ26" s="732">
        <v>0</v>
      </c>
      <c r="DA26" s="732">
        <v>1</v>
      </c>
      <c r="DB26" s="732">
        <v>29613591</v>
      </c>
      <c r="DC26" s="732">
        <v>0</v>
      </c>
      <c r="DD26" s="732">
        <v>0</v>
      </c>
      <c r="DE26" s="732">
        <v>999312</v>
      </c>
      <c r="DF26" s="732">
        <v>999312</v>
      </c>
      <c r="DG26" s="732">
        <v>764</v>
      </c>
      <c r="DH26" s="732">
        <v>0</v>
      </c>
      <c r="DI26" s="732">
        <v>0</v>
      </c>
      <c r="DK26" s="732">
        <v>5392</v>
      </c>
      <c r="DL26" s="732">
        <v>0</v>
      </c>
      <c r="DM26" s="732">
        <v>2141031</v>
      </c>
      <c r="DN26" s="732">
        <v>0</v>
      </c>
      <c r="DO26" s="732">
        <v>0</v>
      </c>
      <c r="DP26" s="732">
        <v>0</v>
      </c>
      <c r="DQ26" s="732">
        <v>0</v>
      </c>
      <c r="DR26" s="732">
        <v>0</v>
      </c>
      <c r="DS26" s="732">
        <v>0</v>
      </c>
      <c r="DT26" s="732">
        <v>0</v>
      </c>
      <c r="DU26" s="732">
        <v>0</v>
      </c>
      <c r="DV26" s="732">
        <v>0</v>
      </c>
      <c r="DW26" s="732">
        <v>0</v>
      </c>
      <c r="DX26" s="732">
        <v>0</v>
      </c>
      <c r="DY26" s="732">
        <v>0</v>
      </c>
      <c r="DZ26" s="732">
        <v>0</v>
      </c>
      <c r="EA26" s="732">
        <v>0</v>
      </c>
      <c r="EB26" s="732">
        <v>0</v>
      </c>
      <c r="EC26" s="732">
        <v>41.077000000000005</v>
      </c>
      <c r="ED26" s="732">
        <v>295508</v>
      </c>
      <c r="EE26" s="732">
        <v>0</v>
      </c>
      <c r="EF26" s="732">
        <v>0</v>
      </c>
      <c r="EG26" s="732">
        <v>0</v>
      </c>
      <c r="EH26" s="732">
        <v>1845523</v>
      </c>
      <c r="EI26" s="732">
        <v>0</v>
      </c>
      <c r="EJ26" s="732">
        <v>0</v>
      </c>
      <c r="EK26" s="732">
        <v>71.42</v>
      </c>
      <c r="EL26" s="732">
        <v>0</v>
      </c>
      <c r="EM26" s="732">
        <v>10.255000000000001</v>
      </c>
      <c r="EN26" s="732">
        <v>7.4330000000000007</v>
      </c>
      <c r="EO26" s="732">
        <v>0</v>
      </c>
      <c r="EP26" s="732">
        <v>0</v>
      </c>
      <c r="EQ26" s="732">
        <v>89.108000000000004</v>
      </c>
      <c r="ER26" s="732">
        <v>0</v>
      </c>
      <c r="ES26" s="732">
        <v>282.19</v>
      </c>
      <c r="ET26" s="732">
        <v>0</v>
      </c>
      <c r="EU26" s="732">
        <v>2399220</v>
      </c>
      <c r="EV26" s="732">
        <v>0</v>
      </c>
      <c r="EW26" s="732">
        <v>0</v>
      </c>
      <c r="EX26" s="732">
        <v>0</v>
      </c>
      <c r="EZ26" s="732">
        <v>30852790</v>
      </c>
      <c r="FA26" s="732">
        <v>0</v>
      </c>
      <c r="FB26" s="732">
        <v>33252010</v>
      </c>
      <c r="FC26" s="732">
        <v>0.97326799999999991</v>
      </c>
      <c r="FD26" s="732">
        <v>0</v>
      </c>
      <c r="FE26" s="732">
        <v>4364569</v>
      </c>
      <c r="FF26" s="732">
        <v>985146</v>
      </c>
      <c r="FG26" s="732">
        <v>5.4563E-2</v>
      </c>
      <c r="FH26" s="732">
        <v>4.8908E-2</v>
      </c>
      <c r="FI26" s="732">
        <v>0</v>
      </c>
      <c r="FJ26" s="732">
        <v>0</v>
      </c>
      <c r="FK26" s="732">
        <v>6304.49</v>
      </c>
      <c r="FL26" s="732">
        <v>38601725</v>
      </c>
      <c r="FM26" s="732">
        <v>0</v>
      </c>
      <c r="FN26" s="732">
        <v>0</v>
      </c>
      <c r="FO26" s="732">
        <v>0</v>
      </c>
      <c r="FP26" s="732">
        <v>0</v>
      </c>
      <c r="FQ26" s="732">
        <v>0</v>
      </c>
      <c r="FR26" s="732">
        <v>0</v>
      </c>
      <c r="FS26" s="732">
        <v>0</v>
      </c>
      <c r="FT26" s="732">
        <v>0</v>
      </c>
      <c r="FU26" s="732">
        <v>0</v>
      </c>
      <c r="FV26" s="732">
        <v>0</v>
      </c>
      <c r="FW26" s="732">
        <v>0</v>
      </c>
      <c r="FX26" s="732">
        <v>0</v>
      </c>
      <c r="FY26" s="732">
        <v>0</v>
      </c>
      <c r="FZ26" s="732">
        <v>0</v>
      </c>
      <c r="GA26" s="732">
        <v>0</v>
      </c>
      <c r="GB26" s="732">
        <v>116366</v>
      </c>
      <c r="GC26" s="732">
        <v>116366</v>
      </c>
      <c r="GD26" s="732">
        <v>13.18</v>
      </c>
      <c r="GF26" s="732">
        <v>0</v>
      </c>
      <c r="GG26" s="732">
        <v>0</v>
      </c>
      <c r="GH26" s="732">
        <v>0</v>
      </c>
      <c r="GI26" s="732">
        <v>0</v>
      </c>
      <c r="GJ26" s="732">
        <v>0</v>
      </c>
      <c r="GK26" s="732">
        <v>0</v>
      </c>
      <c r="GL26" s="732">
        <v>0</v>
      </c>
      <c r="GM26" s="732">
        <v>0</v>
      </c>
      <c r="GN26" s="732">
        <v>0</v>
      </c>
      <c r="GO26" s="732">
        <v>0</v>
      </c>
      <c r="GP26" s="732">
        <v>38601725</v>
      </c>
      <c r="GQ26" s="732">
        <v>38601725</v>
      </c>
      <c r="GR26" s="732">
        <v>0</v>
      </c>
      <c r="GS26" s="732">
        <v>0</v>
      </c>
      <c r="GT26" s="732">
        <v>0</v>
      </c>
      <c r="HB26" s="732">
        <v>0</v>
      </c>
      <c r="HC26" s="732">
        <v>0</v>
      </c>
      <c r="HD26" s="732">
        <v>0</v>
      </c>
    </row>
    <row r="27" spans="1:212" hidden="1" x14ac:dyDescent="0.2">
      <c r="A27" s="732">
        <v>15836</v>
      </c>
      <c r="B27" s="732">
        <v>28349</v>
      </c>
      <c r="C27" s="732">
        <v>35</v>
      </c>
      <c r="D27" s="732">
        <v>2021</v>
      </c>
      <c r="E27" s="732">
        <v>5392</v>
      </c>
      <c r="F27" s="732">
        <v>0</v>
      </c>
      <c r="G27" s="732">
        <v>405.56300000000005</v>
      </c>
      <c r="H27" s="732">
        <v>397.88499999999999</v>
      </c>
      <c r="I27" s="732">
        <v>397.88499999999999</v>
      </c>
      <c r="J27" s="732">
        <v>405.56300000000005</v>
      </c>
      <c r="K27" s="732">
        <v>0</v>
      </c>
      <c r="L27" s="732">
        <v>6540</v>
      </c>
      <c r="M27" s="732">
        <v>0</v>
      </c>
      <c r="N27" s="732">
        <v>0</v>
      </c>
      <c r="P27" s="732">
        <v>405.56300000000005</v>
      </c>
      <c r="Q27" s="732">
        <v>0</v>
      </c>
      <c r="R27" s="732">
        <v>193336</v>
      </c>
      <c r="S27" s="732">
        <v>476.71000000000004</v>
      </c>
      <c r="U27" s="732">
        <v>0</v>
      </c>
      <c r="V27" s="732">
        <v>20.740000000000002</v>
      </c>
      <c r="W27" s="732">
        <v>13564</v>
      </c>
      <c r="X27" s="732">
        <v>13564</v>
      </c>
      <c r="Z27" s="732">
        <v>0</v>
      </c>
      <c r="AA27" s="732">
        <v>1</v>
      </c>
      <c r="AB27" s="732">
        <v>1</v>
      </c>
      <c r="AC27" s="732">
        <v>0</v>
      </c>
      <c r="AD27" s="732" t="s">
        <v>318</v>
      </c>
      <c r="AE27" s="732">
        <v>0</v>
      </c>
      <c r="AH27" s="732">
        <v>0</v>
      </c>
      <c r="AI27" s="732">
        <v>0</v>
      </c>
      <c r="AJ27" s="732">
        <v>5104</v>
      </c>
      <c r="AK27" s="732" t="s">
        <v>787</v>
      </c>
      <c r="AL27" s="732" t="s">
        <v>323</v>
      </c>
      <c r="AM27" s="732">
        <v>0</v>
      </c>
      <c r="AN27" s="732">
        <v>0</v>
      </c>
      <c r="AO27" s="732">
        <v>0</v>
      </c>
      <c r="AP27" s="732">
        <v>0</v>
      </c>
      <c r="AQ27" s="732">
        <v>0</v>
      </c>
      <c r="AR27" s="732">
        <v>0</v>
      </c>
      <c r="AS27" s="732">
        <v>0</v>
      </c>
      <c r="AT27" s="732">
        <v>0</v>
      </c>
      <c r="AU27" s="732">
        <v>0</v>
      </c>
      <c r="AV27" s="732">
        <v>0</v>
      </c>
      <c r="AW27" s="732">
        <v>3151772</v>
      </c>
      <c r="AX27" s="732">
        <v>3151772</v>
      </c>
      <c r="AY27" s="732">
        <v>0</v>
      </c>
      <c r="AZ27" s="732">
        <v>193336</v>
      </c>
      <c r="BA27" s="732">
        <v>0</v>
      </c>
      <c r="BB27" s="732">
        <v>0</v>
      </c>
      <c r="BC27" s="732">
        <v>0</v>
      </c>
      <c r="BD27" s="732">
        <v>0</v>
      </c>
      <c r="BE27" s="732">
        <v>0</v>
      </c>
      <c r="BF27" s="732">
        <v>2802235</v>
      </c>
      <c r="BG27" s="732">
        <v>0</v>
      </c>
      <c r="BH27" s="732">
        <v>0</v>
      </c>
      <c r="BI27" s="732">
        <v>0</v>
      </c>
      <c r="BJ27" s="732">
        <v>12</v>
      </c>
      <c r="BK27" s="732">
        <v>0</v>
      </c>
      <c r="BL27" s="732">
        <v>0</v>
      </c>
      <c r="BM27" s="732">
        <v>0</v>
      </c>
      <c r="BN27" s="732">
        <v>0</v>
      </c>
      <c r="BO27" s="732">
        <v>0</v>
      </c>
      <c r="BP27" s="732">
        <v>0</v>
      </c>
      <c r="BQ27" s="732">
        <v>5392</v>
      </c>
      <c r="BR27" s="732">
        <v>1</v>
      </c>
      <c r="BS27" s="732">
        <v>0</v>
      </c>
      <c r="BT27" s="732">
        <v>0</v>
      </c>
      <c r="BU27" s="732">
        <v>0</v>
      </c>
      <c r="BV27" s="732">
        <v>0</v>
      </c>
      <c r="BW27" s="732">
        <v>0</v>
      </c>
      <c r="BX27" s="732">
        <v>0</v>
      </c>
      <c r="BY27" s="732">
        <v>0</v>
      </c>
      <c r="BZ27" s="732">
        <v>0</v>
      </c>
      <c r="CA27" s="732">
        <v>0</v>
      </c>
      <c r="CB27" s="732">
        <v>0</v>
      </c>
      <c r="CC27" s="732">
        <v>0</v>
      </c>
      <c r="CG27" s="732">
        <v>0</v>
      </c>
      <c r="CH27" s="732">
        <v>0</v>
      </c>
      <c r="CI27" s="732">
        <v>0</v>
      </c>
      <c r="CJ27" s="732">
        <v>4</v>
      </c>
      <c r="CK27" s="732">
        <v>0</v>
      </c>
      <c r="CL27" s="732">
        <v>0</v>
      </c>
      <c r="CN27" s="732">
        <v>0</v>
      </c>
      <c r="CO27" s="732">
        <v>1</v>
      </c>
      <c r="CP27" s="732">
        <v>0</v>
      </c>
      <c r="CQ27" s="732">
        <v>0</v>
      </c>
      <c r="CR27" s="732">
        <v>405.56300000000005</v>
      </c>
      <c r="CS27" s="732">
        <v>0</v>
      </c>
      <c r="CT27" s="732">
        <v>0</v>
      </c>
      <c r="CU27" s="732">
        <v>0</v>
      </c>
      <c r="CV27" s="732">
        <v>0</v>
      </c>
      <c r="CW27" s="732">
        <v>0</v>
      </c>
      <c r="CX27" s="732">
        <v>0</v>
      </c>
      <c r="CY27" s="732">
        <v>0</v>
      </c>
      <c r="CZ27" s="732">
        <v>0</v>
      </c>
      <c r="DA27" s="732">
        <v>1</v>
      </c>
      <c r="DB27" s="732">
        <v>2602168</v>
      </c>
      <c r="DC27" s="732">
        <v>0</v>
      </c>
      <c r="DD27" s="732">
        <v>0</v>
      </c>
      <c r="DE27" s="732">
        <v>65832</v>
      </c>
      <c r="DF27" s="732">
        <v>65832</v>
      </c>
      <c r="DG27" s="732">
        <v>50.33</v>
      </c>
      <c r="DH27" s="732">
        <v>0</v>
      </c>
      <c r="DI27" s="732">
        <v>0</v>
      </c>
      <c r="DK27" s="732">
        <v>5392</v>
      </c>
      <c r="DL27" s="732">
        <v>0</v>
      </c>
      <c r="DM27" s="732">
        <v>197638</v>
      </c>
      <c r="DN27" s="732">
        <v>0</v>
      </c>
      <c r="DO27" s="732">
        <v>0</v>
      </c>
      <c r="DP27" s="732">
        <v>0</v>
      </c>
      <c r="DQ27" s="732">
        <v>0</v>
      </c>
      <c r="DR27" s="732">
        <v>0</v>
      </c>
      <c r="DS27" s="732">
        <v>0</v>
      </c>
      <c r="DT27" s="732">
        <v>0</v>
      </c>
      <c r="DU27" s="732">
        <v>0</v>
      </c>
      <c r="DV27" s="732">
        <v>0</v>
      </c>
      <c r="DW27" s="732">
        <v>0</v>
      </c>
      <c r="DX27" s="732">
        <v>0</v>
      </c>
      <c r="DY27" s="732">
        <v>0</v>
      </c>
      <c r="DZ27" s="732">
        <v>0</v>
      </c>
      <c r="EA27" s="732">
        <v>0</v>
      </c>
      <c r="EB27" s="732">
        <v>0</v>
      </c>
      <c r="EC27" s="732">
        <v>5.1580000000000004</v>
      </c>
      <c r="ED27" s="732">
        <v>37107</v>
      </c>
      <c r="EE27" s="732">
        <v>0</v>
      </c>
      <c r="EF27" s="732">
        <v>0</v>
      </c>
      <c r="EG27" s="732">
        <v>0</v>
      </c>
      <c r="EH27" s="732">
        <v>160531</v>
      </c>
      <c r="EI27" s="732">
        <v>0</v>
      </c>
      <c r="EJ27" s="732">
        <v>0</v>
      </c>
      <c r="EK27" s="732">
        <v>6.681</v>
      </c>
      <c r="EL27" s="732">
        <v>0</v>
      </c>
      <c r="EM27" s="732">
        <v>0.24100000000000002</v>
      </c>
      <c r="EN27" s="732">
        <v>0.75600000000000001</v>
      </c>
      <c r="EO27" s="732">
        <v>0</v>
      </c>
      <c r="EP27" s="732">
        <v>0</v>
      </c>
      <c r="EQ27" s="732">
        <v>7.6779999999999999</v>
      </c>
      <c r="ER27" s="732">
        <v>0</v>
      </c>
      <c r="ES27" s="732">
        <v>24.546000000000003</v>
      </c>
      <c r="ET27" s="732">
        <v>0</v>
      </c>
      <c r="EU27" s="732">
        <v>193336</v>
      </c>
      <c r="EV27" s="732">
        <v>0</v>
      </c>
      <c r="EW27" s="732">
        <v>0</v>
      </c>
      <c r="EX27" s="732">
        <v>0</v>
      </c>
      <c r="EZ27" s="732">
        <v>2685866</v>
      </c>
      <c r="FA27" s="732">
        <v>0</v>
      </c>
      <c r="FB27" s="732">
        <v>2879202</v>
      </c>
      <c r="FC27" s="732">
        <v>0.97326799999999991</v>
      </c>
      <c r="FD27" s="732">
        <v>0</v>
      </c>
      <c r="FE27" s="732">
        <v>380110</v>
      </c>
      <c r="FF27" s="732">
        <v>85796</v>
      </c>
      <c r="FG27" s="732">
        <v>5.4563E-2</v>
      </c>
      <c r="FH27" s="732">
        <v>4.8908E-2</v>
      </c>
      <c r="FI27" s="732">
        <v>0</v>
      </c>
      <c r="FJ27" s="732">
        <v>0</v>
      </c>
      <c r="FK27" s="732">
        <v>549.05700000000002</v>
      </c>
      <c r="FL27" s="732">
        <v>3345108</v>
      </c>
      <c r="FM27" s="732">
        <v>0</v>
      </c>
      <c r="FN27" s="732">
        <v>0</v>
      </c>
      <c r="FO27" s="732">
        <v>0</v>
      </c>
      <c r="FP27" s="732">
        <v>0</v>
      </c>
      <c r="FQ27" s="732">
        <v>0</v>
      </c>
      <c r="FR27" s="732">
        <v>0</v>
      </c>
      <c r="FS27" s="732">
        <v>0</v>
      </c>
      <c r="FT27" s="732">
        <v>0</v>
      </c>
      <c r="FU27" s="732">
        <v>0</v>
      </c>
      <c r="FV27" s="732">
        <v>0</v>
      </c>
      <c r="FW27" s="732">
        <v>0</v>
      </c>
      <c r="FX27" s="732">
        <v>0</v>
      </c>
      <c r="FY27" s="732">
        <v>0</v>
      </c>
      <c r="FZ27" s="732">
        <v>0</v>
      </c>
      <c r="GA27" s="732">
        <v>0</v>
      </c>
      <c r="GB27" s="732">
        <v>0</v>
      </c>
      <c r="GC27" s="732">
        <v>0</v>
      </c>
      <c r="GD27" s="732">
        <v>0</v>
      </c>
      <c r="GF27" s="732">
        <v>0</v>
      </c>
      <c r="GG27" s="732">
        <v>0</v>
      </c>
      <c r="GH27" s="732">
        <v>0</v>
      </c>
      <c r="GI27" s="732">
        <v>0</v>
      </c>
      <c r="GJ27" s="732">
        <v>0</v>
      </c>
      <c r="GK27" s="732">
        <v>4971</v>
      </c>
      <c r="GL27" s="732">
        <v>0</v>
      </c>
      <c r="GM27" s="732">
        <v>0</v>
      </c>
      <c r="GN27" s="732">
        <v>0</v>
      </c>
      <c r="GO27" s="732">
        <v>0</v>
      </c>
      <c r="GP27" s="732">
        <v>3345108</v>
      </c>
      <c r="GQ27" s="732">
        <v>3345108</v>
      </c>
      <c r="GR27" s="732">
        <v>0</v>
      </c>
      <c r="GS27" s="732">
        <v>0</v>
      </c>
      <c r="GT27" s="732">
        <v>0</v>
      </c>
      <c r="HB27" s="732">
        <v>0</v>
      </c>
      <c r="HC27" s="732">
        <v>0</v>
      </c>
      <c r="HD27" s="732">
        <v>0</v>
      </c>
    </row>
    <row r="28" spans="1:212" hidden="1" x14ac:dyDescent="0.2">
      <c r="A28" s="732">
        <v>15838</v>
      </c>
      <c r="B28" s="732">
        <v>28349</v>
      </c>
      <c r="C28" s="732">
        <v>35</v>
      </c>
      <c r="D28" s="732">
        <v>2021</v>
      </c>
      <c r="E28" s="732">
        <v>5392</v>
      </c>
      <c r="F28" s="732">
        <v>0</v>
      </c>
      <c r="G28" s="732">
        <v>337.262</v>
      </c>
      <c r="H28" s="732">
        <v>333.30900000000003</v>
      </c>
      <c r="I28" s="732">
        <v>333.30900000000003</v>
      </c>
      <c r="J28" s="732">
        <v>337.262</v>
      </c>
      <c r="K28" s="732">
        <v>0</v>
      </c>
      <c r="L28" s="732">
        <v>6540</v>
      </c>
      <c r="M28" s="732">
        <v>0</v>
      </c>
      <c r="N28" s="732">
        <v>0</v>
      </c>
      <c r="P28" s="732">
        <v>337.262</v>
      </c>
      <c r="Q28" s="732">
        <v>0</v>
      </c>
      <c r="R28" s="732">
        <v>160776</v>
      </c>
      <c r="S28" s="732">
        <v>476.71000000000004</v>
      </c>
      <c r="U28" s="732">
        <v>0</v>
      </c>
      <c r="V28" s="732">
        <v>36.550000000000004</v>
      </c>
      <c r="W28" s="732">
        <v>23904</v>
      </c>
      <c r="X28" s="732">
        <v>23904</v>
      </c>
      <c r="Z28" s="732">
        <v>0</v>
      </c>
      <c r="AA28" s="732">
        <v>1</v>
      </c>
      <c r="AB28" s="732">
        <v>1</v>
      </c>
      <c r="AC28" s="732">
        <v>0</v>
      </c>
      <c r="AD28" s="732" t="s">
        <v>318</v>
      </c>
      <c r="AE28" s="732">
        <v>0</v>
      </c>
      <c r="AH28" s="732">
        <v>0</v>
      </c>
      <c r="AI28" s="732">
        <v>0</v>
      </c>
      <c r="AJ28" s="732">
        <v>5104</v>
      </c>
      <c r="AK28" s="732" t="s">
        <v>787</v>
      </c>
      <c r="AL28" s="732" t="s">
        <v>443</v>
      </c>
      <c r="AM28" s="732">
        <v>0</v>
      </c>
      <c r="AN28" s="732">
        <v>0</v>
      </c>
      <c r="AO28" s="732">
        <v>0</v>
      </c>
      <c r="AP28" s="732">
        <v>0</v>
      </c>
      <c r="AQ28" s="732">
        <v>0</v>
      </c>
      <c r="AR28" s="732">
        <v>0</v>
      </c>
      <c r="AS28" s="732">
        <v>0</v>
      </c>
      <c r="AT28" s="732">
        <v>0</v>
      </c>
      <c r="AU28" s="732">
        <v>0</v>
      </c>
      <c r="AV28" s="732">
        <v>0</v>
      </c>
      <c r="AW28" s="732">
        <v>2747770</v>
      </c>
      <c r="AX28" s="732">
        <v>2705970</v>
      </c>
      <c r="AY28" s="732">
        <v>0</v>
      </c>
      <c r="AZ28" s="732">
        <v>202576</v>
      </c>
      <c r="BA28" s="732">
        <v>0</v>
      </c>
      <c r="BB28" s="732">
        <v>0</v>
      </c>
      <c r="BC28" s="732">
        <v>0</v>
      </c>
      <c r="BD28" s="732">
        <v>0</v>
      </c>
      <c r="BE28" s="732">
        <v>0</v>
      </c>
      <c r="BF28" s="732">
        <v>2384697</v>
      </c>
      <c r="BG28" s="732">
        <v>0</v>
      </c>
      <c r="BH28" s="732">
        <v>152</v>
      </c>
      <c r="BI28" s="732">
        <v>41800</v>
      </c>
      <c r="BJ28" s="732">
        <v>12</v>
      </c>
      <c r="BK28" s="732">
        <v>0</v>
      </c>
      <c r="BL28" s="732">
        <v>0</v>
      </c>
      <c r="BM28" s="732">
        <v>0</v>
      </c>
      <c r="BN28" s="732">
        <v>0</v>
      </c>
      <c r="BO28" s="732">
        <v>0</v>
      </c>
      <c r="BP28" s="732">
        <v>0</v>
      </c>
      <c r="BQ28" s="732">
        <v>5392</v>
      </c>
      <c r="BR28" s="732">
        <v>1</v>
      </c>
      <c r="BS28" s="732">
        <v>0</v>
      </c>
      <c r="BT28" s="732">
        <v>0</v>
      </c>
      <c r="BU28" s="732">
        <v>0</v>
      </c>
      <c r="BV28" s="732">
        <v>0</v>
      </c>
      <c r="BW28" s="732">
        <v>0</v>
      </c>
      <c r="BX28" s="732">
        <v>0</v>
      </c>
      <c r="BY28" s="732">
        <v>0</v>
      </c>
      <c r="BZ28" s="732">
        <v>0</v>
      </c>
      <c r="CA28" s="732">
        <v>0</v>
      </c>
      <c r="CB28" s="732">
        <v>0</v>
      </c>
      <c r="CC28" s="732">
        <v>0</v>
      </c>
      <c r="CG28" s="732">
        <v>0</v>
      </c>
      <c r="CH28" s="732">
        <v>0</v>
      </c>
      <c r="CI28" s="732">
        <v>0</v>
      </c>
      <c r="CJ28" s="732">
        <v>5</v>
      </c>
      <c r="CK28" s="732">
        <v>0</v>
      </c>
      <c r="CL28" s="732">
        <v>0</v>
      </c>
      <c r="CN28" s="732">
        <v>0</v>
      </c>
      <c r="CO28" s="732">
        <v>1</v>
      </c>
      <c r="CP28" s="732">
        <v>0</v>
      </c>
      <c r="CQ28" s="732">
        <v>0</v>
      </c>
      <c r="CR28" s="732">
        <v>337.262</v>
      </c>
      <c r="CS28" s="732">
        <v>0</v>
      </c>
      <c r="CT28" s="732">
        <v>0</v>
      </c>
      <c r="CU28" s="732">
        <v>0</v>
      </c>
      <c r="CV28" s="732">
        <v>0</v>
      </c>
      <c r="CW28" s="732">
        <v>0</v>
      </c>
      <c r="CX28" s="732">
        <v>0</v>
      </c>
      <c r="CY28" s="732">
        <v>0</v>
      </c>
      <c r="CZ28" s="732">
        <v>0</v>
      </c>
      <c r="DA28" s="732">
        <v>1</v>
      </c>
      <c r="DB28" s="732">
        <v>2179841</v>
      </c>
      <c r="DC28" s="732">
        <v>0</v>
      </c>
      <c r="DD28" s="732">
        <v>0</v>
      </c>
      <c r="DE28" s="732">
        <v>0</v>
      </c>
      <c r="DF28" s="732">
        <v>0</v>
      </c>
      <c r="DG28" s="732">
        <v>0</v>
      </c>
      <c r="DH28" s="732">
        <v>0</v>
      </c>
      <c r="DI28" s="732">
        <v>0</v>
      </c>
      <c r="DK28" s="732">
        <v>5392</v>
      </c>
      <c r="DL28" s="732">
        <v>0</v>
      </c>
      <c r="DM28" s="732">
        <v>246451</v>
      </c>
      <c r="DN28" s="732">
        <v>0</v>
      </c>
      <c r="DO28" s="732">
        <v>0</v>
      </c>
      <c r="DP28" s="732">
        <v>0</v>
      </c>
      <c r="DQ28" s="732">
        <v>0</v>
      </c>
      <c r="DR28" s="732">
        <v>0</v>
      </c>
      <c r="DS28" s="732">
        <v>0</v>
      </c>
      <c r="DT28" s="732">
        <v>0</v>
      </c>
      <c r="DU28" s="732">
        <v>0</v>
      </c>
      <c r="DV28" s="732">
        <v>0</v>
      </c>
      <c r="DW28" s="732">
        <v>0</v>
      </c>
      <c r="DX28" s="732">
        <v>0</v>
      </c>
      <c r="DY28" s="732">
        <v>0</v>
      </c>
      <c r="DZ28" s="732">
        <v>0</v>
      </c>
      <c r="EA28" s="732">
        <v>0</v>
      </c>
      <c r="EB28" s="732">
        <v>0</v>
      </c>
      <c r="EC28" s="732">
        <v>23.197000000000003</v>
      </c>
      <c r="ED28" s="732">
        <v>166879</v>
      </c>
      <c r="EE28" s="732">
        <v>0</v>
      </c>
      <c r="EF28" s="732">
        <v>0</v>
      </c>
      <c r="EG28" s="732">
        <v>0</v>
      </c>
      <c r="EH28" s="732">
        <v>79572</v>
      </c>
      <c r="EI28" s="732">
        <v>0</v>
      </c>
      <c r="EJ28" s="732">
        <v>0</v>
      </c>
      <c r="EK28" s="732">
        <v>1.222</v>
      </c>
      <c r="EL28" s="732">
        <v>0</v>
      </c>
      <c r="EM28" s="732">
        <v>2.577</v>
      </c>
      <c r="EN28" s="732">
        <v>0.154</v>
      </c>
      <c r="EO28" s="732">
        <v>0</v>
      </c>
      <c r="EP28" s="732">
        <v>0</v>
      </c>
      <c r="EQ28" s="732">
        <v>3.9530000000000003</v>
      </c>
      <c r="ER28" s="732">
        <v>0</v>
      </c>
      <c r="ES28" s="732">
        <v>12.167</v>
      </c>
      <c r="ET28" s="732">
        <v>0</v>
      </c>
      <c r="EU28" s="732">
        <v>202576</v>
      </c>
      <c r="EV28" s="732">
        <v>0</v>
      </c>
      <c r="EW28" s="732">
        <v>0</v>
      </c>
      <c r="EX28" s="732">
        <v>0</v>
      </c>
      <c r="EZ28" s="732">
        <v>2309484</v>
      </c>
      <c r="FA28" s="732">
        <v>0</v>
      </c>
      <c r="FB28" s="732">
        <v>2512060</v>
      </c>
      <c r="FC28" s="732">
        <v>0.97326799999999991</v>
      </c>
      <c r="FD28" s="732">
        <v>0</v>
      </c>
      <c r="FE28" s="732">
        <v>323473</v>
      </c>
      <c r="FF28" s="732">
        <v>73013</v>
      </c>
      <c r="FG28" s="732">
        <v>5.4563E-2</v>
      </c>
      <c r="FH28" s="732">
        <v>4.8908E-2</v>
      </c>
      <c r="FI28" s="732">
        <v>0</v>
      </c>
      <c r="FJ28" s="732">
        <v>0</v>
      </c>
      <c r="FK28" s="732">
        <v>467.24700000000001</v>
      </c>
      <c r="FL28" s="732">
        <v>2908546</v>
      </c>
      <c r="FM28" s="732">
        <v>0</v>
      </c>
      <c r="FN28" s="732">
        <v>0</v>
      </c>
      <c r="FO28" s="732">
        <v>20064</v>
      </c>
      <c r="FP28" s="732">
        <v>0</v>
      </c>
      <c r="FQ28" s="732">
        <v>20064</v>
      </c>
      <c r="FR28" s="732">
        <v>20064</v>
      </c>
      <c r="FS28" s="732">
        <v>0</v>
      </c>
      <c r="FT28" s="732">
        <v>0</v>
      </c>
      <c r="FU28" s="732">
        <v>0</v>
      </c>
      <c r="FV28" s="732">
        <v>0</v>
      </c>
      <c r="FW28" s="732">
        <v>0</v>
      </c>
      <c r="FX28" s="732">
        <v>0</v>
      </c>
      <c r="FY28" s="732">
        <v>0</v>
      </c>
      <c r="FZ28" s="732">
        <v>0</v>
      </c>
      <c r="GA28" s="732">
        <v>0</v>
      </c>
      <c r="GB28" s="732">
        <v>0</v>
      </c>
      <c r="GC28" s="732">
        <v>0</v>
      </c>
      <c r="GD28" s="732">
        <v>0</v>
      </c>
      <c r="GF28" s="732">
        <v>0</v>
      </c>
      <c r="GG28" s="732">
        <v>0</v>
      </c>
      <c r="GH28" s="732">
        <v>0</v>
      </c>
      <c r="GI28" s="732">
        <v>0</v>
      </c>
      <c r="GJ28" s="732">
        <v>0</v>
      </c>
      <c r="GK28" s="732">
        <v>0</v>
      </c>
      <c r="GL28" s="732">
        <v>0</v>
      </c>
      <c r="GM28" s="732">
        <v>0</v>
      </c>
      <c r="GN28" s="732">
        <v>0</v>
      </c>
      <c r="GO28" s="732">
        <v>0</v>
      </c>
      <c r="GP28" s="732">
        <v>2908546</v>
      </c>
      <c r="GQ28" s="732">
        <v>2908546</v>
      </c>
      <c r="GR28" s="732">
        <v>0</v>
      </c>
      <c r="GS28" s="732">
        <v>0</v>
      </c>
      <c r="GT28" s="732">
        <v>0</v>
      </c>
      <c r="HB28" s="732">
        <v>0</v>
      </c>
      <c r="HC28" s="732">
        <v>0</v>
      </c>
      <c r="HD28" s="732">
        <v>0</v>
      </c>
    </row>
    <row r="29" spans="1:212" hidden="1" x14ac:dyDescent="0.2">
      <c r="A29" s="732">
        <v>15839</v>
      </c>
      <c r="B29" s="732">
        <v>28349</v>
      </c>
      <c r="C29" s="732">
        <v>35</v>
      </c>
      <c r="D29" s="732">
        <v>2021</v>
      </c>
      <c r="E29" s="732">
        <v>5392</v>
      </c>
      <c r="F29" s="732">
        <v>0</v>
      </c>
      <c r="G29" s="732">
        <v>0</v>
      </c>
      <c r="H29" s="732">
        <v>0</v>
      </c>
      <c r="I29" s="732">
        <v>0</v>
      </c>
      <c r="J29" s="732">
        <v>0</v>
      </c>
      <c r="K29" s="732">
        <v>0</v>
      </c>
      <c r="L29" s="732">
        <v>6540</v>
      </c>
      <c r="M29" s="732">
        <v>0</v>
      </c>
      <c r="N29" s="732">
        <v>0</v>
      </c>
      <c r="P29" s="732">
        <v>0</v>
      </c>
      <c r="Q29" s="732">
        <v>0</v>
      </c>
      <c r="R29" s="732">
        <v>0</v>
      </c>
      <c r="S29" s="732">
        <v>476.71000000000004</v>
      </c>
      <c r="U29" s="732">
        <v>0</v>
      </c>
      <c r="V29" s="732">
        <v>0</v>
      </c>
      <c r="W29" s="732">
        <v>0</v>
      </c>
      <c r="X29" s="732">
        <v>0</v>
      </c>
      <c r="Z29" s="732">
        <v>0</v>
      </c>
      <c r="AA29" s="732">
        <v>1</v>
      </c>
      <c r="AB29" s="732">
        <v>1</v>
      </c>
      <c r="AC29" s="732">
        <v>0</v>
      </c>
      <c r="AD29" s="732" t="s">
        <v>318</v>
      </c>
      <c r="AE29" s="732">
        <v>0</v>
      </c>
      <c r="AH29" s="732">
        <v>0</v>
      </c>
      <c r="AI29" s="732">
        <v>0</v>
      </c>
      <c r="AJ29" s="732">
        <v>5104</v>
      </c>
      <c r="AK29" s="732" t="s">
        <v>787</v>
      </c>
      <c r="AL29" s="732" t="s">
        <v>501</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12</v>
      </c>
      <c r="BK29" s="732">
        <v>0</v>
      </c>
      <c r="BL29" s="732">
        <v>0</v>
      </c>
      <c r="BM29" s="732">
        <v>0</v>
      </c>
      <c r="BN29" s="732">
        <v>0</v>
      </c>
      <c r="BO29" s="732">
        <v>0</v>
      </c>
      <c r="BP29" s="732">
        <v>0</v>
      </c>
      <c r="BQ29" s="732">
        <v>5392</v>
      </c>
      <c r="BR29" s="732">
        <v>1</v>
      </c>
      <c r="BS29" s="732">
        <v>0</v>
      </c>
      <c r="BT29" s="732">
        <v>0</v>
      </c>
      <c r="BU29" s="732">
        <v>0</v>
      </c>
      <c r="BV29" s="732">
        <v>0</v>
      </c>
      <c r="BW29" s="732">
        <v>0</v>
      </c>
      <c r="BX29" s="732">
        <v>0</v>
      </c>
      <c r="BY29" s="732">
        <v>0</v>
      </c>
      <c r="BZ29" s="732">
        <v>0</v>
      </c>
      <c r="CA29" s="732">
        <v>0</v>
      </c>
      <c r="CB29" s="732">
        <v>0</v>
      </c>
      <c r="CC29" s="732">
        <v>0</v>
      </c>
      <c r="CG29" s="732">
        <v>0</v>
      </c>
      <c r="CH29" s="732">
        <v>0</v>
      </c>
      <c r="CI29" s="732">
        <v>0</v>
      </c>
      <c r="CJ29" s="732">
        <v>4</v>
      </c>
      <c r="CK29" s="732">
        <v>0</v>
      </c>
      <c r="CL29" s="732">
        <v>0</v>
      </c>
      <c r="CN29" s="732">
        <v>0</v>
      </c>
      <c r="CO29" s="732">
        <v>1</v>
      </c>
      <c r="CP29" s="732">
        <v>0</v>
      </c>
      <c r="CQ29" s="732">
        <v>0</v>
      </c>
      <c r="CR29" s="732">
        <v>0</v>
      </c>
      <c r="CS29" s="732">
        <v>0</v>
      </c>
      <c r="CT29" s="732">
        <v>0</v>
      </c>
      <c r="CU29" s="732">
        <v>0</v>
      </c>
      <c r="CV29" s="732">
        <v>0</v>
      </c>
      <c r="CW29" s="732">
        <v>0</v>
      </c>
      <c r="CX29" s="732">
        <v>0</v>
      </c>
      <c r="CY29" s="732">
        <v>0</v>
      </c>
      <c r="CZ29" s="732">
        <v>0</v>
      </c>
      <c r="DA29" s="732">
        <v>1</v>
      </c>
      <c r="DB29" s="732">
        <v>0</v>
      </c>
      <c r="DC29" s="732">
        <v>0</v>
      </c>
      <c r="DD29" s="732">
        <v>0</v>
      </c>
      <c r="DE29" s="732">
        <v>0</v>
      </c>
      <c r="DF29" s="732">
        <v>0</v>
      </c>
      <c r="DG29" s="732">
        <v>0</v>
      </c>
      <c r="DH29" s="732">
        <v>0</v>
      </c>
      <c r="DI29" s="732">
        <v>0</v>
      </c>
      <c r="DK29" s="732">
        <v>5392</v>
      </c>
      <c r="DL29" s="732">
        <v>0</v>
      </c>
      <c r="DM29" s="732">
        <v>0</v>
      </c>
      <c r="DN29" s="732">
        <v>0</v>
      </c>
      <c r="DO29" s="732">
        <v>0</v>
      </c>
      <c r="DP29" s="732">
        <v>0</v>
      </c>
      <c r="DQ29" s="732">
        <v>0</v>
      </c>
      <c r="DR29" s="732">
        <v>0</v>
      </c>
      <c r="DS29" s="732">
        <v>0</v>
      </c>
      <c r="DT29" s="732">
        <v>0</v>
      </c>
      <c r="DU29" s="732">
        <v>0</v>
      </c>
      <c r="DV29" s="732">
        <v>0</v>
      </c>
      <c r="DW29" s="732">
        <v>0</v>
      </c>
      <c r="DX29" s="732">
        <v>0</v>
      </c>
      <c r="DY29" s="732">
        <v>0</v>
      </c>
      <c r="DZ29" s="732">
        <v>0</v>
      </c>
      <c r="EA29" s="732">
        <v>0</v>
      </c>
      <c r="EB29" s="732">
        <v>0</v>
      </c>
      <c r="EC29" s="732">
        <v>0</v>
      </c>
      <c r="ED29" s="732">
        <v>0</v>
      </c>
      <c r="EE29" s="732">
        <v>0</v>
      </c>
      <c r="EF29" s="732">
        <v>0</v>
      </c>
      <c r="EG29" s="732">
        <v>0</v>
      </c>
      <c r="EH29" s="732">
        <v>0</v>
      </c>
      <c r="EI29" s="732">
        <v>0</v>
      </c>
      <c r="EJ29" s="732">
        <v>0</v>
      </c>
      <c r="EK29" s="732">
        <v>0</v>
      </c>
      <c r="EL29" s="732">
        <v>0</v>
      </c>
      <c r="EM29" s="732">
        <v>0</v>
      </c>
      <c r="EN29" s="732">
        <v>0</v>
      </c>
      <c r="EO29" s="732">
        <v>0</v>
      </c>
      <c r="EP29" s="732">
        <v>0</v>
      </c>
      <c r="EQ29" s="732">
        <v>0</v>
      </c>
      <c r="ER29" s="732">
        <v>0</v>
      </c>
      <c r="ES29" s="732">
        <v>0</v>
      </c>
      <c r="ET29" s="732">
        <v>0</v>
      </c>
      <c r="EU29" s="732">
        <v>0</v>
      </c>
      <c r="EV29" s="732">
        <v>0</v>
      </c>
      <c r="EW29" s="732">
        <v>0</v>
      </c>
      <c r="EX29" s="732">
        <v>0</v>
      </c>
      <c r="EZ29" s="732">
        <v>0</v>
      </c>
      <c r="FA29" s="732">
        <v>0</v>
      </c>
      <c r="FB29" s="732">
        <v>0</v>
      </c>
      <c r="FC29" s="732">
        <v>0.97326799999999991</v>
      </c>
      <c r="FD29" s="732">
        <v>0</v>
      </c>
      <c r="FE29" s="732">
        <v>0</v>
      </c>
      <c r="FF29" s="732">
        <v>0</v>
      </c>
      <c r="FG29" s="732">
        <v>5.4563E-2</v>
      </c>
      <c r="FH29" s="732">
        <v>4.8908E-2</v>
      </c>
      <c r="FI29" s="732">
        <v>0</v>
      </c>
      <c r="FJ29" s="732">
        <v>0</v>
      </c>
      <c r="FK29" s="732">
        <v>0</v>
      </c>
      <c r="FL29" s="732">
        <v>0</v>
      </c>
      <c r="FM29" s="732">
        <v>0</v>
      </c>
      <c r="FN29" s="732">
        <v>0</v>
      </c>
      <c r="FO29" s="732">
        <v>0</v>
      </c>
      <c r="FP29" s="732">
        <v>0</v>
      </c>
      <c r="FQ29" s="732">
        <v>0</v>
      </c>
      <c r="FR29" s="732">
        <v>0</v>
      </c>
      <c r="FS29" s="732">
        <v>0</v>
      </c>
      <c r="FT29" s="732">
        <v>0</v>
      </c>
      <c r="FU29" s="732">
        <v>0</v>
      </c>
      <c r="FV29" s="732">
        <v>0</v>
      </c>
      <c r="FW29" s="732">
        <v>0</v>
      </c>
      <c r="FX29" s="732">
        <v>0</v>
      </c>
      <c r="FY29" s="732">
        <v>0</v>
      </c>
      <c r="FZ29" s="732">
        <v>0</v>
      </c>
      <c r="GA29" s="732">
        <v>0</v>
      </c>
      <c r="GB29" s="732">
        <v>0</v>
      </c>
      <c r="GC29" s="732">
        <v>0</v>
      </c>
      <c r="GD29" s="732">
        <v>0</v>
      </c>
      <c r="GF29" s="732">
        <v>0</v>
      </c>
      <c r="GG29" s="732">
        <v>0</v>
      </c>
      <c r="GH29" s="732">
        <v>0</v>
      </c>
      <c r="GI29" s="732">
        <v>0</v>
      </c>
      <c r="GJ29" s="732">
        <v>0</v>
      </c>
      <c r="GK29" s="732">
        <v>0</v>
      </c>
      <c r="GL29" s="732">
        <v>0</v>
      </c>
      <c r="GM29" s="732">
        <v>0</v>
      </c>
      <c r="GN29" s="732">
        <v>0</v>
      </c>
      <c r="GO29" s="732">
        <v>0</v>
      </c>
      <c r="GP29" s="732">
        <v>0</v>
      </c>
      <c r="GQ29" s="732">
        <v>0</v>
      </c>
      <c r="GR29" s="732">
        <v>0</v>
      </c>
      <c r="GS29" s="732">
        <v>0</v>
      </c>
      <c r="GT29" s="732">
        <v>0</v>
      </c>
      <c r="HB29" s="732">
        <v>0</v>
      </c>
      <c r="HC29" s="732">
        <v>0</v>
      </c>
      <c r="HD29" s="732">
        <v>0</v>
      </c>
    </row>
    <row r="30" spans="1:212" hidden="1" x14ac:dyDescent="0.2">
      <c r="A30" s="732">
        <v>15840</v>
      </c>
      <c r="B30" s="732">
        <v>28349</v>
      </c>
      <c r="C30" s="732">
        <v>35</v>
      </c>
      <c r="D30" s="732">
        <v>2021</v>
      </c>
      <c r="E30" s="732">
        <v>5392</v>
      </c>
      <c r="F30" s="732">
        <v>0</v>
      </c>
      <c r="G30" s="732">
        <v>0</v>
      </c>
      <c r="H30" s="732">
        <v>0</v>
      </c>
      <c r="I30" s="732">
        <v>0</v>
      </c>
      <c r="J30" s="732">
        <v>0</v>
      </c>
      <c r="K30" s="732">
        <v>0</v>
      </c>
      <c r="L30" s="732">
        <v>6540</v>
      </c>
      <c r="M30" s="732">
        <v>0</v>
      </c>
      <c r="N30" s="732">
        <v>0</v>
      </c>
      <c r="P30" s="732">
        <v>0</v>
      </c>
      <c r="Q30" s="732">
        <v>0</v>
      </c>
      <c r="R30" s="732">
        <v>0</v>
      </c>
      <c r="S30" s="732">
        <v>476.71000000000004</v>
      </c>
      <c r="U30" s="732">
        <v>0</v>
      </c>
      <c r="V30" s="732">
        <v>0</v>
      </c>
      <c r="W30" s="732">
        <v>0</v>
      </c>
      <c r="X30" s="732">
        <v>0</v>
      </c>
      <c r="Z30" s="732">
        <v>0</v>
      </c>
      <c r="AA30" s="732">
        <v>1</v>
      </c>
      <c r="AB30" s="732">
        <v>1</v>
      </c>
      <c r="AC30" s="732">
        <v>0</v>
      </c>
      <c r="AD30" s="732" t="s">
        <v>318</v>
      </c>
      <c r="AE30" s="732">
        <v>0</v>
      </c>
      <c r="AH30" s="732">
        <v>0</v>
      </c>
      <c r="AI30" s="732">
        <v>0</v>
      </c>
      <c r="AJ30" s="732">
        <v>5104</v>
      </c>
      <c r="AK30" s="732" t="s">
        <v>787</v>
      </c>
      <c r="AL30" s="732" t="s">
        <v>593</v>
      </c>
      <c r="AM30" s="732">
        <v>0</v>
      </c>
      <c r="AN30" s="732">
        <v>0</v>
      </c>
      <c r="AO30" s="732">
        <v>0</v>
      </c>
      <c r="AP30" s="732">
        <v>0</v>
      </c>
      <c r="AQ30" s="732">
        <v>0</v>
      </c>
      <c r="AR30" s="732">
        <v>0</v>
      </c>
      <c r="AS30" s="732">
        <v>0</v>
      </c>
      <c r="AT30" s="732">
        <v>0</v>
      </c>
      <c r="AU30" s="732">
        <v>0</v>
      </c>
      <c r="AV30" s="732">
        <v>0</v>
      </c>
      <c r="AW30" s="732">
        <v>0</v>
      </c>
      <c r="AX30" s="732">
        <v>0</v>
      </c>
      <c r="AY30" s="732">
        <v>0</v>
      </c>
      <c r="AZ30" s="732">
        <v>0</v>
      </c>
      <c r="BA30" s="732">
        <v>0</v>
      </c>
      <c r="BB30" s="732">
        <v>0</v>
      </c>
      <c r="BC30" s="732">
        <v>0</v>
      </c>
      <c r="BD30" s="732">
        <v>0</v>
      </c>
      <c r="BE30" s="732">
        <v>0</v>
      </c>
      <c r="BF30" s="732">
        <v>0</v>
      </c>
      <c r="BG30" s="732">
        <v>0</v>
      </c>
      <c r="BH30" s="732">
        <v>0</v>
      </c>
      <c r="BI30" s="732">
        <v>0</v>
      </c>
      <c r="BJ30" s="732">
        <v>12</v>
      </c>
      <c r="BK30" s="732">
        <v>0</v>
      </c>
      <c r="BL30" s="732">
        <v>0</v>
      </c>
      <c r="BM30" s="732">
        <v>0</v>
      </c>
      <c r="BN30" s="732">
        <v>0</v>
      </c>
      <c r="BO30" s="732">
        <v>0</v>
      </c>
      <c r="BP30" s="732">
        <v>0</v>
      </c>
      <c r="BQ30" s="732">
        <v>5392</v>
      </c>
      <c r="BR30" s="732">
        <v>1</v>
      </c>
      <c r="BS30" s="732">
        <v>0</v>
      </c>
      <c r="BT30" s="732">
        <v>0</v>
      </c>
      <c r="BU30" s="732">
        <v>0</v>
      </c>
      <c r="BV30" s="732">
        <v>0</v>
      </c>
      <c r="BW30" s="732">
        <v>0</v>
      </c>
      <c r="BX30" s="732">
        <v>0</v>
      </c>
      <c r="BY30" s="732">
        <v>0</v>
      </c>
      <c r="BZ30" s="732">
        <v>0</v>
      </c>
      <c r="CA30" s="732">
        <v>0</v>
      </c>
      <c r="CB30" s="732">
        <v>0</v>
      </c>
      <c r="CC30" s="732">
        <v>0</v>
      </c>
      <c r="CG30" s="732">
        <v>0</v>
      </c>
      <c r="CH30" s="732">
        <v>0</v>
      </c>
      <c r="CI30" s="732">
        <v>0</v>
      </c>
      <c r="CJ30" s="732">
        <v>4</v>
      </c>
      <c r="CK30" s="732">
        <v>0</v>
      </c>
      <c r="CL30" s="732">
        <v>0</v>
      </c>
      <c r="CN30" s="732">
        <v>0</v>
      </c>
      <c r="CO30" s="732">
        <v>1</v>
      </c>
      <c r="CP30" s="732">
        <v>0</v>
      </c>
      <c r="CQ30" s="732">
        <v>0</v>
      </c>
      <c r="CR30" s="732">
        <v>0</v>
      </c>
      <c r="CS30" s="732">
        <v>0</v>
      </c>
      <c r="CT30" s="732">
        <v>0</v>
      </c>
      <c r="CU30" s="732">
        <v>0</v>
      </c>
      <c r="CV30" s="732">
        <v>0</v>
      </c>
      <c r="CW30" s="732">
        <v>0</v>
      </c>
      <c r="CX30" s="732">
        <v>0</v>
      </c>
      <c r="CY30" s="732">
        <v>0</v>
      </c>
      <c r="CZ30" s="732">
        <v>0</v>
      </c>
      <c r="DA30" s="732">
        <v>1</v>
      </c>
      <c r="DB30" s="732">
        <v>0</v>
      </c>
      <c r="DC30" s="732">
        <v>0</v>
      </c>
      <c r="DD30" s="732">
        <v>0</v>
      </c>
      <c r="DE30" s="732">
        <v>0</v>
      </c>
      <c r="DF30" s="732">
        <v>0</v>
      </c>
      <c r="DG30" s="732">
        <v>0</v>
      </c>
      <c r="DH30" s="732">
        <v>0</v>
      </c>
      <c r="DI30" s="732">
        <v>0</v>
      </c>
      <c r="DK30" s="732">
        <v>5392</v>
      </c>
      <c r="DL30" s="732">
        <v>0</v>
      </c>
      <c r="DM30" s="732">
        <v>0</v>
      </c>
      <c r="DN30" s="732">
        <v>0</v>
      </c>
      <c r="DO30" s="732">
        <v>0</v>
      </c>
      <c r="DP30" s="732">
        <v>0</v>
      </c>
      <c r="DQ30" s="732">
        <v>0</v>
      </c>
      <c r="DR30" s="732">
        <v>0</v>
      </c>
      <c r="DS30" s="732">
        <v>0</v>
      </c>
      <c r="DT30" s="732">
        <v>0</v>
      </c>
      <c r="DU30" s="732">
        <v>0</v>
      </c>
      <c r="DV30" s="732">
        <v>0</v>
      </c>
      <c r="DW30" s="732">
        <v>0</v>
      </c>
      <c r="DX30" s="732">
        <v>0</v>
      </c>
      <c r="DY30" s="732">
        <v>0</v>
      </c>
      <c r="DZ30" s="732">
        <v>0</v>
      </c>
      <c r="EA30" s="732">
        <v>0</v>
      </c>
      <c r="EB30" s="732">
        <v>0</v>
      </c>
      <c r="EC30" s="732">
        <v>0</v>
      </c>
      <c r="ED30" s="732">
        <v>0</v>
      </c>
      <c r="EE30" s="732">
        <v>0</v>
      </c>
      <c r="EF30" s="732">
        <v>0</v>
      </c>
      <c r="EG30" s="732">
        <v>0</v>
      </c>
      <c r="EH30" s="732">
        <v>0</v>
      </c>
      <c r="EI30" s="732">
        <v>0</v>
      </c>
      <c r="EJ30" s="732">
        <v>0</v>
      </c>
      <c r="EK30" s="732">
        <v>0</v>
      </c>
      <c r="EL30" s="732">
        <v>0</v>
      </c>
      <c r="EM30" s="732">
        <v>0</v>
      </c>
      <c r="EN30" s="732">
        <v>0</v>
      </c>
      <c r="EO30" s="732">
        <v>0</v>
      </c>
      <c r="EP30" s="732">
        <v>0</v>
      </c>
      <c r="EQ30" s="732">
        <v>0</v>
      </c>
      <c r="ER30" s="732">
        <v>0</v>
      </c>
      <c r="ES30" s="732">
        <v>0</v>
      </c>
      <c r="ET30" s="732">
        <v>0</v>
      </c>
      <c r="EU30" s="732">
        <v>0</v>
      </c>
      <c r="EV30" s="732">
        <v>0</v>
      </c>
      <c r="EW30" s="732">
        <v>0</v>
      </c>
      <c r="EX30" s="732">
        <v>0</v>
      </c>
      <c r="EZ30" s="732">
        <v>0</v>
      </c>
      <c r="FA30" s="732">
        <v>0</v>
      </c>
      <c r="FB30" s="732">
        <v>0</v>
      </c>
      <c r="FC30" s="732">
        <v>0.97326799999999991</v>
      </c>
      <c r="FD30" s="732">
        <v>0</v>
      </c>
      <c r="FE30" s="732">
        <v>0</v>
      </c>
      <c r="FF30" s="732">
        <v>0</v>
      </c>
      <c r="FG30" s="732">
        <v>5.4563E-2</v>
      </c>
      <c r="FH30" s="732">
        <v>4.8908E-2</v>
      </c>
      <c r="FI30" s="732">
        <v>0</v>
      </c>
      <c r="FJ30" s="732">
        <v>0</v>
      </c>
      <c r="FK30" s="732">
        <v>0</v>
      </c>
      <c r="FL30" s="732">
        <v>0</v>
      </c>
      <c r="FM30" s="732">
        <v>0</v>
      </c>
      <c r="FN30" s="732">
        <v>0</v>
      </c>
      <c r="FO30" s="732">
        <v>0</v>
      </c>
      <c r="FP30" s="732">
        <v>0</v>
      </c>
      <c r="FQ30" s="732">
        <v>0</v>
      </c>
      <c r="FR30" s="732">
        <v>0</v>
      </c>
      <c r="FS30" s="732">
        <v>0</v>
      </c>
      <c r="FT30" s="732">
        <v>0</v>
      </c>
      <c r="FU30" s="732">
        <v>0</v>
      </c>
      <c r="FV30" s="732">
        <v>0</v>
      </c>
      <c r="FW30" s="732">
        <v>0</v>
      </c>
      <c r="FX30" s="732">
        <v>0</v>
      </c>
      <c r="FY30" s="732">
        <v>0</v>
      </c>
      <c r="FZ30" s="732">
        <v>0</v>
      </c>
      <c r="GA30" s="732">
        <v>0</v>
      </c>
      <c r="GB30" s="732">
        <v>0</v>
      </c>
      <c r="GC30" s="732">
        <v>0</v>
      </c>
      <c r="GD30" s="732">
        <v>0</v>
      </c>
      <c r="GF30" s="732">
        <v>0</v>
      </c>
      <c r="GG30" s="732">
        <v>0</v>
      </c>
      <c r="GH30" s="732">
        <v>0</v>
      </c>
      <c r="GI30" s="732">
        <v>0</v>
      </c>
      <c r="GJ30" s="732">
        <v>0</v>
      </c>
      <c r="GK30" s="732">
        <v>0</v>
      </c>
      <c r="GL30" s="732">
        <v>0</v>
      </c>
      <c r="GM30" s="732">
        <v>0</v>
      </c>
      <c r="GN30" s="732">
        <v>0</v>
      </c>
      <c r="GO30" s="732">
        <v>0</v>
      </c>
      <c r="GP30" s="732">
        <v>0</v>
      </c>
      <c r="GQ30" s="732">
        <v>0</v>
      </c>
      <c r="GR30" s="732">
        <v>0</v>
      </c>
      <c r="GS30" s="732">
        <v>0</v>
      </c>
      <c r="GT30" s="732">
        <v>0</v>
      </c>
      <c r="HB30" s="732">
        <v>0</v>
      </c>
      <c r="HC30" s="732">
        <v>0</v>
      </c>
      <c r="HD30" s="732">
        <v>0</v>
      </c>
    </row>
    <row r="31" spans="1:212" hidden="1" x14ac:dyDescent="0.2">
      <c r="A31" s="732">
        <v>15841</v>
      </c>
      <c r="B31" s="732">
        <v>28349</v>
      </c>
      <c r="C31" s="732">
        <v>35</v>
      </c>
      <c r="D31" s="732">
        <v>2021</v>
      </c>
      <c r="E31" s="732">
        <v>5392</v>
      </c>
      <c r="F31" s="732">
        <v>0</v>
      </c>
      <c r="G31" s="732">
        <v>0</v>
      </c>
      <c r="H31" s="732">
        <v>0</v>
      </c>
      <c r="I31" s="732">
        <v>0</v>
      </c>
      <c r="J31" s="732">
        <v>0</v>
      </c>
      <c r="K31" s="732">
        <v>0</v>
      </c>
      <c r="L31" s="732">
        <v>6540</v>
      </c>
      <c r="M31" s="732">
        <v>0</v>
      </c>
      <c r="N31" s="732">
        <v>0</v>
      </c>
      <c r="P31" s="732">
        <v>0</v>
      </c>
      <c r="Q31" s="732">
        <v>0</v>
      </c>
      <c r="R31" s="732">
        <v>0</v>
      </c>
      <c r="S31" s="732">
        <v>476.71000000000004</v>
      </c>
      <c r="U31" s="732">
        <v>0</v>
      </c>
      <c r="V31" s="732">
        <v>0</v>
      </c>
      <c r="W31" s="732">
        <v>0</v>
      </c>
      <c r="X31" s="732">
        <v>0</v>
      </c>
      <c r="Z31" s="732">
        <v>0</v>
      </c>
      <c r="AA31" s="732">
        <v>1</v>
      </c>
      <c r="AB31" s="732">
        <v>1</v>
      </c>
      <c r="AC31" s="732">
        <v>0</v>
      </c>
      <c r="AD31" s="732" t="s">
        <v>318</v>
      </c>
      <c r="AE31" s="732">
        <v>0</v>
      </c>
      <c r="AH31" s="732">
        <v>0</v>
      </c>
      <c r="AI31" s="732">
        <v>0</v>
      </c>
      <c r="AJ31" s="732">
        <v>5104</v>
      </c>
      <c r="AK31" s="732" t="s">
        <v>787</v>
      </c>
      <c r="AL31" s="732" t="s">
        <v>594</v>
      </c>
      <c r="AM31" s="732">
        <v>0</v>
      </c>
      <c r="AN31" s="732">
        <v>0</v>
      </c>
      <c r="AO31" s="732">
        <v>0</v>
      </c>
      <c r="AP31" s="732">
        <v>0</v>
      </c>
      <c r="AQ31" s="732">
        <v>0</v>
      </c>
      <c r="AR31" s="732">
        <v>0</v>
      </c>
      <c r="AS31" s="732">
        <v>0</v>
      </c>
      <c r="AT31" s="732">
        <v>0</v>
      </c>
      <c r="AU31" s="732">
        <v>0</v>
      </c>
      <c r="AV31" s="732">
        <v>0</v>
      </c>
      <c r="AW31" s="732">
        <v>0</v>
      </c>
      <c r="AX31" s="732">
        <v>0</v>
      </c>
      <c r="AY31" s="732">
        <v>0</v>
      </c>
      <c r="AZ31" s="732">
        <v>0</v>
      </c>
      <c r="BA31" s="732">
        <v>0</v>
      </c>
      <c r="BB31" s="732">
        <v>0</v>
      </c>
      <c r="BC31" s="732">
        <v>0</v>
      </c>
      <c r="BD31" s="732">
        <v>0</v>
      </c>
      <c r="BE31" s="732">
        <v>0</v>
      </c>
      <c r="BF31" s="732">
        <v>0</v>
      </c>
      <c r="BG31" s="732">
        <v>0</v>
      </c>
      <c r="BH31" s="732">
        <v>0</v>
      </c>
      <c r="BI31" s="732">
        <v>0</v>
      </c>
      <c r="BJ31" s="732">
        <v>12</v>
      </c>
      <c r="BK31" s="732">
        <v>0</v>
      </c>
      <c r="BL31" s="732">
        <v>0</v>
      </c>
      <c r="BM31" s="732">
        <v>0</v>
      </c>
      <c r="BN31" s="732">
        <v>0</v>
      </c>
      <c r="BO31" s="732">
        <v>0</v>
      </c>
      <c r="BP31" s="732">
        <v>0</v>
      </c>
      <c r="BQ31" s="732">
        <v>5392</v>
      </c>
      <c r="BR31" s="732">
        <v>1</v>
      </c>
      <c r="BS31" s="732">
        <v>0</v>
      </c>
      <c r="BT31" s="732">
        <v>0</v>
      </c>
      <c r="BU31" s="732">
        <v>0</v>
      </c>
      <c r="BV31" s="732">
        <v>0</v>
      </c>
      <c r="BW31" s="732">
        <v>0</v>
      </c>
      <c r="BX31" s="732">
        <v>0</v>
      </c>
      <c r="BY31" s="732">
        <v>0</v>
      </c>
      <c r="BZ31" s="732">
        <v>0</v>
      </c>
      <c r="CA31" s="732">
        <v>0</v>
      </c>
      <c r="CB31" s="732">
        <v>0</v>
      </c>
      <c r="CC31" s="732">
        <v>0</v>
      </c>
      <c r="CG31" s="732">
        <v>0</v>
      </c>
      <c r="CH31" s="732">
        <v>0</v>
      </c>
      <c r="CI31" s="732">
        <v>0</v>
      </c>
      <c r="CJ31" s="732">
        <v>4</v>
      </c>
      <c r="CK31" s="732">
        <v>0</v>
      </c>
      <c r="CL31" s="732">
        <v>0</v>
      </c>
      <c r="CN31" s="732">
        <v>0</v>
      </c>
      <c r="CO31" s="732">
        <v>1</v>
      </c>
      <c r="CP31" s="732">
        <v>0</v>
      </c>
      <c r="CQ31" s="732">
        <v>0</v>
      </c>
      <c r="CR31" s="732">
        <v>0</v>
      </c>
      <c r="CS31" s="732">
        <v>0</v>
      </c>
      <c r="CT31" s="732">
        <v>0</v>
      </c>
      <c r="CU31" s="732">
        <v>0</v>
      </c>
      <c r="CV31" s="732">
        <v>0</v>
      </c>
      <c r="CW31" s="732">
        <v>0</v>
      </c>
      <c r="CX31" s="732">
        <v>0</v>
      </c>
      <c r="CY31" s="732">
        <v>0</v>
      </c>
      <c r="CZ31" s="732">
        <v>0</v>
      </c>
      <c r="DA31" s="732">
        <v>1</v>
      </c>
      <c r="DB31" s="732">
        <v>0</v>
      </c>
      <c r="DC31" s="732">
        <v>0</v>
      </c>
      <c r="DD31" s="732">
        <v>0</v>
      </c>
      <c r="DE31" s="732">
        <v>0</v>
      </c>
      <c r="DF31" s="732">
        <v>0</v>
      </c>
      <c r="DG31" s="732">
        <v>0</v>
      </c>
      <c r="DH31" s="732">
        <v>0</v>
      </c>
      <c r="DI31" s="732">
        <v>0</v>
      </c>
      <c r="DK31" s="732">
        <v>5392</v>
      </c>
      <c r="DL31" s="732">
        <v>0</v>
      </c>
      <c r="DM31" s="732">
        <v>0</v>
      </c>
      <c r="DN31" s="732">
        <v>0</v>
      </c>
      <c r="DO31" s="732">
        <v>0</v>
      </c>
      <c r="DP31" s="732">
        <v>0</v>
      </c>
      <c r="DQ31" s="732">
        <v>0</v>
      </c>
      <c r="DR31" s="732">
        <v>0</v>
      </c>
      <c r="DS31" s="732">
        <v>0</v>
      </c>
      <c r="DT31" s="732">
        <v>0</v>
      </c>
      <c r="DU31" s="732">
        <v>0</v>
      </c>
      <c r="DV31" s="732">
        <v>0</v>
      </c>
      <c r="DW31" s="732">
        <v>0</v>
      </c>
      <c r="DX31" s="732">
        <v>0</v>
      </c>
      <c r="DY31" s="732">
        <v>0</v>
      </c>
      <c r="DZ31" s="732">
        <v>0</v>
      </c>
      <c r="EA31" s="732">
        <v>0</v>
      </c>
      <c r="EB31" s="732">
        <v>0</v>
      </c>
      <c r="EC31" s="732">
        <v>0</v>
      </c>
      <c r="ED31" s="732">
        <v>0</v>
      </c>
      <c r="EE31" s="732">
        <v>0</v>
      </c>
      <c r="EF31" s="732">
        <v>0</v>
      </c>
      <c r="EG31" s="732">
        <v>0</v>
      </c>
      <c r="EH31" s="732">
        <v>0</v>
      </c>
      <c r="EI31" s="732">
        <v>0</v>
      </c>
      <c r="EJ31" s="732">
        <v>0</v>
      </c>
      <c r="EK31" s="732">
        <v>0</v>
      </c>
      <c r="EL31" s="732">
        <v>0</v>
      </c>
      <c r="EM31" s="732">
        <v>0</v>
      </c>
      <c r="EN31" s="732">
        <v>0</v>
      </c>
      <c r="EO31" s="732">
        <v>0</v>
      </c>
      <c r="EP31" s="732">
        <v>0</v>
      </c>
      <c r="EQ31" s="732">
        <v>0</v>
      </c>
      <c r="ER31" s="732">
        <v>0</v>
      </c>
      <c r="ES31" s="732">
        <v>0</v>
      </c>
      <c r="ET31" s="732">
        <v>0</v>
      </c>
      <c r="EU31" s="732">
        <v>0</v>
      </c>
      <c r="EV31" s="732">
        <v>0</v>
      </c>
      <c r="EW31" s="732">
        <v>0</v>
      </c>
      <c r="EX31" s="732">
        <v>0</v>
      </c>
      <c r="EZ31" s="732">
        <v>0</v>
      </c>
      <c r="FA31" s="732">
        <v>0</v>
      </c>
      <c r="FB31" s="732">
        <v>0</v>
      </c>
      <c r="FC31" s="732">
        <v>0.97326799999999991</v>
      </c>
      <c r="FD31" s="732">
        <v>0</v>
      </c>
      <c r="FE31" s="732">
        <v>0</v>
      </c>
      <c r="FF31" s="732">
        <v>0</v>
      </c>
      <c r="FG31" s="732">
        <v>5.4563E-2</v>
      </c>
      <c r="FH31" s="732">
        <v>4.8908E-2</v>
      </c>
      <c r="FI31" s="732">
        <v>0</v>
      </c>
      <c r="FJ31" s="732">
        <v>0</v>
      </c>
      <c r="FK31" s="732">
        <v>0</v>
      </c>
      <c r="FL31" s="732">
        <v>0</v>
      </c>
      <c r="FM31" s="732">
        <v>0</v>
      </c>
      <c r="FN31" s="732">
        <v>0</v>
      </c>
      <c r="FO31" s="732">
        <v>0</v>
      </c>
      <c r="FP31" s="732">
        <v>0</v>
      </c>
      <c r="FQ31" s="732">
        <v>0</v>
      </c>
      <c r="FR31" s="732">
        <v>0</v>
      </c>
      <c r="FS31" s="732">
        <v>0</v>
      </c>
      <c r="FT31" s="732">
        <v>0</v>
      </c>
      <c r="FU31" s="732">
        <v>0</v>
      </c>
      <c r="FV31" s="732">
        <v>0</v>
      </c>
      <c r="FW31" s="732">
        <v>0</v>
      </c>
      <c r="FX31" s="732">
        <v>0</v>
      </c>
      <c r="FY31" s="732">
        <v>0</v>
      </c>
      <c r="FZ31" s="732">
        <v>0</v>
      </c>
      <c r="GA31" s="732">
        <v>0</v>
      </c>
      <c r="GB31" s="732">
        <v>0</v>
      </c>
      <c r="GC31" s="732">
        <v>0</v>
      </c>
      <c r="GD31" s="732">
        <v>0</v>
      </c>
      <c r="GF31" s="732">
        <v>0</v>
      </c>
      <c r="GG31" s="732">
        <v>0</v>
      </c>
      <c r="GH31" s="732">
        <v>0</v>
      </c>
      <c r="GI31" s="732">
        <v>0</v>
      </c>
      <c r="GJ31" s="732">
        <v>0</v>
      </c>
      <c r="GK31" s="732">
        <v>0</v>
      </c>
      <c r="GL31" s="732">
        <v>0</v>
      </c>
      <c r="GM31" s="732">
        <v>0</v>
      </c>
      <c r="GN31" s="732">
        <v>0</v>
      </c>
      <c r="GO31" s="732">
        <v>0</v>
      </c>
      <c r="GP31" s="732">
        <v>0</v>
      </c>
      <c r="GQ31" s="732">
        <v>0</v>
      </c>
      <c r="GR31" s="732">
        <v>0</v>
      </c>
      <c r="GS31" s="732">
        <v>0</v>
      </c>
      <c r="GT31" s="732">
        <v>0</v>
      </c>
      <c r="HB31" s="732">
        <v>0</v>
      </c>
      <c r="HC31" s="732">
        <v>0</v>
      </c>
      <c r="HD31" s="732">
        <v>0</v>
      </c>
    </row>
    <row r="32" spans="1:212" hidden="1" x14ac:dyDescent="0.2">
      <c r="A32" s="732">
        <v>21803</v>
      </c>
      <c r="B32" s="732">
        <v>28349</v>
      </c>
      <c r="C32" s="732">
        <v>35</v>
      </c>
      <c r="D32" s="732">
        <v>2021</v>
      </c>
      <c r="E32" s="732">
        <v>5392</v>
      </c>
      <c r="F32" s="732">
        <v>0</v>
      </c>
      <c r="G32" s="732">
        <v>302.637</v>
      </c>
      <c r="H32" s="732">
        <v>294.67200000000003</v>
      </c>
      <c r="I32" s="732">
        <v>294.67200000000003</v>
      </c>
      <c r="J32" s="732">
        <v>302.637</v>
      </c>
      <c r="K32" s="732">
        <v>0</v>
      </c>
      <c r="L32" s="732">
        <v>6540</v>
      </c>
      <c r="M32" s="732">
        <v>0</v>
      </c>
      <c r="N32" s="732">
        <v>0</v>
      </c>
      <c r="P32" s="732">
        <v>302.637</v>
      </c>
      <c r="Q32" s="732">
        <v>0</v>
      </c>
      <c r="R32" s="732">
        <v>144270</v>
      </c>
      <c r="S32" s="732">
        <v>476.71000000000004</v>
      </c>
      <c r="U32" s="732">
        <v>0</v>
      </c>
      <c r="V32" s="732">
        <v>104.58800000000001</v>
      </c>
      <c r="W32" s="732">
        <v>68401</v>
      </c>
      <c r="X32" s="732">
        <v>68401</v>
      </c>
      <c r="Z32" s="732">
        <v>0</v>
      </c>
      <c r="AA32" s="732">
        <v>1</v>
      </c>
      <c r="AB32" s="732">
        <v>1</v>
      </c>
      <c r="AC32" s="732">
        <v>0</v>
      </c>
      <c r="AD32" s="732" t="s">
        <v>318</v>
      </c>
      <c r="AE32" s="732">
        <v>0</v>
      </c>
      <c r="AH32" s="732">
        <v>0</v>
      </c>
      <c r="AI32" s="732">
        <v>0</v>
      </c>
      <c r="AJ32" s="732">
        <v>5104</v>
      </c>
      <c r="AK32" s="732" t="s">
        <v>787</v>
      </c>
      <c r="AL32" s="732" t="s">
        <v>42</v>
      </c>
      <c r="AM32" s="732">
        <v>0</v>
      </c>
      <c r="AN32" s="732">
        <v>0</v>
      </c>
      <c r="AO32" s="732">
        <v>0</v>
      </c>
      <c r="AP32" s="732">
        <v>0</v>
      </c>
      <c r="AQ32" s="732">
        <v>0</v>
      </c>
      <c r="AR32" s="732">
        <v>0</v>
      </c>
      <c r="AS32" s="732">
        <v>0</v>
      </c>
      <c r="AT32" s="732">
        <v>0</v>
      </c>
      <c r="AU32" s="732">
        <v>0</v>
      </c>
      <c r="AV32" s="732">
        <v>0</v>
      </c>
      <c r="AW32" s="732">
        <v>2990955</v>
      </c>
      <c r="AX32" s="732">
        <v>2982455</v>
      </c>
      <c r="AY32" s="732">
        <v>0</v>
      </c>
      <c r="AZ32" s="732">
        <v>144270</v>
      </c>
      <c r="BA32" s="732">
        <v>16.5</v>
      </c>
      <c r="BB32" s="732">
        <v>0</v>
      </c>
      <c r="BC32" s="732">
        <v>0</v>
      </c>
      <c r="BD32" s="732">
        <v>0</v>
      </c>
      <c r="BE32" s="732">
        <v>0</v>
      </c>
      <c r="BF32" s="732">
        <v>2599422</v>
      </c>
      <c r="BG32" s="732">
        <v>0</v>
      </c>
      <c r="BH32" s="732">
        <v>0</v>
      </c>
      <c r="BI32" s="732">
        <v>0</v>
      </c>
      <c r="BJ32" s="732">
        <v>12</v>
      </c>
      <c r="BK32" s="732">
        <v>0</v>
      </c>
      <c r="BL32" s="732">
        <v>0</v>
      </c>
      <c r="BM32" s="732">
        <v>0</v>
      </c>
      <c r="BN32" s="732">
        <v>0</v>
      </c>
      <c r="BO32" s="732">
        <v>0</v>
      </c>
      <c r="BP32" s="732">
        <v>0</v>
      </c>
      <c r="BQ32" s="732">
        <v>5392</v>
      </c>
      <c r="BR32" s="732">
        <v>1</v>
      </c>
      <c r="BS32" s="732">
        <v>0</v>
      </c>
      <c r="BT32" s="732">
        <v>0</v>
      </c>
      <c r="BU32" s="732">
        <v>0</v>
      </c>
      <c r="BV32" s="732">
        <v>0</v>
      </c>
      <c r="BW32" s="732">
        <v>0</v>
      </c>
      <c r="BX32" s="732">
        <v>0</v>
      </c>
      <c r="BY32" s="732">
        <v>0</v>
      </c>
      <c r="BZ32" s="732">
        <v>0</v>
      </c>
      <c r="CA32" s="732">
        <v>0</v>
      </c>
      <c r="CB32" s="732">
        <v>0</v>
      </c>
      <c r="CC32" s="732">
        <v>0</v>
      </c>
      <c r="CG32" s="732">
        <v>0</v>
      </c>
      <c r="CH32" s="732">
        <v>8500</v>
      </c>
      <c r="CI32" s="732">
        <v>0</v>
      </c>
      <c r="CJ32" s="732">
        <v>4</v>
      </c>
      <c r="CK32" s="732">
        <v>0</v>
      </c>
      <c r="CL32" s="732">
        <v>0</v>
      </c>
      <c r="CN32" s="732">
        <v>0</v>
      </c>
      <c r="CO32" s="732">
        <v>1</v>
      </c>
      <c r="CP32" s="732">
        <v>0</v>
      </c>
      <c r="CQ32" s="732">
        <v>1</v>
      </c>
      <c r="CR32" s="732">
        <v>302.637</v>
      </c>
      <c r="CS32" s="732">
        <v>0</v>
      </c>
      <c r="CT32" s="732">
        <v>0</v>
      </c>
      <c r="CU32" s="732">
        <v>0</v>
      </c>
      <c r="CV32" s="732">
        <v>0</v>
      </c>
      <c r="CW32" s="732">
        <v>0</v>
      </c>
      <c r="CX32" s="732">
        <v>0</v>
      </c>
      <c r="CY32" s="732">
        <v>0</v>
      </c>
      <c r="CZ32" s="732">
        <v>0</v>
      </c>
      <c r="DA32" s="732">
        <v>1</v>
      </c>
      <c r="DB32" s="732">
        <v>1927155</v>
      </c>
      <c r="DC32" s="732">
        <v>0</v>
      </c>
      <c r="DD32" s="732">
        <v>0</v>
      </c>
      <c r="DE32" s="732">
        <v>510552</v>
      </c>
      <c r="DF32" s="732">
        <v>510552</v>
      </c>
      <c r="DG32" s="732">
        <v>390.33</v>
      </c>
      <c r="DH32" s="732">
        <v>0</v>
      </c>
      <c r="DI32" s="732">
        <v>0</v>
      </c>
      <c r="DK32" s="732">
        <v>5392</v>
      </c>
      <c r="DL32" s="732">
        <v>0</v>
      </c>
      <c r="DM32" s="732">
        <v>164710</v>
      </c>
      <c r="DN32" s="732">
        <v>0</v>
      </c>
      <c r="DO32" s="732">
        <v>0</v>
      </c>
      <c r="DP32" s="732">
        <v>0</v>
      </c>
      <c r="DQ32" s="732">
        <v>0</v>
      </c>
      <c r="DR32" s="732">
        <v>0</v>
      </c>
      <c r="DS32" s="732">
        <v>0</v>
      </c>
      <c r="DT32" s="732">
        <v>0</v>
      </c>
      <c r="DU32" s="732">
        <v>0</v>
      </c>
      <c r="DV32" s="732">
        <v>0</v>
      </c>
      <c r="DW32" s="732">
        <v>0</v>
      </c>
      <c r="DX32" s="732">
        <v>0</v>
      </c>
      <c r="DY32" s="732">
        <v>0</v>
      </c>
      <c r="DZ32" s="732">
        <v>0</v>
      </c>
      <c r="EA32" s="732">
        <v>0</v>
      </c>
      <c r="EB32" s="732">
        <v>0</v>
      </c>
      <c r="EC32" s="732">
        <v>0</v>
      </c>
      <c r="ED32" s="732">
        <v>0</v>
      </c>
      <c r="EE32" s="732">
        <v>0</v>
      </c>
      <c r="EF32" s="732">
        <v>0</v>
      </c>
      <c r="EG32" s="732">
        <v>0</v>
      </c>
      <c r="EH32" s="732">
        <v>164710</v>
      </c>
      <c r="EI32" s="732">
        <v>0</v>
      </c>
      <c r="EJ32" s="732">
        <v>0</v>
      </c>
      <c r="EK32" s="732">
        <v>7.32</v>
      </c>
      <c r="EL32" s="732">
        <v>0</v>
      </c>
      <c r="EM32" s="732">
        <v>0</v>
      </c>
      <c r="EN32" s="732">
        <v>0.64500000000000002</v>
      </c>
      <c r="EO32" s="732">
        <v>0</v>
      </c>
      <c r="EP32" s="732">
        <v>0</v>
      </c>
      <c r="EQ32" s="732">
        <v>7.9650000000000007</v>
      </c>
      <c r="ER32" s="732">
        <v>0</v>
      </c>
      <c r="ES32" s="732">
        <v>25.185000000000002</v>
      </c>
      <c r="ET32" s="732">
        <v>8500</v>
      </c>
      <c r="EU32" s="732">
        <v>144270</v>
      </c>
      <c r="EV32" s="732">
        <v>0</v>
      </c>
      <c r="EW32" s="732">
        <v>0</v>
      </c>
      <c r="EX32" s="732">
        <v>0</v>
      </c>
      <c r="EZ32" s="732">
        <v>2550269</v>
      </c>
      <c r="FA32" s="732">
        <v>0</v>
      </c>
      <c r="FB32" s="732">
        <v>2694539</v>
      </c>
      <c r="FC32" s="732">
        <v>0.97326799999999991</v>
      </c>
      <c r="FD32" s="732">
        <v>0</v>
      </c>
      <c r="FE32" s="732">
        <v>352599</v>
      </c>
      <c r="FF32" s="732">
        <v>79587</v>
      </c>
      <c r="FG32" s="732">
        <v>5.4563E-2</v>
      </c>
      <c r="FH32" s="732">
        <v>4.8908E-2</v>
      </c>
      <c r="FI32" s="732">
        <v>0</v>
      </c>
      <c r="FJ32" s="732">
        <v>0</v>
      </c>
      <c r="FK32" s="732">
        <v>509.31900000000002</v>
      </c>
      <c r="FL32" s="732">
        <v>3135225</v>
      </c>
      <c r="FM32" s="732">
        <v>0</v>
      </c>
      <c r="FN32" s="732">
        <v>0</v>
      </c>
      <c r="FO32" s="732">
        <v>23721</v>
      </c>
      <c r="FP32" s="732">
        <v>0</v>
      </c>
      <c r="FQ32" s="732">
        <v>23721</v>
      </c>
      <c r="FR32" s="732">
        <v>23721</v>
      </c>
      <c r="FS32" s="732">
        <v>0</v>
      </c>
      <c r="FT32" s="732">
        <v>0</v>
      </c>
      <c r="FU32" s="732">
        <v>0</v>
      </c>
      <c r="FV32" s="732">
        <v>0</v>
      </c>
      <c r="FW32" s="732">
        <v>0</v>
      </c>
      <c r="FX32" s="732">
        <v>0</v>
      </c>
      <c r="FY32" s="732">
        <v>0</v>
      </c>
      <c r="FZ32" s="732">
        <v>0</v>
      </c>
      <c r="GA32" s="732">
        <v>0</v>
      </c>
      <c r="GB32" s="732">
        <v>0</v>
      </c>
      <c r="GC32" s="732">
        <v>0</v>
      </c>
      <c r="GD32" s="732">
        <v>0</v>
      </c>
      <c r="GF32" s="732">
        <v>0</v>
      </c>
      <c r="GG32" s="732">
        <v>0</v>
      </c>
      <c r="GH32" s="732">
        <v>0</v>
      </c>
      <c r="GI32" s="732">
        <v>0</v>
      </c>
      <c r="GJ32" s="732">
        <v>0</v>
      </c>
      <c r="GK32" s="732">
        <v>5192</v>
      </c>
      <c r="GL32" s="732">
        <v>14077</v>
      </c>
      <c r="GM32" s="732">
        <v>0</v>
      </c>
      <c r="GN32" s="732">
        <v>49454</v>
      </c>
      <c r="GO32" s="732">
        <v>0</v>
      </c>
      <c r="GP32" s="732">
        <v>3126725</v>
      </c>
      <c r="GQ32" s="732">
        <v>3126725</v>
      </c>
      <c r="GR32" s="732">
        <v>0</v>
      </c>
      <c r="GS32" s="732">
        <v>0</v>
      </c>
      <c r="GT32" s="732">
        <v>0</v>
      </c>
      <c r="HB32" s="732">
        <v>0</v>
      </c>
      <c r="HC32" s="732">
        <v>0</v>
      </c>
      <c r="HD32" s="732">
        <v>0</v>
      </c>
    </row>
    <row r="33" spans="1:212" hidden="1" x14ac:dyDescent="0.2">
      <c r="A33" s="732">
        <v>21805</v>
      </c>
      <c r="B33" s="732">
        <v>28349</v>
      </c>
      <c r="C33" s="732">
        <v>35</v>
      </c>
      <c r="D33" s="732">
        <v>2021</v>
      </c>
      <c r="E33" s="732">
        <v>5392</v>
      </c>
      <c r="F33" s="732">
        <v>0</v>
      </c>
      <c r="G33" s="732">
        <v>718.84199999999998</v>
      </c>
      <c r="H33" s="732">
        <v>702.64</v>
      </c>
      <c r="I33" s="732">
        <v>702.64</v>
      </c>
      <c r="J33" s="732">
        <v>718.84199999999998</v>
      </c>
      <c r="K33" s="732">
        <v>0</v>
      </c>
      <c r="L33" s="732">
        <v>6540</v>
      </c>
      <c r="M33" s="732">
        <v>0</v>
      </c>
      <c r="N33" s="732">
        <v>0</v>
      </c>
      <c r="P33" s="732">
        <v>718.84199999999998</v>
      </c>
      <c r="Q33" s="732">
        <v>0</v>
      </c>
      <c r="R33" s="732">
        <v>342679</v>
      </c>
      <c r="S33" s="732">
        <v>476.71000000000004</v>
      </c>
      <c r="U33" s="732">
        <v>0</v>
      </c>
      <c r="V33" s="732">
        <v>92.286000000000001</v>
      </c>
      <c r="W33" s="732">
        <v>60355</v>
      </c>
      <c r="X33" s="732">
        <v>60355</v>
      </c>
      <c r="Z33" s="732">
        <v>0</v>
      </c>
      <c r="AA33" s="732">
        <v>1</v>
      </c>
      <c r="AB33" s="732">
        <v>1</v>
      </c>
      <c r="AC33" s="732">
        <v>0</v>
      </c>
      <c r="AD33" s="732" t="s">
        <v>318</v>
      </c>
      <c r="AE33" s="732">
        <v>0</v>
      </c>
      <c r="AH33" s="732">
        <v>0</v>
      </c>
      <c r="AI33" s="732">
        <v>0</v>
      </c>
      <c r="AJ33" s="732">
        <v>5104</v>
      </c>
      <c r="AK33" s="732" t="s">
        <v>787</v>
      </c>
      <c r="AL33" s="732" t="s">
        <v>324</v>
      </c>
      <c r="AM33" s="732">
        <v>0</v>
      </c>
      <c r="AN33" s="732">
        <v>0</v>
      </c>
      <c r="AO33" s="732">
        <v>0</v>
      </c>
      <c r="AP33" s="732">
        <v>0</v>
      </c>
      <c r="AQ33" s="732">
        <v>0</v>
      </c>
      <c r="AR33" s="732">
        <v>0</v>
      </c>
      <c r="AS33" s="732">
        <v>0</v>
      </c>
      <c r="AT33" s="732">
        <v>0</v>
      </c>
      <c r="AU33" s="732">
        <v>0</v>
      </c>
      <c r="AV33" s="732">
        <v>0</v>
      </c>
      <c r="AW33" s="732">
        <v>6758439</v>
      </c>
      <c r="AX33" s="732">
        <v>6758439</v>
      </c>
      <c r="AY33" s="732">
        <v>0</v>
      </c>
      <c r="AZ33" s="732">
        <v>342679</v>
      </c>
      <c r="BA33" s="732">
        <v>0</v>
      </c>
      <c r="BB33" s="732">
        <v>8633</v>
      </c>
      <c r="BC33" s="732">
        <v>8633</v>
      </c>
      <c r="BD33" s="732">
        <v>11</v>
      </c>
      <c r="BE33" s="732">
        <v>0</v>
      </c>
      <c r="BF33" s="732">
        <v>5917371</v>
      </c>
      <c r="BG33" s="732">
        <v>0</v>
      </c>
      <c r="BH33" s="732">
        <v>0</v>
      </c>
      <c r="BI33" s="732">
        <v>0</v>
      </c>
      <c r="BJ33" s="732">
        <v>12</v>
      </c>
      <c r="BK33" s="732">
        <v>0</v>
      </c>
      <c r="BL33" s="732">
        <v>0</v>
      </c>
      <c r="BM33" s="732">
        <v>0</v>
      </c>
      <c r="BN33" s="732">
        <v>0</v>
      </c>
      <c r="BO33" s="732">
        <v>0</v>
      </c>
      <c r="BP33" s="732">
        <v>0</v>
      </c>
      <c r="BQ33" s="732">
        <v>5392</v>
      </c>
      <c r="BR33" s="732">
        <v>1</v>
      </c>
      <c r="BS33" s="732">
        <v>0</v>
      </c>
      <c r="BT33" s="732">
        <v>0</v>
      </c>
      <c r="BU33" s="732">
        <v>0</v>
      </c>
      <c r="BV33" s="732">
        <v>0</v>
      </c>
      <c r="BW33" s="732">
        <v>0</v>
      </c>
      <c r="BX33" s="732">
        <v>0</v>
      </c>
      <c r="BY33" s="732">
        <v>0</v>
      </c>
      <c r="BZ33" s="732">
        <v>0</v>
      </c>
      <c r="CA33" s="732">
        <v>0</v>
      </c>
      <c r="CB33" s="732">
        <v>0</v>
      </c>
      <c r="CC33" s="732">
        <v>0</v>
      </c>
      <c r="CG33" s="732">
        <v>0</v>
      </c>
      <c r="CH33" s="732">
        <v>0</v>
      </c>
      <c r="CI33" s="732">
        <v>0</v>
      </c>
      <c r="CJ33" s="732">
        <v>4</v>
      </c>
      <c r="CK33" s="732">
        <v>0</v>
      </c>
      <c r="CL33" s="732">
        <v>0</v>
      </c>
      <c r="CN33" s="732">
        <v>0</v>
      </c>
      <c r="CO33" s="732">
        <v>1</v>
      </c>
      <c r="CP33" s="732">
        <v>0</v>
      </c>
      <c r="CQ33" s="732">
        <v>0</v>
      </c>
      <c r="CR33" s="732">
        <v>718.84199999999998</v>
      </c>
      <c r="CS33" s="732">
        <v>0</v>
      </c>
      <c r="CT33" s="732">
        <v>0</v>
      </c>
      <c r="CU33" s="732">
        <v>0</v>
      </c>
      <c r="CV33" s="732">
        <v>0</v>
      </c>
      <c r="CW33" s="732">
        <v>0</v>
      </c>
      <c r="CX33" s="732">
        <v>0</v>
      </c>
      <c r="CY33" s="732">
        <v>0</v>
      </c>
      <c r="CZ33" s="732">
        <v>0</v>
      </c>
      <c r="DA33" s="732">
        <v>1</v>
      </c>
      <c r="DB33" s="732">
        <v>4595266</v>
      </c>
      <c r="DC33" s="732">
        <v>0</v>
      </c>
      <c r="DD33" s="732">
        <v>0</v>
      </c>
      <c r="DE33" s="732">
        <v>972720</v>
      </c>
      <c r="DF33" s="732">
        <v>972720</v>
      </c>
      <c r="DG33" s="732">
        <v>743.67</v>
      </c>
      <c r="DH33" s="732">
        <v>0</v>
      </c>
      <c r="DI33" s="732">
        <v>0</v>
      </c>
      <c r="DK33" s="732">
        <v>5392</v>
      </c>
      <c r="DL33" s="732">
        <v>0</v>
      </c>
      <c r="DM33" s="732">
        <v>442925</v>
      </c>
      <c r="DN33" s="732">
        <v>0</v>
      </c>
      <c r="DO33" s="732">
        <v>0</v>
      </c>
      <c r="DP33" s="732">
        <v>0</v>
      </c>
      <c r="DQ33" s="732">
        <v>0</v>
      </c>
      <c r="DR33" s="732">
        <v>0</v>
      </c>
      <c r="DS33" s="732">
        <v>0</v>
      </c>
      <c r="DT33" s="732">
        <v>0</v>
      </c>
      <c r="DU33" s="732">
        <v>0</v>
      </c>
      <c r="DV33" s="732">
        <v>0</v>
      </c>
      <c r="DW33" s="732">
        <v>0</v>
      </c>
      <c r="DX33" s="732">
        <v>0</v>
      </c>
      <c r="DY33" s="732">
        <v>0</v>
      </c>
      <c r="DZ33" s="732">
        <v>0</v>
      </c>
      <c r="EA33" s="732">
        <v>0</v>
      </c>
      <c r="EB33" s="732">
        <v>0</v>
      </c>
      <c r="EC33" s="732">
        <v>15.714</v>
      </c>
      <c r="ED33" s="732">
        <v>113047</v>
      </c>
      <c r="EE33" s="732">
        <v>0</v>
      </c>
      <c r="EF33" s="732">
        <v>0</v>
      </c>
      <c r="EG33" s="732">
        <v>0</v>
      </c>
      <c r="EH33" s="732">
        <v>329878</v>
      </c>
      <c r="EI33" s="732">
        <v>0</v>
      </c>
      <c r="EJ33" s="732">
        <v>0</v>
      </c>
      <c r="EK33" s="732">
        <v>14.492000000000001</v>
      </c>
      <c r="EL33" s="732">
        <v>0</v>
      </c>
      <c r="EM33" s="732">
        <v>0.79300000000000004</v>
      </c>
      <c r="EN33" s="732">
        <v>0.91700000000000004</v>
      </c>
      <c r="EO33" s="732">
        <v>0</v>
      </c>
      <c r="EP33" s="732">
        <v>0</v>
      </c>
      <c r="EQ33" s="732">
        <v>16.202000000000002</v>
      </c>
      <c r="ER33" s="732">
        <v>0</v>
      </c>
      <c r="ES33" s="732">
        <v>50.44</v>
      </c>
      <c r="ET33" s="732">
        <v>0</v>
      </c>
      <c r="EU33" s="732">
        <v>342679</v>
      </c>
      <c r="EV33" s="732">
        <v>0</v>
      </c>
      <c r="EW33" s="732">
        <v>0</v>
      </c>
      <c r="EX33" s="732">
        <v>0</v>
      </c>
      <c r="EZ33" s="732">
        <v>5774603</v>
      </c>
      <c r="FA33" s="732">
        <v>0</v>
      </c>
      <c r="FB33" s="732">
        <v>6117282</v>
      </c>
      <c r="FC33" s="732">
        <v>0.97326799999999991</v>
      </c>
      <c r="FD33" s="732">
        <v>0</v>
      </c>
      <c r="FE33" s="732">
        <v>802663</v>
      </c>
      <c r="FF33" s="732">
        <v>181173</v>
      </c>
      <c r="FG33" s="732">
        <v>5.4563E-2</v>
      </c>
      <c r="FH33" s="732">
        <v>4.8908E-2</v>
      </c>
      <c r="FI33" s="732">
        <v>0</v>
      </c>
      <c r="FJ33" s="732">
        <v>0</v>
      </c>
      <c r="FK33" s="732">
        <v>1159.423</v>
      </c>
      <c r="FL33" s="732">
        <v>7101118</v>
      </c>
      <c r="FM33" s="732">
        <v>0</v>
      </c>
      <c r="FN33" s="732">
        <v>0</v>
      </c>
      <c r="FO33" s="732">
        <v>37383</v>
      </c>
      <c r="FP33" s="732">
        <v>0</v>
      </c>
      <c r="FQ33" s="732">
        <v>37383</v>
      </c>
      <c r="FR33" s="732">
        <v>37383</v>
      </c>
      <c r="FS33" s="732">
        <v>0</v>
      </c>
      <c r="FT33" s="732">
        <v>0</v>
      </c>
      <c r="FU33" s="732">
        <v>0</v>
      </c>
      <c r="FV33" s="732">
        <v>0</v>
      </c>
      <c r="FW33" s="732">
        <v>0</v>
      </c>
      <c r="FX33" s="732">
        <v>0</v>
      </c>
      <c r="FY33" s="732">
        <v>0</v>
      </c>
      <c r="FZ33" s="732">
        <v>0</v>
      </c>
      <c r="GA33" s="732">
        <v>0</v>
      </c>
      <c r="GB33" s="732">
        <v>0</v>
      </c>
      <c r="GC33" s="732">
        <v>0</v>
      </c>
      <c r="GD33" s="732">
        <v>0</v>
      </c>
      <c r="GF33" s="732">
        <v>0</v>
      </c>
      <c r="GG33" s="732">
        <v>0</v>
      </c>
      <c r="GH33" s="732">
        <v>0</v>
      </c>
      <c r="GI33" s="732">
        <v>0</v>
      </c>
      <c r="GJ33" s="732">
        <v>0</v>
      </c>
      <c r="GK33" s="732">
        <v>4971</v>
      </c>
      <c r="GL33" s="732">
        <v>0</v>
      </c>
      <c r="GM33" s="732">
        <v>0</v>
      </c>
      <c r="GN33" s="732">
        <v>0</v>
      </c>
      <c r="GO33" s="732">
        <v>0</v>
      </c>
      <c r="GP33" s="732">
        <v>7101118</v>
      </c>
      <c r="GQ33" s="732">
        <v>7101118</v>
      </c>
      <c r="GR33" s="732">
        <v>0</v>
      </c>
      <c r="GS33" s="732">
        <v>0</v>
      </c>
      <c r="GT33" s="732">
        <v>0</v>
      </c>
      <c r="HB33" s="732">
        <v>0</v>
      </c>
      <c r="HC33" s="732">
        <v>0</v>
      </c>
      <c r="HD33" s="732">
        <v>0</v>
      </c>
    </row>
    <row r="34" spans="1:212" hidden="1" x14ac:dyDescent="0.2">
      <c r="A34" s="732">
        <v>43801</v>
      </c>
      <c r="B34" s="732">
        <v>28349</v>
      </c>
      <c r="C34" s="732">
        <v>35</v>
      </c>
      <c r="D34" s="732">
        <v>2021</v>
      </c>
      <c r="E34" s="732">
        <v>5392</v>
      </c>
      <c r="F34" s="732">
        <v>0</v>
      </c>
      <c r="G34" s="732">
        <v>1346.615</v>
      </c>
      <c r="H34" s="732">
        <v>1339.7810000000002</v>
      </c>
      <c r="I34" s="732">
        <v>1339.7810000000002</v>
      </c>
      <c r="J34" s="732">
        <v>1346.615</v>
      </c>
      <c r="K34" s="732">
        <v>0</v>
      </c>
      <c r="L34" s="732">
        <v>6540</v>
      </c>
      <c r="M34" s="732">
        <v>0</v>
      </c>
      <c r="N34" s="732">
        <v>0</v>
      </c>
      <c r="P34" s="732">
        <v>1346.615</v>
      </c>
      <c r="Q34" s="732">
        <v>0</v>
      </c>
      <c r="R34" s="732">
        <v>641945</v>
      </c>
      <c r="S34" s="732">
        <v>476.71000000000004</v>
      </c>
      <c r="U34" s="732">
        <v>0</v>
      </c>
      <c r="V34" s="732">
        <v>126.06500000000001</v>
      </c>
      <c r="W34" s="732">
        <v>82447</v>
      </c>
      <c r="X34" s="732">
        <v>82447</v>
      </c>
      <c r="Z34" s="732">
        <v>0</v>
      </c>
      <c r="AA34" s="732">
        <v>1</v>
      </c>
      <c r="AB34" s="732">
        <v>1</v>
      </c>
      <c r="AC34" s="732">
        <v>0</v>
      </c>
      <c r="AD34" s="732" t="s">
        <v>318</v>
      </c>
      <c r="AE34" s="732">
        <v>0</v>
      </c>
      <c r="AH34" s="732">
        <v>0</v>
      </c>
      <c r="AI34" s="732">
        <v>0</v>
      </c>
      <c r="AJ34" s="732">
        <v>5104</v>
      </c>
      <c r="AK34" s="732" t="s">
        <v>787</v>
      </c>
      <c r="AL34" s="732" t="s">
        <v>325</v>
      </c>
      <c r="AM34" s="732">
        <v>0</v>
      </c>
      <c r="AN34" s="732">
        <v>0</v>
      </c>
      <c r="AO34" s="732">
        <v>0</v>
      </c>
      <c r="AP34" s="732">
        <v>0</v>
      </c>
      <c r="AQ34" s="732">
        <v>0</v>
      </c>
      <c r="AR34" s="732">
        <v>0</v>
      </c>
      <c r="AS34" s="732">
        <v>0</v>
      </c>
      <c r="AT34" s="732">
        <v>0</v>
      </c>
      <c r="AU34" s="732">
        <v>0</v>
      </c>
      <c r="AV34" s="732">
        <v>0</v>
      </c>
      <c r="AW34" s="732">
        <v>10376599</v>
      </c>
      <c r="AX34" s="732">
        <v>10316099</v>
      </c>
      <c r="AY34" s="732">
        <v>0</v>
      </c>
      <c r="AZ34" s="732">
        <v>702445</v>
      </c>
      <c r="BA34" s="732">
        <v>0</v>
      </c>
      <c r="BB34" s="732">
        <v>0</v>
      </c>
      <c r="BC34" s="732">
        <v>0</v>
      </c>
      <c r="BD34" s="732">
        <v>0</v>
      </c>
      <c r="BE34" s="732">
        <v>0</v>
      </c>
      <c r="BF34" s="732">
        <v>9179679</v>
      </c>
      <c r="BG34" s="732">
        <v>0</v>
      </c>
      <c r="BH34" s="732">
        <v>220</v>
      </c>
      <c r="BI34" s="732">
        <v>60500</v>
      </c>
      <c r="BJ34" s="732">
        <v>12</v>
      </c>
      <c r="BK34" s="732">
        <v>0</v>
      </c>
      <c r="BL34" s="732">
        <v>0</v>
      </c>
      <c r="BM34" s="732">
        <v>0</v>
      </c>
      <c r="BN34" s="732">
        <v>0</v>
      </c>
      <c r="BO34" s="732">
        <v>0</v>
      </c>
      <c r="BP34" s="732">
        <v>0</v>
      </c>
      <c r="BQ34" s="732">
        <v>5392</v>
      </c>
      <c r="BR34" s="732">
        <v>1</v>
      </c>
      <c r="BS34" s="732">
        <v>0</v>
      </c>
      <c r="BT34" s="732">
        <v>0</v>
      </c>
      <c r="BU34" s="732">
        <v>0</v>
      </c>
      <c r="BV34" s="732">
        <v>0</v>
      </c>
      <c r="BW34" s="732">
        <v>0</v>
      </c>
      <c r="BX34" s="732">
        <v>0</v>
      </c>
      <c r="BY34" s="732">
        <v>0</v>
      </c>
      <c r="BZ34" s="732">
        <v>0</v>
      </c>
      <c r="CA34" s="732">
        <v>0</v>
      </c>
      <c r="CB34" s="732">
        <v>0</v>
      </c>
      <c r="CC34" s="732">
        <v>0</v>
      </c>
      <c r="CG34" s="732">
        <v>0</v>
      </c>
      <c r="CH34" s="732">
        <v>0</v>
      </c>
      <c r="CI34" s="732">
        <v>0</v>
      </c>
      <c r="CJ34" s="732">
        <v>4</v>
      </c>
      <c r="CK34" s="732">
        <v>0</v>
      </c>
      <c r="CL34" s="732">
        <v>0</v>
      </c>
      <c r="CN34" s="732">
        <v>0</v>
      </c>
      <c r="CO34" s="732">
        <v>1</v>
      </c>
      <c r="CP34" s="732">
        <v>0</v>
      </c>
      <c r="CQ34" s="732">
        <v>0</v>
      </c>
      <c r="CR34" s="732">
        <v>1346.615</v>
      </c>
      <c r="CS34" s="732">
        <v>0</v>
      </c>
      <c r="CT34" s="732">
        <v>0</v>
      </c>
      <c r="CU34" s="732">
        <v>0</v>
      </c>
      <c r="CV34" s="732">
        <v>0</v>
      </c>
      <c r="CW34" s="732">
        <v>0</v>
      </c>
      <c r="CX34" s="732">
        <v>0</v>
      </c>
      <c r="CY34" s="732">
        <v>0</v>
      </c>
      <c r="CZ34" s="732">
        <v>0</v>
      </c>
      <c r="DA34" s="732">
        <v>1</v>
      </c>
      <c r="DB34" s="732">
        <v>8762168</v>
      </c>
      <c r="DC34" s="732">
        <v>0</v>
      </c>
      <c r="DD34" s="732">
        <v>0</v>
      </c>
      <c r="DE34" s="732">
        <v>192276</v>
      </c>
      <c r="DF34" s="732">
        <v>192276</v>
      </c>
      <c r="DG34" s="732">
        <v>147</v>
      </c>
      <c r="DH34" s="732">
        <v>0</v>
      </c>
      <c r="DI34" s="732">
        <v>0</v>
      </c>
      <c r="DK34" s="732">
        <v>5392</v>
      </c>
      <c r="DL34" s="732">
        <v>0</v>
      </c>
      <c r="DM34" s="732">
        <v>394919</v>
      </c>
      <c r="DN34" s="732">
        <v>0</v>
      </c>
      <c r="DO34" s="732">
        <v>0</v>
      </c>
      <c r="DP34" s="732">
        <v>0</v>
      </c>
      <c r="DQ34" s="732">
        <v>0</v>
      </c>
      <c r="DR34" s="732">
        <v>0</v>
      </c>
      <c r="DS34" s="732">
        <v>0</v>
      </c>
      <c r="DT34" s="732">
        <v>0</v>
      </c>
      <c r="DU34" s="732">
        <v>0</v>
      </c>
      <c r="DV34" s="732">
        <v>0</v>
      </c>
      <c r="DW34" s="732">
        <v>0</v>
      </c>
      <c r="DX34" s="732">
        <v>0</v>
      </c>
      <c r="DY34" s="732">
        <v>0</v>
      </c>
      <c r="DZ34" s="732">
        <v>0</v>
      </c>
      <c r="EA34" s="732">
        <v>0</v>
      </c>
      <c r="EB34" s="732">
        <v>0</v>
      </c>
      <c r="EC34" s="732">
        <v>33.852000000000004</v>
      </c>
      <c r="ED34" s="732">
        <v>243531</v>
      </c>
      <c r="EE34" s="732">
        <v>0</v>
      </c>
      <c r="EF34" s="732">
        <v>0</v>
      </c>
      <c r="EG34" s="732">
        <v>0</v>
      </c>
      <c r="EH34" s="732">
        <v>151388</v>
      </c>
      <c r="EI34" s="732">
        <v>0</v>
      </c>
      <c r="EJ34" s="732">
        <v>0</v>
      </c>
      <c r="EK34" s="732">
        <v>5.431</v>
      </c>
      <c r="EL34" s="732">
        <v>0</v>
      </c>
      <c r="EM34" s="732">
        <v>0.08</v>
      </c>
      <c r="EN34" s="732">
        <v>1.323</v>
      </c>
      <c r="EO34" s="732">
        <v>0</v>
      </c>
      <c r="EP34" s="732">
        <v>0</v>
      </c>
      <c r="EQ34" s="732">
        <v>6.8340000000000005</v>
      </c>
      <c r="ER34" s="732">
        <v>0</v>
      </c>
      <c r="ES34" s="732">
        <v>23.148</v>
      </c>
      <c r="ET34" s="732">
        <v>0</v>
      </c>
      <c r="EU34" s="732">
        <v>702445</v>
      </c>
      <c r="EV34" s="732">
        <v>0</v>
      </c>
      <c r="EW34" s="732">
        <v>0</v>
      </c>
      <c r="EX34" s="732">
        <v>0</v>
      </c>
      <c r="EZ34" s="732">
        <v>8789865</v>
      </c>
      <c r="FA34" s="732">
        <v>0</v>
      </c>
      <c r="FB34" s="732">
        <v>9492310</v>
      </c>
      <c r="FC34" s="732">
        <v>0.97326799999999991</v>
      </c>
      <c r="FD34" s="732">
        <v>0</v>
      </c>
      <c r="FE34" s="732">
        <v>1245179</v>
      </c>
      <c r="FF34" s="732">
        <v>281055</v>
      </c>
      <c r="FG34" s="732">
        <v>5.4563E-2</v>
      </c>
      <c r="FH34" s="732">
        <v>4.8908E-2</v>
      </c>
      <c r="FI34" s="732">
        <v>0</v>
      </c>
      <c r="FJ34" s="732">
        <v>0</v>
      </c>
      <c r="FK34" s="732">
        <v>1798.624</v>
      </c>
      <c r="FL34" s="732">
        <v>11018544</v>
      </c>
      <c r="FM34" s="732">
        <v>0</v>
      </c>
      <c r="FN34" s="732">
        <v>0</v>
      </c>
      <c r="FO34" s="732">
        <v>0</v>
      </c>
      <c r="FP34" s="732">
        <v>0</v>
      </c>
      <c r="FQ34" s="732">
        <v>0</v>
      </c>
      <c r="FR34" s="732">
        <v>0</v>
      </c>
      <c r="FS34" s="732">
        <v>0</v>
      </c>
      <c r="FT34" s="732">
        <v>0</v>
      </c>
      <c r="FU34" s="732">
        <v>0</v>
      </c>
      <c r="FV34" s="732">
        <v>0</v>
      </c>
      <c r="FW34" s="732">
        <v>0</v>
      </c>
      <c r="FX34" s="732">
        <v>0</v>
      </c>
      <c r="FY34" s="732">
        <v>0</v>
      </c>
      <c r="FZ34" s="732">
        <v>0</v>
      </c>
      <c r="GA34" s="732">
        <v>0</v>
      </c>
      <c r="GB34" s="732">
        <v>0</v>
      </c>
      <c r="GC34" s="732">
        <v>0</v>
      </c>
      <c r="GD34" s="732">
        <v>0</v>
      </c>
      <c r="GF34" s="732">
        <v>0</v>
      </c>
      <c r="GG34" s="732">
        <v>0</v>
      </c>
      <c r="GH34" s="732">
        <v>0</v>
      </c>
      <c r="GI34" s="732">
        <v>0</v>
      </c>
      <c r="GJ34" s="732">
        <v>0</v>
      </c>
      <c r="GK34" s="732">
        <v>4971</v>
      </c>
      <c r="GL34" s="732">
        <v>0</v>
      </c>
      <c r="GM34" s="732">
        <v>0</v>
      </c>
      <c r="GN34" s="732">
        <v>0</v>
      </c>
      <c r="GO34" s="732">
        <v>0</v>
      </c>
      <c r="GP34" s="732">
        <v>11018544</v>
      </c>
      <c r="GQ34" s="732">
        <v>11018544</v>
      </c>
      <c r="GR34" s="732">
        <v>0</v>
      </c>
      <c r="GS34" s="732">
        <v>0</v>
      </c>
      <c r="GT34" s="732">
        <v>0</v>
      </c>
      <c r="HB34" s="732">
        <v>0</v>
      </c>
      <c r="HC34" s="732">
        <v>0</v>
      </c>
      <c r="HD34" s="732">
        <v>0</v>
      </c>
    </row>
    <row r="35" spans="1:212" hidden="1" x14ac:dyDescent="0.2">
      <c r="A35" s="732">
        <v>43802</v>
      </c>
      <c r="B35" s="732">
        <v>28349</v>
      </c>
      <c r="C35" s="732">
        <v>35</v>
      </c>
      <c r="D35" s="732">
        <v>2021</v>
      </c>
      <c r="E35" s="732">
        <v>5392</v>
      </c>
      <c r="F35" s="732">
        <v>0</v>
      </c>
      <c r="G35" s="732">
        <v>184.29</v>
      </c>
      <c r="H35" s="732">
        <v>179.80500000000001</v>
      </c>
      <c r="I35" s="732">
        <v>179.80500000000001</v>
      </c>
      <c r="J35" s="732">
        <v>184.29</v>
      </c>
      <c r="K35" s="732">
        <v>0</v>
      </c>
      <c r="L35" s="732">
        <v>6540</v>
      </c>
      <c r="M35" s="732">
        <v>0</v>
      </c>
      <c r="N35" s="732">
        <v>0</v>
      </c>
      <c r="P35" s="732">
        <v>184.29</v>
      </c>
      <c r="Q35" s="732">
        <v>0</v>
      </c>
      <c r="R35" s="732">
        <v>87853</v>
      </c>
      <c r="S35" s="732">
        <v>476.71000000000004</v>
      </c>
      <c r="U35" s="732">
        <v>0</v>
      </c>
      <c r="V35" s="732">
        <v>22.305</v>
      </c>
      <c r="W35" s="732">
        <v>14587</v>
      </c>
      <c r="X35" s="732">
        <v>14587</v>
      </c>
      <c r="Z35" s="732">
        <v>0</v>
      </c>
      <c r="AA35" s="732">
        <v>1</v>
      </c>
      <c r="AB35" s="732">
        <v>1</v>
      </c>
      <c r="AC35" s="732">
        <v>0</v>
      </c>
      <c r="AD35" s="732" t="s">
        <v>318</v>
      </c>
      <c r="AE35" s="732">
        <v>0</v>
      </c>
      <c r="AH35" s="732">
        <v>0</v>
      </c>
      <c r="AI35" s="732">
        <v>0</v>
      </c>
      <c r="AJ35" s="732">
        <v>5104</v>
      </c>
      <c r="AK35" s="732" t="s">
        <v>787</v>
      </c>
      <c r="AL35" s="732" t="s">
        <v>479</v>
      </c>
      <c r="AM35" s="732">
        <v>0</v>
      </c>
      <c r="AN35" s="732">
        <v>0</v>
      </c>
      <c r="AO35" s="732">
        <v>0</v>
      </c>
      <c r="AP35" s="732">
        <v>0</v>
      </c>
      <c r="AQ35" s="732">
        <v>0</v>
      </c>
      <c r="AR35" s="732">
        <v>0</v>
      </c>
      <c r="AS35" s="732">
        <v>0</v>
      </c>
      <c r="AT35" s="732">
        <v>0</v>
      </c>
      <c r="AU35" s="732">
        <v>0</v>
      </c>
      <c r="AV35" s="732">
        <v>0</v>
      </c>
      <c r="AW35" s="732">
        <v>1413748</v>
      </c>
      <c r="AX35" s="732">
        <v>1413748</v>
      </c>
      <c r="AY35" s="732">
        <v>0</v>
      </c>
      <c r="AZ35" s="732">
        <v>87853</v>
      </c>
      <c r="BA35" s="732">
        <v>0</v>
      </c>
      <c r="BB35" s="732">
        <v>7232</v>
      </c>
      <c r="BC35" s="732">
        <v>7232</v>
      </c>
      <c r="BD35" s="732">
        <v>9.2149999999999999</v>
      </c>
      <c r="BE35" s="732">
        <v>0</v>
      </c>
      <c r="BF35" s="732">
        <v>1257908</v>
      </c>
      <c r="BG35" s="732">
        <v>0</v>
      </c>
      <c r="BH35" s="732">
        <v>0</v>
      </c>
      <c r="BI35" s="732">
        <v>0</v>
      </c>
      <c r="BJ35" s="732">
        <v>12</v>
      </c>
      <c r="BK35" s="732">
        <v>0</v>
      </c>
      <c r="BL35" s="732">
        <v>0</v>
      </c>
      <c r="BM35" s="732">
        <v>0</v>
      </c>
      <c r="BN35" s="732">
        <v>0</v>
      </c>
      <c r="BO35" s="732">
        <v>0</v>
      </c>
      <c r="BP35" s="732">
        <v>0</v>
      </c>
      <c r="BQ35" s="732">
        <v>5392</v>
      </c>
      <c r="BR35" s="732">
        <v>1</v>
      </c>
      <c r="BS35" s="732">
        <v>0</v>
      </c>
      <c r="BT35" s="732">
        <v>0</v>
      </c>
      <c r="BU35" s="732">
        <v>0</v>
      </c>
      <c r="BV35" s="732">
        <v>0</v>
      </c>
      <c r="BW35" s="732">
        <v>0</v>
      </c>
      <c r="BX35" s="732">
        <v>0</v>
      </c>
      <c r="BY35" s="732">
        <v>0</v>
      </c>
      <c r="BZ35" s="732">
        <v>0</v>
      </c>
      <c r="CA35" s="732">
        <v>0</v>
      </c>
      <c r="CB35" s="732">
        <v>0</v>
      </c>
      <c r="CC35" s="732">
        <v>0</v>
      </c>
      <c r="CG35" s="732">
        <v>0</v>
      </c>
      <c r="CH35" s="732">
        <v>0</v>
      </c>
      <c r="CI35" s="732">
        <v>0</v>
      </c>
      <c r="CJ35" s="732">
        <v>4</v>
      </c>
      <c r="CK35" s="732">
        <v>0</v>
      </c>
      <c r="CL35" s="732">
        <v>0</v>
      </c>
      <c r="CN35" s="732">
        <v>0</v>
      </c>
      <c r="CO35" s="732">
        <v>1</v>
      </c>
      <c r="CP35" s="732">
        <v>0</v>
      </c>
      <c r="CQ35" s="732">
        <v>0</v>
      </c>
      <c r="CR35" s="732">
        <v>184.29</v>
      </c>
      <c r="CS35" s="732">
        <v>0</v>
      </c>
      <c r="CT35" s="732">
        <v>0</v>
      </c>
      <c r="CU35" s="732">
        <v>0</v>
      </c>
      <c r="CV35" s="732">
        <v>0</v>
      </c>
      <c r="CW35" s="732">
        <v>0</v>
      </c>
      <c r="CX35" s="732">
        <v>0</v>
      </c>
      <c r="CY35" s="732">
        <v>0</v>
      </c>
      <c r="CZ35" s="732">
        <v>0</v>
      </c>
      <c r="DA35" s="732">
        <v>1</v>
      </c>
      <c r="DB35" s="732">
        <v>1175925</v>
      </c>
      <c r="DC35" s="732">
        <v>0</v>
      </c>
      <c r="DD35" s="732">
        <v>0</v>
      </c>
      <c r="DE35" s="732">
        <v>0</v>
      </c>
      <c r="DF35" s="732">
        <v>0</v>
      </c>
      <c r="DG35" s="732">
        <v>0</v>
      </c>
      <c r="DH35" s="732">
        <v>0</v>
      </c>
      <c r="DI35" s="732">
        <v>0</v>
      </c>
      <c r="DK35" s="732">
        <v>5392</v>
      </c>
      <c r="DL35" s="732">
        <v>0</v>
      </c>
      <c r="DM35" s="732">
        <v>94714</v>
      </c>
      <c r="DN35" s="732">
        <v>0</v>
      </c>
      <c r="DO35" s="732">
        <v>0</v>
      </c>
      <c r="DP35" s="732">
        <v>0</v>
      </c>
      <c r="DQ35" s="732">
        <v>0</v>
      </c>
      <c r="DR35" s="732">
        <v>0</v>
      </c>
      <c r="DS35" s="732">
        <v>0</v>
      </c>
      <c r="DT35" s="732">
        <v>0</v>
      </c>
      <c r="DU35" s="732">
        <v>0</v>
      </c>
      <c r="DV35" s="732">
        <v>0</v>
      </c>
      <c r="DW35" s="732">
        <v>0</v>
      </c>
      <c r="DX35" s="732">
        <v>0</v>
      </c>
      <c r="DY35" s="732">
        <v>0</v>
      </c>
      <c r="DZ35" s="732">
        <v>0</v>
      </c>
      <c r="EA35" s="732">
        <v>0</v>
      </c>
      <c r="EB35" s="732">
        <v>0</v>
      </c>
      <c r="EC35" s="732">
        <v>0.20300000000000001</v>
      </c>
      <c r="ED35" s="732">
        <v>1460</v>
      </c>
      <c r="EE35" s="732">
        <v>0</v>
      </c>
      <c r="EF35" s="732">
        <v>0</v>
      </c>
      <c r="EG35" s="732">
        <v>0</v>
      </c>
      <c r="EH35" s="732">
        <v>93254</v>
      </c>
      <c r="EI35" s="732">
        <v>0</v>
      </c>
      <c r="EJ35" s="732">
        <v>0</v>
      </c>
      <c r="EK35" s="732">
        <v>3.1360000000000001</v>
      </c>
      <c r="EL35" s="732">
        <v>0</v>
      </c>
      <c r="EM35" s="732">
        <v>0.94700000000000006</v>
      </c>
      <c r="EN35" s="732">
        <v>0.40200000000000002</v>
      </c>
      <c r="EO35" s="732">
        <v>0</v>
      </c>
      <c r="EP35" s="732">
        <v>0</v>
      </c>
      <c r="EQ35" s="732">
        <v>4.4850000000000003</v>
      </c>
      <c r="ER35" s="732">
        <v>0</v>
      </c>
      <c r="ES35" s="732">
        <v>14.259</v>
      </c>
      <c r="ET35" s="732">
        <v>0</v>
      </c>
      <c r="EU35" s="732">
        <v>87853</v>
      </c>
      <c r="EV35" s="732">
        <v>0</v>
      </c>
      <c r="EW35" s="732">
        <v>0</v>
      </c>
      <c r="EX35" s="732">
        <v>0</v>
      </c>
      <c r="EZ35" s="732">
        <v>1204605</v>
      </c>
      <c r="FA35" s="732">
        <v>0</v>
      </c>
      <c r="FB35" s="732">
        <v>1292458</v>
      </c>
      <c r="FC35" s="732">
        <v>0.97326799999999991</v>
      </c>
      <c r="FD35" s="732">
        <v>0</v>
      </c>
      <c r="FE35" s="732">
        <v>170629</v>
      </c>
      <c r="FF35" s="732">
        <v>38514</v>
      </c>
      <c r="FG35" s="732">
        <v>5.4563E-2</v>
      </c>
      <c r="FH35" s="732">
        <v>4.8908E-2</v>
      </c>
      <c r="FI35" s="732">
        <v>0</v>
      </c>
      <c r="FJ35" s="732">
        <v>0</v>
      </c>
      <c r="FK35" s="732">
        <v>246.46900000000002</v>
      </c>
      <c r="FL35" s="732">
        <v>1501601</v>
      </c>
      <c r="FM35" s="732">
        <v>0</v>
      </c>
      <c r="FN35" s="732">
        <v>0</v>
      </c>
      <c r="FO35" s="732">
        <v>0</v>
      </c>
      <c r="FP35" s="732">
        <v>0</v>
      </c>
      <c r="FQ35" s="732">
        <v>0</v>
      </c>
      <c r="FR35" s="732">
        <v>0</v>
      </c>
      <c r="FS35" s="732">
        <v>0</v>
      </c>
      <c r="FT35" s="732">
        <v>0</v>
      </c>
      <c r="FU35" s="732">
        <v>0</v>
      </c>
      <c r="FV35" s="732">
        <v>0</v>
      </c>
      <c r="FW35" s="732">
        <v>0</v>
      </c>
      <c r="FX35" s="732">
        <v>0</v>
      </c>
      <c r="FY35" s="732">
        <v>0</v>
      </c>
      <c r="FZ35" s="732">
        <v>0</v>
      </c>
      <c r="GA35" s="732">
        <v>0</v>
      </c>
      <c r="GB35" s="732">
        <v>0</v>
      </c>
      <c r="GC35" s="732">
        <v>0</v>
      </c>
      <c r="GD35" s="732">
        <v>0</v>
      </c>
      <c r="GF35" s="732">
        <v>0</v>
      </c>
      <c r="GG35" s="732">
        <v>0</v>
      </c>
      <c r="GH35" s="732">
        <v>0</v>
      </c>
      <c r="GI35" s="732">
        <v>0</v>
      </c>
      <c r="GJ35" s="732">
        <v>0</v>
      </c>
      <c r="GK35" s="732">
        <v>0</v>
      </c>
      <c r="GL35" s="732">
        <v>0</v>
      </c>
      <c r="GM35" s="732">
        <v>0</v>
      </c>
      <c r="GN35" s="732">
        <v>0</v>
      </c>
      <c r="GO35" s="732">
        <v>0</v>
      </c>
      <c r="GP35" s="732">
        <v>1501601</v>
      </c>
      <c r="GQ35" s="732">
        <v>1501601</v>
      </c>
      <c r="GR35" s="732">
        <v>0</v>
      </c>
      <c r="GS35" s="732">
        <v>0</v>
      </c>
      <c r="GT35" s="732">
        <v>0</v>
      </c>
      <c r="HB35" s="732">
        <v>0</v>
      </c>
      <c r="HC35" s="732">
        <v>0</v>
      </c>
      <c r="HD35" s="732">
        <v>0</v>
      </c>
    </row>
    <row r="36" spans="1:212" hidden="1" x14ac:dyDescent="0.2">
      <c r="A36" s="732">
        <v>46802</v>
      </c>
      <c r="B36" s="732">
        <v>28349</v>
      </c>
      <c r="C36" s="732">
        <v>35</v>
      </c>
      <c r="D36" s="732">
        <v>2021</v>
      </c>
      <c r="E36" s="732">
        <v>5392</v>
      </c>
      <c r="F36" s="732">
        <v>0</v>
      </c>
      <c r="G36" s="732">
        <v>409.91500000000002</v>
      </c>
      <c r="H36" s="732">
        <v>250.21300000000002</v>
      </c>
      <c r="I36" s="732">
        <v>250.21300000000002</v>
      </c>
      <c r="J36" s="732">
        <v>409.91500000000002</v>
      </c>
      <c r="K36" s="732">
        <v>0</v>
      </c>
      <c r="L36" s="732">
        <v>6540</v>
      </c>
      <c r="M36" s="732">
        <v>0</v>
      </c>
      <c r="N36" s="732">
        <v>0</v>
      </c>
      <c r="P36" s="732">
        <v>409.91500000000002</v>
      </c>
      <c r="Q36" s="732">
        <v>0</v>
      </c>
      <c r="R36" s="732">
        <v>195411</v>
      </c>
      <c r="S36" s="732">
        <v>476.71000000000004</v>
      </c>
      <c r="U36" s="732">
        <v>0</v>
      </c>
      <c r="V36" s="732">
        <v>17.12</v>
      </c>
      <c r="W36" s="732">
        <v>11196</v>
      </c>
      <c r="X36" s="732">
        <v>11196</v>
      </c>
      <c r="Z36" s="732">
        <v>0</v>
      </c>
      <c r="AA36" s="732">
        <v>1</v>
      </c>
      <c r="AB36" s="732">
        <v>1</v>
      </c>
      <c r="AC36" s="732">
        <v>0</v>
      </c>
      <c r="AD36" s="732" t="s">
        <v>318</v>
      </c>
      <c r="AE36" s="732">
        <v>0</v>
      </c>
      <c r="AH36" s="732">
        <v>0</v>
      </c>
      <c r="AI36" s="732">
        <v>0</v>
      </c>
      <c r="AJ36" s="732">
        <v>5104</v>
      </c>
      <c r="AK36" s="732" t="s">
        <v>787</v>
      </c>
      <c r="AL36" s="732" t="s">
        <v>43</v>
      </c>
      <c r="AM36" s="732">
        <v>0</v>
      </c>
      <c r="AN36" s="732">
        <v>0</v>
      </c>
      <c r="AO36" s="732">
        <v>0</v>
      </c>
      <c r="AP36" s="732">
        <v>0</v>
      </c>
      <c r="AQ36" s="732">
        <v>0</v>
      </c>
      <c r="AR36" s="732">
        <v>0</v>
      </c>
      <c r="AS36" s="732">
        <v>0</v>
      </c>
      <c r="AT36" s="732">
        <v>0</v>
      </c>
      <c r="AU36" s="732">
        <v>0</v>
      </c>
      <c r="AV36" s="732">
        <v>0</v>
      </c>
      <c r="AW36" s="732">
        <v>7128867</v>
      </c>
      <c r="AX36" s="732">
        <v>7012990</v>
      </c>
      <c r="AY36" s="732">
        <v>0</v>
      </c>
      <c r="AZ36" s="732">
        <v>290142</v>
      </c>
      <c r="BA36" s="732">
        <v>42</v>
      </c>
      <c r="BB36" s="732">
        <v>0</v>
      </c>
      <c r="BC36" s="732">
        <v>0</v>
      </c>
      <c r="BD36" s="732">
        <v>0</v>
      </c>
      <c r="BE36" s="732">
        <v>0</v>
      </c>
      <c r="BF36" s="732">
        <v>6038559</v>
      </c>
      <c r="BG36" s="732">
        <v>0</v>
      </c>
      <c r="BH36" s="732">
        <v>344.47500000000002</v>
      </c>
      <c r="BI36" s="732">
        <v>94731</v>
      </c>
      <c r="BJ36" s="732">
        <v>12</v>
      </c>
      <c r="BK36" s="732">
        <v>0</v>
      </c>
      <c r="BL36" s="732">
        <v>0</v>
      </c>
      <c r="BM36" s="732">
        <v>0</v>
      </c>
      <c r="BN36" s="732">
        <v>0</v>
      </c>
      <c r="BO36" s="732">
        <v>0</v>
      </c>
      <c r="BP36" s="732">
        <v>0</v>
      </c>
      <c r="BQ36" s="732">
        <v>5392</v>
      </c>
      <c r="BR36" s="732">
        <v>1</v>
      </c>
      <c r="BS36" s="732">
        <v>0</v>
      </c>
      <c r="BT36" s="732">
        <v>0</v>
      </c>
      <c r="BU36" s="732">
        <v>0</v>
      </c>
      <c r="BV36" s="732">
        <v>0</v>
      </c>
      <c r="BW36" s="732">
        <v>0</v>
      </c>
      <c r="BX36" s="732">
        <v>0</v>
      </c>
      <c r="BY36" s="732">
        <v>0</v>
      </c>
      <c r="BZ36" s="732">
        <v>0</v>
      </c>
      <c r="CA36" s="732">
        <v>0</v>
      </c>
      <c r="CB36" s="732">
        <v>0</v>
      </c>
      <c r="CC36" s="732">
        <v>0</v>
      </c>
      <c r="CG36" s="732">
        <v>0</v>
      </c>
      <c r="CH36" s="732">
        <v>21146</v>
      </c>
      <c r="CI36" s="732">
        <v>0</v>
      </c>
      <c r="CJ36" s="732">
        <v>4</v>
      </c>
      <c r="CK36" s="732">
        <v>0</v>
      </c>
      <c r="CL36" s="732">
        <v>0</v>
      </c>
      <c r="CN36" s="732">
        <v>0</v>
      </c>
      <c r="CO36" s="732">
        <v>1</v>
      </c>
      <c r="CP36" s="732">
        <v>0</v>
      </c>
      <c r="CQ36" s="732">
        <v>0.58300000000000007</v>
      </c>
      <c r="CR36" s="732">
        <v>409.91500000000002</v>
      </c>
      <c r="CS36" s="732">
        <v>0</v>
      </c>
      <c r="CT36" s="732">
        <v>0</v>
      </c>
      <c r="CU36" s="732">
        <v>0</v>
      </c>
      <c r="CV36" s="732">
        <v>0</v>
      </c>
      <c r="CW36" s="732">
        <v>0</v>
      </c>
      <c r="CX36" s="732">
        <v>0</v>
      </c>
      <c r="CY36" s="732">
        <v>0</v>
      </c>
      <c r="CZ36" s="732">
        <v>0</v>
      </c>
      <c r="DA36" s="732">
        <v>1</v>
      </c>
      <c r="DB36" s="732">
        <v>1636393</v>
      </c>
      <c r="DC36" s="732">
        <v>0</v>
      </c>
      <c r="DD36" s="732">
        <v>0</v>
      </c>
      <c r="DE36" s="732">
        <v>587070</v>
      </c>
      <c r="DF36" s="732">
        <v>587070</v>
      </c>
      <c r="DG36" s="732">
        <v>448.83</v>
      </c>
      <c r="DH36" s="732">
        <v>0</v>
      </c>
      <c r="DI36" s="732">
        <v>0</v>
      </c>
      <c r="DK36" s="732">
        <v>5392</v>
      </c>
      <c r="DL36" s="732">
        <v>0</v>
      </c>
      <c r="DM36" s="732">
        <v>3862688</v>
      </c>
      <c r="DN36" s="732">
        <v>0</v>
      </c>
      <c r="DO36" s="732">
        <v>0</v>
      </c>
      <c r="DP36" s="732">
        <v>0</v>
      </c>
      <c r="DQ36" s="732">
        <v>0</v>
      </c>
      <c r="DR36" s="732">
        <v>0</v>
      </c>
      <c r="DS36" s="732">
        <v>0</v>
      </c>
      <c r="DT36" s="732">
        <v>0</v>
      </c>
      <c r="DU36" s="732">
        <v>0</v>
      </c>
      <c r="DV36" s="732">
        <v>0</v>
      </c>
      <c r="DW36" s="732">
        <v>0</v>
      </c>
      <c r="DX36" s="732">
        <v>0</v>
      </c>
      <c r="DY36" s="732">
        <v>0</v>
      </c>
      <c r="DZ36" s="732">
        <v>0</v>
      </c>
      <c r="EA36" s="732">
        <v>0</v>
      </c>
      <c r="EB36" s="732">
        <v>0</v>
      </c>
      <c r="EC36" s="732">
        <v>0</v>
      </c>
      <c r="ED36" s="732">
        <v>0</v>
      </c>
      <c r="EE36" s="732">
        <v>0</v>
      </c>
      <c r="EF36" s="732">
        <v>0</v>
      </c>
      <c r="EG36" s="732">
        <v>0</v>
      </c>
      <c r="EH36" s="732">
        <v>10628</v>
      </c>
      <c r="EI36" s="732">
        <v>3852060</v>
      </c>
      <c r="EJ36" s="732">
        <v>147.25</v>
      </c>
      <c r="EK36" s="732">
        <v>0</v>
      </c>
      <c r="EL36" s="732">
        <v>0</v>
      </c>
      <c r="EM36" s="732">
        <v>0</v>
      </c>
      <c r="EN36" s="732">
        <v>0.32500000000000001</v>
      </c>
      <c r="EO36" s="732">
        <v>0</v>
      </c>
      <c r="EP36" s="732">
        <v>0</v>
      </c>
      <c r="EQ36" s="732">
        <v>147.57500000000002</v>
      </c>
      <c r="ER36" s="732">
        <v>0</v>
      </c>
      <c r="ES36" s="732">
        <v>1.625</v>
      </c>
      <c r="ET36" s="732">
        <v>21146</v>
      </c>
      <c r="EU36" s="732">
        <v>290142</v>
      </c>
      <c r="EV36" s="732">
        <v>0</v>
      </c>
      <c r="EW36" s="732">
        <v>0</v>
      </c>
      <c r="EX36" s="732">
        <v>0</v>
      </c>
      <c r="EZ36" s="732">
        <v>6009005</v>
      </c>
      <c r="FA36" s="732">
        <v>0</v>
      </c>
      <c r="FB36" s="732">
        <v>6299147</v>
      </c>
      <c r="FC36" s="732">
        <v>0.97326799999999991</v>
      </c>
      <c r="FD36" s="732">
        <v>0</v>
      </c>
      <c r="FE36" s="732">
        <v>819102</v>
      </c>
      <c r="FF36" s="732">
        <v>184883</v>
      </c>
      <c r="FG36" s="732">
        <v>5.4563E-2</v>
      </c>
      <c r="FH36" s="732">
        <v>4.8908E-2</v>
      </c>
      <c r="FI36" s="732">
        <v>0</v>
      </c>
      <c r="FJ36" s="732">
        <v>0</v>
      </c>
      <c r="FK36" s="732">
        <v>1183.1680000000001</v>
      </c>
      <c r="FL36" s="732">
        <v>7324278</v>
      </c>
      <c r="FM36" s="732">
        <v>0</v>
      </c>
      <c r="FN36" s="732">
        <v>0</v>
      </c>
      <c r="FO36" s="732">
        <v>0</v>
      </c>
      <c r="FP36" s="732">
        <v>0</v>
      </c>
      <c r="FQ36" s="732">
        <v>0</v>
      </c>
      <c r="FR36" s="732">
        <v>0</v>
      </c>
      <c r="FS36" s="732">
        <v>0</v>
      </c>
      <c r="FT36" s="732">
        <v>0</v>
      </c>
      <c r="FU36" s="732">
        <v>0</v>
      </c>
      <c r="FV36" s="732">
        <v>0</v>
      </c>
      <c r="FW36" s="732">
        <v>0</v>
      </c>
      <c r="FX36" s="732">
        <v>0</v>
      </c>
      <c r="FY36" s="732">
        <v>0</v>
      </c>
      <c r="FZ36" s="732">
        <v>0</v>
      </c>
      <c r="GA36" s="732">
        <v>0</v>
      </c>
      <c r="GB36" s="732">
        <v>107069</v>
      </c>
      <c r="GC36" s="732">
        <v>107069</v>
      </c>
      <c r="GD36" s="732">
        <v>12.127000000000001</v>
      </c>
      <c r="GF36" s="732">
        <v>0</v>
      </c>
      <c r="GG36" s="732">
        <v>0</v>
      </c>
      <c r="GH36" s="732">
        <v>0</v>
      </c>
      <c r="GI36" s="732">
        <v>0</v>
      </c>
      <c r="GJ36" s="732">
        <v>0</v>
      </c>
      <c r="GK36" s="732">
        <v>5091</v>
      </c>
      <c r="GL36" s="732">
        <v>26007</v>
      </c>
      <c r="GM36" s="732">
        <v>0</v>
      </c>
      <c r="GN36" s="732">
        <v>0</v>
      </c>
      <c r="GO36" s="732">
        <v>0</v>
      </c>
      <c r="GP36" s="732">
        <v>7303132</v>
      </c>
      <c r="GQ36" s="732">
        <v>7303132</v>
      </c>
      <c r="GR36" s="732">
        <v>0</v>
      </c>
      <c r="GS36" s="732">
        <v>0</v>
      </c>
      <c r="GT36" s="732">
        <v>0</v>
      </c>
      <c r="HB36" s="732">
        <v>0</v>
      </c>
      <c r="HC36" s="732">
        <v>0</v>
      </c>
      <c r="HD36" s="732">
        <v>0</v>
      </c>
    </row>
    <row r="37" spans="1:212" hidden="1" x14ac:dyDescent="0.2">
      <c r="A37" s="732">
        <v>57802</v>
      </c>
      <c r="B37" s="732">
        <v>28349</v>
      </c>
      <c r="C37" s="732">
        <v>35</v>
      </c>
      <c r="D37" s="732">
        <v>2021</v>
      </c>
      <c r="E37" s="732">
        <v>5392</v>
      </c>
      <c r="F37" s="732">
        <v>0</v>
      </c>
      <c r="G37" s="732">
        <v>567.72500000000002</v>
      </c>
      <c r="H37" s="732">
        <v>550.69299999999998</v>
      </c>
      <c r="I37" s="732">
        <v>550.69299999999998</v>
      </c>
      <c r="J37" s="732">
        <v>567.72500000000002</v>
      </c>
      <c r="K37" s="732">
        <v>0</v>
      </c>
      <c r="L37" s="732">
        <v>6540</v>
      </c>
      <c r="M37" s="732">
        <v>0</v>
      </c>
      <c r="N37" s="732">
        <v>0</v>
      </c>
      <c r="P37" s="732">
        <v>567.72500000000002</v>
      </c>
      <c r="Q37" s="732">
        <v>0</v>
      </c>
      <c r="R37" s="732">
        <v>270640</v>
      </c>
      <c r="S37" s="732">
        <v>476.71000000000004</v>
      </c>
      <c r="U37" s="732">
        <v>0</v>
      </c>
      <c r="V37" s="732">
        <v>135.46200000000002</v>
      </c>
      <c r="W37" s="732">
        <v>88592</v>
      </c>
      <c r="X37" s="732">
        <v>88592</v>
      </c>
      <c r="Z37" s="732">
        <v>0</v>
      </c>
      <c r="AA37" s="732">
        <v>1</v>
      </c>
      <c r="AB37" s="732">
        <v>1</v>
      </c>
      <c r="AC37" s="732">
        <v>0</v>
      </c>
      <c r="AD37" s="732" t="s">
        <v>318</v>
      </c>
      <c r="AE37" s="732">
        <v>0</v>
      </c>
      <c r="AH37" s="732">
        <v>0</v>
      </c>
      <c r="AI37" s="732">
        <v>0</v>
      </c>
      <c r="AJ37" s="732">
        <v>5104</v>
      </c>
      <c r="AK37" s="732" t="s">
        <v>787</v>
      </c>
      <c r="AL37" s="732" t="s">
        <v>18</v>
      </c>
      <c r="AM37" s="732">
        <v>0</v>
      </c>
      <c r="AN37" s="732">
        <v>0</v>
      </c>
      <c r="AO37" s="732">
        <v>0</v>
      </c>
      <c r="AP37" s="732">
        <v>0</v>
      </c>
      <c r="AQ37" s="732">
        <v>0</v>
      </c>
      <c r="AR37" s="732">
        <v>0</v>
      </c>
      <c r="AS37" s="732">
        <v>0</v>
      </c>
      <c r="AT37" s="732">
        <v>0</v>
      </c>
      <c r="AU37" s="732">
        <v>0</v>
      </c>
      <c r="AV37" s="732">
        <v>0</v>
      </c>
      <c r="AW37" s="732">
        <v>5654594</v>
      </c>
      <c r="AX37" s="732">
        <v>5606084</v>
      </c>
      <c r="AY37" s="732">
        <v>0</v>
      </c>
      <c r="AZ37" s="732">
        <v>307233</v>
      </c>
      <c r="BA37" s="732">
        <v>23.833000000000002</v>
      </c>
      <c r="BB37" s="732">
        <v>0</v>
      </c>
      <c r="BC37" s="732">
        <v>0</v>
      </c>
      <c r="BD37" s="732">
        <v>0</v>
      </c>
      <c r="BE37" s="732">
        <v>0</v>
      </c>
      <c r="BF37" s="732">
        <v>4772211</v>
      </c>
      <c r="BG37" s="732">
        <v>0</v>
      </c>
      <c r="BH37" s="732">
        <v>133.066</v>
      </c>
      <c r="BI37" s="732">
        <v>36593</v>
      </c>
      <c r="BJ37" s="732">
        <v>12</v>
      </c>
      <c r="BK37" s="732">
        <v>0</v>
      </c>
      <c r="BL37" s="732">
        <v>0</v>
      </c>
      <c r="BM37" s="732">
        <v>0</v>
      </c>
      <c r="BN37" s="732">
        <v>0</v>
      </c>
      <c r="BO37" s="732">
        <v>0</v>
      </c>
      <c r="BP37" s="732">
        <v>0</v>
      </c>
      <c r="BQ37" s="732">
        <v>5392</v>
      </c>
      <c r="BR37" s="732">
        <v>1</v>
      </c>
      <c r="BS37" s="732">
        <v>0</v>
      </c>
      <c r="BT37" s="732">
        <v>0</v>
      </c>
      <c r="BU37" s="732">
        <v>0</v>
      </c>
      <c r="BV37" s="732">
        <v>0</v>
      </c>
      <c r="BW37" s="732">
        <v>0</v>
      </c>
      <c r="BX37" s="732">
        <v>0</v>
      </c>
      <c r="BY37" s="732">
        <v>0</v>
      </c>
      <c r="BZ37" s="732">
        <v>0</v>
      </c>
      <c r="CA37" s="732">
        <v>0</v>
      </c>
      <c r="CB37" s="732">
        <v>0</v>
      </c>
      <c r="CC37" s="732">
        <v>0</v>
      </c>
      <c r="CG37" s="732">
        <v>0</v>
      </c>
      <c r="CH37" s="732">
        <v>11917</v>
      </c>
      <c r="CI37" s="732">
        <v>0</v>
      </c>
      <c r="CJ37" s="732">
        <v>4</v>
      </c>
      <c r="CK37" s="732">
        <v>0</v>
      </c>
      <c r="CL37" s="732">
        <v>0</v>
      </c>
      <c r="CN37" s="732">
        <v>0</v>
      </c>
      <c r="CO37" s="732">
        <v>1</v>
      </c>
      <c r="CP37" s="732">
        <v>0</v>
      </c>
      <c r="CQ37" s="732">
        <v>0</v>
      </c>
      <c r="CR37" s="732">
        <v>567.72500000000002</v>
      </c>
      <c r="CS37" s="732">
        <v>0</v>
      </c>
      <c r="CT37" s="732">
        <v>0</v>
      </c>
      <c r="CU37" s="732">
        <v>0</v>
      </c>
      <c r="CV37" s="732">
        <v>0</v>
      </c>
      <c r="CW37" s="732">
        <v>0</v>
      </c>
      <c r="CX37" s="732">
        <v>0</v>
      </c>
      <c r="CY37" s="732">
        <v>0</v>
      </c>
      <c r="CZ37" s="732">
        <v>0</v>
      </c>
      <c r="DA37" s="732">
        <v>1</v>
      </c>
      <c r="DB37" s="732">
        <v>3601532</v>
      </c>
      <c r="DC37" s="732">
        <v>0</v>
      </c>
      <c r="DD37" s="732">
        <v>0</v>
      </c>
      <c r="DE37" s="732">
        <v>740982</v>
      </c>
      <c r="DF37" s="732">
        <v>740982</v>
      </c>
      <c r="DG37" s="732">
        <v>566.5</v>
      </c>
      <c r="DH37" s="732">
        <v>0</v>
      </c>
      <c r="DI37" s="732">
        <v>0</v>
      </c>
      <c r="DK37" s="732">
        <v>5392</v>
      </c>
      <c r="DL37" s="732">
        <v>0</v>
      </c>
      <c r="DM37" s="732">
        <v>472180</v>
      </c>
      <c r="DN37" s="732">
        <v>0</v>
      </c>
      <c r="DO37" s="732">
        <v>0</v>
      </c>
      <c r="DP37" s="732">
        <v>0</v>
      </c>
      <c r="DQ37" s="732">
        <v>0</v>
      </c>
      <c r="DR37" s="732">
        <v>0</v>
      </c>
      <c r="DS37" s="732">
        <v>0</v>
      </c>
      <c r="DT37" s="732">
        <v>0</v>
      </c>
      <c r="DU37" s="732">
        <v>0</v>
      </c>
      <c r="DV37" s="732">
        <v>0</v>
      </c>
      <c r="DW37" s="732">
        <v>0</v>
      </c>
      <c r="DX37" s="732">
        <v>0</v>
      </c>
      <c r="DY37" s="732">
        <v>0</v>
      </c>
      <c r="DZ37" s="732">
        <v>0</v>
      </c>
      <c r="EA37" s="732">
        <v>0</v>
      </c>
      <c r="EB37" s="732">
        <v>0</v>
      </c>
      <c r="EC37" s="732">
        <v>17.617000000000001</v>
      </c>
      <c r="ED37" s="732">
        <v>126737</v>
      </c>
      <c r="EE37" s="732">
        <v>0</v>
      </c>
      <c r="EF37" s="732">
        <v>0</v>
      </c>
      <c r="EG37" s="732">
        <v>0</v>
      </c>
      <c r="EH37" s="732">
        <v>345443</v>
      </c>
      <c r="EI37" s="732">
        <v>0</v>
      </c>
      <c r="EJ37" s="732">
        <v>0</v>
      </c>
      <c r="EK37" s="732">
        <v>16.170000000000002</v>
      </c>
      <c r="EL37" s="732">
        <v>0</v>
      </c>
      <c r="EM37" s="732">
        <v>0</v>
      </c>
      <c r="EN37" s="732">
        <v>0.86199999999999999</v>
      </c>
      <c r="EO37" s="732">
        <v>0</v>
      </c>
      <c r="EP37" s="732">
        <v>0</v>
      </c>
      <c r="EQ37" s="732">
        <v>17.032</v>
      </c>
      <c r="ER37" s="732">
        <v>0</v>
      </c>
      <c r="ES37" s="732">
        <v>52.82</v>
      </c>
      <c r="ET37" s="732">
        <v>11917</v>
      </c>
      <c r="EU37" s="732">
        <v>307233</v>
      </c>
      <c r="EV37" s="732">
        <v>0</v>
      </c>
      <c r="EW37" s="732">
        <v>0</v>
      </c>
      <c r="EX37" s="732">
        <v>0</v>
      </c>
      <c r="EZ37" s="732">
        <v>4812646</v>
      </c>
      <c r="FA37" s="732">
        <v>0</v>
      </c>
      <c r="FB37" s="732">
        <v>5119879</v>
      </c>
      <c r="FC37" s="732">
        <v>0.97326799999999991</v>
      </c>
      <c r="FD37" s="732">
        <v>0</v>
      </c>
      <c r="FE37" s="732">
        <v>647327</v>
      </c>
      <c r="FF37" s="732">
        <v>146111</v>
      </c>
      <c r="FG37" s="732">
        <v>5.4563E-2</v>
      </c>
      <c r="FH37" s="732">
        <v>4.8908E-2</v>
      </c>
      <c r="FI37" s="732">
        <v>0</v>
      </c>
      <c r="FJ37" s="732">
        <v>0</v>
      </c>
      <c r="FK37" s="732">
        <v>935.04500000000007</v>
      </c>
      <c r="FL37" s="732">
        <v>5925234</v>
      </c>
      <c r="FM37" s="732">
        <v>0</v>
      </c>
      <c r="FN37" s="732">
        <v>0</v>
      </c>
      <c r="FO37" s="732">
        <v>180000</v>
      </c>
      <c r="FP37" s="732">
        <v>0</v>
      </c>
      <c r="FQ37" s="732">
        <v>180000</v>
      </c>
      <c r="FR37" s="732">
        <v>180000</v>
      </c>
      <c r="FS37" s="732">
        <v>0</v>
      </c>
      <c r="FT37" s="732">
        <v>0</v>
      </c>
      <c r="FU37" s="732">
        <v>0</v>
      </c>
      <c r="FV37" s="732">
        <v>0</v>
      </c>
      <c r="FW37" s="732">
        <v>0</v>
      </c>
      <c r="FX37" s="732">
        <v>0</v>
      </c>
      <c r="FY37" s="732">
        <v>0</v>
      </c>
      <c r="FZ37" s="732">
        <v>0</v>
      </c>
      <c r="GA37" s="732">
        <v>0</v>
      </c>
      <c r="GB37" s="732">
        <v>0</v>
      </c>
      <c r="GC37" s="732">
        <v>0</v>
      </c>
      <c r="GD37" s="732">
        <v>0</v>
      </c>
      <c r="GF37" s="732">
        <v>0</v>
      </c>
      <c r="GG37" s="732">
        <v>0</v>
      </c>
      <c r="GH37" s="732">
        <v>0</v>
      </c>
      <c r="GI37" s="732">
        <v>0</v>
      </c>
      <c r="GJ37" s="732">
        <v>0</v>
      </c>
      <c r="GK37" s="732">
        <v>5361</v>
      </c>
      <c r="GL37" s="732">
        <v>15527</v>
      </c>
      <c r="GM37" s="732">
        <v>0</v>
      </c>
      <c r="GN37" s="732">
        <v>0</v>
      </c>
      <c r="GO37" s="732">
        <v>0</v>
      </c>
      <c r="GP37" s="732">
        <v>5913317</v>
      </c>
      <c r="GQ37" s="732">
        <v>5913317</v>
      </c>
      <c r="GR37" s="732">
        <v>0</v>
      </c>
      <c r="GS37" s="732">
        <v>0</v>
      </c>
      <c r="GT37" s="732">
        <v>0</v>
      </c>
      <c r="HB37" s="732">
        <v>0</v>
      </c>
      <c r="HC37" s="732">
        <v>0</v>
      </c>
      <c r="HD37" s="732">
        <v>0</v>
      </c>
    </row>
    <row r="38" spans="1:212" hidden="1" x14ac:dyDescent="0.2">
      <c r="A38" s="732">
        <v>57803</v>
      </c>
      <c r="B38" s="732">
        <v>28349</v>
      </c>
      <c r="C38" s="732">
        <v>35</v>
      </c>
      <c r="D38" s="732">
        <v>2021</v>
      </c>
      <c r="E38" s="732">
        <v>5392</v>
      </c>
      <c r="F38" s="732">
        <v>0</v>
      </c>
      <c r="G38" s="732">
        <v>18800.567999999999</v>
      </c>
      <c r="H38" s="732">
        <v>17336.097999999998</v>
      </c>
      <c r="I38" s="732">
        <v>17336.097999999998</v>
      </c>
      <c r="J38" s="732">
        <v>18800.567999999999</v>
      </c>
      <c r="K38" s="732">
        <v>0</v>
      </c>
      <c r="L38" s="732">
        <v>6540</v>
      </c>
      <c r="M38" s="732">
        <v>0</v>
      </c>
      <c r="N38" s="732">
        <v>0</v>
      </c>
      <c r="P38" s="732">
        <v>18800.567999999999</v>
      </c>
      <c r="Q38" s="732">
        <v>0</v>
      </c>
      <c r="R38" s="732">
        <v>8962419</v>
      </c>
      <c r="S38" s="732">
        <v>476.71000000000004</v>
      </c>
      <c r="U38" s="732">
        <v>0</v>
      </c>
      <c r="V38" s="732">
        <v>5472.3820000000005</v>
      </c>
      <c r="W38" s="732">
        <v>3578938</v>
      </c>
      <c r="X38" s="732">
        <v>3578938</v>
      </c>
      <c r="Z38" s="732">
        <v>0</v>
      </c>
      <c r="AA38" s="732">
        <v>1</v>
      </c>
      <c r="AB38" s="732">
        <v>1</v>
      </c>
      <c r="AC38" s="732">
        <v>0</v>
      </c>
      <c r="AD38" s="732" t="s">
        <v>318</v>
      </c>
      <c r="AE38" s="732">
        <v>0</v>
      </c>
      <c r="AH38" s="732">
        <v>0</v>
      </c>
      <c r="AI38" s="732">
        <v>0</v>
      </c>
      <c r="AJ38" s="732">
        <v>5104</v>
      </c>
      <c r="AK38" s="732" t="s">
        <v>787</v>
      </c>
      <c r="AL38" s="732" t="s">
        <v>389</v>
      </c>
      <c r="AM38" s="732">
        <v>0</v>
      </c>
      <c r="AN38" s="732">
        <v>0</v>
      </c>
      <c r="AO38" s="732">
        <v>0</v>
      </c>
      <c r="AP38" s="732">
        <v>0</v>
      </c>
      <c r="AQ38" s="732">
        <v>0</v>
      </c>
      <c r="AR38" s="732">
        <v>0</v>
      </c>
      <c r="AS38" s="732">
        <v>0</v>
      </c>
      <c r="AT38" s="732">
        <v>0</v>
      </c>
      <c r="AU38" s="732">
        <v>0</v>
      </c>
      <c r="AV38" s="732">
        <v>0</v>
      </c>
      <c r="AW38" s="732">
        <v>175344109</v>
      </c>
      <c r="AX38" s="732">
        <v>173668930</v>
      </c>
      <c r="AY38" s="732">
        <v>0</v>
      </c>
      <c r="AZ38" s="732">
        <v>10444119</v>
      </c>
      <c r="BA38" s="732">
        <v>384.25</v>
      </c>
      <c r="BB38" s="732">
        <v>0</v>
      </c>
      <c r="BC38" s="732">
        <v>0</v>
      </c>
      <c r="BD38" s="732">
        <v>0</v>
      </c>
      <c r="BE38" s="732">
        <v>0</v>
      </c>
      <c r="BF38" s="732">
        <v>152992361</v>
      </c>
      <c r="BG38" s="732">
        <v>0</v>
      </c>
      <c r="BH38" s="732">
        <v>5388</v>
      </c>
      <c r="BI38" s="732">
        <v>1481700</v>
      </c>
      <c r="BJ38" s="732">
        <v>12</v>
      </c>
      <c r="BK38" s="732">
        <v>0</v>
      </c>
      <c r="BL38" s="732">
        <v>0</v>
      </c>
      <c r="BM38" s="732">
        <v>0</v>
      </c>
      <c r="BN38" s="732">
        <v>0</v>
      </c>
      <c r="BO38" s="732">
        <v>0</v>
      </c>
      <c r="BP38" s="732">
        <v>0</v>
      </c>
      <c r="BQ38" s="732">
        <v>5392</v>
      </c>
      <c r="BR38" s="732">
        <v>1</v>
      </c>
      <c r="BS38" s="732">
        <v>0</v>
      </c>
      <c r="BT38" s="732">
        <v>0</v>
      </c>
      <c r="BU38" s="732">
        <v>0</v>
      </c>
      <c r="BV38" s="732">
        <v>0</v>
      </c>
      <c r="BW38" s="732">
        <v>0</v>
      </c>
      <c r="BX38" s="732">
        <v>0</v>
      </c>
      <c r="BY38" s="732">
        <v>0</v>
      </c>
      <c r="BZ38" s="732">
        <v>0</v>
      </c>
      <c r="CA38" s="732">
        <v>0</v>
      </c>
      <c r="CB38" s="732">
        <v>0</v>
      </c>
      <c r="CC38" s="732">
        <v>0</v>
      </c>
      <c r="CG38" s="732">
        <v>0</v>
      </c>
      <c r="CH38" s="732">
        <v>193479</v>
      </c>
      <c r="CI38" s="732">
        <v>0</v>
      </c>
      <c r="CJ38" s="732">
        <v>4</v>
      </c>
      <c r="CK38" s="732">
        <v>0</v>
      </c>
      <c r="CL38" s="732">
        <v>0</v>
      </c>
      <c r="CN38" s="732">
        <v>0</v>
      </c>
      <c r="CO38" s="732">
        <v>1</v>
      </c>
      <c r="CP38" s="732">
        <v>0</v>
      </c>
      <c r="CQ38" s="732">
        <v>5.4170000000000007</v>
      </c>
      <c r="CR38" s="732">
        <v>18800.567999999999</v>
      </c>
      <c r="CS38" s="732">
        <v>0</v>
      </c>
      <c r="CT38" s="732">
        <v>0</v>
      </c>
      <c r="CU38" s="732">
        <v>0</v>
      </c>
      <c r="CV38" s="732">
        <v>0</v>
      </c>
      <c r="CW38" s="732">
        <v>0</v>
      </c>
      <c r="CX38" s="732">
        <v>0</v>
      </c>
      <c r="CY38" s="732">
        <v>0</v>
      </c>
      <c r="CZ38" s="732">
        <v>0</v>
      </c>
      <c r="DA38" s="732">
        <v>1</v>
      </c>
      <c r="DB38" s="732">
        <v>113378081</v>
      </c>
      <c r="DC38" s="732">
        <v>0</v>
      </c>
      <c r="DD38" s="732">
        <v>0</v>
      </c>
      <c r="DE38" s="732">
        <v>19768236</v>
      </c>
      <c r="DF38" s="732">
        <v>19768236</v>
      </c>
      <c r="DG38" s="732">
        <v>15113.33</v>
      </c>
      <c r="DH38" s="732">
        <v>0</v>
      </c>
      <c r="DI38" s="732">
        <v>0</v>
      </c>
      <c r="DK38" s="732">
        <v>5392</v>
      </c>
      <c r="DL38" s="732">
        <v>0</v>
      </c>
      <c r="DM38" s="732">
        <v>12399529</v>
      </c>
      <c r="DN38" s="732">
        <v>0</v>
      </c>
      <c r="DO38" s="732">
        <v>0</v>
      </c>
      <c r="DP38" s="732">
        <v>0</v>
      </c>
      <c r="DQ38" s="732">
        <v>0</v>
      </c>
      <c r="DR38" s="732">
        <v>0</v>
      </c>
      <c r="DS38" s="732">
        <v>0</v>
      </c>
      <c r="DT38" s="732">
        <v>0</v>
      </c>
      <c r="DU38" s="732">
        <v>0</v>
      </c>
      <c r="DV38" s="732">
        <v>0</v>
      </c>
      <c r="DW38" s="732">
        <v>0</v>
      </c>
      <c r="DX38" s="732">
        <v>0</v>
      </c>
      <c r="DY38" s="732">
        <v>0</v>
      </c>
      <c r="DZ38" s="732">
        <v>0</v>
      </c>
      <c r="EA38" s="732">
        <v>0.77800000000000002</v>
      </c>
      <c r="EB38" s="732">
        <v>0</v>
      </c>
      <c r="EC38" s="732">
        <v>165.11500000000001</v>
      </c>
      <c r="ED38" s="732">
        <v>1187837</v>
      </c>
      <c r="EE38" s="732">
        <v>0</v>
      </c>
      <c r="EF38" s="732">
        <v>0</v>
      </c>
      <c r="EG38" s="732">
        <v>0</v>
      </c>
      <c r="EH38" s="732">
        <v>11211692</v>
      </c>
      <c r="EI38" s="732">
        <v>0</v>
      </c>
      <c r="EJ38" s="732">
        <v>0</v>
      </c>
      <c r="EK38" s="732">
        <v>430.99</v>
      </c>
      <c r="EL38" s="732">
        <v>0</v>
      </c>
      <c r="EM38" s="732">
        <v>88.022000000000006</v>
      </c>
      <c r="EN38" s="732">
        <v>30.68</v>
      </c>
      <c r="EO38" s="732">
        <v>0</v>
      </c>
      <c r="EP38" s="732">
        <v>0</v>
      </c>
      <c r="EQ38" s="732">
        <v>550.47</v>
      </c>
      <c r="ER38" s="732">
        <v>0</v>
      </c>
      <c r="ES38" s="732">
        <v>1714.326</v>
      </c>
      <c r="ET38" s="732">
        <v>193479</v>
      </c>
      <c r="EU38" s="732">
        <v>10444119</v>
      </c>
      <c r="EV38" s="732">
        <v>0</v>
      </c>
      <c r="EW38" s="732">
        <v>0</v>
      </c>
      <c r="EX38" s="732">
        <v>0</v>
      </c>
      <c r="EZ38" s="732">
        <v>148232071</v>
      </c>
      <c r="FA38" s="732">
        <v>0</v>
      </c>
      <c r="FB38" s="732">
        <v>158676190</v>
      </c>
      <c r="FC38" s="732">
        <v>0.97326799999999991</v>
      </c>
      <c r="FD38" s="732">
        <v>0</v>
      </c>
      <c r="FE38" s="732">
        <v>20752679</v>
      </c>
      <c r="FF38" s="732">
        <v>4684180</v>
      </c>
      <c r="FG38" s="732">
        <v>5.4563E-2</v>
      </c>
      <c r="FH38" s="732">
        <v>4.8908E-2</v>
      </c>
      <c r="FI38" s="732">
        <v>0</v>
      </c>
      <c r="FJ38" s="732">
        <v>0</v>
      </c>
      <c r="FK38" s="732">
        <v>29976.627</v>
      </c>
      <c r="FL38" s="732">
        <v>184306528</v>
      </c>
      <c r="FM38" s="732">
        <v>0</v>
      </c>
      <c r="FN38" s="732">
        <v>0</v>
      </c>
      <c r="FO38" s="732">
        <v>0</v>
      </c>
      <c r="FP38" s="732">
        <v>0</v>
      </c>
      <c r="FQ38" s="732">
        <v>0</v>
      </c>
      <c r="FR38" s="732">
        <v>0</v>
      </c>
      <c r="FS38" s="732">
        <v>0</v>
      </c>
      <c r="FT38" s="732">
        <v>0</v>
      </c>
      <c r="FU38" s="732">
        <v>1.903</v>
      </c>
      <c r="FV38" s="732">
        <v>0</v>
      </c>
      <c r="FW38" s="732">
        <v>0</v>
      </c>
      <c r="FX38" s="732">
        <v>0</v>
      </c>
      <c r="FY38" s="732">
        <v>0</v>
      </c>
      <c r="FZ38" s="732">
        <v>0</v>
      </c>
      <c r="GA38" s="732">
        <v>0</v>
      </c>
      <c r="GB38" s="732">
        <v>8069706</v>
      </c>
      <c r="GC38" s="732">
        <v>8069706</v>
      </c>
      <c r="GD38" s="732">
        <v>914</v>
      </c>
      <c r="GF38" s="732">
        <v>0</v>
      </c>
      <c r="GG38" s="732">
        <v>0</v>
      </c>
      <c r="GH38" s="732">
        <v>0</v>
      </c>
      <c r="GI38" s="732">
        <v>0</v>
      </c>
      <c r="GJ38" s="732">
        <v>0</v>
      </c>
      <c r="GK38" s="732">
        <v>5360</v>
      </c>
      <c r="GL38" s="732">
        <v>35199</v>
      </c>
      <c r="GM38" s="732">
        <v>0</v>
      </c>
      <c r="GN38" s="732">
        <v>0</v>
      </c>
      <c r="GO38" s="732">
        <v>0</v>
      </c>
      <c r="GP38" s="732">
        <v>184113049</v>
      </c>
      <c r="GQ38" s="732">
        <v>184113049</v>
      </c>
      <c r="GR38" s="732">
        <v>0</v>
      </c>
      <c r="GS38" s="732">
        <v>0</v>
      </c>
      <c r="GT38" s="732">
        <v>0</v>
      </c>
      <c r="HB38" s="732">
        <v>0</v>
      </c>
      <c r="HC38" s="732">
        <v>0</v>
      </c>
      <c r="HD38" s="732">
        <v>0</v>
      </c>
    </row>
    <row r="39" spans="1:212" hidden="1" x14ac:dyDescent="0.2">
      <c r="A39" s="732">
        <v>57804</v>
      </c>
      <c r="B39" s="732">
        <v>28349</v>
      </c>
      <c r="C39" s="732">
        <v>35</v>
      </c>
      <c r="D39" s="732">
        <v>2021</v>
      </c>
      <c r="E39" s="732">
        <v>5392</v>
      </c>
      <c r="F39" s="732">
        <v>0</v>
      </c>
      <c r="G39" s="732">
        <v>4648.7730000000001</v>
      </c>
      <c r="H39" s="732">
        <v>4376.2120000000004</v>
      </c>
      <c r="I39" s="732">
        <v>4376.2120000000004</v>
      </c>
      <c r="J39" s="732">
        <v>4648.7730000000001</v>
      </c>
      <c r="K39" s="732">
        <v>0</v>
      </c>
      <c r="L39" s="732">
        <v>6540</v>
      </c>
      <c r="M39" s="732">
        <v>0</v>
      </c>
      <c r="N39" s="732">
        <v>0</v>
      </c>
      <c r="P39" s="732">
        <v>4648.7730000000001</v>
      </c>
      <c r="Q39" s="732">
        <v>0</v>
      </c>
      <c r="R39" s="732">
        <v>2216117</v>
      </c>
      <c r="S39" s="732">
        <v>476.71000000000004</v>
      </c>
      <c r="U39" s="732">
        <v>0</v>
      </c>
      <c r="V39" s="732">
        <v>994.19800000000009</v>
      </c>
      <c r="W39" s="732">
        <v>650205</v>
      </c>
      <c r="X39" s="732">
        <v>650205</v>
      </c>
      <c r="Z39" s="732">
        <v>0</v>
      </c>
      <c r="AA39" s="732">
        <v>1</v>
      </c>
      <c r="AB39" s="732">
        <v>1</v>
      </c>
      <c r="AC39" s="732">
        <v>0</v>
      </c>
      <c r="AD39" s="732" t="s">
        <v>318</v>
      </c>
      <c r="AE39" s="732">
        <v>0</v>
      </c>
      <c r="AH39" s="732">
        <v>0</v>
      </c>
      <c r="AI39" s="732">
        <v>0</v>
      </c>
      <c r="AJ39" s="732">
        <v>5104</v>
      </c>
      <c r="AK39" s="732" t="s">
        <v>787</v>
      </c>
      <c r="AL39" s="732" t="s">
        <v>326</v>
      </c>
      <c r="AM39" s="732">
        <v>0</v>
      </c>
      <c r="AN39" s="732">
        <v>0</v>
      </c>
      <c r="AO39" s="732">
        <v>0</v>
      </c>
      <c r="AP39" s="732">
        <v>0</v>
      </c>
      <c r="AQ39" s="732">
        <v>0</v>
      </c>
      <c r="AR39" s="732">
        <v>0</v>
      </c>
      <c r="AS39" s="732">
        <v>0</v>
      </c>
      <c r="AT39" s="732">
        <v>0</v>
      </c>
      <c r="AU39" s="732">
        <v>0</v>
      </c>
      <c r="AV39" s="732">
        <v>0</v>
      </c>
      <c r="AW39" s="732">
        <v>46510802</v>
      </c>
      <c r="AX39" s="732">
        <v>45232389</v>
      </c>
      <c r="AY39" s="732">
        <v>0</v>
      </c>
      <c r="AZ39" s="732">
        <v>3494530</v>
      </c>
      <c r="BA39" s="732">
        <v>0</v>
      </c>
      <c r="BB39" s="732">
        <v>0</v>
      </c>
      <c r="BC39" s="732">
        <v>0</v>
      </c>
      <c r="BD39" s="732">
        <v>0</v>
      </c>
      <c r="BE39" s="732">
        <v>0</v>
      </c>
      <c r="BF39" s="732">
        <v>38915028</v>
      </c>
      <c r="BG39" s="732">
        <v>0</v>
      </c>
      <c r="BH39" s="732">
        <v>6112.723</v>
      </c>
      <c r="BI39" s="732">
        <v>1278413</v>
      </c>
      <c r="BJ39" s="732">
        <v>12</v>
      </c>
      <c r="BK39" s="732">
        <v>0</v>
      </c>
      <c r="BL39" s="732">
        <v>0</v>
      </c>
      <c r="BM39" s="732">
        <v>0</v>
      </c>
      <c r="BN39" s="732">
        <v>0</v>
      </c>
      <c r="BO39" s="732">
        <v>0</v>
      </c>
      <c r="BP39" s="732">
        <v>0</v>
      </c>
      <c r="BQ39" s="732">
        <v>5392</v>
      </c>
      <c r="BR39" s="732">
        <v>1</v>
      </c>
      <c r="BS39" s="732">
        <v>0</v>
      </c>
      <c r="BT39" s="732">
        <v>0</v>
      </c>
      <c r="BU39" s="732">
        <v>0</v>
      </c>
      <c r="BV39" s="732">
        <v>0</v>
      </c>
      <c r="BW39" s="732">
        <v>0</v>
      </c>
      <c r="BX39" s="732">
        <v>0</v>
      </c>
      <c r="BY39" s="732">
        <v>0</v>
      </c>
      <c r="BZ39" s="732">
        <v>0</v>
      </c>
      <c r="CA39" s="732">
        <v>0</v>
      </c>
      <c r="CB39" s="732">
        <v>0</v>
      </c>
      <c r="CC39" s="732">
        <v>0</v>
      </c>
      <c r="CG39" s="732">
        <v>0</v>
      </c>
      <c r="CH39" s="732">
        <v>0</v>
      </c>
      <c r="CI39" s="732">
        <v>0</v>
      </c>
      <c r="CJ39" s="732">
        <v>4</v>
      </c>
      <c r="CK39" s="732">
        <v>0</v>
      </c>
      <c r="CL39" s="732">
        <v>0</v>
      </c>
      <c r="CN39" s="732">
        <v>0</v>
      </c>
      <c r="CO39" s="732">
        <v>1</v>
      </c>
      <c r="CP39" s="732">
        <v>0</v>
      </c>
      <c r="CQ39" s="732">
        <v>0</v>
      </c>
      <c r="CR39" s="732">
        <v>4648.7730000000001</v>
      </c>
      <c r="CS39" s="732">
        <v>0</v>
      </c>
      <c r="CT39" s="732">
        <v>0</v>
      </c>
      <c r="CU39" s="732">
        <v>0</v>
      </c>
      <c r="CV39" s="732">
        <v>0</v>
      </c>
      <c r="CW39" s="732">
        <v>0</v>
      </c>
      <c r="CX39" s="732">
        <v>0</v>
      </c>
      <c r="CY39" s="732">
        <v>0</v>
      </c>
      <c r="CZ39" s="732">
        <v>0</v>
      </c>
      <c r="DA39" s="732">
        <v>1</v>
      </c>
      <c r="DB39" s="732">
        <v>28620426</v>
      </c>
      <c r="DC39" s="732">
        <v>0</v>
      </c>
      <c r="DD39" s="732">
        <v>0</v>
      </c>
      <c r="DE39" s="732">
        <v>6032274</v>
      </c>
      <c r="DF39" s="732">
        <v>6032274</v>
      </c>
      <c r="DG39" s="732">
        <v>4611.83</v>
      </c>
      <c r="DH39" s="732">
        <v>0</v>
      </c>
      <c r="DI39" s="732">
        <v>0</v>
      </c>
      <c r="DK39" s="732">
        <v>5392</v>
      </c>
      <c r="DL39" s="732">
        <v>0</v>
      </c>
      <c r="DM39" s="732">
        <v>2776461</v>
      </c>
      <c r="DN39" s="732">
        <v>0</v>
      </c>
      <c r="DO39" s="732">
        <v>0</v>
      </c>
      <c r="DP39" s="732">
        <v>0</v>
      </c>
      <c r="DQ39" s="732">
        <v>0</v>
      </c>
      <c r="DR39" s="732">
        <v>0</v>
      </c>
      <c r="DS39" s="732">
        <v>0</v>
      </c>
      <c r="DT39" s="732">
        <v>0</v>
      </c>
      <c r="DU39" s="732">
        <v>0</v>
      </c>
      <c r="DV39" s="732">
        <v>0</v>
      </c>
      <c r="DW39" s="732">
        <v>0</v>
      </c>
      <c r="DX39" s="732">
        <v>0</v>
      </c>
      <c r="DY39" s="732">
        <v>0</v>
      </c>
      <c r="DZ39" s="732">
        <v>0</v>
      </c>
      <c r="EA39" s="732">
        <v>0</v>
      </c>
      <c r="EB39" s="732">
        <v>0</v>
      </c>
      <c r="EC39" s="732">
        <v>229.792</v>
      </c>
      <c r="ED39" s="732">
        <v>1653124</v>
      </c>
      <c r="EE39" s="732">
        <v>0</v>
      </c>
      <c r="EF39" s="732">
        <v>0</v>
      </c>
      <c r="EG39" s="732">
        <v>0</v>
      </c>
      <c r="EH39" s="732">
        <v>1123337</v>
      </c>
      <c r="EI39" s="732">
        <v>0</v>
      </c>
      <c r="EJ39" s="732">
        <v>0</v>
      </c>
      <c r="EK39" s="732">
        <v>56.243000000000002</v>
      </c>
      <c r="EL39" s="732">
        <v>0</v>
      </c>
      <c r="EM39" s="732">
        <v>0</v>
      </c>
      <c r="EN39" s="732">
        <v>0.60699999999999998</v>
      </c>
      <c r="EO39" s="732">
        <v>0</v>
      </c>
      <c r="EP39" s="732">
        <v>0</v>
      </c>
      <c r="EQ39" s="732">
        <v>56.85</v>
      </c>
      <c r="ER39" s="732">
        <v>0</v>
      </c>
      <c r="ES39" s="732">
        <v>171.76400000000001</v>
      </c>
      <c r="ET39" s="732">
        <v>0</v>
      </c>
      <c r="EU39" s="732">
        <v>3494530</v>
      </c>
      <c r="EV39" s="732">
        <v>0</v>
      </c>
      <c r="EW39" s="732">
        <v>0</v>
      </c>
      <c r="EX39" s="732">
        <v>0</v>
      </c>
      <c r="EZ39" s="732">
        <v>38762289</v>
      </c>
      <c r="FA39" s="732">
        <v>0</v>
      </c>
      <c r="FB39" s="732">
        <v>42256819</v>
      </c>
      <c r="FC39" s="732">
        <v>0.97326799999999991</v>
      </c>
      <c r="FD39" s="732">
        <v>0</v>
      </c>
      <c r="FE39" s="732">
        <v>5278636</v>
      </c>
      <c r="FF39" s="732">
        <v>1191464</v>
      </c>
      <c r="FG39" s="732">
        <v>5.4563E-2</v>
      </c>
      <c r="FH39" s="732">
        <v>4.8908E-2</v>
      </c>
      <c r="FI39" s="732">
        <v>0</v>
      </c>
      <c r="FJ39" s="732">
        <v>0</v>
      </c>
      <c r="FK39" s="732">
        <v>7624.8330000000005</v>
      </c>
      <c r="FL39" s="732">
        <v>48726919</v>
      </c>
      <c r="FM39" s="732">
        <v>0</v>
      </c>
      <c r="FN39" s="732">
        <v>0</v>
      </c>
      <c r="FO39" s="732">
        <v>994528</v>
      </c>
      <c r="FP39" s="732">
        <v>0</v>
      </c>
      <c r="FQ39" s="732">
        <v>994528</v>
      </c>
      <c r="FR39" s="732">
        <v>994528</v>
      </c>
      <c r="FS39" s="732">
        <v>0</v>
      </c>
      <c r="FT39" s="732">
        <v>0</v>
      </c>
      <c r="FU39" s="732">
        <v>0</v>
      </c>
      <c r="FV39" s="732">
        <v>0</v>
      </c>
      <c r="FW39" s="732">
        <v>0</v>
      </c>
      <c r="FX39" s="732">
        <v>0</v>
      </c>
      <c r="FY39" s="732">
        <v>0</v>
      </c>
      <c r="FZ39" s="732">
        <v>0</v>
      </c>
      <c r="GA39" s="732">
        <v>0</v>
      </c>
      <c r="GB39" s="732">
        <v>1904512</v>
      </c>
      <c r="GC39" s="732">
        <v>1904512</v>
      </c>
      <c r="GD39" s="732">
        <v>215.71100000000001</v>
      </c>
      <c r="GF39" s="732">
        <v>0</v>
      </c>
      <c r="GG39" s="732">
        <v>0</v>
      </c>
      <c r="GH39" s="732">
        <v>0</v>
      </c>
      <c r="GI39" s="732">
        <v>0</v>
      </c>
      <c r="GJ39" s="732">
        <v>0</v>
      </c>
      <c r="GK39" s="732">
        <v>5340.4940000000006</v>
      </c>
      <c r="GL39" s="732">
        <v>64453</v>
      </c>
      <c r="GM39" s="732">
        <v>0</v>
      </c>
      <c r="GN39" s="732">
        <v>413599</v>
      </c>
      <c r="GO39" s="732">
        <v>0</v>
      </c>
      <c r="GP39" s="732">
        <v>48726919</v>
      </c>
      <c r="GQ39" s="732">
        <v>48726919</v>
      </c>
      <c r="GR39" s="732">
        <v>0</v>
      </c>
      <c r="GS39" s="732">
        <v>0</v>
      </c>
      <c r="GT39" s="732">
        <v>0</v>
      </c>
      <c r="HB39" s="732">
        <v>0</v>
      </c>
      <c r="HC39" s="732">
        <v>0</v>
      </c>
      <c r="HD39" s="732">
        <v>0</v>
      </c>
    </row>
    <row r="40" spans="1:212" hidden="1" x14ac:dyDescent="0.2">
      <c r="A40" s="732">
        <v>57805</v>
      </c>
      <c r="B40" s="732">
        <v>28349</v>
      </c>
      <c r="C40" s="732">
        <v>35</v>
      </c>
      <c r="D40" s="732">
        <v>2021</v>
      </c>
      <c r="E40" s="732">
        <v>5392</v>
      </c>
      <c r="F40" s="732">
        <v>0</v>
      </c>
      <c r="G40" s="732">
        <v>205.43300000000002</v>
      </c>
      <c r="H40" s="732">
        <v>199.512</v>
      </c>
      <c r="I40" s="732">
        <v>199.512</v>
      </c>
      <c r="J40" s="732">
        <v>205.43300000000002</v>
      </c>
      <c r="K40" s="732">
        <v>0</v>
      </c>
      <c r="L40" s="732">
        <v>6540</v>
      </c>
      <c r="M40" s="732">
        <v>0</v>
      </c>
      <c r="N40" s="732">
        <v>0</v>
      </c>
      <c r="P40" s="732">
        <v>205.43300000000002</v>
      </c>
      <c r="Q40" s="732">
        <v>0</v>
      </c>
      <c r="R40" s="732">
        <v>97932</v>
      </c>
      <c r="S40" s="732">
        <v>476.71000000000004</v>
      </c>
      <c r="U40" s="732">
        <v>0</v>
      </c>
      <c r="V40" s="732">
        <v>79.025000000000006</v>
      </c>
      <c r="W40" s="732">
        <v>51682</v>
      </c>
      <c r="X40" s="732">
        <v>51682</v>
      </c>
      <c r="Z40" s="732">
        <v>0</v>
      </c>
      <c r="AA40" s="732">
        <v>1</v>
      </c>
      <c r="AB40" s="732">
        <v>1</v>
      </c>
      <c r="AC40" s="732">
        <v>0</v>
      </c>
      <c r="AD40" s="732" t="s">
        <v>318</v>
      </c>
      <c r="AE40" s="732">
        <v>0</v>
      </c>
      <c r="AH40" s="732">
        <v>0</v>
      </c>
      <c r="AI40" s="732">
        <v>0</v>
      </c>
      <c r="AJ40" s="732">
        <v>5104</v>
      </c>
      <c r="AK40" s="732" t="s">
        <v>787</v>
      </c>
      <c r="AL40" s="732" t="s">
        <v>327</v>
      </c>
      <c r="AM40" s="732">
        <v>0</v>
      </c>
      <c r="AN40" s="732">
        <v>0</v>
      </c>
      <c r="AO40" s="732">
        <v>0</v>
      </c>
      <c r="AP40" s="732">
        <v>0</v>
      </c>
      <c r="AQ40" s="732">
        <v>0</v>
      </c>
      <c r="AR40" s="732">
        <v>0</v>
      </c>
      <c r="AS40" s="732">
        <v>0</v>
      </c>
      <c r="AT40" s="732">
        <v>0</v>
      </c>
      <c r="AU40" s="732">
        <v>0</v>
      </c>
      <c r="AV40" s="732">
        <v>0</v>
      </c>
      <c r="AW40" s="732">
        <v>1973508</v>
      </c>
      <c r="AX40" s="732">
        <v>1973508</v>
      </c>
      <c r="AY40" s="732">
        <v>0</v>
      </c>
      <c r="AZ40" s="732">
        <v>97932</v>
      </c>
      <c r="BA40" s="732">
        <v>0</v>
      </c>
      <c r="BB40" s="732">
        <v>0</v>
      </c>
      <c r="BC40" s="732">
        <v>0</v>
      </c>
      <c r="BD40" s="732">
        <v>0</v>
      </c>
      <c r="BE40" s="732">
        <v>0</v>
      </c>
      <c r="BF40" s="732">
        <v>1735269</v>
      </c>
      <c r="BG40" s="732">
        <v>0</v>
      </c>
      <c r="BH40" s="732">
        <v>0</v>
      </c>
      <c r="BI40" s="732">
        <v>0</v>
      </c>
      <c r="BJ40" s="732">
        <v>12</v>
      </c>
      <c r="BK40" s="732">
        <v>0</v>
      </c>
      <c r="BL40" s="732">
        <v>0</v>
      </c>
      <c r="BM40" s="732">
        <v>0</v>
      </c>
      <c r="BN40" s="732">
        <v>0</v>
      </c>
      <c r="BO40" s="732">
        <v>0</v>
      </c>
      <c r="BP40" s="732">
        <v>0</v>
      </c>
      <c r="BQ40" s="732">
        <v>5392</v>
      </c>
      <c r="BR40" s="732">
        <v>1</v>
      </c>
      <c r="BS40" s="732">
        <v>0</v>
      </c>
      <c r="BT40" s="732">
        <v>0</v>
      </c>
      <c r="BU40" s="732">
        <v>0</v>
      </c>
      <c r="BV40" s="732">
        <v>0</v>
      </c>
      <c r="BW40" s="732">
        <v>0</v>
      </c>
      <c r="BX40" s="732">
        <v>0</v>
      </c>
      <c r="BY40" s="732">
        <v>0</v>
      </c>
      <c r="BZ40" s="732">
        <v>0</v>
      </c>
      <c r="CA40" s="732">
        <v>0</v>
      </c>
      <c r="CB40" s="732">
        <v>0</v>
      </c>
      <c r="CC40" s="732">
        <v>0</v>
      </c>
      <c r="CG40" s="732">
        <v>0</v>
      </c>
      <c r="CH40" s="732">
        <v>0</v>
      </c>
      <c r="CI40" s="732">
        <v>0</v>
      </c>
      <c r="CJ40" s="732">
        <v>4</v>
      </c>
      <c r="CK40" s="732">
        <v>0</v>
      </c>
      <c r="CL40" s="732">
        <v>0</v>
      </c>
      <c r="CN40" s="732">
        <v>0</v>
      </c>
      <c r="CO40" s="732">
        <v>1</v>
      </c>
      <c r="CP40" s="732">
        <v>0</v>
      </c>
      <c r="CQ40" s="732">
        <v>0</v>
      </c>
      <c r="CR40" s="732">
        <v>205.43300000000002</v>
      </c>
      <c r="CS40" s="732">
        <v>0</v>
      </c>
      <c r="CT40" s="732">
        <v>0</v>
      </c>
      <c r="CU40" s="732">
        <v>0</v>
      </c>
      <c r="CV40" s="732">
        <v>0</v>
      </c>
      <c r="CW40" s="732">
        <v>0</v>
      </c>
      <c r="CX40" s="732">
        <v>0</v>
      </c>
      <c r="CY40" s="732">
        <v>0</v>
      </c>
      <c r="CZ40" s="732">
        <v>0</v>
      </c>
      <c r="DA40" s="732">
        <v>1</v>
      </c>
      <c r="DB40" s="732">
        <v>1304808</v>
      </c>
      <c r="DC40" s="732">
        <v>0</v>
      </c>
      <c r="DD40" s="732">
        <v>0</v>
      </c>
      <c r="DE40" s="732">
        <v>299100</v>
      </c>
      <c r="DF40" s="732">
        <v>299100</v>
      </c>
      <c r="DG40" s="732">
        <v>228.67000000000002</v>
      </c>
      <c r="DH40" s="732">
        <v>0</v>
      </c>
      <c r="DI40" s="732">
        <v>0</v>
      </c>
      <c r="DK40" s="732">
        <v>5392</v>
      </c>
      <c r="DL40" s="732">
        <v>0</v>
      </c>
      <c r="DM40" s="732">
        <v>127340</v>
      </c>
      <c r="DN40" s="732">
        <v>0</v>
      </c>
      <c r="DO40" s="732">
        <v>0</v>
      </c>
      <c r="DP40" s="732">
        <v>0</v>
      </c>
      <c r="DQ40" s="732">
        <v>0</v>
      </c>
      <c r="DR40" s="732">
        <v>0</v>
      </c>
      <c r="DS40" s="732">
        <v>0</v>
      </c>
      <c r="DT40" s="732">
        <v>0</v>
      </c>
      <c r="DU40" s="732">
        <v>0</v>
      </c>
      <c r="DV40" s="732">
        <v>0</v>
      </c>
      <c r="DW40" s="732">
        <v>0</v>
      </c>
      <c r="DX40" s="732">
        <v>0</v>
      </c>
      <c r="DY40" s="732">
        <v>0</v>
      </c>
      <c r="DZ40" s="732">
        <v>0</v>
      </c>
      <c r="EA40" s="732">
        <v>0</v>
      </c>
      <c r="EB40" s="732">
        <v>0</v>
      </c>
      <c r="EC40" s="732">
        <v>0</v>
      </c>
      <c r="ED40" s="732">
        <v>0</v>
      </c>
      <c r="EE40" s="732">
        <v>0</v>
      </c>
      <c r="EF40" s="732">
        <v>0</v>
      </c>
      <c r="EG40" s="732">
        <v>0</v>
      </c>
      <c r="EH40" s="732">
        <v>127340</v>
      </c>
      <c r="EI40" s="732">
        <v>0</v>
      </c>
      <c r="EJ40" s="732">
        <v>0</v>
      </c>
      <c r="EK40" s="732">
        <v>5.0670000000000002</v>
      </c>
      <c r="EL40" s="732">
        <v>0</v>
      </c>
      <c r="EM40" s="732">
        <v>0</v>
      </c>
      <c r="EN40" s="732">
        <v>0.85400000000000009</v>
      </c>
      <c r="EO40" s="732">
        <v>0</v>
      </c>
      <c r="EP40" s="732">
        <v>0</v>
      </c>
      <c r="EQ40" s="732">
        <v>5.9210000000000003</v>
      </c>
      <c r="ER40" s="732">
        <v>0</v>
      </c>
      <c r="ES40" s="732">
        <v>19.471</v>
      </c>
      <c r="ET40" s="732">
        <v>0</v>
      </c>
      <c r="EU40" s="732">
        <v>97932</v>
      </c>
      <c r="EV40" s="732">
        <v>0</v>
      </c>
      <c r="EW40" s="732">
        <v>0</v>
      </c>
      <c r="EX40" s="732">
        <v>0</v>
      </c>
      <c r="EZ40" s="732">
        <v>1684998</v>
      </c>
      <c r="FA40" s="732">
        <v>0</v>
      </c>
      <c r="FB40" s="732">
        <v>1782930</v>
      </c>
      <c r="FC40" s="732">
        <v>0.97326799999999991</v>
      </c>
      <c r="FD40" s="732">
        <v>0</v>
      </c>
      <c r="FE40" s="732">
        <v>235381</v>
      </c>
      <c r="FF40" s="732">
        <v>53129</v>
      </c>
      <c r="FG40" s="732">
        <v>5.4563E-2</v>
      </c>
      <c r="FH40" s="732">
        <v>4.8908E-2</v>
      </c>
      <c r="FI40" s="732">
        <v>0</v>
      </c>
      <c r="FJ40" s="732">
        <v>0</v>
      </c>
      <c r="FK40" s="732">
        <v>340.00100000000003</v>
      </c>
      <c r="FL40" s="732">
        <v>2071440</v>
      </c>
      <c r="FM40" s="732">
        <v>0</v>
      </c>
      <c r="FN40" s="732">
        <v>0</v>
      </c>
      <c r="FO40" s="732">
        <v>0</v>
      </c>
      <c r="FP40" s="732">
        <v>0</v>
      </c>
      <c r="FQ40" s="732">
        <v>0</v>
      </c>
      <c r="FR40" s="732">
        <v>0</v>
      </c>
      <c r="FS40" s="732">
        <v>0</v>
      </c>
      <c r="FT40" s="732">
        <v>0</v>
      </c>
      <c r="FU40" s="732">
        <v>0</v>
      </c>
      <c r="FV40" s="732">
        <v>0</v>
      </c>
      <c r="FW40" s="732">
        <v>0</v>
      </c>
      <c r="FX40" s="732">
        <v>0</v>
      </c>
      <c r="FY40" s="732">
        <v>0</v>
      </c>
      <c r="FZ40" s="732">
        <v>0</v>
      </c>
      <c r="GA40" s="732">
        <v>0</v>
      </c>
      <c r="GB40" s="732">
        <v>0</v>
      </c>
      <c r="GC40" s="732">
        <v>0</v>
      </c>
      <c r="GD40" s="732">
        <v>0</v>
      </c>
      <c r="GF40" s="732">
        <v>0</v>
      </c>
      <c r="GG40" s="732">
        <v>0</v>
      </c>
      <c r="GH40" s="732">
        <v>0</v>
      </c>
      <c r="GI40" s="732">
        <v>0</v>
      </c>
      <c r="GJ40" s="732">
        <v>0</v>
      </c>
      <c r="GK40" s="732">
        <v>5183</v>
      </c>
      <c r="GL40" s="732">
        <v>4467</v>
      </c>
      <c r="GM40" s="732">
        <v>0</v>
      </c>
      <c r="GN40" s="732">
        <v>0</v>
      </c>
      <c r="GO40" s="732">
        <v>0</v>
      </c>
      <c r="GP40" s="732">
        <v>2071440</v>
      </c>
      <c r="GQ40" s="732">
        <v>2071440</v>
      </c>
      <c r="GR40" s="732">
        <v>0</v>
      </c>
      <c r="GS40" s="732">
        <v>0</v>
      </c>
      <c r="GT40" s="732">
        <v>0</v>
      </c>
      <c r="HB40" s="732">
        <v>0</v>
      </c>
      <c r="HC40" s="732">
        <v>0</v>
      </c>
      <c r="HD40" s="732">
        <v>0</v>
      </c>
    </row>
    <row r="41" spans="1:212" hidden="1" x14ac:dyDescent="0.2">
      <c r="A41" s="732">
        <v>57806</v>
      </c>
      <c r="B41" s="732">
        <v>28349</v>
      </c>
      <c r="C41" s="732">
        <v>35</v>
      </c>
      <c r="D41" s="732">
        <v>2021</v>
      </c>
      <c r="E41" s="732">
        <v>5392</v>
      </c>
      <c r="F41" s="732">
        <v>0</v>
      </c>
      <c r="G41" s="732">
        <v>1232.9570000000001</v>
      </c>
      <c r="H41" s="732">
        <v>1173.0150000000001</v>
      </c>
      <c r="I41" s="732">
        <v>1173.0150000000001</v>
      </c>
      <c r="J41" s="732">
        <v>1232.9570000000001</v>
      </c>
      <c r="K41" s="732">
        <v>0</v>
      </c>
      <c r="L41" s="732">
        <v>6540</v>
      </c>
      <c r="M41" s="732">
        <v>0</v>
      </c>
      <c r="N41" s="732">
        <v>0</v>
      </c>
      <c r="P41" s="732">
        <v>1232.9570000000001</v>
      </c>
      <c r="Q41" s="732">
        <v>0</v>
      </c>
      <c r="R41" s="732">
        <v>587763</v>
      </c>
      <c r="S41" s="732">
        <v>476.71000000000004</v>
      </c>
      <c r="U41" s="732">
        <v>0</v>
      </c>
      <c r="V41" s="732">
        <v>274.73200000000003</v>
      </c>
      <c r="W41" s="732">
        <v>179675</v>
      </c>
      <c r="X41" s="732">
        <v>179675</v>
      </c>
      <c r="Z41" s="732">
        <v>0</v>
      </c>
      <c r="AA41" s="732">
        <v>1</v>
      </c>
      <c r="AB41" s="732">
        <v>1</v>
      </c>
      <c r="AC41" s="732">
        <v>0</v>
      </c>
      <c r="AD41" s="732" t="s">
        <v>318</v>
      </c>
      <c r="AE41" s="732">
        <v>0</v>
      </c>
      <c r="AH41" s="732">
        <v>0</v>
      </c>
      <c r="AI41" s="732">
        <v>0</v>
      </c>
      <c r="AJ41" s="732">
        <v>5104</v>
      </c>
      <c r="AK41" s="732" t="s">
        <v>787</v>
      </c>
      <c r="AL41" s="732" t="s">
        <v>328</v>
      </c>
      <c r="AM41" s="732">
        <v>0</v>
      </c>
      <c r="AN41" s="732">
        <v>0</v>
      </c>
      <c r="AO41" s="732">
        <v>0</v>
      </c>
      <c r="AP41" s="732">
        <v>0</v>
      </c>
      <c r="AQ41" s="732">
        <v>0</v>
      </c>
      <c r="AR41" s="732">
        <v>0</v>
      </c>
      <c r="AS41" s="732">
        <v>0</v>
      </c>
      <c r="AT41" s="732">
        <v>0</v>
      </c>
      <c r="AU41" s="732">
        <v>0</v>
      </c>
      <c r="AV41" s="732">
        <v>0</v>
      </c>
      <c r="AW41" s="732">
        <v>11735495</v>
      </c>
      <c r="AX41" s="732">
        <v>11674462</v>
      </c>
      <c r="AY41" s="732">
        <v>0</v>
      </c>
      <c r="AZ41" s="732">
        <v>628463</v>
      </c>
      <c r="BA41" s="732">
        <v>40.582999999999998</v>
      </c>
      <c r="BB41" s="732">
        <v>45518</v>
      </c>
      <c r="BC41" s="732">
        <v>45518</v>
      </c>
      <c r="BD41" s="732">
        <v>58</v>
      </c>
      <c r="BE41" s="732">
        <v>0</v>
      </c>
      <c r="BF41" s="732">
        <v>10272206</v>
      </c>
      <c r="BG41" s="732">
        <v>0</v>
      </c>
      <c r="BH41" s="732">
        <v>148</v>
      </c>
      <c r="BI41" s="732">
        <v>40700</v>
      </c>
      <c r="BJ41" s="732">
        <v>12</v>
      </c>
      <c r="BK41" s="732">
        <v>0</v>
      </c>
      <c r="BL41" s="732">
        <v>0</v>
      </c>
      <c r="BM41" s="732">
        <v>0</v>
      </c>
      <c r="BN41" s="732">
        <v>0</v>
      </c>
      <c r="BO41" s="732">
        <v>0</v>
      </c>
      <c r="BP41" s="732">
        <v>0</v>
      </c>
      <c r="BQ41" s="732">
        <v>5392</v>
      </c>
      <c r="BR41" s="732">
        <v>1</v>
      </c>
      <c r="BS41" s="732">
        <v>0</v>
      </c>
      <c r="BT41" s="732">
        <v>0</v>
      </c>
      <c r="BU41" s="732">
        <v>0</v>
      </c>
      <c r="BV41" s="732">
        <v>0</v>
      </c>
      <c r="BW41" s="732">
        <v>0</v>
      </c>
      <c r="BX41" s="732">
        <v>0</v>
      </c>
      <c r="BY41" s="732">
        <v>0</v>
      </c>
      <c r="BZ41" s="732">
        <v>0</v>
      </c>
      <c r="CA41" s="732">
        <v>0</v>
      </c>
      <c r="CB41" s="732">
        <v>0</v>
      </c>
      <c r="CC41" s="732">
        <v>0</v>
      </c>
      <c r="CG41" s="732">
        <v>0</v>
      </c>
      <c r="CH41" s="732">
        <v>20333</v>
      </c>
      <c r="CI41" s="732">
        <v>0</v>
      </c>
      <c r="CJ41" s="732">
        <v>4</v>
      </c>
      <c r="CK41" s="732">
        <v>0</v>
      </c>
      <c r="CL41" s="732">
        <v>0</v>
      </c>
      <c r="CN41" s="732">
        <v>0</v>
      </c>
      <c r="CO41" s="732">
        <v>1</v>
      </c>
      <c r="CP41" s="732">
        <v>0</v>
      </c>
      <c r="CQ41" s="732">
        <v>0.16700000000000001</v>
      </c>
      <c r="CR41" s="732">
        <v>1232.9570000000001</v>
      </c>
      <c r="CS41" s="732">
        <v>0</v>
      </c>
      <c r="CT41" s="732">
        <v>0</v>
      </c>
      <c r="CU41" s="732">
        <v>0</v>
      </c>
      <c r="CV41" s="732">
        <v>0</v>
      </c>
      <c r="CW41" s="732">
        <v>0</v>
      </c>
      <c r="CX41" s="732">
        <v>0</v>
      </c>
      <c r="CY41" s="732">
        <v>0</v>
      </c>
      <c r="CZ41" s="732">
        <v>0</v>
      </c>
      <c r="DA41" s="732">
        <v>1</v>
      </c>
      <c r="DB41" s="732">
        <v>7671518</v>
      </c>
      <c r="DC41" s="732">
        <v>0</v>
      </c>
      <c r="DD41" s="732">
        <v>0</v>
      </c>
      <c r="DE41" s="732">
        <v>1679472</v>
      </c>
      <c r="DF41" s="732">
        <v>1679472</v>
      </c>
      <c r="DG41" s="732">
        <v>1284</v>
      </c>
      <c r="DH41" s="732">
        <v>0</v>
      </c>
      <c r="DI41" s="732">
        <v>0</v>
      </c>
      <c r="DK41" s="732">
        <v>5392</v>
      </c>
      <c r="DL41" s="732">
        <v>0</v>
      </c>
      <c r="DM41" s="732">
        <v>598515</v>
      </c>
      <c r="DN41" s="732">
        <v>0</v>
      </c>
      <c r="DO41" s="732">
        <v>0</v>
      </c>
      <c r="DP41" s="732">
        <v>0</v>
      </c>
      <c r="DQ41" s="732">
        <v>0</v>
      </c>
      <c r="DR41" s="732">
        <v>0</v>
      </c>
      <c r="DS41" s="732">
        <v>0</v>
      </c>
      <c r="DT41" s="732">
        <v>0</v>
      </c>
      <c r="DU41" s="732">
        <v>0</v>
      </c>
      <c r="DV41" s="732">
        <v>0</v>
      </c>
      <c r="DW41" s="732">
        <v>0</v>
      </c>
      <c r="DX41" s="732">
        <v>0</v>
      </c>
      <c r="DY41" s="732">
        <v>0</v>
      </c>
      <c r="DZ41" s="732">
        <v>0</v>
      </c>
      <c r="EA41" s="732">
        <v>0</v>
      </c>
      <c r="EB41" s="732">
        <v>0</v>
      </c>
      <c r="EC41" s="732">
        <v>34.06</v>
      </c>
      <c r="ED41" s="732">
        <v>245028</v>
      </c>
      <c r="EE41" s="732">
        <v>0</v>
      </c>
      <c r="EF41" s="732">
        <v>0</v>
      </c>
      <c r="EG41" s="732">
        <v>0</v>
      </c>
      <c r="EH41" s="732">
        <v>353487</v>
      </c>
      <c r="EI41" s="732">
        <v>0</v>
      </c>
      <c r="EJ41" s="732">
        <v>0</v>
      </c>
      <c r="EK41" s="732">
        <v>15.33</v>
      </c>
      <c r="EL41" s="732">
        <v>0</v>
      </c>
      <c r="EM41" s="732">
        <v>0</v>
      </c>
      <c r="EN41" s="732">
        <v>1.6120000000000001</v>
      </c>
      <c r="EO41" s="732">
        <v>0</v>
      </c>
      <c r="EP41" s="732">
        <v>0</v>
      </c>
      <c r="EQ41" s="732">
        <v>16.942</v>
      </c>
      <c r="ER41" s="732">
        <v>0</v>
      </c>
      <c r="ES41" s="732">
        <v>54.050000000000004</v>
      </c>
      <c r="ET41" s="732">
        <v>20333</v>
      </c>
      <c r="EU41" s="732">
        <v>628463</v>
      </c>
      <c r="EV41" s="732">
        <v>0</v>
      </c>
      <c r="EW41" s="732">
        <v>0</v>
      </c>
      <c r="EX41" s="732">
        <v>0</v>
      </c>
      <c r="EZ41" s="732">
        <v>9966582</v>
      </c>
      <c r="FA41" s="732">
        <v>0</v>
      </c>
      <c r="FB41" s="732">
        <v>10595045</v>
      </c>
      <c r="FC41" s="732">
        <v>0.97326799999999991</v>
      </c>
      <c r="FD41" s="732">
        <v>0</v>
      </c>
      <c r="FE41" s="732">
        <v>1393375</v>
      </c>
      <c r="FF41" s="732">
        <v>314505</v>
      </c>
      <c r="FG41" s="732">
        <v>5.4563E-2</v>
      </c>
      <c r="FH41" s="732">
        <v>4.8908E-2</v>
      </c>
      <c r="FI41" s="732">
        <v>0</v>
      </c>
      <c r="FJ41" s="732">
        <v>0</v>
      </c>
      <c r="FK41" s="732">
        <v>2012.6890000000001</v>
      </c>
      <c r="FL41" s="732">
        <v>12323258</v>
      </c>
      <c r="FM41" s="732">
        <v>0</v>
      </c>
      <c r="FN41" s="732">
        <v>0</v>
      </c>
      <c r="FO41" s="732">
        <v>0</v>
      </c>
      <c r="FP41" s="732">
        <v>0</v>
      </c>
      <c r="FQ41" s="732">
        <v>0</v>
      </c>
      <c r="FR41" s="732">
        <v>0</v>
      </c>
      <c r="FS41" s="732">
        <v>0</v>
      </c>
      <c r="FT41" s="732">
        <v>0</v>
      </c>
      <c r="FU41" s="732">
        <v>0</v>
      </c>
      <c r="FV41" s="732">
        <v>0</v>
      </c>
      <c r="FW41" s="732">
        <v>0</v>
      </c>
      <c r="FX41" s="732">
        <v>0</v>
      </c>
      <c r="FY41" s="732">
        <v>0</v>
      </c>
      <c r="FZ41" s="732">
        <v>0</v>
      </c>
      <c r="GA41" s="732">
        <v>0</v>
      </c>
      <c r="GB41" s="732">
        <v>379647</v>
      </c>
      <c r="GC41" s="732">
        <v>379647</v>
      </c>
      <c r="GD41" s="732">
        <v>43</v>
      </c>
      <c r="GF41" s="732">
        <v>0</v>
      </c>
      <c r="GG41" s="732">
        <v>0</v>
      </c>
      <c r="GH41" s="732">
        <v>0</v>
      </c>
      <c r="GI41" s="732">
        <v>0</v>
      </c>
      <c r="GJ41" s="732">
        <v>0</v>
      </c>
      <c r="GK41" s="732">
        <v>5150</v>
      </c>
      <c r="GL41" s="732">
        <v>45560</v>
      </c>
      <c r="GM41" s="732">
        <v>0</v>
      </c>
      <c r="GN41" s="732">
        <v>0</v>
      </c>
      <c r="GO41" s="732">
        <v>0</v>
      </c>
      <c r="GP41" s="732">
        <v>12302925</v>
      </c>
      <c r="GQ41" s="732">
        <v>12302925</v>
      </c>
      <c r="GR41" s="732">
        <v>0</v>
      </c>
      <c r="GS41" s="732">
        <v>0</v>
      </c>
      <c r="GT41" s="732">
        <v>0</v>
      </c>
      <c r="HB41" s="732">
        <v>0</v>
      </c>
      <c r="HC41" s="732">
        <v>0</v>
      </c>
      <c r="HD41" s="732">
        <v>0</v>
      </c>
    </row>
    <row r="42" spans="1:212" hidden="1" x14ac:dyDescent="0.2">
      <c r="A42" s="732">
        <v>57807</v>
      </c>
      <c r="B42" s="732">
        <v>28349</v>
      </c>
      <c r="C42" s="732">
        <v>35</v>
      </c>
      <c r="D42" s="732">
        <v>2021</v>
      </c>
      <c r="E42" s="732">
        <v>5392</v>
      </c>
      <c r="F42" s="732">
        <v>0</v>
      </c>
      <c r="G42" s="732">
        <v>5324.6670000000004</v>
      </c>
      <c r="H42" s="732">
        <v>4680.1329999999998</v>
      </c>
      <c r="I42" s="732">
        <v>4680.1329999999998</v>
      </c>
      <c r="J42" s="732">
        <v>5324.6670000000004</v>
      </c>
      <c r="K42" s="732">
        <v>0</v>
      </c>
      <c r="L42" s="732">
        <v>6540</v>
      </c>
      <c r="M42" s="732">
        <v>0</v>
      </c>
      <c r="N42" s="732">
        <v>0</v>
      </c>
      <c r="P42" s="732">
        <v>5324.6670000000004</v>
      </c>
      <c r="Q42" s="732">
        <v>0</v>
      </c>
      <c r="R42" s="732">
        <v>2538322</v>
      </c>
      <c r="S42" s="732">
        <v>476.71000000000004</v>
      </c>
      <c r="U42" s="732">
        <v>0</v>
      </c>
      <c r="V42" s="732">
        <v>405.447</v>
      </c>
      <c r="W42" s="732">
        <v>265162</v>
      </c>
      <c r="X42" s="732">
        <v>265162</v>
      </c>
      <c r="Z42" s="732">
        <v>0</v>
      </c>
      <c r="AA42" s="732">
        <v>1</v>
      </c>
      <c r="AB42" s="732">
        <v>1</v>
      </c>
      <c r="AC42" s="732">
        <v>0</v>
      </c>
      <c r="AD42" s="732" t="s">
        <v>318</v>
      </c>
      <c r="AE42" s="732">
        <v>0</v>
      </c>
      <c r="AH42" s="732">
        <v>0</v>
      </c>
      <c r="AI42" s="732">
        <v>0</v>
      </c>
      <c r="AJ42" s="732">
        <v>5104</v>
      </c>
      <c r="AK42" s="732" t="s">
        <v>787</v>
      </c>
      <c r="AL42" s="732" t="s">
        <v>19</v>
      </c>
      <c r="AM42" s="732">
        <v>0</v>
      </c>
      <c r="AN42" s="732">
        <v>0</v>
      </c>
      <c r="AO42" s="732">
        <v>0</v>
      </c>
      <c r="AP42" s="732">
        <v>0</v>
      </c>
      <c r="AQ42" s="732">
        <v>0</v>
      </c>
      <c r="AR42" s="732">
        <v>0</v>
      </c>
      <c r="AS42" s="732">
        <v>0</v>
      </c>
      <c r="AT42" s="732">
        <v>0</v>
      </c>
      <c r="AU42" s="732">
        <v>0</v>
      </c>
      <c r="AV42" s="732">
        <v>0</v>
      </c>
      <c r="AW42" s="732">
        <v>49824725</v>
      </c>
      <c r="AX42" s="732">
        <v>49432685</v>
      </c>
      <c r="AY42" s="732">
        <v>0</v>
      </c>
      <c r="AZ42" s="732">
        <v>2930362</v>
      </c>
      <c r="BA42" s="732">
        <v>0</v>
      </c>
      <c r="BB42" s="732">
        <v>208940</v>
      </c>
      <c r="BC42" s="732">
        <v>208940</v>
      </c>
      <c r="BD42" s="732">
        <v>266.233</v>
      </c>
      <c r="BE42" s="732">
        <v>0</v>
      </c>
      <c r="BF42" s="732">
        <v>43536704</v>
      </c>
      <c r="BG42" s="732">
        <v>0</v>
      </c>
      <c r="BH42" s="732">
        <v>1425.6000000000001</v>
      </c>
      <c r="BI42" s="732">
        <v>392040</v>
      </c>
      <c r="BJ42" s="732">
        <v>12</v>
      </c>
      <c r="BK42" s="732">
        <v>0</v>
      </c>
      <c r="BL42" s="732">
        <v>0</v>
      </c>
      <c r="BM42" s="732">
        <v>0</v>
      </c>
      <c r="BN42" s="732">
        <v>0</v>
      </c>
      <c r="BO42" s="732">
        <v>0</v>
      </c>
      <c r="BP42" s="732">
        <v>0</v>
      </c>
      <c r="BQ42" s="732">
        <v>5392</v>
      </c>
      <c r="BR42" s="732">
        <v>1</v>
      </c>
      <c r="BS42" s="732">
        <v>0</v>
      </c>
      <c r="BT42" s="732">
        <v>0</v>
      </c>
      <c r="BU42" s="732">
        <v>0</v>
      </c>
      <c r="BV42" s="732">
        <v>0</v>
      </c>
      <c r="BW42" s="732">
        <v>0</v>
      </c>
      <c r="BX42" s="732">
        <v>0</v>
      </c>
      <c r="BY42" s="732">
        <v>0</v>
      </c>
      <c r="BZ42" s="732">
        <v>0</v>
      </c>
      <c r="CA42" s="732">
        <v>0</v>
      </c>
      <c r="CB42" s="732">
        <v>0</v>
      </c>
      <c r="CC42" s="732">
        <v>0</v>
      </c>
      <c r="CG42" s="732">
        <v>0</v>
      </c>
      <c r="CH42" s="732">
        <v>0</v>
      </c>
      <c r="CI42" s="732">
        <v>0</v>
      </c>
      <c r="CJ42" s="732">
        <v>4</v>
      </c>
      <c r="CK42" s="732">
        <v>0</v>
      </c>
      <c r="CL42" s="732">
        <v>0</v>
      </c>
      <c r="CN42" s="732">
        <v>0</v>
      </c>
      <c r="CO42" s="732">
        <v>1</v>
      </c>
      <c r="CP42" s="732">
        <v>0</v>
      </c>
      <c r="CQ42" s="732">
        <v>0</v>
      </c>
      <c r="CR42" s="732">
        <v>5324.6670000000004</v>
      </c>
      <c r="CS42" s="732">
        <v>0</v>
      </c>
      <c r="CT42" s="732">
        <v>0</v>
      </c>
      <c r="CU42" s="732">
        <v>0</v>
      </c>
      <c r="CV42" s="732">
        <v>0</v>
      </c>
      <c r="CW42" s="732">
        <v>0</v>
      </c>
      <c r="CX42" s="732">
        <v>0</v>
      </c>
      <c r="CY42" s="732">
        <v>0</v>
      </c>
      <c r="CZ42" s="732">
        <v>0</v>
      </c>
      <c r="DA42" s="732">
        <v>1</v>
      </c>
      <c r="DB42" s="732">
        <v>30608070</v>
      </c>
      <c r="DC42" s="732">
        <v>0</v>
      </c>
      <c r="DD42" s="732">
        <v>0</v>
      </c>
      <c r="DE42" s="732">
        <v>4739106</v>
      </c>
      <c r="DF42" s="732">
        <v>4739106</v>
      </c>
      <c r="DG42" s="732">
        <v>3623.17</v>
      </c>
      <c r="DH42" s="732">
        <v>0</v>
      </c>
      <c r="DI42" s="732">
        <v>0</v>
      </c>
      <c r="DK42" s="732">
        <v>5392</v>
      </c>
      <c r="DL42" s="732">
        <v>0</v>
      </c>
      <c r="DM42" s="732">
        <v>4705399</v>
      </c>
      <c r="DN42" s="732">
        <v>0</v>
      </c>
      <c r="DO42" s="732">
        <v>0</v>
      </c>
      <c r="DP42" s="732">
        <v>0</v>
      </c>
      <c r="DQ42" s="732">
        <v>0</v>
      </c>
      <c r="DR42" s="732">
        <v>0</v>
      </c>
      <c r="DS42" s="732">
        <v>0</v>
      </c>
      <c r="DT42" s="732">
        <v>0</v>
      </c>
      <c r="DU42" s="732">
        <v>0</v>
      </c>
      <c r="DV42" s="732">
        <v>0</v>
      </c>
      <c r="DW42" s="732">
        <v>0</v>
      </c>
      <c r="DX42" s="732">
        <v>0</v>
      </c>
      <c r="DY42" s="732">
        <v>0</v>
      </c>
      <c r="DZ42" s="732">
        <v>0</v>
      </c>
      <c r="EA42" s="732">
        <v>0</v>
      </c>
      <c r="EB42" s="732">
        <v>0</v>
      </c>
      <c r="EC42" s="732">
        <v>176.34</v>
      </c>
      <c r="ED42" s="732">
        <v>1268590</v>
      </c>
      <c r="EE42" s="732">
        <v>0</v>
      </c>
      <c r="EF42" s="732">
        <v>0</v>
      </c>
      <c r="EG42" s="732">
        <v>0</v>
      </c>
      <c r="EH42" s="732">
        <v>3436809</v>
      </c>
      <c r="EI42" s="732">
        <v>0</v>
      </c>
      <c r="EJ42" s="732">
        <v>0</v>
      </c>
      <c r="EK42" s="732">
        <v>123.855</v>
      </c>
      <c r="EL42" s="732">
        <v>0</v>
      </c>
      <c r="EM42" s="732">
        <v>33.817</v>
      </c>
      <c r="EN42" s="732">
        <v>10.498000000000001</v>
      </c>
      <c r="EO42" s="732">
        <v>0</v>
      </c>
      <c r="EP42" s="732">
        <v>0</v>
      </c>
      <c r="EQ42" s="732">
        <v>168.17000000000002</v>
      </c>
      <c r="ER42" s="732">
        <v>0</v>
      </c>
      <c r="ES42" s="732">
        <v>525.50599999999997</v>
      </c>
      <c r="ET42" s="732">
        <v>0</v>
      </c>
      <c r="EU42" s="732">
        <v>2930362</v>
      </c>
      <c r="EV42" s="732">
        <v>0</v>
      </c>
      <c r="EW42" s="732">
        <v>0</v>
      </c>
      <c r="EX42" s="732">
        <v>0</v>
      </c>
      <c r="EZ42" s="732">
        <v>42194173</v>
      </c>
      <c r="FA42" s="732">
        <v>0</v>
      </c>
      <c r="FB42" s="732">
        <v>45124535</v>
      </c>
      <c r="FC42" s="732">
        <v>0.97326799999999991</v>
      </c>
      <c r="FD42" s="732">
        <v>0</v>
      </c>
      <c r="FE42" s="732">
        <v>5905545</v>
      </c>
      <c r="FF42" s="732">
        <v>1332967</v>
      </c>
      <c r="FG42" s="732">
        <v>5.4563E-2</v>
      </c>
      <c r="FH42" s="732">
        <v>4.8908E-2</v>
      </c>
      <c r="FI42" s="732">
        <v>0</v>
      </c>
      <c r="FJ42" s="732">
        <v>0</v>
      </c>
      <c r="FK42" s="732">
        <v>8530.384</v>
      </c>
      <c r="FL42" s="732">
        <v>52363047</v>
      </c>
      <c r="FM42" s="732">
        <v>0</v>
      </c>
      <c r="FN42" s="732">
        <v>0</v>
      </c>
      <c r="FO42" s="732">
        <v>0</v>
      </c>
      <c r="FP42" s="732">
        <v>0</v>
      </c>
      <c r="FQ42" s="732">
        <v>0</v>
      </c>
      <c r="FR42" s="732">
        <v>0</v>
      </c>
      <c r="FS42" s="732">
        <v>0</v>
      </c>
      <c r="FT42" s="732">
        <v>0</v>
      </c>
      <c r="FU42" s="732">
        <v>0</v>
      </c>
      <c r="FV42" s="732">
        <v>0</v>
      </c>
      <c r="FW42" s="732">
        <v>0</v>
      </c>
      <c r="FX42" s="732">
        <v>0</v>
      </c>
      <c r="FY42" s="732">
        <v>0</v>
      </c>
      <c r="FZ42" s="732">
        <v>0</v>
      </c>
      <c r="GA42" s="732">
        <v>0</v>
      </c>
      <c r="GB42" s="732">
        <v>4205818</v>
      </c>
      <c r="GC42" s="732">
        <v>4205818</v>
      </c>
      <c r="GD42" s="732">
        <v>476.36400000000003</v>
      </c>
      <c r="GF42" s="732">
        <v>0</v>
      </c>
      <c r="GG42" s="732">
        <v>0</v>
      </c>
      <c r="GH42" s="732">
        <v>0</v>
      </c>
      <c r="GI42" s="732">
        <v>0</v>
      </c>
      <c r="GJ42" s="732">
        <v>0</v>
      </c>
      <c r="GK42" s="732">
        <v>5113</v>
      </c>
      <c r="GL42" s="732">
        <v>97141</v>
      </c>
      <c r="GM42" s="732">
        <v>0</v>
      </c>
      <c r="GN42" s="732">
        <v>0</v>
      </c>
      <c r="GO42" s="732">
        <v>0</v>
      </c>
      <c r="GP42" s="732">
        <v>52363047</v>
      </c>
      <c r="GQ42" s="732">
        <v>52363047</v>
      </c>
      <c r="GR42" s="732">
        <v>0</v>
      </c>
      <c r="GS42" s="732">
        <v>0</v>
      </c>
      <c r="GT42" s="732">
        <v>0</v>
      </c>
      <c r="HB42" s="732">
        <v>0</v>
      </c>
      <c r="HC42" s="732">
        <v>0</v>
      </c>
      <c r="HD42" s="732">
        <v>0</v>
      </c>
    </row>
    <row r="43" spans="1:212" hidden="1" x14ac:dyDescent="0.2">
      <c r="A43" s="732">
        <v>57808</v>
      </c>
      <c r="B43" s="732">
        <v>28349</v>
      </c>
      <c r="C43" s="732">
        <v>35</v>
      </c>
      <c r="D43" s="732">
        <v>2021</v>
      </c>
      <c r="E43" s="732">
        <v>5392</v>
      </c>
      <c r="F43" s="732">
        <v>0</v>
      </c>
      <c r="G43" s="732">
        <v>2051.4549999999999</v>
      </c>
      <c r="H43" s="732">
        <v>2029.6210000000001</v>
      </c>
      <c r="I43" s="732">
        <v>2029.6210000000001</v>
      </c>
      <c r="J43" s="732">
        <v>2051.4549999999999</v>
      </c>
      <c r="K43" s="732">
        <v>0</v>
      </c>
      <c r="L43" s="732">
        <v>6540</v>
      </c>
      <c r="M43" s="732">
        <v>0</v>
      </c>
      <c r="N43" s="732">
        <v>0</v>
      </c>
      <c r="P43" s="732">
        <v>2051.4549999999999</v>
      </c>
      <c r="Q43" s="732">
        <v>0</v>
      </c>
      <c r="R43" s="732">
        <v>977949</v>
      </c>
      <c r="S43" s="732">
        <v>476.71000000000004</v>
      </c>
      <c r="U43" s="732">
        <v>0</v>
      </c>
      <c r="V43" s="732">
        <v>666.49200000000008</v>
      </c>
      <c r="W43" s="732">
        <v>435886</v>
      </c>
      <c r="X43" s="732">
        <v>435886</v>
      </c>
      <c r="Z43" s="732">
        <v>0</v>
      </c>
      <c r="AA43" s="732">
        <v>1</v>
      </c>
      <c r="AB43" s="732">
        <v>1</v>
      </c>
      <c r="AC43" s="732">
        <v>0</v>
      </c>
      <c r="AD43" s="732" t="s">
        <v>318</v>
      </c>
      <c r="AE43" s="732">
        <v>0</v>
      </c>
      <c r="AH43" s="732">
        <v>0</v>
      </c>
      <c r="AI43" s="732">
        <v>0</v>
      </c>
      <c r="AJ43" s="732">
        <v>5104</v>
      </c>
      <c r="AK43" s="732" t="s">
        <v>787</v>
      </c>
      <c r="AL43" s="732" t="s">
        <v>44</v>
      </c>
      <c r="AM43" s="732">
        <v>0</v>
      </c>
      <c r="AN43" s="732">
        <v>0</v>
      </c>
      <c r="AO43" s="732">
        <v>0</v>
      </c>
      <c r="AP43" s="732">
        <v>0</v>
      </c>
      <c r="AQ43" s="732">
        <v>0</v>
      </c>
      <c r="AR43" s="732">
        <v>0</v>
      </c>
      <c r="AS43" s="732">
        <v>0</v>
      </c>
      <c r="AT43" s="732">
        <v>0</v>
      </c>
      <c r="AU43" s="732">
        <v>0</v>
      </c>
      <c r="AV43" s="732">
        <v>0</v>
      </c>
      <c r="AW43" s="732">
        <v>16960257</v>
      </c>
      <c r="AX43" s="732">
        <v>16901852</v>
      </c>
      <c r="AY43" s="732">
        <v>0</v>
      </c>
      <c r="AZ43" s="732">
        <v>1016250</v>
      </c>
      <c r="BA43" s="732">
        <v>34.582999999999998</v>
      </c>
      <c r="BB43" s="732">
        <v>80499</v>
      </c>
      <c r="BC43" s="732">
        <v>80499</v>
      </c>
      <c r="BD43" s="732">
        <v>102.57300000000001</v>
      </c>
      <c r="BE43" s="732">
        <v>0</v>
      </c>
      <c r="BF43" s="732">
        <v>14761555</v>
      </c>
      <c r="BG43" s="732">
        <v>0</v>
      </c>
      <c r="BH43" s="732">
        <v>139.27500000000001</v>
      </c>
      <c r="BI43" s="732">
        <v>38301</v>
      </c>
      <c r="BJ43" s="732">
        <v>12</v>
      </c>
      <c r="BK43" s="732">
        <v>0</v>
      </c>
      <c r="BL43" s="732">
        <v>0</v>
      </c>
      <c r="BM43" s="732">
        <v>0</v>
      </c>
      <c r="BN43" s="732">
        <v>0</v>
      </c>
      <c r="BO43" s="732">
        <v>0</v>
      </c>
      <c r="BP43" s="732">
        <v>0</v>
      </c>
      <c r="BQ43" s="732">
        <v>5392</v>
      </c>
      <c r="BR43" s="732">
        <v>1</v>
      </c>
      <c r="BS43" s="732">
        <v>0</v>
      </c>
      <c r="BT43" s="732">
        <v>0</v>
      </c>
      <c r="BU43" s="732">
        <v>0</v>
      </c>
      <c r="BV43" s="732">
        <v>0</v>
      </c>
      <c r="BW43" s="732">
        <v>0</v>
      </c>
      <c r="BX43" s="732">
        <v>0</v>
      </c>
      <c r="BY43" s="732">
        <v>0</v>
      </c>
      <c r="BZ43" s="732">
        <v>0</v>
      </c>
      <c r="CA43" s="732">
        <v>0</v>
      </c>
      <c r="CB43" s="732">
        <v>0</v>
      </c>
      <c r="CC43" s="732">
        <v>0</v>
      </c>
      <c r="CG43" s="732">
        <v>0</v>
      </c>
      <c r="CH43" s="732">
        <v>20104</v>
      </c>
      <c r="CI43" s="732">
        <v>0</v>
      </c>
      <c r="CJ43" s="732">
        <v>4</v>
      </c>
      <c r="CK43" s="732">
        <v>0</v>
      </c>
      <c r="CL43" s="732">
        <v>0</v>
      </c>
      <c r="CN43" s="732">
        <v>0</v>
      </c>
      <c r="CO43" s="732">
        <v>1</v>
      </c>
      <c r="CP43" s="732">
        <v>0</v>
      </c>
      <c r="CQ43" s="732">
        <v>11.25</v>
      </c>
      <c r="CR43" s="732">
        <v>2051.4549999999999</v>
      </c>
      <c r="CS43" s="732">
        <v>0</v>
      </c>
      <c r="CT43" s="732">
        <v>0</v>
      </c>
      <c r="CU43" s="732">
        <v>0</v>
      </c>
      <c r="CV43" s="732">
        <v>0</v>
      </c>
      <c r="CW43" s="732">
        <v>0</v>
      </c>
      <c r="CX43" s="732">
        <v>0</v>
      </c>
      <c r="CY43" s="732">
        <v>0</v>
      </c>
      <c r="CZ43" s="732">
        <v>0</v>
      </c>
      <c r="DA43" s="732">
        <v>1</v>
      </c>
      <c r="DB43" s="732">
        <v>13273721</v>
      </c>
      <c r="DC43" s="732">
        <v>0</v>
      </c>
      <c r="DD43" s="732">
        <v>0</v>
      </c>
      <c r="DE43" s="732">
        <v>956148</v>
      </c>
      <c r="DF43" s="732">
        <v>956148</v>
      </c>
      <c r="DG43" s="732">
        <v>731</v>
      </c>
      <c r="DH43" s="732">
        <v>0</v>
      </c>
      <c r="DI43" s="732">
        <v>0</v>
      </c>
      <c r="DK43" s="732">
        <v>5392</v>
      </c>
      <c r="DL43" s="732">
        <v>0</v>
      </c>
      <c r="DM43" s="732">
        <v>345011</v>
      </c>
      <c r="DN43" s="732">
        <v>0</v>
      </c>
      <c r="DO43" s="732">
        <v>0</v>
      </c>
      <c r="DP43" s="732">
        <v>0</v>
      </c>
      <c r="DQ43" s="732">
        <v>0</v>
      </c>
      <c r="DR43" s="732">
        <v>0</v>
      </c>
      <c r="DS43" s="732">
        <v>0</v>
      </c>
      <c r="DT43" s="732">
        <v>0</v>
      </c>
      <c r="DU43" s="732">
        <v>0</v>
      </c>
      <c r="DV43" s="732">
        <v>0</v>
      </c>
      <c r="DW43" s="732">
        <v>0</v>
      </c>
      <c r="DX43" s="732">
        <v>0</v>
      </c>
      <c r="DY43" s="732">
        <v>0</v>
      </c>
      <c r="DZ43" s="732">
        <v>0</v>
      </c>
      <c r="EA43" s="732">
        <v>0</v>
      </c>
      <c r="EB43" s="732">
        <v>0</v>
      </c>
      <c r="EC43" s="732">
        <v>9.76</v>
      </c>
      <c r="ED43" s="732">
        <v>70213</v>
      </c>
      <c r="EE43" s="732">
        <v>0</v>
      </c>
      <c r="EF43" s="732">
        <v>0</v>
      </c>
      <c r="EG43" s="732">
        <v>0.68</v>
      </c>
      <c r="EH43" s="732">
        <v>274798</v>
      </c>
      <c r="EI43" s="732">
        <v>0</v>
      </c>
      <c r="EJ43" s="732">
        <v>0</v>
      </c>
      <c r="EK43" s="732">
        <v>11.319000000000001</v>
      </c>
      <c r="EL43" s="732">
        <v>0</v>
      </c>
      <c r="EM43" s="732">
        <v>0.03</v>
      </c>
      <c r="EN43" s="732">
        <v>1.2270000000000001</v>
      </c>
      <c r="EO43" s="732">
        <v>0</v>
      </c>
      <c r="EP43" s="732">
        <v>0</v>
      </c>
      <c r="EQ43" s="732">
        <v>13.256</v>
      </c>
      <c r="ER43" s="732">
        <v>0</v>
      </c>
      <c r="ES43" s="732">
        <v>42.018000000000001</v>
      </c>
      <c r="ET43" s="732">
        <v>20104</v>
      </c>
      <c r="EU43" s="732">
        <v>1016250</v>
      </c>
      <c r="EV43" s="732">
        <v>0</v>
      </c>
      <c r="EW43" s="732">
        <v>0</v>
      </c>
      <c r="EX43" s="732">
        <v>0</v>
      </c>
      <c r="EZ43" s="732">
        <v>14447562</v>
      </c>
      <c r="FA43" s="732">
        <v>0</v>
      </c>
      <c r="FB43" s="732">
        <v>15463812</v>
      </c>
      <c r="FC43" s="732">
        <v>0.97326799999999991</v>
      </c>
      <c r="FD43" s="732">
        <v>0</v>
      </c>
      <c r="FE43" s="732">
        <v>2002334</v>
      </c>
      <c r="FF43" s="732">
        <v>451956</v>
      </c>
      <c r="FG43" s="732">
        <v>5.4563E-2</v>
      </c>
      <c r="FH43" s="732">
        <v>4.8908E-2</v>
      </c>
      <c r="FI43" s="732">
        <v>0</v>
      </c>
      <c r="FJ43" s="732">
        <v>0</v>
      </c>
      <c r="FK43" s="732">
        <v>2892.3120000000004</v>
      </c>
      <c r="FL43" s="732">
        <v>17938206</v>
      </c>
      <c r="FM43" s="732">
        <v>0</v>
      </c>
      <c r="FN43" s="732">
        <v>0</v>
      </c>
      <c r="FO43" s="732">
        <v>258511</v>
      </c>
      <c r="FP43" s="732">
        <v>0</v>
      </c>
      <c r="FQ43" s="732">
        <v>258511</v>
      </c>
      <c r="FR43" s="732">
        <v>258511</v>
      </c>
      <c r="FS43" s="732">
        <v>0</v>
      </c>
      <c r="FT43" s="732">
        <v>0</v>
      </c>
      <c r="FU43" s="732">
        <v>0</v>
      </c>
      <c r="FV43" s="732">
        <v>0</v>
      </c>
      <c r="FW43" s="732">
        <v>0</v>
      </c>
      <c r="FX43" s="732">
        <v>0</v>
      </c>
      <c r="FY43" s="732">
        <v>0</v>
      </c>
      <c r="FZ43" s="732">
        <v>0</v>
      </c>
      <c r="GA43" s="732">
        <v>0</v>
      </c>
      <c r="GB43" s="732">
        <v>75735</v>
      </c>
      <c r="GC43" s="732">
        <v>75735</v>
      </c>
      <c r="GD43" s="732">
        <v>8.5780000000000012</v>
      </c>
      <c r="GF43" s="732">
        <v>0</v>
      </c>
      <c r="GG43" s="732">
        <v>0</v>
      </c>
      <c r="GH43" s="732">
        <v>0</v>
      </c>
      <c r="GI43" s="732">
        <v>0</v>
      </c>
      <c r="GJ43" s="732">
        <v>0</v>
      </c>
      <c r="GK43" s="732">
        <v>5260</v>
      </c>
      <c r="GL43" s="732">
        <v>42070</v>
      </c>
      <c r="GM43" s="732">
        <v>0</v>
      </c>
      <c r="GN43" s="732">
        <v>68530</v>
      </c>
      <c r="GO43" s="732">
        <v>0</v>
      </c>
      <c r="GP43" s="732">
        <v>17918102</v>
      </c>
      <c r="GQ43" s="732">
        <v>17918102</v>
      </c>
      <c r="GR43" s="732">
        <v>0</v>
      </c>
      <c r="GS43" s="732">
        <v>0</v>
      </c>
      <c r="GT43" s="732">
        <v>0</v>
      </c>
      <c r="HB43" s="732">
        <v>0</v>
      </c>
      <c r="HC43" s="732">
        <v>0</v>
      </c>
      <c r="HD43" s="732">
        <v>0</v>
      </c>
    </row>
    <row r="44" spans="1:212" hidden="1" x14ac:dyDescent="0.2">
      <c r="A44" s="732">
        <v>57809</v>
      </c>
      <c r="B44" s="732">
        <v>28349</v>
      </c>
      <c r="C44" s="732">
        <v>35</v>
      </c>
      <c r="D44" s="732">
        <v>2021</v>
      </c>
      <c r="E44" s="732">
        <v>5392</v>
      </c>
      <c r="F44" s="732">
        <v>0</v>
      </c>
      <c r="G44" s="732">
        <v>99.14800000000001</v>
      </c>
      <c r="H44" s="732">
        <v>99.111000000000004</v>
      </c>
      <c r="I44" s="732">
        <v>99.111000000000004</v>
      </c>
      <c r="J44" s="732">
        <v>99.14800000000001</v>
      </c>
      <c r="K44" s="732">
        <v>0</v>
      </c>
      <c r="L44" s="732">
        <v>6540</v>
      </c>
      <c r="M44" s="732">
        <v>0</v>
      </c>
      <c r="N44" s="732">
        <v>0</v>
      </c>
      <c r="P44" s="732">
        <v>99.14800000000001</v>
      </c>
      <c r="Q44" s="732">
        <v>0</v>
      </c>
      <c r="R44" s="732">
        <v>47265</v>
      </c>
      <c r="S44" s="732">
        <v>476.71000000000004</v>
      </c>
      <c r="U44" s="732">
        <v>0</v>
      </c>
      <c r="V44" s="732">
        <v>13.813000000000001</v>
      </c>
      <c r="W44" s="732">
        <v>9034</v>
      </c>
      <c r="X44" s="732">
        <v>9034</v>
      </c>
      <c r="Z44" s="732">
        <v>0</v>
      </c>
      <c r="AA44" s="732">
        <v>1</v>
      </c>
      <c r="AB44" s="732">
        <v>1</v>
      </c>
      <c r="AC44" s="732">
        <v>0</v>
      </c>
      <c r="AD44" s="732" t="s">
        <v>318</v>
      </c>
      <c r="AE44" s="732">
        <v>0</v>
      </c>
      <c r="AH44" s="732">
        <v>0</v>
      </c>
      <c r="AI44" s="732">
        <v>0</v>
      </c>
      <c r="AJ44" s="732">
        <v>5104</v>
      </c>
      <c r="AK44" s="732" t="s">
        <v>787</v>
      </c>
      <c r="AL44" s="732" t="s">
        <v>329</v>
      </c>
      <c r="AM44" s="732">
        <v>0</v>
      </c>
      <c r="AN44" s="732">
        <v>0</v>
      </c>
      <c r="AO44" s="732">
        <v>0</v>
      </c>
      <c r="AP44" s="732">
        <v>0</v>
      </c>
      <c r="AQ44" s="732">
        <v>0</v>
      </c>
      <c r="AR44" s="732">
        <v>0</v>
      </c>
      <c r="AS44" s="732">
        <v>0</v>
      </c>
      <c r="AT44" s="732">
        <v>0</v>
      </c>
      <c r="AU44" s="732">
        <v>0</v>
      </c>
      <c r="AV44" s="732">
        <v>0</v>
      </c>
      <c r="AW44" s="732">
        <v>940507</v>
      </c>
      <c r="AX44" s="732">
        <v>937007</v>
      </c>
      <c r="AY44" s="732">
        <v>0</v>
      </c>
      <c r="AZ44" s="732">
        <v>47265</v>
      </c>
      <c r="BA44" s="732">
        <v>7</v>
      </c>
      <c r="BB44" s="732">
        <v>0</v>
      </c>
      <c r="BC44" s="732">
        <v>0</v>
      </c>
      <c r="BD44" s="732">
        <v>0</v>
      </c>
      <c r="BE44" s="732">
        <v>0</v>
      </c>
      <c r="BF44" s="732">
        <v>824536</v>
      </c>
      <c r="BG44" s="732">
        <v>0</v>
      </c>
      <c r="BH44" s="732">
        <v>0</v>
      </c>
      <c r="BI44" s="732">
        <v>0</v>
      </c>
      <c r="BJ44" s="732">
        <v>12</v>
      </c>
      <c r="BK44" s="732">
        <v>0</v>
      </c>
      <c r="BL44" s="732">
        <v>0</v>
      </c>
      <c r="BM44" s="732">
        <v>0</v>
      </c>
      <c r="BN44" s="732">
        <v>0</v>
      </c>
      <c r="BO44" s="732">
        <v>0</v>
      </c>
      <c r="BP44" s="732">
        <v>0</v>
      </c>
      <c r="BQ44" s="732">
        <v>5392</v>
      </c>
      <c r="BR44" s="732">
        <v>1</v>
      </c>
      <c r="BS44" s="732">
        <v>0</v>
      </c>
      <c r="BT44" s="732">
        <v>0</v>
      </c>
      <c r="BU44" s="732">
        <v>0</v>
      </c>
      <c r="BV44" s="732">
        <v>0</v>
      </c>
      <c r="BW44" s="732">
        <v>0</v>
      </c>
      <c r="BX44" s="732">
        <v>0</v>
      </c>
      <c r="BY44" s="732">
        <v>0</v>
      </c>
      <c r="BZ44" s="732">
        <v>0</v>
      </c>
      <c r="CA44" s="732">
        <v>0</v>
      </c>
      <c r="CB44" s="732">
        <v>0</v>
      </c>
      <c r="CC44" s="732">
        <v>0</v>
      </c>
      <c r="CG44" s="732">
        <v>0</v>
      </c>
      <c r="CH44" s="732">
        <v>3500</v>
      </c>
      <c r="CI44" s="732">
        <v>0</v>
      </c>
      <c r="CJ44" s="732">
        <v>4</v>
      </c>
      <c r="CK44" s="732">
        <v>0</v>
      </c>
      <c r="CL44" s="732">
        <v>0</v>
      </c>
      <c r="CN44" s="732">
        <v>0</v>
      </c>
      <c r="CO44" s="732">
        <v>1</v>
      </c>
      <c r="CP44" s="732">
        <v>0</v>
      </c>
      <c r="CQ44" s="732">
        <v>0</v>
      </c>
      <c r="CR44" s="732">
        <v>99.14800000000001</v>
      </c>
      <c r="CS44" s="732">
        <v>0</v>
      </c>
      <c r="CT44" s="732">
        <v>0</v>
      </c>
      <c r="CU44" s="732">
        <v>0</v>
      </c>
      <c r="CV44" s="732">
        <v>0</v>
      </c>
      <c r="CW44" s="732">
        <v>0</v>
      </c>
      <c r="CX44" s="732">
        <v>0</v>
      </c>
      <c r="CY44" s="732">
        <v>0</v>
      </c>
      <c r="CZ44" s="732">
        <v>0</v>
      </c>
      <c r="DA44" s="732">
        <v>1</v>
      </c>
      <c r="DB44" s="732">
        <v>648186</v>
      </c>
      <c r="DC44" s="732">
        <v>0</v>
      </c>
      <c r="DD44" s="732">
        <v>0</v>
      </c>
      <c r="DE44" s="732">
        <v>168300</v>
      </c>
      <c r="DF44" s="732">
        <v>168300</v>
      </c>
      <c r="DG44" s="732">
        <v>128.67000000000002</v>
      </c>
      <c r="DH44" s="732">
        <v>0</v>
      </c>
      <c r="DI44" s="732">
        <v>0</v>
      </c>
      <c r="DK44" s="732">
        <v>5392</v>
      </c>
      <c r="DL44" s="732">
        <v>0</v>
      </c>
      <c r="DM44" s="732">
        <v>21663</v>
      </c>
      <c r="DN44" s="732">
        <v>0</v>
      </c>
      <c r="DO44" s="732">
        <v>0</v>
      </c>
      <c r="DP44" s="732">
        <v>0</v>
      </c>
      <c r="DQ44" s="732">
        <v>0</v>
      </c>
      <c r="DR44" s="732">
        <v>0</v>
      </c>
      <c r="DS44" s="732">
        <v>0</v>
      </c>
      <c r="DT44" s="732">
        <v>0</v>
      </c>
      <c r="DU44" s="732">
        <v>0</v>
      </c>
      <c r="DV44" s="732">
        <v>0</v>
      </c>
      <c r="DW44" s="732">
        <v>0</v>
      </c>
      <c r="DX44" s="732">
        <v>0</v>
      </c>
      <c r="DY44" s="732">
        <v>0</v>
      </c>
      <c r="DZ44" s="732">
        <v>0</v>
      </c>
      <c r="EA44" s="732">
        <v>0</v>
      </c>
      <c r="EB44" s="732">
        <v>0</v>
      </c>
      <c r="EC44" s="732">
        <v>2.843</v>
      </c>
      <c r="ED44" s="732">
        <v>20453</v>
      </c>
      <c r="EE44" s="732">
        <v>0</v>
      </c>
      <c r="EF44" s="732">
        <v>0</v>
      </c>
      <c r="EG44" s="732">
        <v>0</v>
      </c>
      <c r="EH44" s="732">
        <v>1210</v>
      </c>
      <c r="EI44" s="732">
        <v>0</v>
      </c>
      <c r="EJ44" s="732">
        <v>0</v>
      </c>
      <c r="EK44" s="732">
        <v>0</v>
      </c>
      <c r="EL44" s="732">
        <v>0</v>
      </c>
      <c r="EM44" s="732">
        <v>0</v>
      </c>
      <c r="EN44" s="732">
        <v>3.7000000000000005E-2</v>
      </c>
      <c r="EO44" s="732">
        <v>0</v>
      </c>
      <c r="EP44" s="732">
        <v>0</v>
      </c>
      <c r="EQ44" s="732">
        <v>3.7000000000000005E-2</v>
      </c>
      <c r="ER44" s="732">
        <v>0</v>
      </c>
      <c r="ES44" s="732">
        <v>0.185</v>
      </c>
      <c r="ET44" s="732">
        <v>3500</v>
      </c>
      <c r="EU44" s="732">
        <v>47265</v>
      </c>
      <c r="EV44" s="732">
        <v>0</v>
      </c>
      <c r="EW44" s="732">
        <v>0</v>
      </c>
      <c r="EX44" s="732">
        <v>0</v>
      </c>
      <c r="EZ44" s="732">
        <v>799918</v>
      </c>
      <c r="FA44" s="732">
        <v>0</v>
      </c>
      <c r="FB44" s="732">
        <v>847183</v>
      </c>
      <c r="FC44" s="732">
        <v>0.97326799999999991</v>
      </c>
      <c r="FD44" s="732">
        <v>0</v>
      </c>
      <c r="FE44" s="732">
        <v>111844</v>
      </c>
      <c r="FF44" s="732">
        <v>25245</v>
      </c>
      <c r="FG44" s="732">
        <v>5.4563E-2</v>
      </c>
      <c r="FH44" s="732">
        <v>4.8908E-2</v>
      </c>
      <c r="FI44" s="732">
        <v>0</v>
      </c>
      <c r="FJ44" s="732">
        <v>0</v>
      </c>
      <c r="FK44" s="732">
        <v>161.55600000000001</v>
      </c>
      <c r="FL44" s="732">
        <v>987772</v>
      </c>
      <c r="FM44" s="732">
        <v>0</v>
      </c>
      <c r="FN44" s="732">
        <v>0</v>
      </c>
      <c r="FO44" s="732">
        <v>0</v>
      </c>
      <c r="FP44" s="732">
        <v>0</v>
      </c>
      <c r="FQ44" s="732">
        <v>0</v>
      </c>
      <c r="FR44" s="732">
        <v>0</v>
      </c>
      <c r="FS44" s="732">
        <v>0</v>
      </c>
      <c r="FT44" s="732">
        <v>0</v>
      </c>
      <c r="FU44" s="732">
        <v>0</v>
      </c>
      <c r="FV44" s="732">
        <v>0</v>
      </c>
      <c r="FW44" s="732">
        <v>0</v>
      </c>
      <c r="FX44" s="732">
        <v>0</v>
      </c>
      <c r="FY44" s="732">
        <v>0</v>
      </c>
      <c r="FZ44" s="732">
        <v>0</v>
      </c>
      <c r="GA44" s="732">
        <v>0</v>
      </c>
      <c r="GB44" s="732">
        <v>0</v>
      </c>
      <c r="GC44" s="732">
        <v>0</v>
      </c>
      <c r="GD44" s="732">
        <v>0</v>
      </c>
      <c r="GF44" s="732">
        <v>0</v>
      </c>
      <c r="GG44" s="732">
        <v>0</v>
      </c>
      <c r="GH44" s="732">
        <v>0</v>
      </c>
      <c r="GI44" s="732">
        <v>0</v>
      </c>
      <c r="GJ44" s="732">
        <v>0</v>
      </c>
      <c r="GK44" s="732">
        <v>5247</v>
      </c>
      <c r="GL44" s="732">
        <v>6421</v>
      </c>
      <c r="GM44" s="732">
        <v>0</v>
      </c>
      <c r="GN44" s="732">
        <v>0</v>
      </c>
      <c r="GO44" s="732">
        <v>0</v>
      </c>
      <c r="GP44" s="732">
        <v>984272</v>
      </c>
      <c r="GQ44" s="732">
        <v>984272</v>
      </c>
      <c r="GR44" s="732">
        <v>0</v>
      </c>
      <c r="GS44" s="732">
        <v>0</v>
      </c>
      <c r="GT44" s="732">
        <v>0</v>
      </c>
      <c r="HB44" s="732">
        <v>0</v>
      </c>
      <c r="HC44" s="732">
        <v>0</v>
      </c>
      <c r="HD44" s="732">
        <v>0</v>
      </c>
    </row>
    <row r="45" spans="1:212" hidden="1" x14ac:dyDescent="0.2">
      <c r="A45" s="732">
        <v>57810</v>
      </c>
      <c r="B45" s="732">
        <v>28349</v>
      </c>
      <c r="C45" s="732">
        <v>35</v>
      </c>
      <c r="D45" s="732">
        <v>2021</v>
      </c>
      <c r="E45" s="732">
        <v>5392</v>
      </c>
      <c r="F45" s="732">
        <v>0</v>
      </c>
      <c r="G45" s="732">
        <v>361.69</v>
      </c>
      <c r="H45" s="732">
        <v>354.45800000000003</v>
      </c>
      <c r="I45" s="732">
        <v>354.45800000000003</v>
      </c>
      <c r="J45" s="732">
        <v>361.69</v>
      </c>
      <c r="K45" s="732">
        <v>0</v>
      </c>
      <c r="L45" s="732">
        <v>6540</v>
      </c>
      <c r="M45" s="732">
        <v>0</v>
      </c>
      <c r="N45" s="732">
        <v>0</v>
      </c>
      <c r="P45" s="732">
        <v>361.69</v>
      </c>
      <c r="Q45" s="732">
        <v>0</v>
      </c>
      <c r="R45" s="732">
        <v>172421</v>
      </c>
      <c r="S45" s="732">
        <v>476.71000000000004</v>
      </c>
      <c r="U45" s="732">
        <v>0</v>
      </c>
      <c r="V45" s="732">
        <v>43.843000000000004</v>
      </c>
      <c r="W45" s="732">
        <v>28673</v>
      </c>
      <c r="X45" s="732">
        <v>28673</v>
      </c>
      <c r="Z45" s="732">
        <v>0</v>
      </c>
      <c r="AA45" s="732">
        <v>1</v>
      </c>
      <c r="AB45" s="732">
        <v>1</v>
      </c>
      <c r="AC45" s="732">
        <v>0</v>
      </c>
      <c r="AD45" s="732" t="s">
        <v>318</v>
      </c>
      <c r="AE45" s="732">
        <v>0</v>
      </c>
      <c r="AH45" s="732">
        <v>0</v>
      </c>
      <c r="AI45" s="732">
        <v>0</v>
      </c>
      <c r="AJ45" s="732">
        <v>5104</v>
      </c>
      <c r="AK45" s="732" t="s">
        <v>787</v>
      </c>
      <c r="AL45" s="732" t="s">
        <v>21</v>
      </c>
      <c r="AM45" s="732">
        <v>0</v>
      </c>
      <c r="AN45" s="732">
        <v>0</v>
      </c>
      <c r="AO45" s="732">
        <v>0</v>
      </c>
      <c r="AP45" s="732">
        <v>0</v>
      </c>
      <c r="AQ45" s="732">
        <v>0</v>
      </c>
      <c r="AR45" s="732">
        <v>0</v>
      </c>
      <c r="AS45" s="732">
        <v>0</v>
      </c>
      <c r="AT45" s="732">
        <v>0</v>
      </c>
      <c r="AU45" s="732">
        <v>0</v>
      </c>
      <c r="AV45" s="732">
        <v>0</v>
      </c>
      <c r="AW45" s="732">
        <v>3487702</v>
      </c>
      <c r="AX45" s="732">
        <v>3487702</v>
      </c>
      <c r="AY45" s="732">
        <v>0</v>
      </c>
      <c r="AZ45" s="732">
        <v>172421</v>
      </c>
      <c r="BA45" s="732">
        <v>0</v>
      </c>
      <c r="BB45" s="732">
        <v>0</v>
      </c>
      <c r="BC45" s="732">
        <v>0</v>
      </c>
      <c r="BD45" s="732">
        <v>0</v>
      </c>
      <c r="BE45" s="732">
        <v>0</v>
      </c>
      <c r="BF45" s="732">
        <v>3066127</v>
      </c>
      <c r="BG45" s="732">
        <v>0</v>
      </c>
      <c r="BH45" s="732">
        <v>0</v>
      </c>
      <c r="BI45" s="732">
        <v>0</v>
      </c>
      <c r="BJ45" s="732">
        <v>12</v>
      </c>
      <c r="BK45" s="732">
        <v>0</v>
      </c>
      <c r="BL45" s="732">
        <v>0</v>
      </c>
      <c r="BM45" s="732">
        <v>0</v>
      </c>
      <c r="BN45" s="732">
        <v>0</v>
      </c>
      <c r="BO45" s="732">
        <v>0</v>
      </c>
      <c r="BP45" s="732">
        <v>0</v>
      </c>
      <c r="BQ45" s="732">
        <v>5392</v>
      </c>
      <c r="BR45" s="732">
        <v>1</v>
      </c>
      <c r="BS45" s="732">
        <v>0</v>
      </c>
      <c r="BT45" s="732">
        <v>0</v>
      </c>
      <c r="BU45" s="732">
        <v>0</v>
      </c>
      <c r="BV45" s="732">
        <v>0</v>
      </c>
      <c r="BW45" s="732">
        <v>0</v>
      </c>
      <c r="BX45" s="732">
        <v>0</v>
      </c>
      <c r="BY45" s="732">
        <v>0</v>
      </c>
      <c r="BZ45" s="732">
        <v>0</v>
      </c>
      <c r="CA45" s="732">
        <v>0</v>
      </c>
      <c r="CB45" s="732">
        <v>0</v>
      </c>
      <c r="CC45" s="732">
        <v>0</v>
      </c>
      <c r="CG45" s="732">
        <v>0</v>
      </c>
      <c r="CH45" s="732">
        <v>0</v>
      </c>
      <c r="CI45" s="732">
        <v>0</v>
      </c>
      <c r="CJ45" s="732">
        <v>4</v>
      </c>
      <c r="CK45" s="732">
        <v>0</v>
      </c>
      <c r="CL45" s="732">
        <v>0</v>
      </c>
      <c r="CN45" s="732">
        <v>0</v>
      </c>
      <c r="CO45" s="732">
        <v>1</v>
      </c>
      <c r="CP45" s="732">
        <v>0</v>
      </c>
      <c r="CQ45" s="732">
        <v>0</v>
      </c>
      <c r="CR45" s="732">
        <v>361.69</v>
      </c>
      <c r="CS45" s="732">
        <v>0</v>
      </c>
      <c r="CT45" s="732">
        <v>0</v>
      </c>
      <c r="CU45" s="732">
        <v>0</v>
      </c>
      <c r="CV45" s="732">
        <v>0</v>
      </c>
      <c r="CW45" s="732">
        <v>0</v>
      </c>
      <c r="CX45" s="732">
        <v>0</v>
      </c>
      <c r="CY45" s="732">
        <v>0</v>
      </c>
      <c r="CZ45" s="732">
        <v>0</v>
      </c>
      <c r="DA45" s="732">
        <v>1</v>
      </c>
      <c r="DB45" s="732">
        <v>2318155</v>
      </c>
      <c r="DC45" s="732">
        <v>0</v>
      </c>
      <c r="DD45" s="732">
        <v>0</v>
      </c>
      <c r="DE45" s="732">
        <v>628062</v>
      </c>
      <c r="DF45" s="732">
        <v>628062</v>
      </c>
      <c r="DG45" s="732">
        <v>480.17</v>
      </c>
      <c r="DH45" s="732">
        <v>0</v>
      </c>
      <c r="DI45" s="732">
        <v>0</v>
      </c>
      <c r="DK45" s="732">
        <v>5392</v>
      </c>
      <c r="DL45" s="732">
        <v>0</v>
      </c>
      <c r="DM45" s="732">
        <v>175452</v>
      </c>
      <c r="DN45" s="732">
        <v>0</v>
      </c>
      <c r="DO45" s="732">
        <v>0</v>
      </c>
      <c r="DP45" s="732">
        <v>0</v>
      </c>
      <c r="DQ45" s="732">
        <v>0</v>
      </c>
      <c r="DR45" s="732">
        <v>0</v>
      </c>
      <c r="DS45" s="732">
        <v>0</v>
      </c>
      <c r="DT45" s="732">
        <v>0</v>
      </c>
      <c r="DU45" s="732">
        <v>0</v>
      </c>
      <c r="DV45" s="732">
        <v>0</v>
      </c>
      <c r="DW45" s="732">
        <v>0</v>
      </c>
      <c r="DX45" s="732">
        <v>0</v>
      </c>
      <c r="DY45" s="732">
        <v>0</v>
      </c>
      <c r="DZ45" s="732">
        <v>0</v>
      </c>
      <c r="EA45" s="732">
        <v>0</v>
      </c>
      <c r="EB45" s="732">
        <v>0</v>
      </c>
      <c r="EC45" s="732">
        <v>3.7850000000000001</v>
      </c>
      <c r="ED45" s="732">
        <v>27229</v>
      </c>
      <c r="EE45" s="732">
        <v>0</v>
      </c>
      <c r="EF45" s="732">
        <v>0</v>
      </c>
      <c r="EG45" s="732">
        <v>0</v>
      </c>
      <c r="EH45" s="732">
        <v>148223</v>
      </c>
      <c r="EI45" s="732">
        <v>0</v>
      </c>
      <c r="EJ45" s="732">
        <v>0</v>
      </c>
      <c r="EK45" s="732">
        <v>2.3370000000000002</v>
      </c>
      <c r="EL45" s="732">
        <v>0</v>
      </c>
      <c r="EM45" s="732">
        <v>4.4110000000000005</v>
      </c>
      <c r="EN45" s="732">
        <v>0.48400000000000004</v>
      </c>
      <c r="EO45" s="732">
        <v>0</v>
      </c>
      <c r="EP45" s="732">
        <v>0</v>
      </c>
      <c r="EQ45" s="732">
        <v>7.2320000000000002</v>
      </c>
      <c r="ER45" s="732">
        <v>0</v>
      </c>
      <c r="ES45" s="732">
        <v>22.664000000000001</v>
      </c>
      <c r="ET45" s="732">
        <v>0</v>
      </c>
      <c r="EU45" s="732">
        <v>172421</v>
      </c>
      <c r="EV45" s="732">
        <v>0</v>
      </c>
      <c r="EW45" s="732">
        <v>0</v>
      </c>
      <c r="EX45" s="732">
        <v>0</v>
      </c>
      <c r="EZ45" s="732">
        <v>2977921</v>
      </c>
      <c r="FA45" s="732">
        <v>0</v>
      </c>
      <c r="FB45" s="732">
        <v>3150342</v>
      </c>
      <c r="FC45" s="732">
        <v>0.97326799999999991</v>
      </c>
      <c r="FD45" s="732">
        <v>0</v>
      </c>
      <c r="FE45" s="732">
        <v>415905</v>
      </c>
      <c r="FF45" s="732">
        <v>93876</v>
      </c>
      <c r="FG45" s="732">
        <v>5.4563E-2</v>
      </c>
      <c r="FH45" s="732">
        <v>4.8908E-2</v>
      </c>
      <c r="FI45" s="732">
        <v>0</v>
      </c>
      <c r="FJ45" s="732">
        <v>0</v>
      </c>
      <c r="FK45" s="732">
        <v>600.76300000000003</v>
      </c>
      <c r="FL45" s="732">
        <v>3660123</v>
      </c>
      <c r="FM45" s="732">
        <v>0</v>
      </c>
      <c r="FN45" s="732">
        <v>0</v>
      </c>
      <c r="FO45" s="732">
        <v>0</v>
      </c>
      <c r="FP45" s="732">
        <v>0</v>
      </c>
      <c r="FQ45" s="732">
        <v>0</v>
      </c>
      <c r="FR45" s="732">
        <v>0</v>
      </c>
      <c r="FS45" s="732">
        <v>0</v>
      </c>
      <c r="FT45" s="732">
        <v>0</v>
      </c>
      <c r="FU45" s="732">
        <v>0</v>
      </c>
      <c r="FV45" s="732">
        <v>0</v>
      </c>
      <c r="FW45" s="732">
        <v>0</v>
      </c>
      <c r="FX45" s="732">
        <v>0</v>
      </c>
      <c r="FY45" s="732">
        <v>0</v>
      </c>
      <c r="FZ45" s="732">
        <v>0</v>
      </c>
      <c r="GA45" s="732">
        <v>0</v>
      </c>
      <c r="GB45" s="732">
        <v>0</v>
      </c>
      <c r="GC45" s="732">
        <v>0</v>
      </c>
      <c r="GD45" s="732">
        <v>0</v>
      </c>
      <c r="GF45" s="732">
        <v>0</v>
      </c>
      <c r="GG45" s="732">
        <v>0</v>
      </c>
      <c r="GH45" s="732">
        <v>0</v>
      </c>
      <c r="GI45" s="732">
        <v>0</v>
      </c>
      <c r="GJ45" s="732">
        <v>0</v>
      </c>
      <c r="GK45" s="732">
        <v>5204</v>
      </c>
      <c r="GL45" s="732">
        <v>14307</v>
      </c>
      <c r="GM45" s="732">
        <v>0</v>
      </c>
      <c r="GN45" s="732">
        <v>0</v>
      </c>
      <c r="GO45" s="732">
        <v>0</v>
      </c>
      <c r="GP45" s="732">
        <v>3660123</v>
      </c>
      <c r="GQ45" s="732">
        <v>3660123</v>
      </c>
      <c r="GR45" s="732">
        <v>0</v>
      </c>
      <c r="GS45" s="732">
        <v>0</v>
      </c>
      <c r="GT45" s="732">
        <v>0</v>
      </c>
      <c r="HB45" s="732">
        <v>0</v>
      </c>
      <c r="HC45" s="732">
        <v>0</v>
      </c>
      <c r="HD45" s="732">
        <v>0</v>
      </c>
    </row>
    <row r="46" spans="1:212" hidden="1" x14ac:dyDescent="0.2">
      <c r="A46" s="732">
        <v>57813</v>
      </c>
      <c r="B46" s="732">
        <v>28349</v>
      </c>
      <c r="C46" s="732">
        <v>35</v>
      </c>
      <c r="D46" s="732">
        <v>2021</v>
      </c>
      <c r="E46" s="732">
        <v>5392</v>
      </c>
      <c r="F46" s="732">
        <v>0</v>
      </c>
      <c r="G46" s="732">
        <v>3304.05</v>
      </c>
      <c r="H46" s="732">
        <v>3201.3990000000003</v>
      </c>
      <c r="I46" s="732">
        <v>3201.3990000000003</v>
      </c>
      <c r="J46" s="732">
        <v>3304.05</v>
      </c>
      <c r="K46" s="732">
        <v>0</v>
      </c>
      <c r="L46" s="732">
        <v>6540</v>
      </c>
      <c r="M46" s="732">
        <v>0</v>
      </c>
      <c r="N46" s="732">
        <v>0</v>
      </c>
      <c r="P46" s="732">
        <v>3304.05</v>
      </c>
      <c r="Q46" s="732">
        <v>0</v>
      </c>
      <c r="R46" s="732">
        <v>1575074</v>
      </c>
      <c r="S46" s="732">
        <v>476.71000000000004</v>
      </c>
      <c r="U46" s="732">
        <v>0</v>
      </c>
      <c r="V46" s="732">
        <v>1897.8330000000001</v>
      </c>
      <c r="W46" s="732">
        <v>1241183</v>
      </c>
      <c r="X46" s="732">
        <v>1241183</v>
      </c>
      <c r="Z46" s="732">
        <v>0</v>
      </c>
      <c r="AA46" s="732">
        <v>1</v>
      </c>
      <c r="AB46" s="732">
        <v>1</v>
      </c>
      <c r="AC46" s="732">
        <v>0</v>
      </c>
      <c r="AD46" s="732" t="s">
        <v>318</v>
      </c>
      <c r="AE46" s="732">
        <v>0</v>
      </c>
      <c r="AH46" s="732">
        <v>0</v>
      </c>
      <c r="AI46" s="732">
        <v>0</v>
      </c>
      <c r="AJ46" s="732">
        <v>5104</v>
      </c>
      <c r="AK46" s="732" t="s">
        <v>787</v>
      </c>
      <c r="AL46" s="732" t="s">
        <v>22</v>
      </c>
      <c r="AM46" s="732">
        <v>0</v>
      </c>
      <c r="AN46" s="732">
        <v>0</v>
      </c>
      <c r="AO46" s="732">
        <v>0</v>
      </c>
      <c r="AP46" s="732">
        <v>0</v>
      </c>
      <c r="AQ46" s="732">
        <v>0</v>
      </c>
      <c r="AR46" s="732">
        <v>0</v>
      </c>
      <c r="AS46" s="732">
        <v>0</v>
      </c>
      <c r="AT46" s="732">
        <v>0</v>
      </c>
      <c r="AU46" s="732">
        <v>0</v>
      </c>
      <c r="AV46" s="732">
        <v>0</v>
      </c>
      <c r="AW46" s="732">
        <v>31961217</v>
      </c>
      <c r="AX46" s="732">
        <v>31877363</v>
      </c>
      <c r="AY46" s="732">
        <v>0</v>
      </c>
      <c r="AZ46" s="732">
        <v>1575074</v>
      </c>
      <c r="BA46" s="732">
        <v>162.833</v>
      </c>
      <c r="BB46" s="732">
        <v>0</v>
      </c>
      <c r="BC46" s="732">
        <v>0</v>
      </c>
      <c r="BD46" s="732">
        <v>0</v>
      </c>
      <c r="BE46" s="732">
        <v>0</v>
      </c>
      <c r="BF46" s="732">
        <v>28023487</v>
      </c>
      <c r="BG46" s="732">
        <v>0</v>
      </c>
      <c r="BH46" s="732">
        <v>0</v>
      </c>
      <c r="BI46" s="732">
        <v>0</v>
      </c>
      <c r="BJ46" s="732">
        <v>12</v>
      </c>
      <c r="BK46" s="732">
        <v>0</v>
      </c>
      <c r="BL46" s="732">
        <v>0</v>
      </c>
      <c r="BM46" s="732">
        <v>0</v>
      </c>
      <c r="BN46" s="732">
        <v>0</v>
      </c>
      <c r="BO46" s="732">
        <v>0</v>
      </c>
      <c r="BP46" s="732">
        <v>0</v>
      </c>
      <c r="BQ46" s="732">
        <v>5392</v>
      </c>
      <c r="BR46" s="732">
        <v>1</v>
      </c>
      <c r="BS46" s="732">
        <v>0</v>
      </c>
      <c r="BT46" s="732">
        <v>0</v>
      </c>
      <c r="BU46" s="732">
        <v>0</v>
      </c>
      <c r="BV46" s="732">
        <v>0</v>
      </c>
      <c r="BW46" s="732">
        <v>0</v>
      </c>
      <c r="BX46" s="732">
        <v>0</v>
      </c>
      <c r="BY46" s="732">
        <v>0</v>
      </c>
      <c r="BZ46" s="732">
        <v>0</v>
      </c>
      <c r="CA46" s="732">
        <v>0</v>
      </c>
      <c r="CB46" s="732">
        <v>0</v>
      </c>
      <c r="CC46" s="732">
        <v>0</v>
      </c>
      <c r="CG46" s="732">
        <v>0</v>
      </c>
      <c r="CH46" s="732">
        <v>83854</v>
      </c>
      <c r="CI46" s="732">
        <v>0</v>
      </c>
      <c r="CJ46" s="732">
        <v>4</v>
      </c>
      <c r="CK46" s="732">
        <v>0</v>
      </c>
      <c r="CL46" s="732">
        <v>0</v>
      </c>
      <c r="CN46" s="732">
        <v>0</v>
      </c>
      <c r="CO46" s="732">
        <v>1</v>
      </c>
      <c r="CP46" s="732">
        <v>0</v>
      </c>
      <c r="CQ46" s="732">
        <v>9.75</v>
      </c>
      <c r="CR46" s="732">
        <v>3304.05</v>
      </c>
      <c r="CS46" s="732">
        <v>0</v>
      </c>
      <c r="CT46" s="732">
        <v>0</v>
      </c>
      <c r="CU46" s="732">
        <v>0</v>
      </c>
      <c r="CV46" s="732">
        <v>0</v>
      </c>
      <c r="CW46" s="732">
        <v>0</v>
      </c>
      <c r="CX46" s="732">
        <v>0</v>
      </c>
      <c r="CY46" s="732">
        <v>0</v>
      </c>
      <c r="CZ46" s="732">
        <v>0</v>
      </c>
      <c r="DA46" s="732">
        <v>1</v>
      </c>
      <c r="DB46" s="732">
        <v>20937149</v>
      </c>
      <c r="DC46" s="732">
        <v>0</v>
      </c>
      <c r="DD46" s="732">
        <v>0</v>
      </c>
      <c r="DE46" s="732">
        <v>4286748</v>
      </c>
      <c r="DF46" s="732">
        <v>4286748</v>
      </c>
      <c r="DG46" s="732">
        <v>3277.33</v>
      </c>
      <c r="DH46" s="732">
        <v>0</v>
      </c>
      <c r="DI46" s="732">
        <v>0</v>
      </c>
      <c r="DK46" s="732">
        <v>5392</v>
      </c>
      <c r="DL46" s="732">
        <v>0</v>
      </c>
      <c r="DM46" s="732">
        <v>2328108</v>
      </c>
      <c r="DN46" s="732">
        <v>0</v>
      </c>
      <c r="DO46" s="732">
        <v>0</v>
      </c>
      <c r="DP46" s="732">
        <v>0</v>
      </c>
      <c r="DQ46" s="732">
        <v>0</v>
      </c>
      <c r="DR46" s="732">
        <v>0</v>
      </c>
      <c r="DS46" s="732">
        <v>0</v>
      </c>
      <c r="DT46" s="732">
        <v>0</v>
      </c>
      <c r="DU46" s="732">
        <v>0</v>
      </c>
      <c r="DV46" s="732">
        <v>0</v>
      </c>
      <c r="DW46" s="732">
        <v>0</v>
      </c>
      <c r="DX46" s="732">
        <v>0</v>
      </c>
      <c r="DY46" s="732">
        <v>0</v>
      </c>
      <c r="DZ46" s="732">
        <v>0</v>
      </c>
      <c r="EA46" s="732">
        <v>0</v>
      </c>
      <c r="EB46" s="732">
        <v>0</v>
      </c>
      <c r="EC46" s="732">
        <v>29.617000000000001</v>
      </c>
      <c r="ED46" s="732">
        <v>213065</v>
      </c>
      <c r="EE46" s="732">
        <v>0</v>
      </c>
      <c r="EF46" s="732">
        <v>0</v>
      </c>
      <c r="EG46" s="732">
        <v>0</v>
      </c>
      <c r="EH46" s="732">
        <v>2115043</v>
      </c>
      <c r="EI46" s="732">
        <v>0</v>
      </c>
      <c r="EJ46" s="732">
        <v>0</v>
      </c>
      <c r="EK46" s="732">
        <v>71.963999999999999</v>
      </c>
      <c r="EL46" s="732">
        <v>1.609</v>
      </c>
      <c r="EM46" s="732">
        <v>22.963000000000001</v>
      </c>
      <c r="EN46" s="732">
        <v>7.7240000000000002</v>
      </c>
      <c r="EO46" s="732">
        <v>0</v>
      </c>
      <c r="EP46" s="732">
        <v>0</v>
      </c>
      <c r="EQ46" s="732">
        <v>102.65100000000001</v>
      </c>
      <c r="ER46" s="732">
        <v>0</v>
      </c>
      <c r="ES46" s="732">
        <v>323.40100000000001</v>
      </c>
      <c r="ET46" s="732">
        <v>83854</v>
      </c>
      <c r="EU46" s="732">
        <v>1575074</v>
      </c>
      <c r="EV46" s="732">
        <v>0</v>
      </c>
      <c r="EW46" s="732">
        <v>0</v>
      </c>
      <c r="EX46" s="732">
        <v>0</v>
      </c>
      <c r="EZ46" s="732">
        <v>27218114</v>
      </c>
      <c r="FA46" s="732">
        <v>0</v>
      </c>
      <c r="FB46" s="732">
        <v>28793188</v>
      </c>
      <c r="FC46" s="732">
        <v>0.97326799999999991</v>
      </c>
      <c r="FD46" s="732">
        <v>0</v>
      </c>
      <c r="FE46" s="732">
        <v>3801252</v>
      </c>
      <c r="FF46" s="732">
        <v>857997</v>
      </c>
      <c r="FG46" s="732">
        <v>5.4563E-2</v>
      </c>
      <c r="FH46" s="732">
        <v>4.8908E-2</v>
      </c>
      <c r="FI46" s="732">
        <v>0</v>
      </c>
      <c r="FJ46" s="732">
        <v>0</v>
      </c>
      <c r="FK46" s="732">
        <v>5490.7950000000001</v>
      </c>
      <c r="FL46" s="732">
        <v>33536291</v>
      </c>
      <c r="FM46" s="732">
        <v>0</v>
      </c>
      <c r="FN46" s="732">
        <v>0</v>
      </c>
      <c r="FO46" s="732">
        <v>0</v>
      </c>
      <c r="FP46" s="732">
        <v>0</v>
      </c>
      <c r="FQ46" s="732">
        <v>0</v>
      </c>
      <c r="FR46" s="732">
        <v>0</v>
      </c>
      <c r="FS46" s="732">
        <v>0</v>
      </c>
      <c r="FT46" s="732">
        <v>0</v>
      </c>
      <c r="FU46" s="732">
        <v>0</v>
      </c>
      <c r="FV46" s="732">
        <v>0</v>
      </c>
      <c r="FW46" s="732">
        <v>0</v>
      </c>
      <c r="FX46" s="732">
        <v>0</v>
      </c>
      <c r="FY46" s="732">
        <v>0</v>
      </c>
      <c r="FZ46" s="732">
        <v>0</v>
      </c>
      <c r="GA46" s="732">
        <v>0</v>
      </c>
      <c r="GB46" s="732">
        <v>0</v>
      </c>
      <c r="GC46" s="732">
        <v>0</v>
      </c>
      <c r="GD46" s="732">
        <v>0</v>
      </c>
      <c r="GF46" s="732">
        <v>0</v>
      </c>
      <c r="GG46" s="732">
        <v>0</v>
      </c>
      <c r="GH46" s="732">
        <v>0</v>
      </c>
      <c r="GI46" s="732">
        <v>0</v>
      </c>
      <c r="GJ46" s="732">
        <v>0</v>
      </c>
      <c r="GK46" s="732">
        <v>5246.9390000000003</v>
      </c>
      <c r="GL46" s="732">
        <v>17937</v>
      </c>
      <c r="GM46" s="732">
        <v>0</v>
      </c>
      <c r="GN46" s="732">
        <v>0</v>
      </c>
      <c r="GO46" s="732">
        <v>0</v>
      </c>
      <c r="GP46" s="732">
        <v>33452437</v>
      </c>
      <c r="GQ46" s="732">
        <v>33452437</v>
      </c>
      <c r="GR46" s="732">
        <v>0</v>
      </c>
      <c r="GS46" s="732">
        <v>0</v>
      </c>
      <c r="GT46" s="732">
        <v>0</v>
      </c>
      <c r="HB46" s="732">
        <v>0</v>
      </c>
      <c r="HC46" s="732">
        <v>0</v>
      </c>
      <c r="HD46" s="732">
        <v>0</v>
      </c>
    </row>
    <row r="47" spans="1:212" hidden="1" x14ac:dyDescent="0.2">
      <c r="A47" s="732">
        <v>57814</v>
      </c>
      <c r="B47" s="732">
        <v>28349</v>
      </c>
      <c r="C47" s="732">
        <v>35</v>
      </c>
      <c r="D47" s="732">
        <v>2021</v>
      </c>
      <c r="E47" s="732">
        <v>5392</v>
      </c>
      <c r="F47" s="732">
        <v>0</v>
      </c>
      <c r="G47" s="732">
        <v>431.38500000000005</v>
      </c>
      <c r="H47" s="732">
        <v>337.41</v>
      </c>
      <c r="I47" s="732">
        <v>337.41</v>
      </c>
      <c r="J47" s="732">
        <v>431.38500000000005</v>
      </c>
      <c r="K47" s="732">
        <v>0</v>
      </c>
      <c r="L47" s="732">
        <v>6540</v>
      </c>
      <c r="M47" s="732">
        <v>0</v>
      </c>
      <c r="N47" s="732">
        <v>0</v>
      </c>
      <c r="P47" s="732">
        <v>431.38500000000005</v>
      </c>
      <c r="Q47" s="732">
        <v>0</v>
      </c>
      <c r="R47" s="732">
        <v>205646</v>
      </c>
      <c r="S47" s="732">
        <v>476.71000000000004</v>
      </c>
      <c r="U47" s="732">
        <v>0</v>
      </c>
      <c r="V47" s="732">
        <v>86.356999999999999</v>
      </c>
      <c r="W47" s="732">
        <v>56477</v>
      </c>
      <c r="X47" s="732">
        <v>56477</v>
      </c>
      <c r="Z47" s="732">
        <v>0</v>
      </c>
      <c r="AA47" s="732">
        <v>1</v>
      </c>
      <c r="AB47" s="732">
        <v>1</v>
      </c>
      <c r="AC47" s="732">
        <v>0</v>
      </c>
      <c r="AD47" s="732" t="s">
        <v>318</v>
      </c>
      <c r="AE47" s="732">
        <v>0</v>
      </c>
      <c r="AH47" s="732">
        <v>0</v>
      </c>
      <c r="AI47" s="732">
        <v>0</v>
      </c>
      <c r="AJ47" s="732">
        <v>5104</v>
      </c>
      <c r="AK47" s="732" t="s">
        <v>787</v>
      </c>
      <c r="AL47" s="732" t="s">
        <v>330</v>
      </c>
      <c r="AM47" s="732">
        <v>0</v>
      </c>
      <c r="AN47" s="732">
        <v>0</v>
      </c>
      <c r="AO47" s="732">
        <v>0</v>
      </c>
      <c r="AP47" s="732">
        <v>0</v>
      </c>
      <c r="AQ47" s="732">
        <v>0</v>
      </c>
      <c r="AR47" s="732">
        <v>0</v>
      </c>
      <c r="AS47" s="732">
        <v>0</v>
      </c>
      <c r="AT47" s="732">
        <v>0</v>
      </c>
      <c r="AU47" s="732">
        <v>0</v>
      </c>
      <c r="AV47" s="732">
        <v>0</v>
      </c>
      <c r="AW47" s="732">
        <v>6063677</v>
      </c>
      <c r="AX47" s="732">
        <v>5970738</v>
      </c>
      <c r="AY47" s="732">
        <v>0</v>
      </c>
      <c r="AZ47" s="732">
        <v>298585</v>
      </c>
      <c r="BA47" s="732">
        <v>0</v>
      </c>
      <c r="BB47" s="732">
        <v>0</v>
      </c>
      <c r="BC47" s="732">
        <v>0</v>
      </c>
      <c r="BD47" s="732">
        <v>0</v>
      </c>
      <c r="BE47" s="732">
        <v>0</v>
      </c>
      <c r="BF47" s="732">
        <v>5129608</v>
      </c>
      <c r="BG47" s="732">
        <v>0</v>
      </c>
      <c r="BH47" s="732">
        <v>337.96</v>
      </c>
      <c r="BI47" s="732">
        <v>92939</v>
      </c>
      <c r="BJ47" s="732">
        <v>12</v>
      </c>
      <c r="BK47" s="732">
        <v>0</v>
      </c>
      <c r="BL47" s="732">
        <v>0</v>
      </c>
      <c r="BM47" s="732">
        <v>0</v>
      </c>
      <c r="BN47" s="732">
        <v>0</v>
      </c>
      <c r="BO47" s="732">
        <v>0</v>
      </c>
      <c r="BP47" s="732">
        <v>0</v>
      </c>
      <c r="BQ47" s="732">
        <v>5392</v>
      </c>
      <c r="BR47" s="732">
        <v>1</v>
      </c>
      <c r="BS47" s="732">
        <v>0</v>
      </c>
      <c r="BT47" s="732">
        <v>0</v>
      </c>
      <c r="BU47" s="732">
        <v>0</v>
      </c>
      <c r="BV47" s="732">
        <v>0</v>
      </c>
      <c r="BW47" s="732">
        <v>0</v>
      </c>
      <c r="BX47" s="732">
        <v>0</v>
      </c>
      <c r="BY47" s="732">
        <v>0</v>
      </c>
      <c r="BZ47" s="732">
        <v>0</v>
      </c>
      <c r="CA47" s="732">
        <v>0</v>
      </c>
      <c r="CB47" s="732">
        <v>0</v>
      </c>
      <c r="CC47" s="732">
        <v>0</v>
      </c>
      <c r="CG47" s="732">
        <v>0</v>
      </c>
      <c r="CH47" s="732">
        <v>0</v>
      </c>
      <c r="CI47" s="732">
        <v>0</v>
      </c>
      <c r="CJ47" s="732">
        <v>4</v>
      </c>
      <c r="CK47" s="732">
        <v>0</v>
      </c>
      <c r="CL47" s="732">
        <v>0</v>
      </c>
      <c r="CN47" s="732">
        <v>0</v>
      </c>
      <c r="CO47" s="732">
        <v>1</v>
      </c>
      <c r="CP47" s="732">
        <v>0</v>
      </c>
      <c r="CQ47" s="732">
        <v>0</v>
      </c>
      <c r="CR47" s="732">
        <v>431.38500000000005</v>
      </c>
      <c r="CS47" s="732">
        <v>0</v>
      </c>
      <c r="CT47" s="732">
        <v>0</v>
      </c>
      <c r="CU47" s="732">
        <v>0</v>
      </c>
      <c r="CV47" s="732">
        <v>0</v>
      </c>
      <c r="CW47" s="732">
        <v>0</v>
      </c>
      <c r="CX47" s="732">
        <v>0</v>
      </c>
      <c r="CY47" s="732">
        <v>0</v>
      </c>
      <c r="CZ47" s="732">
        <v>0</v>
      </c>
      <c r="DA47" s="732">
        <v>1</v>
      </c>
      <c r="DB47" s="732">
        <v>2206661</v>
      </c>
      <c r="DC47" s="732">
        <v>0</v>
      </c>
      <c r="DD47" s="732">
        <v>0</v>
      </c>
      <c r="DE47" s="732">
        <v>684516</v>
      </c>
      <c r="DF47" s="732">
        <v>684516</v>
      </c>
      <c r="DG47" s="732">
        <v>523.33000000000004</v>
      </c>
      <c r="DH47" s="732">
        <v>0</v>
      </c>
      <c r="DI47" s="732">
        <v>0</v>
      </c>
      <c r="DK47" s="732">
        <v>5392</v>
      </c>
      <c r="DL47" s="732">
        <v>0</v>
      </c>
      <c r="DM47" s="732">
        <v>2244523</v>
      </c>
      <c r="DN47" s="732">
        <v>0</v>
      </c>
      <c r="DO47" s="732">
        <v>0</v>
      </c>
      <c r="DP47" s="732">
        <v>0</v>
      </c>
      <c r="DQ47" s="732">
        <v>0</v>
      </c>
      <c r="DR47" s="732">
        <v>0</v>
      </c>
      <c r="DS47" s="732">
        <v>0</v>
      </c>
      <c r="DT47" s="732">
        <v>0</v>
      </c>
      <c r="DU47" s="732">
        <v>0</v>
      </c>
      <c r="DV47" s="732">
        <v>0</v>
      </c>
      <c r="DW47" s="732">
        <v>0</v>
      </c>
      <c r="DX47" s="732">
        <v>0</v>
      </c>
      <c r="DY47" s="732">
        <v>0</v>
      </c>
      <c r="DZ47" s="732">
        <v>0</v>
      </c>
      <c r="EA47" s="732">
        <v>0</v>
      </c>
      <c r="EB47" s="732">
        <v>0</v>
      </c>
      <c r="EC47" s="732">
        <v>2.3620000000000001</v>
      </c>
      <c r="ED47" s="732">
        <v>16992</v>
      </c>
      <c r="EE47" s="732">
        <v>0</v>
      </c>
      <c r="EF47" s="732">
        <v>0</v>
      </c>
      <c r="EG47" s="732">
        <v>0</v>
      </c>
      <c r="EH47" s="732">
        <v>19810</v>
      </c>
      <c r="EI47" s="732">
        <v>2207721</v>
      </c>
      <c r="EJ47" s="732">
        <v>84.393000000000001</v>
      </c>
      <c r="EK47" s="732">
        <v>0.23200000000000001</v>
      </c>
      <c r="EL47" s="732">
        <v>0</v>
      </c>
      <c r="EM47" s="732">
        <v>3.1E-2</v>
      </c>
      <c r="EN47" s="732">
        <v>0.44800000000000001</v>
      </c>
      <c r="EO47" s="732">
        <v>0</v>
      </c>
      <c r="EP47" s="732">
        <v>0</v>
      </c>
      <c r="EQ47" s="732">
        <v>85.103999999999999</v>
      </c>
      <c r="ER47" s="732">
        <v>0</v>
      </c>
      <c r="ES47" s="732">
        <v>3.0290000000000004</v>
      </c>
      <c r="ET47" s="732">
        <v>0</v>
      </c>
      <c r="EU47" s="732">
        <v>298585</v>
      </c>
      <c r="EV47" s="732">
        <v>0</v>
      </c>
      <c r="EW47" s="732">
        <v>0</v>
      </c>
      <c r="EX47" s="732">
        <v>0</v>
      </c>
      <c r="EZ47" s="732">
        <v>5117877</v>
      </c>
      <c r="FA47" s="732">
        <v>0</v>
      </c>
      <c r="FB47" s="732">
        <v>5416462</v>
      </c>
      <c r="FC47" s="732">
        <v>0.97326799999999991</v>
      </c>
      <c r="FD47" s="732">
        <v>0</v>
      </c>
      <c r="FE47" s="732">
        <v>695807</v>
      </c>
      <c r="FF47" s="732">
        <v>157054</v>
      </c>
      <c r="FG47" s="732">
        <v>5.4563E-2</v>
      </c>
      <c r="FH47" s="732">
        <v>4.8908E-2</v>
      </c>
      <c r="FI47" s="732">
        <v>0</v>
      </c>
      <c r="FJ47" s="732">
        <v>0</v>
      </c>
      <c r="FK47" s="732">
        <v>1005.072</v>
      </c>
      <c r="FL47" s="732">
        <v>6269323</v>
      </c>
      <c r="FM47" s="732">
        <v>0</v>
      </c>
      <c r="FN47" s="732">
        <v>0</v>
      </c>
      <c r="FO47" s="732">
        <v>53024</v>
      </c>
      <c r="FP47" s="732">
        <v>0</v>
      </c>
      <c r="FQ47" s="732">
        <v>53024</v>
      </c>
      <c r="FR47" s="732">
        <v>53024</v>
      </c>
      <c r="FS47" s="732">
        <v>0</v>
      </c>
      <c r="FT47" s="732">
        <v>0</v>
      </c>
      <c r="FU47" s="732">
        <v>0</v>
      </c>
      <c r="FV47" s="732">
        <v>0</v>
      </c>
      <c r="FW47" s="732">
        <v>0</v>
      </c>
      <c r="FX47" s="732">
        <v>0</v>
      </c>
      <c r="FY47" s="732">
        <v>0</v>
      </c>
      <c r="FZ47" s="732">
        <v>0</v>
      </c>
      <c r="GA47" s="732">
        <v>0</v>
      </c>
      <c r="GB47" s="732">
        <v>78322</v>
      </c>
      <c r="GC47" s="732">
        <v>78322</v>
      </c>
      <c r="GD47" s="732">
        <v>8.8710000000000004</v>
      </c>
      <c r="GF47" s="732">
        <v>0</v>
      </c>
      <c r="GG47" s="732">
        <v>0</v>
      </c>
      <c r="GH47" s="732">
        <v>0</v>
      </c>
      <c r="GI47" s="732">
        <v>0</v>
      </c>
      <c r="GJ47" s="732">
        <v>0</v>
      </c>
      <c r="GK47" s="732">
        <v>5406</v>
      </c>
      <c r="GL47" s="732">
        <v>22847</v>
      </c>
      <c r="GM47" s="732">
        <v>0</v>
      </c>
      <c r="GN47" s="732">
        <v>147575</v>
      </c>
      <c r="GO47" s="732">
        <v>0</v>
      </c>
      <c r="GP47" s="732">
        <v>6269323</v>
      </c>
      <c r="GQ47" s="732">
        <v>6269323</v>
      </c>
      <c r="GR47" s="732">
        <v>0</v>
      </c>
      <c r="GS47" s="732">
        <v>0</v>
      </c>
      <c r="GT47" s="732">
        <v>0</v>
      </c>
      <c r="HB47" s="732">
        <v>0</v>
      </c>
      <c r="HC47" s="732">
        <v>0</v>
      </c>
      <c r="HD47" s="732">
        <v>0</v>
      </c>
    </row>
    <row r="48" spans="1:212" hidden="1" x14ac:dyDescent="0.2">
      <c r="A48" s="732">
        <v>57816</v>
      </c>
      <c r="B48" s="732">
        <v>28349</v>
      </c>
      <c r="C48" s="732">
        <v>35</v>
      </c>
      <c r="D48" s="732">
        <v>2021</v>
      </c>
      <c r="E48" s="732">
        <v>5392</v>
      </c>
      <c r="F48" s="732">
        <v>0</v>
      </c>
      <c r="G48" s="732">
        <v>1376.67</v>
      </c>
      <c r="H48" s="732">
        <v>1361.7620000000002</v>
      </c>
      <c r="I48" s="732">
        <v>1361.7620000000002</v>
      </c>
      <c r="J48" s="732">
        <v>1376.67</v>
      </c>
      <c r="K48" s="732">
        <v>0</v>
      </c>
      <c r="L48" s="732">
        <v>6540</v>
      </c>
      <c r="M48" s="732">
        <v>0</v>
      </c>
      <c r="N48" s="732">
        <v>0</v>
      </c>
      <c r="P48" s="732">
        <v>1376.67</v>
      </c>
      <c r="Q48" s="732">
        <v>0</v>
      </c>
      <c r="R48" s="732">
        <v>656272</v>
      </c>
      <c r="S48" s="732">
        <v>476.71000000000004</v>
      </c>
      <c r="U48" s="732">
        <v>0</v>
      </c>
      <c r="V48" s="732">
        <v>11.125</v>
      </c>
      <c r="W48" s="732">
        <v>7276</v>
      </c>
      <c r="X48" s="732">
        <v>7276</v>
      </c>
      <c r="Z48" s="732">
        <v>0</v>
      </c>
      <c r="AA48" s="732">
        <v>1</v>
      </c>
      <c r="AB48" s="732">
        <v>1</v>
      </c>
      <c r="AC48" s="732">
        <v>0</v>
      </c>
      <c r="AD48" s="732" t="s">
        <v>318</v>
      </c>
      <c r="AE48" s="732">
        <v>0</v>
      </c>
      <c r="AH48" s="732">
        <v>0</v>
      </c>
      <c r="AI48" s="732">
        <v>0</v>
      </c>
      <c r="AJ48" s="732">
        <v>5104</v>
      </c>
      <c r="AK48" s="732" t="s">
        <v>787</v>
      </c>
      <c r="AL48" s="732" t="s">
        <v>455</v>
      </c>
      <c r="AM48" s="732">
        <v>0</v>
      </c>
      <c r="AN48" s="732">
        <v>0</v>
      </c>
      <c r="AO48" s="732">
        <v>0</v>
      </c>
      <c r="AP48" s="732">
        <v>0</v>
      </c>
      <c r="AQ48" s="732">
        <v>0</v>
      </c>
      <c r="AR48" s="732">
        <v>0</v>
      </c>
      <c r="AS48" s="732">
        <v>0</v>
      </c>
      <c r="AT48" s="732">
        <v>0</v>
      </c>
      <c r="AU48" s="732">
        <v>0</v>
      </c>
      <c r="AV48" s="732">
        <v>0</v>
      </c>
      <c r="AW48" s="732">
        <v>13045157</v>
      </c>
      <c r="AX48" s="732">
        <v>13005699</v>
      </c>
      <c r="AY48" s="732">
        <v>0</v>
      </c>
      <c r="AZ48" s="732">
        <v>656272</v>
      </c>
      <c r="BA48" s="732">
        <v>75.082999999999998</v>
      </c>
      <c r="BB48" s="732">
        <v>0</v>
      </c>
      <c r="BC48" s="732">
        <v>0</v>
      </c>
      <c r="BD48" s="732">
        <v>0</v>
      </c>
      <c r="BE48" s="732">
        <v>0</v>
      </c>
      <c r="BF48" s="732">
        <v>11442596</v>
      </c>
      <c r="BG48" s="732">
        <v>0</v>
      </c>
      <c r="BH48" s="732">
        <v>0</v>
      </c>
      <c r="BI48" s="732">
        <v>0</v>
      </c>
      <c r="BJ48" s="732">
        <v>12</v>
      </c>
      <c r="BK48" s="732">
        <v>0</v>
      </c>
      <c r="BL48" s="732">
        <v>0</v>
      </c>
      <c r="BM48" s="732">
        <v>0</v>
      </c>
      <c r="BN48" s="732">
        <v>0</v>
      </c>
      <c r="BO48" s="732">
        <v>0</v>
      </c>
      <c r="BP48" s="732">
        <v>0</v>
      </c>
      <c r="BQ48" s="732">
        <v>5392</v>
      </c>
      <c r="BR48" s="732">
        <v>1</v>
      </c>
      <c r="BS48" s="732">
        <v>0</v>
      </c>
      <c r="BT48" s="732">
        <v>0</v>
      </c>
      <c r="BU48" s="732">
        <v>0</v>
      </c>
      <c r="BV48" s="732">
        <v>0</v>
      </c>
      <c r="BW48" s="732">
        <v>0</v>
      </c>
      <c r="BX48" s="732">
        <v>0</v>
      </c>
      <c r="BY48" s="732">
        <v>0</v>
      </c>
      <c r="BZ48" s="732">
        <v>0</v>
      </c>
      <c r="CA48" s="732">
        <v>0</v>
      </c>
      <c r="CB48" s="732">
        <v>0</v>
      </c>
      <c r="CC48" s="732">
        <v>0</v>
      </c>
      <c r="CG48" s="732">
        <v>0</v>
      </c>
      <c r="CH48" s="732">
        <v>39458</v>
      </c>
      <c r="CI48" s="732">
        <v>0</v>
      </c>
      <c r="CJ48" s="732">
        <v>4</v>
      </c>
      <c r="CK48" s="732">
        <v>0</v>
      </c>
      <c r="CL48" s="732">
        <v>0</v>
      </c>
      <c r="CN48" s="732">
        <v>0</v>
      </c>
      <c r="CO48" s="732">
        <v>1</v>
      </c>
      <c r="CP48" s="732">
        <v>0</v>
      </c>
      <c r="CQ48" s="732">
        <v>7.6670000000000007</v>
      </c>
      <c r="CR48" s="732">
        <v>1376.67</v>
      </c>
      <c r="CS48" s="732">
        <v>0</v>
      </c>
      <c r="CT48" s="732">
        <v>0</v>
      </c>
      <c r="CU48" s="732">
        <v>0</v>
      </c>
      <c r="CV48" s="732">
        <v>0</v>
      </c>
      <c r="CW48" s="732">
        <v>0</v>
      </c>
      <c r="CX48" s="732">
        <v>0</v>
      </c>
      <c r="CY48" s="732">
        <v>0</v>
      </c>
      <c r="CZ48" s="732">
        <v>0</v>
      </c>
      <c r="DA48" s="732">
        <v>1</v>
      </c>
      <c r="DB48" s="732">
        <v>8905923</v>
      </c>
      <c r="DC48" s="732">
        <v>0</v>
      </c>
      <c r="DD48" s="732">
        <v>0</v>
      </c>
      <c r="DE48" s="732">
        <v>2377722</v>
      </c>
      <c r="DF48" s="732">
        <v>2377722</v>
      </c>
      <c r="DG48" s="732">
        <v>1817.83</v>
      </c>
      <c r="DH48" s="732">
        <v>0</v>
      </c>
      <c r="DI48" s="732">
        <v>0</v>
      </c>
      <c r="DK48" s="732">
        <v>5392</v>
      </c>
      <c r="DL48" s="732">
        <v>0</v>
      </c>
      <c r="DM48" s="732">
        <v>465960</v>
      </c>
      <c r="DN48" s="732">
        <v>0</v>
      </c>
      <c r="DO48" s="732">
        <v>0</v>
      </c>
      <c r="DP48" s="732">
        <v>0</v>
      </c>
      <c r="DQ48" s="732">
        <v>0</v>
      </c>
      <c r="DR48" s="732">
        <v>0</v>
      </c>
      <c r="DS48" s="732">
        <v>0</v>
      </c>
      <c r="DT48" s="732">
        <v>0</v>
      </c>
      <c r="DU48" s="732">
        <v>0</v>
      </c>
      <c r="DV48" s="732">
        <v>0</v>
      </c>
      <c r="DW48" s="732">
        <v>0</v>
      </c>
      <c r="DX48" s="732">
        <v>0</v>
      </c>
      <c r="DY48" s="732">
        <v>0</v>
      </c>
      <c r="DZ48" s="732">
        <v>0</v>
      </c>
      <c r="EA48" s="732">
        <v>0</v>
      </c>
      <c r="EB48" s="732">
        <v>0</v>
      </c>
      <c r="EC48" s="732">
        <v>20.667000000000002</v>
      </c>
      <c r="ED48" s="732">
        <v>148678</v>
      </c>
      <c r="EE48" s="732">
        <v>0</v>
      </c>
      <c r="EF48" s="732">
        <v>0</v>
      </c>
      <c r="EG48" s="732">
        <v>0</v>
      </c>
      <c r="EH48" s="732">
        <v>317282</v>
      </c>
      <c r="EI48" s="732">
        <v>0</v>
      </c>
      <c r="EJ48" s="732">
        <v>0</v>
      </c>
      <c r="EK48" s="732">
        <v>10.753</v>
      </c>
      <c r="EL48" s="732">
        <v>0</v>
      </c>
      <c r="EM48" s="732">
        <v>2.2600000000000002</v>
      </c>
      <c r="EN48" s="732">
        <v>1.895</v>
      </c>
      <c r="EO48" s="732">
        <v>0</v>
      </c>
      <c r="EP48" s="732">
        <v>0</v>
      </c>
      <c r="EQ48" s="732">
        <v>14.908000000000001</v>
      </c>
      <c r="ER48" s="732">
        <v>0</v>
      </c>
      <c r="ES48" s="732">
        <v>48.514000000000003</v>
      </c>
      <c r="ET48" s="732">
        <v>39458</v>
      </c>
      <c r="EU48" s="732">
        <v>656272</v>
      </c>
      <c r="EV48" s="732">
        <v>0</v>
      </c>
      <c r="EW48" s="732">
        <v>0</v>
      </c>
      <c r="EX48" s="732">
        <v>0</v>
      </c>
      <c r="EZ48" s="732">
        <v>11103227</v>
      </c>
      <c r="FA48" s="732">
        <v>0</v>
      </c>
      <c r="FB48" s="732">
        <v>11759499</v>
      </c>
      <c r="FC48" s="732">
        <v>0.97326799999999991</v>
      </c>
      <c r="FD48" s="732">
        <v>0</v>
      </c>
      <c r="FE48" s="732">
        <v>1552133</v>
      </c>
      <c r="FF48" s="732">
        <v>350339</v>
      </c>
      <c r="FG48" s="732">
        <v>5.4563E-2</v>
      </c>
      <c r="FH48" s="732">
        <v>4.8908E-2</v>
      </c>
      <c r="FI48" s="732">
        <v>0</v>
      </c>
      <c r="FJ48" s="732">
        <v>0</v>
      </c>
      <c r="FK48" s="732">
        <v>2242.0100000000002</v>
      </c>
      <c r="FL48" s="732">
        <v>13701429</v>
      </c>
      <c r="FM48" s="732">
        <v>0</v>
      </c>
      <c r="FN48" s="732">
        <v>0</v>
      </c>
      <c r="FO48" s="732">
        <v>2618</v>
      </c>
      <c r="FP48" s="732">
        <v>0</v>
      </c>
      <c r="FQ48" s="732">
        <v>2618</v>
      </c>
      <c r="FR48" s="732">
        <v>2618</v>
      </c>
      <c r="FS48" s="732">
        <v>0</v>
      </c>
      <c r="FT48" s="732">
        <v>0</v>
      </c>
      <c r="FU48" s="732">
        <v>0</v>
      </c>
      <c r="FV48" s="732">
        <v>0</v>
      </c>
      <c r="FW48" s="732">
        <v>0</v>
      </c>
      <c r="FX48" s="732">
        <v>0</v>
      </c>
      <c r="FY48" s="732">
        <v>0</v>
      </c>
      <c r="FZ48" s="732">
        <v>0</v>
      </c>
      <c r="GA48" s="732">
        <v>0</v>
      </c>
      <c r="GB48" s="732">
        <v>0</v>
      </c>
      <c r="GC48" s="732">
        <v>0</v>
      </c>
      <c r="GD48" s="732">
        <v>0</v>
      </c>
      <c r="GF48" s="732">
        <v>0</v>
      </c>
      <c r="GG48" s="732">
        <v>0</v>
      </c>
      <c r="GH48" s="732">
        <v>0</v>
      </c>
      <c r="GI48" s="732">
        <v>0</v>
      </c>
      <c r="GJ48" s="732">
        <v>0</v>
      </c>
      <c r="GK48" s="732">
        <v>5098</v>
      </c>
      <c r="GL48" s="732">
        <v>37189</v>
      </c>
      <c r="GM48" s="732">
        <v>0</v>
      </c>
      <c r="GN48" s="732">
        <v>0</v>
      </c>
      <c r="GO48" s="732">
        <v>0</v>
      </c>
      <c r="GP48" s="732">
        <v>13661971</v>
      </c>
      <c r="GQ48" s="732">
        <v>13661971</v>
      </c>
      <c r="GR48" s="732">
        <v>0</v>
      </c>
      <c r="GS48" s="732">
        <v>0</v>
      </c>
      <c r="GT48" s="732">
        <v>0</v>
      </c>
      <c r="HB48" s="732">
        <v>0</v>
      </c>
      <c r="HC48" s="732">
        <v>0</v>
      </c>
      <c r="HD48" s="732">
        <v>0</v>
      </c>
    </row>
    <row r="49" spans="1:212" hidden="1" x14ac:dyDescent="0.2">
      <c r="A49" s="732">
        <v>57819</v>
      </c>
      <c r="B49" s="732">
        <v>28349</v>
      </c>
      <c r="C49" s="732">
        <v>35</v>
      </c>
      <c r="D49" s="732">
        <v>2021</v>
      </c>
      <c r="E49" s="732">
        <v>5392</v>
      </c>
      <c r="F49" s="732">
        <v>0</v>
      </c>
      <c r="G49" s="732">
        <v>192.51500000000001</v>
      </c>
      <c r="H49" s="732">
        <v>187.58700000000002</v>
      </c>
      <c r="I49" s="732">
        <v>187.58700000000002</v>
      </c>
      <c r="J49" s="732">
        <v>192.51500000000001</v>
      </c>
      <c r="K49" s="732">
        <v>0</v>
      </c>
      <c r="L49" s="732">
        <v>6540</v>
      </c>
      <c r="M49" s="732">
        <v>0</v>
      </c>
      <c r="N49" s="732">
        <v>0</v>
      </c>
      <c r="P49" s="732">
        <v>192.51500000000001</v>
      </c>
      <c r="Q49" s="732">
        <v>0</v>
      </c>
      <c r="R49" s="732">
        <v>91774</v>
      </c>
      <c r="S49" s="732">
        <v>476.71000000000004</v>
      </c>
      <c r="U49" s="732">
        <v>0</v>
      </c>
      <c r="V49" s="732">
        <v>87.115000000000009</v>
      </c>
      <c r="W49" s="732">
        <v>56973</v>
      </c>
      <c r="X49" s="732">
        <v>56973</v>
      </c>
      <c r="Z49" s="732">
        <v>0</v>
      </c>
      <c r="AA49" s="732">
        <v>1</v>
      </c>
      <c r="AB49" s="732">
        <v>1</v>
      </c>
      <c r="AC49" s="732">
        <v>0</v>
      </c>
      <c r="AD49" s="732" t="s">
        <v>318</v>
      </c>
      <c r="AE49" s="732">
        <v>0</v>
      </c>
      <c r="AH49" s="732">
        <v>0</v>
      </c>
      <c r="AI49" s="732">
        <v>0</v>
      </c>
      <c r="AJ49" s="732">
        <v>5104</v>
      </c>
      <c r="AK49" s="732" t="s">
        <v>787</v>
      </c>
      <c r="AL49" s="732" t="s">
        <v>45</v>
      </c>
      <c r="AM49" s="732">
        <v>0</v>
      </c>
      <c r="AN49" s="732">
        <v>0</v>
      </c>
      <c r="AO49" s="732">
        <v>0</v>
      </c>
      <c r="AP49" s="732">
        <v>0</v>
      </c>
      <c r="AQ49" s="732">
        <v>0</v>
      </c>
      <c r="AR49" s="732">
        <v>0</v>
      </c>
      <c r="AS49" s="732">
        <v>0</v>
      </c>
      <c r="AT49" s="732">
        <v>0</v>
      </c>
      <c r="AU49" s="732">
        <v>0</v>
      </c>
      <c r="AV49" s="732">
        <v>0</v>
      </c>
      <c r="AW49" s="732">
        <v>1866343</v>
      </c>
      <c r="AX49" s="732">
        <v>1855899</v>
      </c>
      <c r="AY49" s="732">
        <v>0</v>
      </c>
      <c r="AZ49" s="732">
        <v>95968</v>
      </c>
      <c r="BA49" s="732">
        <v>12</v>
      </c>
      <c r="BB49" s="732">
        <v>0</v>
      </c>
      <c r="BC49" s="732">
        <v>0</v>
      </c>
      <c r="BD49" s="732">
        <v>0</v>
      </c>
      <c r="BE49" s="732">
        <v>0</v>
      </c>
      <c r="BF49" s="732">
        <v>1601304</v>
      </c>
      <c r="BG49" s="732">
        <v>0</v>
      </c>
      <c r="BH49" s="732">
        <v>15.25</v>
      </c>
      <c r="BI49" s="732">
        <v>4194</v>
      </c>
      <c r="BJ49" s="732">
        <v>12</v>
      </c>
      <c r="BK49" s="732">
        <v>0</v>
      </c>
      <c r="BL49" s="732">
        <v>0</v>
      </c>
      <c r="BM49" s="732">
        <v>0</v>
      </c>
      <c r="BN49" s="732">
        <v>0</v>
      </c>
      <c r="BO49" s="732">
        <v>0</v>
      </c>
      <c r="BP49" s="732">
        <v>0</v>
      </c>
      <c r="BQ49" s="732">
        <v>5392</v>
      </c>
      <c r="BR49" s="732">
        <v>1</v>
      </c>
      <c r="BS49" s="732">
        <v>0</v>
      </c>
      <c r="BT49" s="732">
        <v>0</v>
      </c>
      <c r="BU49" s="732">
        <v>0</v>
      </c>
      <c r="BV49" s="732">
        <v>0</v>
      </c>
      <c r="BW49" s="732">
        <v>0</v>
      </c>
      <c r="BX49" s="732">
        <v>0</v>
      </c>
      <c r="BY49" s="732">
        <v>0</v>
      </c>
      <c r="BZ49" s="732">
        <v>0</v>
      </c>
      <c r="CA49" s="732">
        <v>0</v>
      </c>
      <c r="CB49" s="732">
        <v>0</v>
      </c>
      <c r="CC49" s="732">
        <v>0</v>
      </c>
      <c r="CG49" s="732">
        <v>0</v>
      </c>
      <c r="CH49" s="732">
        <v>6250</v>
      </c>
      <c r="CI49" s="732">
        <v>0</v>
      </c>
      <c r="CJ49" s="732">
        <v>4</v>
      </c>
      <c r="CK49" s="732">
        <v>0</v>
      </c>
      <c r="CL49" s="732">
        <v>0</v>
      </c>
      <c r="CN49" s="732">
        <v>0</v>
      </c>
      <c r="CO49" s="732">
        <v>1</v>
      </c>
      <c r="CP49" s="732">
        <v>0</v>
      </c>
      <c r="CQ49" s="732">
        <v>1</v>
      </c>
      <c r="CR49" s="732">
        <v>192.51500000000001</v>
      </c>
      <c r="CS49" s="732">
        <v>0</v>
      </c>
      <c r="CT49" s="732">
        <v>0</v>
      </c>
      <c r="CU49" s="732">
        <v>0</v>
      </c>
      <c r="CV49" s="732">
        <v>0</v>
      </c>
      <c r="CW49" s="732">
        <v>0</v>
      </c>
      <c r="CX49" s="732">
        <v>0</v>
      </c>
      <c r="CY49" s="732">
        <v>0</v>
      </c>
      <c r="CZ49" s="732">
        <v>0</v>
      </c>
      <c r="DA49" s="732">
        <v>1</v>
      </c>
      <c r="DB49" s="732">
        <v>1226819</v>
      </c>
      <c r="DC49" s="732">
        <v>0</v>
      </c>
      <c r="DD49" s="732">
        <v>0</v>
      </c>
      <c r="DE49" s="732">
        <v>265524</v>
      </c>
      <c r="DF49" s="732">
        <v>265524</v>
      </c>
      <c r="DG49" s="732">
        <v>203</v>
      </c>
      <c r="DH49" s="732">
        <v>0</v>
      </c>
      <c r="DI49" s="732">
        <v>0</v>
      </c>
      <c r="DK49" s="732">
        <v>5392</v>
      </c>
      <c r="DL49" s="732">
        <v>0</v>
      </c>
      <c r="DM49" s="732">
        <v>70189</v>
      </c>
      <c r="DN49" s="732">
        <v>0</v>
      </c>
      <c r="DO49" s="732">
        <v>0</v>
      </c>
      <c r="DP49" s="732">
        <v>0</v>
      </c>
      <c r="DQ49" s="732">
        <v>0</v>
      </c>
      <c r="DR49" s="732">
        <v>0</v>
      </c>
      <c r="DS49" s="732">
        <v>0</v>
      </c>
      <c r="DT49" s="732">
        <v>0</v>
      </c>
      <c r="DU49" s="732">
        <v>0</v>
      </c>
      <c r="DV49" s="732">
        <v>0</v>
      </c>
      <c r="DW49" s="732">
        <v>0</v>
      </c>
      <c r="DX49" s="732">
        <v>0</v>
      </c>
      <c r="DY49" s="732">
        <v>0</v>
      </c>
      <c r="DZ49" s="732">
        <v>0</v>
      </c>
      <c r="EA49" s="732">
        <v>0</v>
      </c>
      <c r="EB49" s="732">
        <v>0</v>
      </c>
      <c r="EC49" s="732">
        <v>3.9330000000000003</v>
      </c>
      <c r="ED49" s="732">
        <v>28294</v>
      </c>
      <c r="EE49" s="732">
        <v>0</v>
      </c>
      <c r="EF49" s="732">
        <v>0</v>
      </c>
      <c r="EG49" s="732">
        <v>0</v>
      </c>
      <c r="EH49" s="732">
        <v>41895</v>
      </c>
      <c r="EI49" s="732">
        <v>0</v>
      </c>
      <c r="EJ49" s="732">
        <v>0</v>
      </c>
      <c r="EK49" s="732">
        <v>1.8170000000000002</v>
      </c>
      <c r="EL49" s="732">
        <v>0</v>
      </c>
      <c r="EM49" s="732">
        <v>0</v>
      </c>
      <c r="EN49" s="732">
        <v>0.191</v>
      </c>
      <c r="EO49" s="732">
        <v>0</v>
      </c>
      <c r="EP49" s="732">
        <v>0</v>
      </c>
      <c r="EQ49" s="732">
        <v>2.008</v>
      </c>
      <c r="ER49" s="732">
        <v>0</v>
      </c>
      <c r="ES49" s="732">
        <v>6.4060000000000006</v>
      </c>
      <c r="ET49" s="732">
        <v>6250</v>
      </c>
      <c r="EU49" s="732">
        <v>95968</v>
      </c>
      <c r="EV49" s="732">
        <v>0</v>
      </c>
      <c r="EW49" s="732">
        <v>0</v>
      </c>
      <c r="EX49" s="732">
        <v>0</v>
      </c>
      <c r="EZ49" s="732">
        <v>1589663</v>
      </c>
      <c r="FA49" s="732">
        <v>0</v>
      </c>
      <c r="FB49" s="732">
        <v>1685631</v>
      </c>
      <c r="FC49" s="732">
        <v>0.97326799999999991</v>
      </c>
      <c r="FD49" s="732">
        <v>0</v>
      </c>
      <c r="FE49" s="732">
        <v>217209</v>
      </c>
      <c r="FF49" s="732">
        <v>49027</v>
      </c>
      <c r="FG49" s="732">
        <v>5.4563E-2</v>
      </c>
      <c r="FH49" s="732">
        <v>4.8908E-2</v>
      </c>
      <c r="FI49" s="732">
        <v>0</v>
      </c>
      <c r="FJ49" s="732">
        <v>0</v>
      </c>
      <c r="FK49" s="732">
        <v>313.75200000000001</v>
      </c>
      <c r="FL49" s="732">
        <v>1958117</v>
      </c>
      <c r="FM49" s="732">
        <v>0</v>
      </c>
      <c r="FN49" s="732">
        <v>0</v>
      </c>
      <c r="FO49" s="732">
        <v>36151</v>
      </c>
      <c r="FP49" s="732">
        <v>0</v>
      </c>
      <c r="FQ49" s="732">
        <v>36151</v>
      </c>
      <c r="FR49" s="732">
        <v>36151</v>
      </c>
      <c r="FS49" s="732">
        <v>0</v>
      </c>
      <c r="FT49" s="732">
        <v>0</v>
      </c>
      <c r="FU49" s="732">
        <v>0</v>
      </c>
      <c r="FV49" s="732">
        <v>0</v>
      </c>
      <c r="FW49" s="732">
        <v>0</v>
      </c>
      <c r="FX49" s="732">
        <v>0</v>
      </c>
      <c r="FY49" s="732">
        <v>0</v>
      </c>
      <c r="FZ49" s="732">
        <v>0</v>
      </c>
      <c r="GA49" s="732">
        <v>0</v>
      </c>
      <c r="GB49" s="732">
        <v>25781</v>
      </c>
      <c r="GC49" s="732">
        <v>25781</v>
      </c>
      <c r="GD49" s="732">
        <v>2.92</v>
      </c>
      <c r="GF49" s="732">
        <v>0</v>
      </c>
      <c r="GG49" s="732">
        <v>0</v>
      </c>
      <c r="GH49" s="732">
        <v>0</v>
      </c>
      <c r="GI49" s="732">
        <v>0</v>
      </c>
      <c r="GJ49" s="732">
        <v>0</v>
      </c>
      <c r="GK49" s="732">
        <v>5666</v>
      </c>
      <c r="GL49" s="732">
        <v>3056</v>
      </c>
      <c r="GM49" s="732">
        <v>0</v>
      </c>
      <c r="GN49" s="732">
        <v>96198</v>
      </c>
      <c r="GO49" s="732">
        <v>0</v>
      </c>
      <c r="GP49" s="732">
        <v>1951867</v>
      </c>
      <c r="GQ49" s="732">
        <v>1951867</v>
      </c>
      <c r="GR49" s="732">
        <v>0</v>
      </c>
      <c r="GS49" s="732">
        <v>0</v>
      </c>
      <c r="GT49" s="732">
        <v>0</v>
      </c>
      <c r="HB49" s="732">
        <v>0</v>
      </c>
      <c r="HC49" s="732">
        <v>0</v>
      </c>
      <c r="HD49" s="732">
        <v>0</v>
      </c>
    </row>
    <row r="50" spans="1:212" hidden="1" x14ac:dyDescent="0.2">
      <c r="A50" s="732">
        <v>57827</v>
      </c>
      <c r="B50" s="732">
        <v>28349</v>
      </c>
      <c r="C50" s="732">
        <v>35</v>
      </c>
      <c r="D50" s="732">
        <v>2021</v>
      </c>
      <c r="E50" s="732">
        <v>5392</v>
      </c>
      <c r="F50" s="732">
        <v>0</v>
      </c>
      <c r="G50" s="732">
        <v>567.58300000000008</v>
      </c>
      <c r="H50" s="732">
        <v>566.95500000000004</v>
      </c>
      <c r="I50" s="732">
        <v>566.95500000000004</v>
      </c>
      <c r="J50" s="732">
        <v>567.58300000000008</v>
      </c>
      <c r="K50" s="732">
        <v>0</v>
      </c>
      <c r="L50" s="732">
        <v>6540</v>
      </c>
      <c r="M50" s="732">
        <v>0</v>
      </c>
      <c r="N50" s="732">
        <v>0</v>
      </c>
      <c r="P50" s="732">
        <v>567.58300000000008</v>
      </c>
      <c r="Q50" s="732">
        <v>0</v>
      </c>
      <c r="R50" s="732">
        <v>270572</v>
      </c>
      <c r="S50" s="732">
        <v>476.71000000000004</v>
      </c>
      <c r="U50" s="732">
        <v>0</v>
      </c>
      <c r="V50" s="732">
        <v>178.76400000000001</v>
      </c>
      <c r="W50" s="732">
        <v>116912</v>
      </c>
      <c r="X50" s="732">
        <v>116912</v>
      </c>
      <c r="Z50" s="732">
        <v>0</v>
      </c>
      <c r="AA50" s="732">
        <v>1</v>
      </c>
      <c r="AB50" s="732">
        <v>1</v>
      </c>
      <c r="AC50" s="732">
        <v>0</v>
      </c>
      <c r="AD50" s="732" t="s">
        <v>318</v>
      </c>
      <c r="AE50" s="732">
        <v>0</v>
      </c>
      <c r="AH50" s="732">
        <v>0</v>
      </c>
      <c r="AI50" s="732">
        <v>0</v>
      </c>
      <c r="AJ50" s="732">
        <v>5104</v>
      </c>
      <c r="AK50" s="732" t="s">
        <v>787</v>
      </c>
      <c r="AL50" s="732" t="s">
        <v>502</v>
      </c>
      <c r="AM50" s="732">
        <v>0</v>
      </c>
      <c r="AN50" s="732">
        <v>0</v>
      </c>
      <c r="AO50" s="732">
        <v>0</v>
      </c>
      <c r="AP50" s="732">
        <v>0</v>
      </c>
      <c r="AQ50" s="732">
        <v>0</v>
      </c>
      <c r="AR50" s="732">
        <v>0</v>
      </c>
      <c r="AS50" s="732">
        <v>0</v>
      </c>
      <c r="AT50" s="732">
        <v>0</v>
      </c>
      <c r="AU50" s="732">
        <v>0</v>
      </c>
      <c r="AV50" s="732">
        <v>0</v>
      </c>
      <c r="AW50" s="732">
        <v>5346460</v>
      </c>
      <c r="AX50" s="732">
        <v>5334168</v>
      </c>
      <c r="AY50" s="732">
        <v>0</v>
      </c>
      <c r="AZ50" s="732">
        <v>270572</v>
      </c>
      <c r="BA50" s="732">
        <v>24.583000000000002</v>
      </c>
      <c r="BB50" s="732">
        <v>0</v>
      </c>
      <c r="BC50" s="732">
        <v>0</v>
      </c>
      <c r="BD50" s="732">
        <v>0</v>
      </c>
      <c r="BE50" s="732">
        <v>0</v>
      </c>
      <c r="BF50" s="732">
        <v>4695155</v>
      </c>
      <c r="BG50" s="732">
        <v>0</v>
      </c>
      <c r="BH50" s="732">
        <v>0</v>
      </c>
      <c r="BI50" s="732">
        <v>0</v>
      </c>
      <c r="BJ50" s="732">
        <v>12</v>
      </c>
      <c r="BK50" s="732">
        <v>0</v>
      </c>
      <c r="BL50" s="732">
        <v>0</v>
      </c>
      <c r="BM50" s="732">
        <v>0</v>
      </c>
      <c r="BN50" s="732">
        <v>0</v>
      </c>
      <c r="BO50" s="732">
        <v>0</v>
      </c>
      <c r="BP50" s="732">
        <v>0</v>
      </c>
      <c r="BQ50" s="732">
        <v>5392</v>
      </c>
      <c r="BR50" s="732">
        <v>1</v>
      </c>
      <c r="BS50" s="732">
        <v>0</v>
      </c>
      <c r="BT50" s="732">
        <v>0</v>
      </c>
      <c r="BU50" s="732">
        <v>0</v>
      </c>
      <c r="BV50" s="732">
        <v>0</v>
      </c>
      <c r="BW50" s="732">
        <v>0</v>
      </c>
      <c r="BX50" s="732">
        <v>0</v>
      </c>
      <c r="BY50" s="732">
        <v>0</v>
      </c>
      <c r="BZ50" s="732">
        <v>0</v>
      </c>
      <c r="CA50" s="732">
        <v>0</v>
      </c>
      <c r="CB50" s="732">
        <v>0</v>
      </c>
      <c r="CC50" s="732">
        <v>0</v>
      </c>
      <c r="CG50" s="732">
        <v>0</v>
      </c>
      <c r="CH50" s="732">
        <v>12292</v>
      </c>
      <c r="CI50" s="732">
        <v>0</v>
      </c>
      <c r="CJ50" s="732">
        <v>4</v>
      </c>
      <c r="CK50" s="732">
        <v>0</v>
      </c>
      <c r="CL50" s="732">
        <v>0</v>
      </c>
      <c r="CN50" s="732">
        <v>0</v>
      </c>
      <c r="CO50" s="732">
        <v>1</v>
      </c>
      <c r="CP50" s="732">
        <v>0</v>
      </c>
      <c r="CQ50" s="732">
        <v>0</v>
      </c>
      <c r="CR50" s="732">
        <v>567.58300000000008</v>
      </c>
      <c r="CS50" s="732">
        <v>0</v>
      </c>
      <c r="CT50" s="732">
        <v>0</v>
      </c>
      <c r="CU50" s="732">
        <v>0</v>
      </c>
      <c r="CV50" s="732">
        <v>0</v>
      </c>
      <c r="CW50" s="732">
        <v>0</v>
      </c>
      <c r="CX50" s="732">
        <v>0</v>
      </c>
      <c r="CY50" s="732">
        <v>0</v>
      </c>
      <c r="CZ50" s="732">
        <v>0</v>
      </c>
      <c r="DA50" s="732">
        <v>1</v>
      </c>
      <c r="DB50" s="732">
        <v>3707886</v>
      </c>
      <c r="DC50" s="732">
        <v>0</v>
      </c>
      <c r="DD50" s="732">
        <v>0</v>
      </c>
      <c r="DE50" s="732">
        <v>805296</v>
      </c>
      <c r="DF50" s="732">
        <v>805296</v>
      </c>
      <c r="DG50" s="732">
        <v>615.66999999999996</v>
      </c>
      <c r="DH50" s="732">
        <v>0</v>
      </c>
      <c r="DI50" s="732">
        <v>0</v>
      </c>
      <c r="DK50" s="732">
        <v>5392</v>
      </c>
      <c r="DL50" s="732">
        <v>0</v>
      </c>
      <c r="DM50" s="732">
        <v>194019</v>
      </c>
      <c r="DN50" s="732">
        <v>0</v>
      </c>
      <c r="DO50" s="732">
        <v>0</v>
      </c>
      <c r="DP50" s="732">
        <v>0</v>
      </c>
      <c r="DQ50" s="732">
        <v>0</v>
      </c>
      <c r="DR50" s="732">
        <v>0</v>
      </c>
      <c r="DS50" s="732">
        <v>0</v>
      </c>
      <c r="DT50" s="732">
        <v>0</v>
      </c>
      <c r="DU50" s="732">
        <v>0</v>
      </c>
      <c r="DV50" s="732">
        <v>0</v>
      </c>
      <c r="DW50" s="732">
        <v>0</v>
      </c>
      <c r="DX50" s="732">
        <v>0</v>
      </c>
      <c r="DY50" s="732">
        <v>0</v>
      </c>
      <c r="DZ50" s="732">
        <v>0</v>
      </c>
      <c r="EA50" s="732">
        <v>0</v>
      </c>
      <c r="EB50" s="732">
        <v>0</v>
      </c>
      <c r="EC50" s="732">
        <v>24.115000000000002</v>
      </c>
      <c r="ED50" s="732">
        <v>173483</v>
      </c>
      <c r="EE50" s="732">
        <v>0</v>
      </c>
      <c r="EF50" s="732">
        <v>0</v>
      </c>
      <c r="EG50" s="732">
        <v>0</v>
      </c>
      <c r="EH50" s="732">
        <v>20536</v>
      </c>
      <c r="EI50" s="732">
        <v>0</v>
      </c>
      <c r="EJ50" s="732">
        <v>0</v>
      </c>
      <c r="EK50" s="732">
        <v>0</v>
      </c>
      <c r="EL50" s="732">
        <v>0</v>
      </c>
      <c r="EM50" s="732">
        <v>0</v>
      </c>
      <c r="EN50" s="732">
        <v>0.628</v>
      </c>
      <c r="EO50" s="732">
        <v>0</v>
      </c>
      <c r="EP50" s="732">
        <v>0</v>
      </c>
      <c r="EQ50" s="732">
        <v>0.628</v>
      </c>
      <c r="ER50" s="732">
        <v>0</v>
      </c>
      <c r="ES50" s="732">
        <v>3.14</v>
      </c>
      <c r="ET50" s="732">
        <v>12292</v>
      </c>
      <c r="EU50" s="732">
        <v>270572</v>
      </c>
      <c r="EV50" s="732">
        <v>0</v>
      </c>
      <c r="EW50" s="732">
        <v>0</v>
      </c>
      <c r="EX50" s="732">
        <v>0</v>
      </c>
      <c r="EZ50" s="732">
        <v>4553541</v>
      </c>
      <c r="FA50" s="732">
        <v>0</v>
      </c>
      <c r="FB50" s="732">
        <v>4824113</v>
      </c>
      <c r="FC50" s="732">
        <v>0.97326799999999991</v>
      </c>
      <c r="FD50" s="732">
        <v>0</v>
      </c>
      <c r="FE50" s="732">
        <v>636875</v>
      </c>
      <c r="FF50" s="732">
        <v>143752</v>
      </c>
      <c r="FG50" s="732">
        <v>5.4563E-2</v>
      </c>
      <c r="FH50" s="732">
        <v>4.8908E-2</v>
      </c>
      <c r="FI50" s="732">
        <v>0</v>
      </c>
      <c r="FJ50" s="732">
        <v>0</v>
      </c>
      <c r="FK50" s="732">
        <v>919.947</v>
      </c>
      <c r="FL50" s="732">
        <v>5617032</v>
      </c>
      <c r="FM50" s="732">
        <v>0</v>
      </c>
      <c r="FN50" s="732">
        <v>0</v>
      </c>
      <c r="FO50" s="732">
        <v>0</v>
      </c>
      <c r="FP50" s="732">
        <v>0</v>
      </c>
      <c r="FQ50" s="732">
        <v>0</v>
      </c>
      <c r="FR50" s="732">
        <v>0</v>
      </c>
      <c r="FS50" s="732">
        <v>0</v>
      </c>
      <c r="FT50" s="732">
        <v>0</v>
      </c>
      <c r="FU50" s="732">
        <v>0</v>
      </c>
      <c r="FV50" s="732">
        <v>0</v>
      </c>
      <c r="FW50" s="732">
        <v>0</v>
      </c>
      <c r="FX50" s="732">
        <v>0</v>
      </c>
      <c r="FY50" s="732">
        <v>0</v>
      </c>
      <c r="FZ50" s="732">
        <v>0</v>
      </c>
      <c r="GA50" s="732">
        <v>0</v>
      </c>
      <c r="GB50" s="732">
        <v>0</v>
      </c>
      <c r="GC50" s="732">
        <v>0</v>
      </c>
      <c r="GD50" s="732">
        <v>0</v>
      </c>
      <c r="GF50" s="732">
        <v>0</v>
      </c>
      <c r="GG50" s="732">
        <v>0</v>
      </c>
      <c r="GH50" s="732">
        <v>0</v>
      </c>
      <c r="GI50" s="732">
        <v>0</v>
      </c>
      <c r="GJ50" s="732">
        <v>0</v>
      </c>
      <c r="GK50" s="732">
        <v>5231</v>
      </c>
      <c r="GL50" s="732">
        <v>9041</v>
      </c>
      <c r="GM50" s="732">
        <v>0</v>
      </c>
      <c r="GN50" s="732">
        <v>0</v>
      </c>
      <c r="GO50" s="732">
        <v>0</v>
      </c>
      <c r="GP50" s="732">
        <v>5604740</v>
      </c>
      <c r="GQ50" s="732">
        <v>5604740</v>
      </c>
      <c r="GR50" s="732">
        <v>0</v>
      </c>
      <c r="GS50" s="732">
        <v>0</v>
      </c>
      <c r="GT50" s="732">
        <v>0</v>
      </c>
      <c r="HB50" s="732">
        <v>0</v>
      </c>
      <c r="HC50" s="732">
        <v>0</v>
      </c>
      <c r="HD50" s="732">
        <v>0</v>
      </c>
    </row>
    <row r="51" spans="1:212" hidden="1" x14ac:dyDescent="0.2">
      <c r="A51" s="732">
        <v>57828</v>
      </c>
      <c r="B51" s="732">
        <v>28349</v>
      </c>
      <c r="C51" s="732">
        <v>35</v>
      </c>
      <c r="D51" s="732">
        <v>2021</v>
      </c>
      <c r="E51" s="732">
        <v>5392</v>
      </c>
      <c r="F51" s="732">
        <v>0</v>
      </c>
      <c r="G51" s="732">
        <v>1001.4670000000001</v>
      </c>
      <c r="H51" s="732">
        <v>902.92400000000009</v>
      </c>
      <c r="I51" s="732">
        <v>902.92400000000009</v>
      </c>
      <c r="J51" s="732">
        <v>1001.4670000000001</v>
      </c>
      <c r="K51" s="732">
        <v>0</v>
      </c>
      <c r="L51" s="732">
        <v>6540</v>
      </c>
      <c r="M51" s="732">
        <v>0</v>
      </c>
      <c r="N51" s="732">
        <v>0</v>
      </c>
      <c r="P51" s="732">
        <v>1001.4670000000001</v>
      </c>
      <c r="Q51" s="732">
        <v>0</v>
      </c>
      <c r="R51" s="732">
        <v>477409</v>
      </c>
      <c r="S51" s="732">
        <v>476.71000000000004</v>
      </c>
      <c r="U51" s="732">
        <v>0</v>
      </c>
      <c r="V51" s="732">
        <v>128.86700000000002</v>
      </c>
      <c r="W51" s="732">
        <v>84279</v>
      </c>
      <c r="X51" s="732">
        <v>84279</v>
      </c>
      <c r="Z51" s="732">
        <v>0</v>
      </c>
      <c r="AA51" s="732">
        <v>1</v>
      </c>
      <c r="AB51" s="732">
        <v>1</v>
      </c>
      <c r="AC51" s="732">
        <v>0</v>
      </c>
      <c r="AD51" s="732" t="s">
        <v>318</v>
      </c>
      <c r="AE51" s="732">
        <v>0</v>
      </c>
      <c r="AH51" s="732">
        <v>0</v>
      </c>
      <c r="AI51" s="732">
        <v>0</v>
      </c>
      <c r="AJ51" s="732">
        <v>5104</v>
      </c>
      <c r="AK51" s="732" t="s">
        <v>787</v>
      </c>
      <c r="AL51" s="732" t="s">
        <v>85</v>
      </c>
      <c r="AM51" s="732">
        <v>0</v>
      </c>
      <c r="AN51" s="732">
        <v>0</v>
      </c>
      <c r="AO51" s="732">
        <v>0</v>
      </c>
      <c r="AP51" s="732">
        <v>0</v>
      </c>
      <c r="AQ51" s="732">
        <v>0</v>
      </c>
      <c r="AR51" s="732">
        <v>0</v>
      </c>
      <c r="AS51" s="732">
        <v>0</v>
      </c>
      <c r="AT51" s="732">
        <v>0</v>
      </c>
      <c r="AU51" s="732">
        <v>0</v>
      </c>
      <c r="AV51" s="732">
        <v>0</v>
      </c>
      <c r="AW51" s="732">
        <v>9800798</v>
      </c>
      <c r="AX51" s="732">
        <v>9575189</v>
      </c>
      <c r="AY51" s="732">
        <v>0</v>
      </c>
      <c r="AZ51" s="732">
        <v>703018</v>
      </c>
      <c r="BA51" s="732">
        <v>0</v>
      </c>
      <c r="BB51" s="732">
        <v>0</v>
      </c>
      <c r="BC51" s="732">
        <v>0</v>
      </c>
      <c r="BD51" s="732">
        <v>0</v>
      </c>
      <c r="BE51" s="732">
        <v>0</v>
      </c>
      <c r="BF51" s="732">
        <v>8381967</v>
      </c>
      <c r="BG51" s="732">
        <v>0</v>
      </c>
      <c r="BH51" s="732">
        <v>820.39600000000007</v>
      </c>
      <c r="BI51" s="732">
        <v>225609</v>
      </c>
      <c r="BJ51" s="732">
        <v>12</v>
      </c>
      <c r="BK51" s="732">
        <v>0</v>
      </c>
      <c r="BL51" s="732">
        <v>0</v>
      </c>
      <c r="BM51" s="732">
        <v>0</v>
      </c>
      <c r="BN51" s="732">
        <v>0</v>
      </c>
      <c r="BO51" s="732">
        <v>0</v>
      </c>
      <c r="BP51" s="732">
        <v>0</v>
      </c>
      <c r="BQ51" s="732">
        <v>5392</v>
      </c>
      <c r="BR51" s="732">
        <v>1</v>
      </c>
      <c r="BS51" s="732">
        <v>0</v>
      </c>
      <c r="BT51" s="732">
        <v>0</v>
      </c>
      <c r="BU51" s="732">
        <v>0</v>
      </c>
      <c r="BV51" s="732">
        <v>0</v>
      </c>
      <c r="BW51" s="732">
        <v>0</v>
      </c>
      <c r="BX51" s="732">
        <v>0</v>
      </c>
      <c r="BY51" s="732">
        <v>0</v>
      </c>
      <c r="BZ51" s="732">
        <v>0</v>
      </c>
      <c r="CA51" s="732">
        <v>0</v>
      </c>
      <c r="CB51" s="732">
        <v>0</v>
      </c>
      <c r="CC51" s="732">
        <v>0</v>
      </c>
      <c r="CG51" s="732">
        <v>0</v>
      </c>
      <c r="CH51" s="732">
        <v>0</v>
      </c>
      <c r="CI51" s="732">
        <v>0</v>
      </c>
      <c r="CJ51" s="732">
        <v>4</v>
      </c>
      <c r="CK51" s="732">
        <v>0</v>
      </c>
      <c r="CL51" s="732">
        <v>0</v>
      </c>
      <c r="CN51" s="732">
        <v>0</v>
      </c>
      <c r="CO51" s="732">
        <v>1</v>
      </c>
      <c r="CP51" s="732">
        <v>2.6970000000000001</v>
      </c>
      <c r="CQ51" s="732">
        <v>0</v>
      </c>
      <c r="CR51" s="732">
        <v>1001.4670000000001</v>
      </c>
      <c r="CS51" s="732">
        <v>0</v>
      </c>
      <c r="CT51" s="732">
        <v>0</v>
      </c>
      <c r="CU51" s="732">
        <v>0</v>
      </c>
      <c r="CV51" s="732">
        <v>0</v>
      </c>
      <c r="CW51" s="732">
        <v>0</v>
      </c>
      <c r="CX51" s="732">
        <v>0</v>
      </c>
      <c r="CY51" s="732">
        <v>0</v>
      </c>
      <c r="CZ51" s="732">
        <v>0</v>
      </c>
      <c r="DA51" s="732">
        <v>1</v>
      </c>
      <c r="DB51" s="732">
        <v>5905123</v>
      </c>
      <c r="DC51" s="732">
        <v>0</v>
      </c>
      <c r="DD51" s="732">
        <v>0</v>
      </c>
      <c r="DE51" s="732">
        <v>1002582</v>
      </c>
      <c r="DF51" s="732">
        <v>1045090</v>
      </c>
      <c r="DG51" s="732">
        <v>766.5</v>
      </c>
      <c r="DH51" s="732">
        <v>0</v>
      </c>
      <c r="DI51" s="732">
        <v>42508</v>
      </c>
      <c r="DK51" s="732">
        <v>5392</v>
      </c>
      <c r="DL51" s="732">
        <v>0</v>
      </c>
      <c r="DM51" s="732">
        <v>1001621</v>
      </c>
      <c r="DN51" s="732">
        <v>0</v>
      </c>
      <c r="DO51" s="732">
        <v>0</v>
      </c>
      <c r="DP51" s="732">
        <v>0</v>
      </c>
      <c r="DQ51" s="732">
        <v>0</v>
      </c>
      <c r="DR51" s="732">
        <v>0</v>
      </c>
      <c r="DS51" s="732">
        <v>0</v>
      </c>
      <c r="DT51" s="732">
        <v>0</v>
      </c>
      <c r="DU51" s="732">
        <v>0</v>
      </c>
      <c r="DV51" s="732">
        <v>0</v>
      </c>
      <c r="DW51" s="732">
        <v>0</v>
      </c>
      <c r="DX51" s="732">
        <v>0</v>
      </c>
      <c r="DY51" s="732">
        <v>0</v>
      </c>
      <c r="DZ51" s="732">
        <v>0</v>
      </c>
      <c r="EA51" s="732">
        <v>0</v>
      </c>
      <c r="EB51" s="732">
        <v>0</v>
      </c>
      <c r="EC51" s="732">
        <v>47.4</v>
      </c>
      <c r="ED51" s="732">
        <v>340996</v>
      </c>
      <c r="EE51" s="732">
        <v>0</v>
      </c>
      <c r="EF51" s="732">
        <v>0</v>
      </c>
      <c r="EG51" s="732">
        <v>0</v>
      </c>
      <c r="EH51" s="732">
        <v>660625</v>
      </c>
      <c r="EI51" s="732">
        <v>0</v>
      </c>
      <c r="EJ51" s="732">
        <v>0</v>
      </c>
      <c r="EK51" s="732">
        <v>32.731000000000002</v>
      </c>
      <c r="EL51" s="732">
        <v>0</v>
      </c>
      <c r="EM51" s="732">
        <v>0</v>
      </c>
      <c r="EN51" s="732">
        <v>0.56400000000000006</v>
      </c>
      <c r="EO51" s="732">
        <v>0</v>
      </c>
      <c r="EP51" s="732">
        <v>0</v>
      </c>
      <c r="EQ51" s="732">
        <v>33.295000000000002</v>
      </c>
      <c r="ER51" s="732">
        <v>0</v>
      </c>
      <c r="ES51" s="732">
        <v>101.01300000000001</v>
      </c>
      <c r="ET51" s="732">
        <v>0</v>
      </c>
      <c r="EU51" s="732">
        <v>703018</v>
      </c>
      <c r="EV51" s="732">
        <v>0</v>
      </c>
      <c r="EW51" s="732">
        <v>0</v>
      </c>
      <c r="EX51" s="732">
        <v>0</v>
      </c>
      <c r="EZ51" s="732">
        <v>8181585</v>
      </c>
      <c r="FA51" s="732">
        <v>0</v>
      </c>
      <c r="FB51" s="732">
        <v>8884603</v>
      </c>
      <c r="FC51" s="732">
        <v>0.97326799999999991</v>
      </c>
      <c r="FD51" s="732">
        <v>0</v>
      </c>
      <c r="FE51" s="732">
        <v>1136973</v>
      </c>
      <c r="FF51" s="732">
        <v>256631</v>
      </c>
      <c r="FG51" s="732">
        <v>5.4563E-2</v>
      </c>
      <c r="FH51" s="732">
        <v>4.8908E-2</v>
      </c>
      <c r="FI51" s="732">
        <v>0</v>
      </c>
      <c r="FJ51" s="732">
        <v>0</v>
      </c>
      <c r="FK51" s="732">
        <v>1642.3240000000001</v>
      </c>
      <c r="FL51" s="732">
        <v>10278207</v>
      </c>
      <c r="FM51" s="732">
        <v>0</v>
      </c>
      <c r="FN51" s="732">
        <v>0</v>
      </c>
      <c r="FO51" s="732">
        <v>46806</v>
      </c>
      <c r="FP51" s="732">
        <v>0</v>
      </c>
      <c r="FQ51" s="732">
        <v>46806</v>
      </c>
      <c r="FR51" s="732">
        <v>46806</v>
      </c>
      <c r="FS51" s="732">
        <v>0</v>
      </c>
      <c r="FT51" s="732">
        <v>0</v>
      </c>
      <c r="FU51" s="732">
        <v>0</v>
      </c>
      <c r="FV51" s="732">
        <v>0</v>
      </c>
      <c r="FW51" s="732">
        <v>0</v>
      </c>
      <c r="FX51" s="732">
        <v>0</v>
      </c>
      <c r="FY51" s="732">
        <v>0</v>
      </c>
      <c r="FZ51" s="732">
        <v>0</v>
      </c>
      <c r="GA51" s="732">
        <v>0</v>
      </c>
      <c r="GB51" s="732">
        <v>576075</v>
      </c>
      <c r="GC51" s="732">
        <v>576075</v>
      </c>
      <c r="GD51" s="732">
        <v>65.248000000000005</v>
      </c>
      <c r="GF51" s="732">
        <v>0</v>
      </c>
      <c r="GG51" s="732">
        <v>0</v>
      </c>
      <c r="GH51" s="732">
        <v>0</v>
      </c>
      <c r="GI51" s="732">
        <v>0</v>
      </c>
      <c r="GJ51" s="732">
        <v>0</v>
      </c>
      <c r="GK51" s="732">
        <v>5252</v>
      </c>
      <c r="GL51" s="732">
        <v>52841</v>
      </c>
      <c r="GM51" s="732">
        <v>0</v>
      </c>
      <c r="GN51" s="732">
        <v>0</v>
      </c>
      <c r="GO51" s="732">
        <v>0</v>
      </c>
      <c r="GP51" s="732">
        <v>10278207</v>
      </c>
      <c r="GQ51" s="732">
        <v>10278207</v>
      </c>
      <c r="GR51" s="732">
        <v>0</v>
      </c>
      <c r="GS51" s="732">
        <v>0</v>
      </c>
      <c r="GT51" s="732">
        <v>0</v>
      </c>
      <c r="HB51" s="732">
        <v>0</v>
      </c>
      <c r="HC51" s="732">
        <v>0</v>
      </c>
      <c r="HD51" s="732">
        <v>0</v>
      </c>
    </row>
    <row r="52" spans="1:212" hidden="1" x14ac:dyDescent="0.2">
      <c r="A52" s="732">
        <v>57829</v>
      </c>
      <c r="B52" s="732">
        <v>28349</v>
      </c>
      <c r="C52" s="732">
        <v>35</v>
      </c>
      <c r="D52" s="732">
        <v>2021</v>
      </c>
      <c r="E52" s="732">
        <v>5392</v>
      </c>
      <c r="F52" s="732">
        <v>0</v>
      </c>
      <c r="G52" s="732">
        <v>1289.452</v>
      </c>
      <c r="H52" s="732">
        <v>1144.296</v>
      </c>
      <c r="I52" s="732">
        <v>1144.296</v>
      </c>
      <c r="J52" s="732">
        <v>1289.452</v>
      </c>
      <c r="K52" s="732">
        <v>0</v>
      </c>
      <c r="L52" s="732">
        <v>6540</v>
      </c>
      <c r="M52" s="732">
        <v>0</v>
      </c>
      <c r="N52" s="732">
        <v>0</v>
      </c>
      <c r="P52" s="732">
        <v>1289.452</v>
      </c>
      <c r="Q52" s="732">
        <v>0</v>
      </c>
      <c r="R52" s="732">
        <v>614695</v>
      </c>
      <c r="S52" s="732">
        <v>476.71000000000004</v>
      </c>
      <c r="U52" s="732">
        <v>0</v>
      </c>
      <c r="V52" s="732">
        <v>383.315</v>
      </c>
      <c r="W52" s="732">
        <v>250688</v>
      </c>
      <c r="X52" s="732">
        <v>250688</v>
      </c>
      <c r="Z52" s="732">
        <v>0</v>
      </c>
      <c r="AA52" s="732">
        <v>1</v>
      </c>
      <c r="AB52" s="732">
        <v>1</v>
      </c>
      <c r="AC52" s="732">
        <v>0</v>
      </c>
      <c r="AD52" s="732" t="s">
        <v>318</v>
      </c>
      <c r="AE52" s="732">
        <v>0</v>
      </c>
      <c r="AH52" s="732">
        <v>0</v>
      </c>
      <c r="AI52" s="732">
        <v>0</v>
      </c>
      <c r="AJ52" s="732">
        <v>5104</v>
      </c>
      <c r="AK52" s="732" t="s">
        <v>787</v>
      </c>
      <c r="AL52" s="732" t="s">
        <v>46</v>
      </c>
      <c r="AM52" s="732">
        <v>0</v>
      </c>
      <c r="AN52" s="732">
        <v>0</v>
      </c>
      <c r="AO52" s="732">
        <v>0</v>
      </c>
      <c r="AP52" s="732">
        <v>0</v>
      </c>
      <c r="AQ52" s="732">
        <v>0</v>
      </c>
      <c r="AR52" s="732">
        <v>0</v>
      </c>
      <c r="AS52" s="732">
        <v>0</v>
      </c>
      <c r="AT52" s="732">
        <v>0</v>
      </c>
      <c r="AU52" s="732">
        <v>0</v>
      </c>
      <c r="AV52" s="732">
        <v>0</v>
      </c>
      <c r="AW52" s="732">
        <v>12633533</v>
      </c>
      <c r="AX52" s="732">
        <v>12486783</v>
      </c>
      <c r="AY52" s="732">
        <v>0</v>
      </c>
      <c r="AZ52" s="732">
        <v>724695</v>
      </c>
      <c r="BA52" s="732">
        <v>67.917000000000002</v>
      </c>
      <c r="BB52" s="732">
        <v>36886</v>
      </c>
      <c r="BC52" s="732">
        <v>36886</v>
      </c>
      <c r="BD52" s="732">
        <v>47</v>
      </c>
      <c r="BE52" s="732">
        <v>0</v>
      </c>
      <c r="BF52" s="732">
        <v>10975258</v>
      </c>
      <c r="BG52" s="732">
        <v>0</v>
      </c>
      <c r="BH52" s="732">
        <v>400</v>
      </c>
      <c r="BI52" s="732">
        <v>110000</v>
      </c>
      <c r="BJ52" s="732">
        <v>12</v>
      </c>
      <c r="BK52" s="732">
        <v>0</v>
      </c>
      <c r="BL52" s="732">
        <v>0</v>
      </c>
      <c r="BM52" s="732">
        <v>0</v>
      </c>
      <c r="BN52" s="732">
        <v>0</v>
      </c>
      <c r="BO52" s="732">
        <v>0</v>
      </c>
      <c r="BP52" s="732">
        <v>0</v>
      </c>
      <c r="BQ52" s="732">
        <v>5392</v>
      </c>
      <c r="BR52" s="732">
        <v>1</v>
      </c>
      <c r="BS52" s="732">
        <v>0</v>
      </c>
      <c r="BT52" s="732">
        <v>0</v>
      </c>
      <c r="BU52" s="732">
        <v>0</v>
      </c>
      <c r="BV52" s="732">
        <v>0</v>
      </c>
      <c r="BW52" s="732">
        <v>0</v>
      </c>
      <c r="BX52" s="732">
        <v>0</v>
      </c>
      <c r="BY52" s="732">
        <v>0</v>
      </c>
      <c r="BZ52" s="732">
        <v>0</v>
      </c>
      <c r="CA52" s="732">
        <v>0</v>
      </c>
      <c r="CB52" s="732">
        <v>0</v>
      </c>
      <c r="CC52" s="732">
        <v>0</v>
      </c>
      <c r="CG52" s="732">
        <v>0</v>
      </c>
      <c r="CH52" s="732">
        <v>36750</v>
      </c>
      <c r="CI52" s="732">
        <v>0</v>
      </c>
      <c r="CJ52" s="732">
        <v>5</v>
      </c>
      <c r="CK52" s="732">
        <v>0</v>
      </c>
      <c r="CL52" s="732">
        <v>0</v>
      </c>
      <c r="CN52" s="732">
        <v>0</v>
      </c>
      <c r="CO52" s="732">
        <v>1</v>
      </c>
      <c r="CP52" s="732">
        <v>0</v>
      </c>
      <c r="CQ52" s="732">
        <v>11.167</v>
      </c>
      <c r="CR52" s="732">
        <v>1289.452</v>
      </c>
      <c r="CS52" s="732">
        <v>0</v>
      </c>
      <c r="CT52" s="732">
        <v>0</v>
      </c>
      <c r="CU52" s="732">
        <v>0</v>
      </c>
      <c r="CV52" s="732">
        <v>0</v>
      </c>
      <c r="CW52" s="732">
        <v>0</v>
      </c>
      <c r="CX52" s="732">
        <v>0</v>
      </c>
      <c r="CY52" s="732">
        <v>0</v>
      </c>
      <c r="CZ52" s="732">
        <v>0</v>
      </c>
      <c r="DA52" s="732">
        <v>1</v>
      </c>
      <c r="DB52" s="732">
        <v>7483696</v>
      </c>
      <c r="DC52" s="732">
        <v>0</v>
      </c>
      <c r="DD52" s="732">
        <v>0</v>
      </c>
      <c r="DE52" s="732">
        <v>1494168</v>
      </c>
      <c r="DF52" s="732">
        <v>1494168</v>
      </c>
      <c r="DG52" s="732">
        <v>1142.33</v>
      </c>
      <c r="DH52" s="732">
        <v>0</v>
      </c>
      <c r="DI52" s="732">
        <v>0</v>
      </c>
      <c r="DK52" s="732">
        <v>5392</v>
      </c>
      <c r="DL52" s="732">
        <v>0</v>
      </c>
      <c r="DM52" s="732">
        <v>1031250</v>
      </c>
      <c r="DN52" s="732">
        <v>0</v>
      </c>
      <c r="DO52" s="732">
        <v>0</v>
      </c>
      <c r="DP52" s="732">
        <v>0</v>
      </c>
      <c r="DQ52" s="732">
        <v>0</v>
      </c>
      <c r="DR52" s="732">
        <v>0</v>
      </c>
      <c r="DS52" s="732">
        <v>0</v>
      </c>
      <c r="DT52" s="732">
        <v>0</v>
      </c>
      <c r="DU52" s="732">
        <v>0</v>
      </c>
      <c r="DV52" s="732">
        <v>0</v>
      </c>
      <c r="DW52" s="732">
        <v>0</v>
      </c>
      <c r="DX52" s="732">
        <v>0</v>
      </c>
      <c r="DY52" s="732">
        <v>0</v>
      </c>
      <c r="DZ52" s="732">
        <v>0</v>
      </c>
      <c r="EA52" s="732">
        <v>0</v>
      </c>
      <c r="EB52" s="732">
        <v>0</v>
      </c>
      <c r="EC52" s="732">
        <v>45.145000000000003</v>
      </c>
      <c r="ED52" s="732">
        <v>324773</v>
      </c>
      <c r="EE52" s="732">
        <v>0</v>
      </c>
      <c r="EF52" s="732">
        <v>0</v>
      </c>
      <c r="EG52" s="732">
        <v>0</v>
      </c>
      <c r="EH52" s="732">
        <v>706477</v>
      </c>
      <c r="EI52" s="732">
        <v>0</v>
      </c>
      <c r="EJ52" s="732">
        <v>0</v>
      </c>
      <c r="EK52" s="732">
        <v>21.386000000000003</v>
      </c>
      <c r="EL52" s="732">
        <v>0</v>
      </c>
      <c r="EM52" s="732">
        <v>9.9920000000000009</v>
      </c>
      <c r="EN52" s="732">
        <v>2.778</v>
      </c>
      <c r="EO52" s="732">
        <v>0</v>
      </c>
      <c r="EP52" s="732">
        <v>0</v>
      </c>
      <c r="EQ52" s="732">
        <v>34.155999999999999</v>
      </c>
      <c r="ER52" s="732">
        <v>0</v>
      </c>
      <c r="ES52" s="732">
        <v>108.024</v>
      </c>
      <c r="ET52" s="732">
        <v>36750</v>
      </c>
      <c r="EU52" s="732">
        <v>724695</v>
      </c>
      <c r="EV52" s="732">
        <v>0</v>
      </c>
      <c r="EW52" s="732">
        <v>0</v>
      </c>
      <c r="EX52" s="732">
        <v>0</v>
      </c>
      <c r="EZ52" s="732">
        <v>10662012</v>
      </c>
      <c r="FA52" s="732">
        <v>0</v>
      </c>
      <c r="FB52" s="732">
        <v>11386707</v>
      </c>
      <c r="FC52" s="732">
        <v>0.97326799999999991</v>
      </c>
      <c r="FD52" s="732">
        <v>0</v>
      </c>
      <c r="FE52" s="732">
        <v>1488741</v>
      </c>
      <c r="FF52" s="732">
        <v>336030</v>
      </c>
      <c r="FG52" s="732">
        <v>5.4563E-2</v>
      </c>
      <c r="FH52" s="732">
        <v>4.8908E-2</v>
      </c>
      <c r="FI52" s="732">
        <v>0</v>
      </c>
      <c r="FJ52" s="732">
        <v>0</v>
      </c>
      <c r="FK52" s="732">
        <v>2150.442</v>
      </c>
      <c r="FL52" s="732">
        <v>13248228</v>
      </c>
      <c r="FM52" s="732">
        <v>0</v>
      </c>
      <c r="FN52" s="732">
        <v>0</v>
      </c>
      <c r="FO52" s="732">
        <v>0</v>
      </c>
      <c r="FP52" s="732">
        <v>0</v>
      </c>
      <c r="FQ52" s="732">
        <v>0</v>
      </c>
      <c r="FR52" s="732">
        <v>0</v>
      </c>
      <c r="FS52" s="732">
        <v>0</v>
      </c>
      <c r="FT52" s="732">
        <v>0</v>
      </c>
      <c r="FU52" s="732">
        <v>0</v>
      </c>
      <c r="FV52" s="732">
        <v>0</v>
      </c>
      <c r="FW52" s="732">
        <v>0</v>
      </c>
      <c r="FX52" s="732">
        <v>0</v>
      </c>
      <c r="FY52" s="732">
        <v>0</v>
      </c>
      <c r="FZ52" s="732">
        <v>0</v>
      </c>
      <c r="GA52" s="732">
        <v>0</v>
      </c>
      <c r="GB52" s="732">
        <v>980019</v>
      </c>
      <c r="GC52" s="732">
        <v>980019</v>
      </c>
      <c r="GD52" s="732">
        <v>111</v>
      </c>
      <c r="GF52" s="732">
        <v>0</v>
      </c>
      <c r="GG52" s="732">
        <v>0</v>
      </c>
      <c r="GH52" s="732">
        <v>0</v>
      </c>
      <c r="GI52" s="732">
        <v>0</v>
      </c>
      <c r="GJ52" s="732">
        <v>0</v>
      </c>
      <c r="GK52" s="732">
        <v>5239</v>
      </c>
      <c r="GL52" s="732">
        <v>31387</v>
      </c>
      <c r="GM52" s="732">
        <v>0</v>
      </c>
      <c r="GN52" s="732">
        <v>0</v>
      </c>
      <c r="GO52" s="732">
        <v>0</v>
      </c>
      <c r="GP52" s="732">
        <v>13211478</v>
      </c>
      <c r="GQ52" s="732">
        <v>13211478</v>
      </c>
      <c r="GR52" s="732">
        <v>0</v>
      </c>
      <c r="GS52" s="732">
        <v>0</v>
      </c>
      <c r="GT52" s="732">
        <v>0</v>
      </c>
      <c r="HB52" s="732">
        <v>0</v>
      </c>
      <c r="HC52" s="732">
        <v>0</v>
      </c>
      <c r="HD52" s="732">
        <v>0</v>
      </c>
    </row>
    <row r="53" spans="1:212" hidden="1" x14ac:dyDescent="0.2">
      <c r="A53" s="732">
        <v>57830</v>
      </c>
      <c r="B53" s="732">
        <v>28349</v>
      </c>
      <c r="C53" s="732">
        <v>35</v>
      </c>
      <c r="D53" s="732">
        <v>2021</v>
      </c>
      <c r="E53" s="732">
        <v>5392</v>
      </c>
      <c r="F53" s="732">
        <v>0</v>
      </c>
      <c r="G53" s="732">
        <v>1205.52</v>
      </c>
      <c r="H53" s="732">
        <v>1079.432</v>
      </c>
      <c r="I53" s="732">
        <v>1079.432</v>
      </c>
      <c r="J53" s="732">
        <v>1205.52</v>
      </c>
      <c r="K53" s="732">
        <v>0</v>
      </c>
      <c r="L53" s="732">
        <v>6540</v>
      </c>
      <c r="M53" s="732">
        <v>0</v>
      </c>
      <c r="N53" s="732">
        <v>0</v>
      </c>
      <c r="P53" s="732">
        <v>1205.52</v>
      </c>
      <c r="Q53" s="732">
        <v>0</v>
      </c>
      <c r="R53" s="732">
        <v>574683</v>
      </c>
      <c r="S53" s="732">
        <v>476.71000000000004</v>
      </c>
      <c r="U53" s="732">
        <v>0</v>
      </c>
      <c r="V53" s="732">
        <v>333.34000000000003</v>
      </c>
      <c r="W53" s="732">
        <v>218004</v>
      </c>
      <c r="X53" s="732">
        <v>218004</v>
      </c>
      <c r="Z53" s="732">
        <v>0</v>
      </c>
      <c r="AA53" s="732">
        <v>1</v>
      </c>
      <c r="AB53" s="732">
        <v>1</v>
      </c>
      <c r="AC53" s="732">
        <v>0</v>
      </c>
      <c r="AD53" s="732" t="s">
        <v>318</v>
      </c>
      <c r="AE53" s="732">
        <v>0</v>
      </c>
      <c r="AH53" s="732">
        <v>0</v>
      </c>
      <c r="AI53" s="732">
        <v>0</v>
      </c>
      <c r="AJ53" s="732">
        <v>5104</v>
      </c>
      <c r="AK53" s="732" t="s">
        <v>787</v>
      </c>
      <c r="AL53" s="732" t="s">
        <v>47</v>
      </c>
      <c r="AM53" s="732">
        <v>0</v>
      </c>
      <c r="AN53" s="732">
        <v>0</v>
      </c>
      <c r="AO53" s="732">
        <v>0</v>
      </c>
      <c r="AP53" s="732">
        <v>0</v>
      </c>
      <c r="AQ53" s="732">
        <v>0</v>
      </c>
      <c r="AR53" s="732">
        <v>0</v>
      </c>
      <c r="AS53" s="732">
        <v>0</v>
      </c>
      <c r="AT53" s="732">
        <v>0</v>
      </c>
      <c r="AU53" s="732">
        <v>0</v>
      </c>
      <c r="AV53" s="732">
        <v>0</v>
      </c>
      <c r="AW53" s="732">
        <v>11916161</v>
      </c>
      <c r="AX53" s="732">
        <v>11767911</v>
      </c>
      <c r="AY53" s="732">
        <v>0</v>
      </c>
      <c r="AZ53" s="732">
        <v>684683</v>
      </c>
      <c r="BA53" s="732">
        <v>70.917000000000002</v>
      </c>
      <c r="BB53" s="732">
        <v>47305</v>
      </c>
      <c r="BC53" s="732">
        <v>47305</v>
      </c>
      <c r="BD53" s="732">
        <v>60.276000000000003</v>
      </c>
      <c r="BE53" s="732">
        <v>0</v>
      </c>
      <c r="BF53" s="732">
        <v>10339532</v>
      </c>
      <c r="BG53" s="732">
        <v>0</v>
      </c>
      <c r="BH53" s="732">
        <v>400</v>
      </c>
      <c r="BI53" s="732">
        <v>110000</v>
      </c>
      <c r="BJ53" s="732">
        <v>12</v>
      </c>
      <c r="BK53" s="732">
        <v>0</v>
      </c>
      <c r="BL53" s="732">
        <v>0</v>
      </c>
      <c r="BM53" s="732">
        <v>0</v>
      </c>
      <c r="BN53" s="732">
        <v>0</v>
      </c>
      <c r="BO53" s="732">
        <v>0</v>
      </c>
      <c r="BP53" s="732">
        <v>0</v>
      </c>
      <c r="BQ53" s="732">
        <v>5392</v>
      </c>
      <c r="BR53" s="732">
        <v>1</v>
      </c>
      <c r="BS53" s="732">
        <v>0</v>
      </c>
      <c r="BT53" s="732">
        <v>0</v>
      </c>
      <c r="BU53" s="732">
        <v>0</v>
      </c>
      <c r="BV53" s="732">
        <v>0</v>
      </c>
      <c r="BW53" s="732">
        <v>0</v>
      </c>
      <c r="BX53" s="732">
        <v>0</v>
      </c>
      <c r="BY53" s="732">
        <v>0</v>
      </c>
      <c r="BZ53" s="732">
        <v>0</v>
      </c>
      <c r="CA53" s="732">
        <v>0</v>
      </c>
      <c r="CB53" s="732">
        <v>0</v>
      </c>
      <c r="CC53" s="732">
        <v>0</v>
      </c>
      <c r="CG53" s="732">
        <v>0</v>
      </c>
      <c r="CH53" s="732">
        <v>38250</v>
      </c>
      <c r="CI53" s="732">
        <v>0</v>
      </c>
      <c r="CJ53" s="732">
        <v>4</v>
      </c>
      <c r="CK53" s="732">
        <v>0</v>
      </c>
      <c r="CL53" s="732">
        <v>0</v>
      </c>
      <c r="CN53" s="732">
        <v>0</v>
      </c>
      <c r="CO53" s="732">
        <v>1</v>
      </c>
      <c r="CP53" s="732">
        <v>0</v>
      </c>
      <c r="CQ53" s="732">
        <v>11.167</v>
      </c>
      <c r="CR53" s="732">
        <v>1205.52</v>
      </c>
      <c r="CS53" s="732">
        <v>0</v>
      </c>
      <c r="CT53" s="732">
        <v>0</v>
      </c>
      <c r="CU53" s="732">
        <v>0</v>
      </c>
      <c r="CV53" s="732">
        <v>0</v>
      </c>
      <c r="CW53" s="732">
        <v>0</v>
      </c>
      <c r="CX53" s="732">
        <v>0</v>
      </c>
      <c r="CY53" s="732">
        <v>0</v>
      </c>
      <c r="CZ53" s="732">
        <v>0</v>
      </c>
      <c r="DA53" s="732">
        <v>1</v>
      </c>
      <c r="DB53" s="732">
        <v>7059485</v>
      </c>
      <c r="DC53" s="732">
        <v>0</v>
      </c>
      <c r="DD53" s="732">
        <v>0</v>
      </c>
      <c r="DE53" s="732">
        <v>1576781</v>
      </c>
      <c r="DF53" s="732">
        <v>1576781</v>
      </c>
      <c r="DG53" s="732">
        <v>1205.49</v>
      </c>
      <c r="DH53" s="732">
        <v>0</v>
      </c>
      <c r="DI53" s="732">
        <v>0</v>
      </c>
      <c r="DK53" s="732">
        <v>5392</v>
      </c>
      <c r="DL53" s="732">
        <v>0</v>
      </c>
      <c r="DM53" s="732">
        <v>800021</v>
      </c>
      <c r="DN53" s="732">
        <v>0</v>
      </c>
      <c r="DO53" s="732">
        <v>0</v>
      </c>
      <c r="DP53" s="732">
        <v>0</v>
      </c>
      <c r="DQ53" s="732">
        <v>0</v>
      </c>
      <c r="DR53" s="732">
        <v>0</v>
      </c>
      <c r="DS53" s="732">
        <v>0</v>
      </c>
      <c r="DT53" s="732">
        <v>0</v>
      </c>
      <c r="DU53" s="732">
        <v>0</v>
      </c>
      <c r="DV53" s="732">
        <v>0</v>
      </c>
      <c r="DW53" s="732">
        <v>0</v>
      </c>
      <c r="DX53" s="732">
        <v>0</v>
      </c>
      <c r="DY53" s="732">
        <v>0</v>
      </c>
      <c r="DZ53" s="732">
        <v>0</v>
      </c>
      <c r="EA53" s="732">
        <v>0</v>
      </c>
      <c r="EB53" s="732">
        <v>0</v>
      </c>
      <c r="EC53" s="732">
        <v>48.265000000000001</v>
      </c>
      <c r="ED53" s="732">
        <v>347218</v>
      </c>
      <c r="EE53" s="732">
        <v>0</v>
      </c>
      <c r="EF53" s="732">
        <v>0</v>
      </c>
      <c r="EG53" s="732">
        <v>0</v>
      </c>
      <c r="EH53" s="732">
        <v>452803</v>
      </c>
      <c r="EI53" s="732">
        <v>0</v>
      </c>
      <c r="EJ53" s="732">
        <v>0</v>
      </c>
      <c r="EK53" s="732">
        <v>15.861000000000001</v>
      </c>
      <c r="EL53" s="732">
        <v>0.17900000000000002</v>
      </c>
      <c r="EM53" s="732">
        <v>3.6910000000000003</v>
      </c>
      <c r="EN53" s="732">
        <v>2.1160000000000001</v>
      </c>
      <c r="EO53" s="732">
        <v>0</v>
      </c>
      <c r="EP53" s="732">
        <v>0</v>
      </c>
      <c r="EQ53" s="732">
        <v>21.668000000000003</v>
      </c>
      <c r="ER53" s="732">
        <v>0</v>
      </c>
      <c r="ES53" s="732">
        <v>69.236000000000004</v>
      </c>
      <c r="ET53" s="732">
        <v>38250</v>
      </c>
      <c r="EU53" s="732">
        <v>684683</v>
      </c>
      <c r="EV53" s="732">
        <v>0</v>
      </c>
      <c r="EW53" s="732">
        <v>0</v>
      </c>
      <c r="EX53" s="732">
        <v>0</v>
      </c>
      <c r="EZ53" s="732">
        <v>10048837</v>
      </c>
      <c r="FA53" s="732">
        <v>0</v>
      </c>
      <c r="FB53" s="732">
        <v>10733520</v>
      </c>
      <c r="FC53" s="732">
        <v>0.97326799999999991</v>
      </c>
      <c r="FD53" s="732">
        <v>0</v>
      </c>
      <c r="FE53" s="732">
        <v>1402508</v>
      </c>
      <c r="FF53" s="732">
        <v>316566</v>
      </c>
      <c r="FG53" s="732">
        <v>5.4563E-2</v>
      </c>
      <c r="FH53" s="732">
        <v>4.8908E-2</v>
      </c>
      <c r="FI53" s="732">
        <v>0</v>
      </c>
      <c r="FJ53" s="732">
        <v>0</v>
      </c>
      <c r="FK53" s="732">
        <v>2025.8810000000001</v>
      </c>
      <c r="FL53" s="732">
        <v>12490844</v>
      </c>
      <c r="FM53" s="732">
        <v>0</v>
      </c>
      <c r="FN53" s="732">
        <v>0</v>
      </c>
      <c r="FO53" s="732">
        <v>0</v>
      </c>
      <c r="FP53" s="732">
        <v>0</v>
      </c>
      <c r="FQ53" s="732">
        <v>0</v>
      </c>
      <c r="FR53" s="732">
        <v>0</v>
      </c>
      <c r="FS53" s="732">
        <v>0</v>
      </c>
      <c r="FT53" s="732">
        <v>0</v>
      </c>
      <c r="FU53" s="732">
        <v>0</v>
      </c>
      <c r="FV53" s="732">
        <v>0</v>
      </c>
      <c r="FW53" s="732">
        <v>0</v>
      </c>
      <c r="FX53" s="732">
        <v>0</v>
      </c>
      <c r="FY53" s="732">
        <v>0</v>
      </c>
      <c r="FZ53" s="732">
        <v>0</v>
      </c>
      <c r="GA53" s="732">
        <v>0</v>
      </c>
      <c r="GB53" s="732">
        <v>921924</v>
      </c>
      <c r="GC53" s="732">
        <v>921924</v>
      </c>
      <c r="GD53" s="732">
        <v>104.42</v>
      </c>
      <c r="GF53" s="732">
        <v>0</v>
      </c>
      <c r="GG53" s="732">
        <v>0</v>
      </c>
      <c r="GH53" s="732">
        <v>0</v>
      </c>
      <c r="GI53" s="732">
        <v>0</v>
      </c>
      <c r="GJ53" s="732">
        <v>0</v>
      </c>
      <c r="GK53" s="732">
        <v>5226</v>
      </c>
      <c r="GL53" s="732">
        <v>27510</v>
      </c>
      <c r="GM53" s="732">
        <v>0</v>
      </c>
      <c r="GN53" s="732">
        <v>0</v>
      </c>
      <c r="GO53" s="732">
        <v>0</v>
      </c>
      <c r="GP53" s="732">
        <v>12452594</v>
      </c>
      <c r="GQ53" s="732">
        <v>12452594</v>
      </c>
      <c r="GR53" s="732">
        <v>0</v>
      </c>
      <c r="GS53" s="732">
        <v>0</v>
      </c>
      <c r="GT53" s="732">
        <v>0</v>
      </c>
      <c r="HB53" s="732">
        <v>0</v>
      </c>
      <c r="HC53" s="732">
        <v>0</v>
      </c>
      <c r="HD53" s="732">
        <v>0</v>
      </c>
    </row>
    <row r="54" spans="1:212" hidden="1" x14ac:dyDescent="0.2">
      <c r="A54" s="732">
        <v>57831</v>
      </c>
      <c r="B54" s="732">
        <v>28349</v>
      </c>
      <c r="C54" s="732">
        <v>35</v>
      </c>
      <c r="D54" s="732">
        <v>2021</v>
      </c>
      <c r="E54" s="732">
        <v>5392</v>
      </c>
      <c r="F54" s="732">
        <v>0</v>
      </c>
      <c r="G54" s="732">
        <v>640.03800000000001</v>
      </c>
      <c r="H54" s="732">
        <v>594.60599999999999</v>
      </c>
      <c r="I54" s="732">
        <v>594.60599999999999</v>
      </c>
      <c r="J54" s="732">
        <v>640.03800000000001</v>
      </c>
      <c r="K54" s="732">
        <v>0</v>
      </c>
      <c r="L54" s="732">
        <v>6540</v>
      </c>
      <c r="M54" s="732">
        <v>0</v>
      </c>
      <c r="N54" s="732">
        <v>0</v>
      </c>
      <c r="P54" s="732">
        <v>640.03800000000001</v>
      </c>
      <c r="Q54" s="732">
        <v>0</v>
      </c>
      <c r="R54" s="732">
        <v>305113</v>
      </c>
      <c r="S54" s="732">
        <v>476.71000000000004</v>
      </c>
      <c r="U54" s="732">
        <v>0</v>
      </c>
      <c r="V54" s="732">
        <v>0.41400000000000003</v>
      </c>
      <c r="W54" s="732">
        <v>271</v>
      </c>
      <c r="X54" s="732">
        <v>271</v>
      </c>
      <c r="Z54" s="732">
        <v>0</v>
      </c>
      <c r="AA54" s="732">
        <v>1</v>
      </c>
      <c r="AB54" s="732">
        <v>1</v>
      </c>
      <c r="AC54" s="732">
        <v>0</v>
      </c>
      <c r="AD54" s="732" t="s">
        <v>318</v>
      </c>
      <c r="AE54" s="732">
        <v>0</v>
      </c>
      <c r="AH54" s="732">
        <v>0</v>
      </c>
      <c r="AI54" s="732">
        <v>0</v>
      </c>
      <c r="AJ54" s="732">
        <v>5104</v>
      </c>
      <c r="AK54" s="732" t="s">
        <v>787</v>
      </c>
      <c r="AL54" s="732" t="s">
        <v>48</v>
      </c>
      <c r="AM54" s="732">
        <v>0</v>
      </c>
      <c r="AN54" s="732">
        <v>0</v>
      </c>
      <c r="AO54" s="732">
        <v>0</v>
      </c>
      <c r="AP54" s="732">
        <v>0</v>
      </c>
      <c r="AQ54" s="732">
        <v>0</v>
      </c>
      <c r="AR54" s="732">
        <v>0</v>
      </c>
      <c r="AS54" s="732">
        <v>0</v>
      </c>
      <c r="AT54" s="732">
        <v>0</v>
      </c>
      <c r="AU54" s="732">
        <v>0</v>
      </c>
      <c r="AV54" s="732">
        <v>0</v>
      </c>
      <c r="AW54" s="732">
        <v>6175776</v>
      </c>
      <c r="AX54" s="732">
        <v>6131082</v>
      </c>
      <c r="AY54" s="732">
        <v>0</v>
      </c>
      <c r="AZ54" s="732">
        <v>337973</v>
      </c>
      <c r="BA54" s="732">
        <v>22.917000000000002</v>
      </c>
      <c r="BB54" s="732">
        <v>6792</v>
      </c>
      <c r="BC54" s="732">
        <v>6792</v>
      </c>
      <c r="BD54" s="732">
        <v>8.6550000000000011</v>
      </c>
      <c r="BE54" s="732">
        <v>0</v>
      </c>
      <c r="BF54" s="732">
        <v>5338955</v>
      </c>
      <c r="BG54" s="732">
        <v>0</v>
      </c>
      <c r="BH54" s="732">
        <v>119.49000000000001</v>
      </c>
      <c r="BI54" s="732">
        <v>32860</v>
      </c>
      <c r="BJ54" s="732">
        <v>12</v>
      </c>
      <c r="BK54" s="732">
        <v>0</v>
      </c>
      <c r="BL54" s="732">
        <v>0</v>
      </c>
      <c r="BM54" s="732">
        <v>0</v>
      </c>
      <c r="BN54" s="732">
        <v>0</v>
      </c>
      <c r="BO54" s="732">
        <v>0</v>
      </c>
      <c r="BP54" s="732">
        <v>0</v>
      </c>
      <c r="BQ54" s="732">
        <v>5392</v>
      </c>
      <c r="BR54" s="732">
        <v>1</v>
      </c>
      <c r="BS54" s="732">
        <v>0</v>
      </c>
      <c r="BT54" s="732">
        <v>0</v>
      </c>
      <c r="BU54" s="732">
        <v>0</v>
      </c>
      <c r="BV54" s="732">
        <v>0</v>
      </c>
      <c r="BW54" s="732">
        <v>0</v>
      </c>
      <c r="BX54" s="732">
        <v>0</v>
      </c>
      <c r="BY54" s="732">
        <v>0</v>
      </c>
      <c r="BZ54" s="732">
        <v>0</v>
      </c>
      <c r="CA54" s="732">
        <v>0</v>
      </c>
      <c r="CB54" s="732">
        <v>0</v>
      </c>
      <c r="CC54" s="732">
        <v>0</v>
      </c>
      <c r="CG54" s="732">
        <v>0</v>
      </c>
      <c r="CH54" s="732">
        <v>11834</v>
      </c>
      <c r="CI54" s="732">
        <v>0</v>
      </c>
      <c r="CJ54" s="732">
        <v>4</v>
      </c>
      <c r="CK54" s="732">
        <v>0</v>
      </c>
      <c r="CL54" s="732">
        <v>0</v>
      </c>
      <c r="CN54" s="732">
        <v>0</v>
      </c>
      <c r="CO54" s="732">
        <v>1</v>
      </c>
      <c r="CP54" s="732">
        <v>0</v>
      </c>
      <c r="CQ54" s="732">
        <v>1.5</v>
      </c>
      <c r="CR54" s="732">
        <v>640.03800000000001</v>
      </c>
      <c r="CS54" s="732">
        <v>0</v>
      </c>
      <c r="CT54" s="732">
        <v>0</v>
      </c>
      <c r="CU54" s="732">
        <v>0</v>
      </c>
      <c r="CV54" s="732">
        <v>0</v>
      </c>
      <c r="CW54" s="732">
        <v>0</v>
      </c>
      <c r="CX54" s="732">
        <v>0</v>
      </c>
      <c r="CY54" s="732">
        <v>0</v>
      </c>
      <c r="CZ54" s="732">
        <v>0</v>
      </c>
      <c r="DA54" s="732">
        <v>1</v>
      </c>
      <c r="DB54" s="732">
        <v>3888723</v>
      </c>
      <c r="DC54" s="732">
        <v>0</v>
      </c>
      <c r="DD54" s="732">
        <v>0</v>
      </c>
      <c r="DE54" s="732">
        <v>957888</v>
      </c>
      <c r="DF54" s="732">
        <v>957888</v>
      </c>
      <c r="DG54" s="732">
        <v>732.33</v>
      </c>
      <c r="DH54" s="732">
        <v>0</v>
      </c>
      <c r="DI54" s="732">
        <v>0</v>
      </c>
      <c r="DK54" s="732">
        <v>5392</v>
      </c>
      <c r="DL54" s="732">
        <v>0</v>
      </c>
      <c r="DM54" s="732">
        <v>234096</v>
      </c>
      <c r="DN54" s="732">
        <v>0</v>
      </c>
      <c r="DO54" s="732">
        <v>0</v>
      </c>
      <c r="DP54" s="732">
        <v>0</v>
      </c>
      <c r="DQ54" s="732">
        <v>0</v>
      </c>
      <c r="DR54" s="732">
        <v>0</v>
      </c>
      <c r="DS54" s="732">
        <v>0</v>
      </c>
      <c r="DT54" s="732">
        <v>0</v>
      </c>
      <c r="DU54" s="732">
        <v>0</v>
      </c>
      <c r="DV54" s="732">
        <v>0</v>
      </c>
      <c r="DW54" s="732">
        <v>0</v>
      </c>
      <c r="DX54" s="732">
        <v>0</v>
      </c>
      <c r="DY54" s="732">
        <v>0</v>
      </c>
      <c r="DZ54" s="732">
        <v>0</v>
      </c>
      <c r="EA54" s="732">
        <v>0</v>
      </c>
      <c r="EB54" s="732">
        <v>0</v>
      </c>
      <c r="EC54" s="732">
        <v>30.845000000000002</v>
      </c>
      <c r="ED54" s="732">
        <v>221899</v>
      </c>
      <c r="EE54" s="732">
        <v>0</v>
      </c>
      <c r="EF54" s="732">
        <v>0</v>
      </c>
      <c r="EG54" s="732">
        <v>0</v>
      </c>
      <c r="EH54" s="732">
        <v>12197</v>
      </c>
      <c r="EI54" s="732">
        <v>0</v>
      </c>
      <c r="EJ54" s="732">
        <v>0</v>
      </c>
      <c r="EK54" s="732">
        <v>0</v>
      </c>
      <c r="EL54" s="732">
        <v>0</v>
      </c>
      <c r="EM54" s="732">
        <v>0</v>
      </c>
      <c r="EN54" s="732">
        <v>0.373</v>
      </c>
      <c r="EO54" s="732">
        <v>0</v>
      </c>
      <c r="EP54" s="732">
        <v>0</v>
      </c>
      <c r="EQ54" s="732">
        <v>0.373</v>
      </c>
      <c r="ER54" s="732">
        <v>0</v>
      </c>
      <c r="ES54" s="732">
        <v>1.865</v>
      </c>
      <c r="ET54" s="732">
        <v>11834</v>
      </c>
      <c r="EU54" s="732">
        <v>337973</v>
      </c>
      <c r="EV54" s="732">
        <v>0</v>
      </c>
      <c r="EW54" s="732">
        <v>0</v>
      </c>
      <c r="EX54" s="732">
        <v>0</v>
      </c>
      <c r="EZ54" s="732">
        <v>5243415</v>
      </c>
      <c r="FA54" s="732">
        <v>0</v>
      </c>
      <c r="FB54" s="732">
        <v>5581388</v>
      </c>
      <c r="FC54" s="732">
        <v>0.97326799999999991</v>
      </c>
      <c r="FD54" s="732">
        <v>0</v>
      </c>
      <c r="FE54" s="732">
        <v>724204</v>
      </c>
      <c r="FF54" s="732">
        <v>163463</v>
      </c>
      <c r="FG54" s="732">
        <v>5.4563E-2</v>
      </c>
      <c r="FH54" s="732">
        <v>4.8908E-2</v>
      </c>
      <c r="FI54" s="732">
        <v>0</v>
      </c>
      <c r="FJ54" s="732">
        <v>0</v>
      </c>
      <c r="FK54" s="732">
        <v>1046.0910000000001</v>
      </c>
      <c r="FL54" s="732">
        <v>6480889</v>
      </c>
      <c r="FM54" s="732">
        <v>0</v>
      </c>
      <c r="FN54" s="732">
        <v>0</v>
      </c>
      <c r="FO54" s="732">
        <v>62932</v>
      </c>
      <c r="FP54" s="732">
        <v>0</v>
      </c>
      <c r="FQ54" s="732">
        <v>62932</v>
      </c>
      <c r="FR54" s="732">
        <v>62932</v>
      </c>
      <c r="FS54" s="732">
        <v>0</v>
      </c>
      <c r="FT54" s="732">
        <v>0</v>
      </c>
      <c r="FU54" s="732">
        <v>0</v>
      </c>
      <c r="FV54" s="732">
        <v>0</v>
      </c>
      <c r="FW54" s="732">
        <v>0</v>
      </c>
      <c r="FX54" s="732">
        <v>0</v>
      </c>
      <c r="FY54" s="732">
        <v>0</v>
      </c>
      <c r="FZ54" s="732">
        <v>0</v>
      </c>
      <c r="GA54" s="732">
        <v>0</v>
      </c>
      <c r="GB54" s="732">
        <v>397826</v>
      </c>
      <c r="GC54" s="732">
        <v>397826</v>
      </c>
      <c r="GD54" s="732">
        <v>45.059000000000005</v>
      </c>
      <c r="GF54" s="732">
        <v>0</v>
      </c>
      <c r="GG54" s="732">
        <v>0</v>
      </c>
      <c r="GH54" s="732">
        <v>0</v>
      </c>
      <c r="GI54" s="732">
        <v>0</v>
      </c>
      <c r="GJ54" s="732">
        <v>0</v>
      </c>
      <c r="GK54" s="732">
        <v>5309</v>
      </c>
      <c r="GL54" s="732">
        <v>22155</v>
      </c>
      <c r="GM54" s="732">
        <v>0</v>
      </c>
      <c r="GN54" s="732">
        <v>52168</v>
      </c>
      <c r="GO54" s="732">
        <v>0</v>
      </c>
      <c r="GP54" s="732">
        <v>6469055</v>
      </c>
      <c r="GQ54" s="732">
        <v>6469055</v>
      </c>
      <c r="GR54" s="732">
        <v>0</v>
      </c>
      <c r="GS54" s="732">
        <v>0</v>
      </c>
      <c r="GT54" s="732">
        <v>0</v>
      </c>
      <c r="HB54" s="732">
        <v>0</v>
      </c>
      <c r="HC54" s="732">
        <v>0</v>
      </c>
      <c r="HD54" s="732">
        <v>0</v>
      </c>
    </row>
    <row r="55" spans="1:212" hidden="1" x14ac:dyDescent="0.2">
      <c r="A55" s="732">
        <v>57833</v>
      </c>
      <c r="B55" s="732">
        <v>28349</v>
      </c>
      <c r="C55" s="732">
        <v>35</v>
      </c>
      <c r="D55" s="732">
        <v>2021</v>
      </c>
      <c r="E55" s="732">
        <v>5392</v>
      </c>
      <c r="F55" s="732">
        <v>0</v>
      </c>
      <c r="G55" s="732">
        <v>568.40300000000002</v>
      </c>
      <c r="H55" s="732">
        <v>549.21199999999999</v>
      </c>
      <c r="I55" s="732">
        <v>549.21199999999999</v>
      </c>
      <c r="J55" s="732">
        <v>568.40300000000002</v>
      </c>
      <c r="K55" s="732">
        <v>0</v>
      </c>
      <c r="L55" s="732">
        <v>6540</v>
      </c>
      <c r="M55" s="732">
        <v>0</v>
      </c>
      <c r="N55" s="732">
        <v>0</v>
      </c>
      <c r="P55" s="732">
        <v>568.40300000000002</v>
      </c>
      <c r="Q55" s="732">
        <v>0</v>
      </c>
      <c r="R55" s="732">
        <v>270963</v>
      </c>
      <c r="S55" s="732">
        <v>476.71000000000004</v>
      </c>
      <c r="U55" s="732">
        <v>0</v>
      </c>
      <c r="V55" s="732">
        <v>43.742000000000004</v>
      </c>
      <c r="W55" s="732">
        <v>28607</v>
      </c>
      <c r="X55" s="732">
        <v>28607</v>
      </c>
      <c r="Z55" s="732">
        <v>0</v>
      </c>
      <c r="AA55" s="732">
        <v>1</v>
      </c>
      <c r="AB55" s="732">
        <v>1</v>
      </c>
      <c r="AC55" s="732">
        <v>0</v>
      </c>
      <c r="AD55" s="732" t="s">
        <v>318</v>
      </c>
      <c r="AE55" s="732">
        <v>0</v>
      </c>
      <c r="AH55" s="732">
        <v>0</v>
      </c>
      <c r="AI55" s="732">
        <v>0</v>
      </c>
      <c r="AJ55" s="732">
        <v>5104</v>
      </c>
      <c r="AK55" s="732" t="s">
        <v>787</v>
      </c>
      <c r="AL55" s="732" t="s">
        <v>49</v>
      </c>
      <c r="AM55" s="732">
        <v>0</v>
      </c>
      <c r="AN55" s="732">
        <v>0</v>
      </c>
      <c r="AO55" s="732">
        <v>0</v>
      </c>
      <c r="AP55" s="732">
        <v>0</v>
      </c>
      <c r="AQ55" s="732">
        <v>0</v>
      </c>
      <c r="AR55" s="732">
        <v>0</v>
      </c>
      <c r="AS55" s="732">
        <v>0</v>
      </c>
      <c r="AT55" s="732">
        <v>0</v>
      </c>
      <c r="AU55" s="732">
        <v>0</v>
      </c>
      <c r="AV55" s="732">
        <v>0</v>
      </c>
      <c r="AW55" s="732">
        <v>4959810</v>
      </c>
      <c r="AX55" s="732">
        <v>4952310</v>
      </c>
      <c r="AY55" s="732">
        <v>0</v>
      </c>
      <c r="AZ55" s="732">
        <v>270963</v>
      </c>
      <c r="BA55" s="732">
        <v>15</v>
      </c>
      <c r="BB55" s="732">
        <v>22304</v>
      </c>
      <c r="BC55" s="732">
        <v>22304</v>
      </c>
      <c r="BD55" s="732">
        <v>28.42</v>
      </c>
      <c r="BE55" s="732">
        <v>0</v>
      </c>
      <c r="BF55" s="732">
        <v>4375596</v>
      </c>
      <c r="BG55" s="732">
        <v>0</v>
      </c>
      <c r="BH55" s="732">
        <v>0</v>
      </c>
      <c r="BI55" s="732">
        <v>0</v>
      </c>
      <c r="BJ55" s="732">
        <v>12</v>
      </c>
      <c r="BK55" s="732">
        <v>0</v>
      </c>
      <c r="BL55" s="732">
        <v>0</v>
      </c>
      <c r="BM55" s="732">
        <v>0</v>
      </c>
      <c r="BN55" s="732">
        <v>0</v>
      </c>
      <c r="BO55" s="732">
        <v>0</v>
      </c>
      <c r="BP55" s="732">
        <v>0</v>
      </c>
      <c r="BQ55" s="732">
        <v>5392</v>
      </c>
      <c r="BR55" s="732">
        <v>1</v>
      </c>
      <c r="BS55" s="732">
        <v>0</v>
      </c>
      <c r="BT55" s="732">
        <v>0</v>
      </c>
      <c r="BU55" s="732">
        <v>0</v>
      </c>
      <c r="BV55" s="732">
        <v>0</v>
      </c>
      <c r="BW55" s="732">
        <v>0</v>
      </c>
      <c r="BX55" s="732">
        <v>0</v>
      </c>
      <c r="BY55" s="732">
        <v>0</v>
      </c>
      <c r="BZ55" s="732">
        <v>0</v>
      </c>
      <c r="CA55" s="732">
        <v>0</v>
      </c>
      <c r="CB55" s="732">
        <v>0</v>
      </c>
      <c r="CC55" s="732">
        <v>0</v>
      </c>
      <c r="CG55" s="732">
        <v>0</v>
      </c>
      <c r="CH55" s="732">
        <v>7500</v>
      </c>
      <c r="CI55" s="732">
        <v>0</v>
      </c>
      <c r="CJ55" s="732">
        <v>4</v>
      </c>
      <c r="CK55" s="732">
        <v>0</v>
      </c>
      <c r="CL55" s="732">
        <v>0</v>
      </c>
      <c r="CN55" s="732">
        <v>0</v>
      </c>
      <c r="CO55" s="732">
        <v>1</v>
      </c>
      <c r="CP55" s="732">
        <v>0</v>
      </c>
      <c r="CQ55" s="732">
        <v>0</v>
      </c>
      <c r="CR55" s="732">
        <v>568.40300000000002</v>
      </c>
      <c r="CS55" s="732">
        <v>0</v>
      </c>
      <c r="CT55" s="732">
        <v>0</v>
      </c>
      <c r="CU55" s="732">
        <v>0</v>
      </c>
      <c r="CV55" s="732">
        <v>0</v>
      </c>
      <c r="CW55" s="732">
        <v>0</v>
      </c>
      <c r="CX55" s="732">
        <v>0</v>
      </c>
      <c r="CY55" s="732">
        <v>0</v>
      </c>
      <c r="CZ55" s="732">
        <v>0</v>
      </c>
      <c r="DA55" s="732">
        <v>1</v>
      </c>
      <c r="DB55" s="732">
        <v>3591846</v>
      </c>
      <c r="DC55" s="732">
        <v>0</v>
      </c>
      <c r="DD55" s="732">
        <v>0</v>
      </c>
      <c r="DE55" s="732">
        <v>439488</v>
      </c>
      <c r="DF55" s="732">
        <v>439488</v>
      </c>
      <c r="DG55" s="732">
        <v>336</v>
      </c>
      <c r="DH55" s="732">
        <v>0</v>
      </c>
      <c r="DI55" s="732">
        <v>0</v>
      </c>
      <c r="DK55" s="732">
        <v>5392</v>
      </c>
      <c r="DL55" s="732">
        <v>0</v>
      </c>
      <c r="DM55" s="732">
        <v>413532</v>
      </c>
      <c r="DN55" s="732">
        <v>0</v>
      </c>
      <c r="DO55" s="732">
        <v>0</v>
      </c>
      <c r="DP55" s="732">
        <v>0</v>
      </c>
      <c r="DQ55" s="732">
        <v>0</v>
      </c>
      <c r="DR55" s="732">
        <v>0</v>
      </c>
      <c r="DS55" s="732">
        <v>0</v>
      </c>
      <c r="DT55" s="732">
        <v>0</v>
      </c>
      <c r="DU55" s="732">
        <v>0</v>
      </c>
      <c r="DV55" s="732">
        <v>0</v>
      </c>
      <c r="DW55" s="732">
        <v>0</v>
      </c>
      <c r="DX55" s="732">
        <v>0</v>
      </c>
      <c r="DY55" s="732">
        <v>0</v>
      </c>
      <c r="DZ55" s="732">
        <v>0</v>
      </c>
      <c r="EA55" s="732">
        <v>0</v>
      </c>
      <c r="EB55" s="732">
        <v>0</v>
      </c>
      <c r="EC55" s="732">
        <v>3.0420000000000003</v>
      </c>
      <c r="ED55" s="732">
        <v>21884</v>
      </c>
      <c r="EE55" s="732">
        <v>0</v>
      </c>
      <c r="EF55" s="732">
        <v>0</v>
      </c>
      <c r="EG55" s="732">
        <v>0</v>
      </c>
      <c r="EH55" s="732">
        <v>391648</v>
      </c>
      <c r="EI55" s="732">
        <v>0</v>
      </c>
      <c r="EJ55" s="732">
        <v>0</v>
      </c>
      <c r="EK55" s="732">
        <v>18.035</v>
      </c>
      <c r="EL55" s="732">
        <v>0</v>
      </c>
      <c r="EM55" s="732">
        <v>0</v>
      </c>
      <c r="EN55" s="732">
        <v>1.1560000000000001</v>
      </c>
      <c r="EO55" s="732">
        <v>0</v>
      </c>
      <c r="EP55" s="732">
        <v>0</v>
      </c>
      <c r="EQ55" s="732">
        <v>19.191000000000003</v>
      </c>
      <c r="ER55" s="732">
        <v>0</v>
      </c>
      <c r="ES55" s="732">
        <v>59.885000000000005</v>
      </c>
      <c r="ET55" s="732">
        <v>7500</v>
      </c>
      <c r="EU55" s="732">
        <v>270963</v>
      </c>
      <c r="EV55" s="732">
        <v>0</v>
      </c>
      <c r="EW55" s="732">
        <v>0</v>
      </c>
      <c r="EX55" s="732">
        <v>0</v>
      </c>
      <c r="EZ55" s="732">
        <v>4224814</v>
      </c>
      <c r="FA55" s="732">
        <v>0</v>
      </c>
      <c r="FB55" s="732">
        <v>4495777</v>
      </c>
      <c r="FC55" s="732">
        <v>0.97326799999999991</v>
      </c>
      <c r="FD55" s="732">
        <v>0</v>
      </c>
      <c r="FE55" s="732">
        <v>593528</v>
      </c>
      <c r="FF55" s="732">
        <v>133968</v>
      </c>
      <c r="FG55" s="732">
        <v>5.4563E-2</v>
      </c>
      <c r="FH55" s="732">
        <v>4.8908E-2</v>
      </c>
      <c r="FI55" s="732">
        <v>0</v>
      </c>
      <c r="FJ55" s="732">
        <v>0</v>
      </c>
      <c r="FK55" s="732">
        <v>857.33400000000006</v>
      </c>
      <c r="FL55" s="732">
        <v>5230773</v>
      </c>
      <c r="FM55" s="732">
        <v>0</v>
      </c>
      <c r="FN55" s="732">
        <v>0</v>
      </c>
      <c r="FO55" s="732">
        <v>0</v>
      </c>
      <c r="FP55" s="732">
        <v>0</v>
      </c>
      <c r="FQ55" s="732">
        <v>0</v>
      </c>
      <c r="FR55" s="732">
        <v>0</v>
      </c>
      <c r="FS55" s="732">
        <v>0</v>
      </c>
      <c r="FT55" s="732">
        <v>0</v>
      </c>
      <c r="FU55" s="732">
        <v>0</v>
      </c>
      <c r="FV55" s="732">
        <v>0</v>
      </c>
      <c r="FW55" s="732">
        <v>0</v>
      </c>
      <c r="FX55" s="732">
        <v>0</v>
      </c>
      <c r="FY55" s="732">
        <v>0</v>
      </c>
      <c r="FZ55" s="732">
        <v>0</v>
      </c>
      <c r="GA55" s="732">
        <v>0</v>
      </c>
      <c r="GB55" s="732">
        <v>0</v>
      </c>
      <c r="GC55" s="732">
        <v>0</v>
      </c>
      <c r="GD55" s="732">
        <v>0</v>
      </c>
      <c r="GF55" s="732">
        <v>0</v>
      </c>
      <c r="GG55" s="732">
        <v>0</v>
      </c>
      <c r="GH55" s="732">
        <v>0</v>
      </c>
      <c r="GI55" s="732">
        <v>0</v>
      </c>
      <c r="GJ55" s="732">
        <v>0</v>
      </c>
      <c r="GK55" s="732">
        <v>5066</v>
      </c>
      <c r="GL55" s="732">
        <v>4430</v>
      </c>
      <c r="GM55" s="732">
        <v>0</v>
      </c>
      <c r="GN55" s="732">
        <v>0</v>
      </c>
      <c r="GO55" s="732">
        <v>0</v>
      </c>
      <c r="GP55" s="732">
        <v>5223273</v>
      </c>
      <c r="GQ55" s="732">
        <v>5223273</v>
      </c>
      <c r="GR55" s="732">
        <v>0</v>
      </c>
      <c r="GS55" s="732">
        <v>0</v>
      </c>
      <c r="GT55" s="732">
        <v>0</v>
      </c>
      <c r="HB55" s="732">
        <v>0</v>
      </c>
      <c r="HC55" s="732">
        <v>0</v>
      </c>
      <c r="HD55" s="732">
        <v>0</v>
      </c>
    </row>
    <row r="56" spans="1:212" hidden="1" x14ac:dyDescent="0.2">
      <c r="A56" s="732">
        <v>57834</v>
      </c>
      <c r="B56" s="732">
        <v>28349</v>
      </c>
      <c r="C56" s="732">
        <v>35</v>
      </c>
      <c r="D56" s="732">
        <v>2021</v>
      </c>
      <c r="E56" s="732">
        <v>5392</v>
      </c>
      <c r="F56" s="732">
        <v>0</v>
      </c>
      <c r="G56" s="732">
        <v>435.46800000000002</v>
      </c>
      <c r="H56" s="732">
        <v>348.22700000000003</v>
      </c>
      <c r="I56" s="732">
        <v>348.22700000000003</v>
      </c>
      <c r="J56" s="732">
        <v>435.46800000000002</v>
      </c>
      <c r="K56" s="732">
        <v>0</v>
      </c>
      <c r="L56" s="732">
        <v>6540</v>
      </c>
      <c r="M56" s="732">
        <v>0</v>
      </c>
      <c r="N56" s="732">
        <v>0</v>
      </c>
      <c r="P56" s="732">
        <v>435.46800000000002</v>
      </c>
      <c r="Q56" s="732">
        <v>0</v>
      </c>
      <c r="R56" s="732">
        <v>207592</v>
      </c>
      <c r="S56" s="732">
        <v>476.71000000000004</v>
      </c>
      <c r="U56" s="732">
        <v>0</v>
      </c>
      <c r="V56" s="732">
        <v>25.715</v>
      </c>
      <c r="W56" s="732">
        <v>16818</v>
      </c>
      <c r="X56" s="732">
        <v>16818</v>
      </c>
      <c r="Z56" s="732">
        <v>0</v>
      </c>
      <c r="AA56" s="732">
        <v>1</v>
      </c>
      <c r="AB56" s="732">
        <v>1</v>
      </c>
      <c r="AC56" s="732">
        <v>0</v>
      </c>
      <c r="AD56" s="732" t="s">
        <v>318</v>
      </c>
      <c r="AE56" s="732">
        <v>0</v>
      </c>
      <c r="AH56" s="732">
        <v>0</v>
      </c>
      <c r="AI56" s="732">
        <v>0</v>
      </c>
      <c r="AJ56" s="732">
        <v>5104</v>
      </c>
      <c r="AK56" s="732" t="s">
        <v>787</v>
      </c>
      <c r="AL56" s="732" t="s">
        <v>331</v>
      </c>
      <c r="AM56" s="732">
        <v>0</v>
      </c>
      <c r="AN56" s="732">
        <v>0</v>
      </c>
      <c r="AO56" s="732">
        <v>0</v>
      </c>
      <c r="AP56" s="732">
        <v>0</v>
      </c>
      <c r="AQ56" s="732">
        <v>0</v>
      </c>
      <c r="AR56" s="732">
        <v>0</v>
      </c>
      <c r="AS56" s="732">
        <v>0</v>
      </c>
      <c r="AT56" s="732">
        <v>0</v>
      </c>
      <c r="AU56" s="732">
        <v>0</v>
      </c>
      <c r="AV56" s="732">
        <v>0</v>
      </c>
      <c r="AW56" s="732">
        <v>4752189</v>
      </c>
      <c r="AX56" s="732">
        <v>4621101</v>
      </c>
      <c r="AY56" s="732">
        <v>0</v>
      </c>
      <c r="AZ56" s="732">
        <v>327346</v>
      </c>
      <c r="BA56" s="732">
        <v>20.667000000000002</v>
      </c>
      <c r="BB56" s="732">
        <v>0</v>
      </c>
      <c r="BC56" s="732">
        <v>0</v>
      </c>
      <c r="BD56" s="732">
        <v>0</v>
      </c>
      <c r="BE56" s="732">
        <v>0</v>
      </c>
      <c r="BF56" s="732">
        <v>3964155</v>
      </c>
      <c r="BG56" s="732">
        <v>0</v>
      </c>
      <c r="BH56" s="732">
        <v>570.28500000000008</v>
      </c>
      <c r="BI56" s="732">
        <v>119754</v>
      </c>
      <c r="BJ56" s="732">
        <v>12</v>
      </c>
      <c r="BK56" s="732">
        <v>0</v>
      </c>
      <c r="BL56" s="732">
        <v>0</v>
      </c>
      <c r="BM56" s="732">
        <v>0</v>
      </c>
      <c r="BN56" s="732">
        <v>0</v>
      </c>
      <c r="BO56" s="732">
        <v>0</v>
      </c>
      <c r="BP56" s="732">
        <v>0</v>
      </c>
      <c r="BQ56" s="732">
        <v>5392</v>
      </c>
      <c r="BR56" s="732">
        <v>1</v>
      </c>
      <c r="BS56" s="732">
        <v>0</v>
      </c>
      <c r="BT56" s="732">
        <v>0</v>
      </c>
      <c r="BU56" s="732">
        <v>0</v>
      </c>
      <c r="BV56" s="732">
        <v>0</v>
      </c>
      <c r="BW56" s="732">
        <v>0</v>
      </c>
      <c r="BX56" s="732">
        <v>0</v>
      </c>
      <c r="BY56" s="732">
        <v>0</v>
      </c>
      <c r="BZ56" s="732">
        <v>0</v>
      </c>
      <c r="CA56" s="732">
        <v>0</v>
      </c>
      <c r="CB56" s="732">
        <v>0</v>
      </c>
      <c r="CC56" s="732">
        <v>0</v>
      </c>
      <c r="CG56" s="732">
        <v>0</v>
      </c>
      <c r="CH56" s="732">
        <v>11334</v>
      </c>
      <c r="CI56" s="732">
        <v>0</v>
      </c>
      <c r="CJ56" s="732">
        <v>4</v>
      </c>
      <c r="CK56" s="732">
        <v>0</v>
      </c>
      <c r="CL56" s="732">
        <v>0</v>
      </c>
      <c r="CN56" s="732">
        <v>0</v>
      </c>
      <c r="CO56" s="732">
        <v>1</v>
      </c>
      <c r="CP56" s="732">
        <v>0.189</v>
      </c>
      <c r="CQ56" s="732">
        <v>4</v>
      </c>
      <c r="CR56" s="732">
        <v>435.46800000000002</v>
      </c>
      <c r="CS56" s="732">
        <v>0</v>
      </c>
      <c r="CT56" s="732">
        <v>0</v>
      </c>
      <c r="CU56" s="732">
        <v>0</v>
      </c>
      <c r="CV56" s="732">
        <v>0</v>
      </c>
      <c r="CW56" s="732">
        <v>0</v>
      </c>
      <c r="CX56" s="732">
        <v>0</v>
      </c>
      <c r="CY56" s="732">
        <v>0</v>
      </c>
      <c r="CZ56" s="732">
        <v>0</v>
      </c>
      <c r="DA56" s="732">
        <v>1</v>
      </c>
      <c r="DB56" s="732">
        <v>2277405</v>
      </c>
      <c r="DC56" s="732">
        <v>0</v>
      </c>
      <c r="DD56" s="732">
        <v>0</v>
      </c>
      <c r="DE56" s="732">
        <v>796350</v>
      </c>
      <c r="DF56" s="732">
        <v>799329</v>
      </c>
      <c r="DG56" s="732">
        <v>608.83000000000004</v>
      </c>
      <c r="DH56" s="732">
        <v>0</v>
      </c>
      <c r="DI56" s="732">
        <v>2979</v>
      </c>
      <c r="DK56" s="732">
        <v>5392</v>
      </c>
      <c r="DL56" s="732">
        <v>0</v>
      </c>
      <c r="DM56" s="732">
        <v>250023</v>
      </c>
      <c r="DN56" s="732">
        <v>0</v>
      </c>
      <c r="DO56" s="732">
        <v>0</v>
      </c>
      <c r="DP56" s="732">
        <v>0</v>
      </c>
      <c r="DQ56" s="732">
        <v>0</v>
      </c>
      <c r="DR56" s="732">
        <v>0</v>
      </c>
      <c r="DS56" s="732">
        <v>0</v>
      </c>
      <c r="DT56" s="732">
        <v>0</v>
      </c>
      <c r="DU56" s="732">
        <v>0</v>
      </c>
      <c r="DV56" s="732">
        <v>0</v>
      </c>
      <c r="DW56" s="732">
        <v>0</v>
      </c>
      <c r="DX56" s="732">
        <v>0</v>
      </c>
      <c r="DY56" s="732">
        <v>0</v>
      </c>
      <c r="DZ56" s="732">
        <v>0</v>
      </c>
      <c r="EA56" s="732">
        <v>0</v>
      </c>
      <c r="EB56" s="732">
        <v>0</v>
      </c>
      <c r="EC56" s="732">
        <v>21.918000000000003</v>
      </c>
      <c r="ED56" s="732">
        <v>157678</v>
      </c>
      <c r="EE56" s="732">
        <v>0</v>
      </c>
      <c r="EF56" s="732">
        <v>0</v>
      </c>
      <c r="EG56" s="732">
        <v>0</v>
      </c>
      <c r="EH56" s="732">
        <v>92345</v>
      </c>
      <c r="EI56" s="732">
        <v>0</v>
      </c>
      <c r="EJ56" s="732">
        <v>0</v>
      </c>
      <c r="EK56" s="732">
        <v>4.49</v>
      </c>
      <c r="EL56" s="732">
        <v>0</v>
      </c>
      <c r="EM56" s="732">
        <v>0</v>
      </c>
      <c r="EN56" s="732">
        <v>0.13</v>
      </c>
      <c r="EO56" s="732">
        <v>0</v>
      </c>
      <c r="EP56" s="732">
        <v>0</v>
      </c>
      <c r="EQ56" s="732">
        <v>4.62</v>
      </c>
      <c r="ER56" s="732">
        <v>0</v>
      </c>
      <c r="ES56" s="732">
        <v>14.120000000000001</v>
      </c>
      <c r="ET56" s="732">
        <v>11334</v>
      </c>
      <c r="EU56" s="732">
        <v>327346</v>
      </c>
      <c r="EV56" s="732">
        <v>0</v>
      </c>
      <c r="EW56" s="732">
        <v>0</v>
      </c>
      <c r="EX56" s="732">
        <v>0</v>
      </c>
      <c r="EZ56" s="732">
        <v>3962011</v>
      </c>
      <c r="FA56" s="732">
        <v>0</v>
      </c>
      <c r="FB56" s="732">
        <v>4289357</v>
      </c>
      <c r="FC56" s="732">
        <v>0.97326799999999991</v>
      </c>
      <c r="FD56" s="732">
        <v>0</v>
      </c>
      <c r="FE56" s="732">
        <v>537719</v>
      </c>
      <c r="FF56" s="732">
        <v>121371</v>
      </c>
      <c r="FG56" s="732">
        <v>5.4563E-2</v>
      </c>
      <c r="FH56" s="732">
        <v>4.8908E-2</v>
      </c>
      <c r="FI56" s="732">
        <v>0</v>
      </c>
      <c r="FJ56" s="732">
        <v>0</v>
      </c>
      <c r="FK56" s="732">
        <v>776.71900000000005</v>
      </c>
      <c r="FL56" s="732">
        <v>4959781</v>
      </c>
      <c r="FM56" s="732">
        <v>0</v>
      </c>
      <c r="FN56" s="732">
        <v>0</v>
      </c>
      <c r="FO56" s="732">
        <v>96567</v>
      </c>
      <c r="FP56" s="732">
        <v>0</v>
      </c>
      <c r="FQ56" s="732">
        <v>96567</v>
      </c>
      <c r="FR56" s="732">
        <v>96567</v>
      </c>
      <c r="FS56" s="732">
        <v>0</v>
      </c>
      <c r="FT56" s="732">
        <v>0</v>
      </c>
      <c r="FU56" s="732">
        <v>0</v>
      </c>
      <c r="FV56" s="732">
        <v>0</v>
      </c>
      <c r="FW56" s="732">
        <v>0</v>
      </c>
      <c r="FX56" s="732">
        <v>0</v>
      </c>
      <c r="FY56" s="732">
        <v>0</v>
      </c>
      <c r="FZ56" s="732">
        <v>0</v>
      </c>
      <c r="GA56" s="732">
        <v>0</v>
      </c>
      <c r="GB56" s="732">
        <v>729461</v>
      </c>
      <c r="GC56" s="732">
        <v>729461</v>
      </c>
      <c r="GD56" s="732">
        <v>82.621000000000009</v>
      </c>
      <c r="GF56" s="732">
        <v>0</v>
      </c>
      <c r="GG56" s="732">
        <v>0</v>
      </c>
      <c r="GH56" s="732">
        <v>0</v>
      </c>
      <c r="GI56" s="732">
        <v>0</v>
      </c>
      <c r="GJ56" s="732">
        <v>0</v>
      </c>
      <c r="GK56" s="732">
        <v>5426</v>
      </c>
      <c r="GL56" s="732">
        <v>11209</v>
      </c>
      <c r="GM56" s="732">
        <v>0</v>
      </c>
      <c r="GN56" s="732">
        <v>83263</v>
      </c>
      <c r="GO56" s="732">
        <v>0</v>
      </c>
      <c r="GP56" s="732">
        <v>4948447</v>
      </c>
      <c r="GQ56" s="732">
        <v>4948447</v>
      </c>
      <c r="GR56" s="732">
        <v>0</v>
      </c>
      <c r="GS56" s="732">
        <v>0</v>
      </c>
      <c r="GT56" s="732">
        <v>0</v>
      </c>
      <c r="HB56" s="732">
        <v>0</v>
      </c>
      <c r="HC56" s="732">
        <v>0</v>
      </c>
      <c r="HD56" s="732">
        <v>0</v>
      </c>
    </row>
    <row r="57" spans="1:212" hidden="1" x14ac:dyDescent="0.2">
      <c r="A57" s="732">
        <v>57835</v>
      </c>
      <c r="B57" s="732">
        <v>28349</v>
      </c>
      <c r="C57" s="732">
        <v>35</v>
      </c>
      <c r="D57" s="732">
        <v>2021</v>
      </c>
      <c r="E57" s="732">
        <v>5392</v>
      </c>
      <c r="F57" s="732">
        <v>0</v>
      </c>
      <c r="G57" s="732">
        <v>1331.2330000000002</v>
      </c>
      <c r="H57" s="732">
        <v>1298.2730000000001</v>
      </c>
      <c r="I57" s="732">
        <v>1298.2730000000001</v>
      </c>
      <c r="J57" s="732">
        <v>1331.2330000000002</v>
      </c>
      <c r="K57" s="732">
        <v>0</v>
      </c>
      <c r="L57" s="732">
        <v>6540</v>
      </c>
      <c r="M57" s="732">
        <v>0</v>
      </c>
      <c r="N57" s="732">
        <v>0</v>
      </c>
      <c r="P57" s="732">
        <v>1331.2330000000002</v>
      </c>
      <c r="Q57" s="732">
        <v>0</v>
      </c>
      <c r="R57" s="732">
        <v>634612</v>
      </c>
      <c r="S57" s="732">
        <v>476.71000000000004</v>
      </c>
      <c r="U57" s="732">
        <v>0</v>
      </c>
      <c r="V57" s="732">
        <v>618.68200000000002</v>
      </c>
      <c r="W57" s="732">
        <v>404618</v>
      </c>
      <c r="X57" s="732">
        <v>404618</v>
      </c>
      <c r="Z57" s="732">
        <v>0</v>
      </c>
      <c r="AA57" s="732">
        <v>1</v>
      </c>
      <c r="AB57" s="732">
        <v>1</v>
      </c>
      <c r="AC57" s="732">
        <v>0</v>
      </c>
      <c r="AD57" s="732" t="s">
        <v>318</v>
      </c>
      <c r="AE57" s="732">
        <v>0</v>
      </c>
      <c r="AH57" s="732">
        <v>0</v>
      </c>
      <c r="AI57" s="732">
        <v>0</v>
      </c>
      <c r="AJ57" s="732">
        <v>5104</v>
      </c>
      <c r="AK57" s="732" t="s">
        <v>787</v>
      </c>
      <c r="AL57" s="732" t="s">
        <v>50</v>
      </c>
      <c r="AM57" s="732">
        <v>0</v>
      </c>
      <c r="AN57" s="732">
        <v>0</v>
      </c>
      <c r="AO57" s="732">
        <v>0</v>
      </c>
      <c r="AP57" s="732">
        <v>0</v>
      </c>
      <c r="AQ57" s="732">
        <v>0</v>
      </c>
      <c r="AR57" s="732">
        <v>0</v>
      </c>
      <c r="AS57" s="732">
        <v>0</v>
      </c>
      <c r="AT57" s="732">
        <v>0</v>
      </c>
      <c r="AU57" s="732">
        <v>0</v>
      </c>
      <c r="AV57" s="732">
        <v>0</v>
      </c>
      <c r="AW57" s="732">
        <v>12943930</v>
      </c>
      <c r="AX57" s="732">
        <v>12943930</v>
      </c>
      <c r="AY57" s="732">
        <v>0</v>
      </c>
      <c r="AZ57" s="732">
        <v>634612</v>
      </c>
      <c r="BA57" s="732">
        <v>0</v>
      </c>
      <c r="BB57" s="732">
        <v>0</v>
      </c>
      <c r="BC57" s="732">
        <v>0</v>
      </c>
      <c r="BD57" s="732">
        <v>0</v>
      </c>
      <c r="BE57" s="732">
        <v>0</v>
      </c>
      <c r="BF57" s="732">
        <v>11374900</v>
      </c>
      <c r="BG57" s="732">
        <v>0</v>
      </c>
      <c r="BH57" s="732">
        <v>0</v>
      </c>
      <c r="BI57" s="732">
        <v>0</v>
      </c>
      <c r="BJ57" s="732">
        <v>12</v>
      </c>
      <c r="BK57" s="732">
        <v>0</v>
      </c>
      <c r="BL57" s="732">
        <v>0</v>
      </c>
      <c r="BM57" s="732">
        <v>0</v>
      </c>
      <c r="BN57" s="732">
        <v>0</v>
      </c>
      <c r="BO57" s="732">
        <v>0</v>
      </c>
      <c r="BP57" s="732">
        <v>0</v>
      </c>
      <c r="BQ57" s="732">
        <v>5392</v>
      </c>
      <c r="BR57" s="732">
        <v>1</v>
      </c>
      <c r="BS57" s="732">
        <v>0</v>
      </c>
      <c r="BT57" s="732">
        <v>0</v>
      </c>
      <c r="BU57" s="732">
        <v>0</v>
      </c>
      <c r="BV57" s="732">
        <v>0</v>
      </c>
      <c r="BW57" s="732">
        <v>0</v>
      </c>
      <c r="BX57" s="732">
        <v>0</v>
      </c>
      <c r="BY57" s="732">
        <v>0</v>
      </c>
      <c r="BZ57" s="732">
        <v>0</v>
      </c>
      <c r="CA57" s="732">
        <v>0</v>
      </c>
      <c r="CB57" s="732">
        <v>0</v>
      </c>
      <c r="CC57" s="732">
        <v>0</v>
      </c>
      <c r="CG57" s="732">
        <v>0</v>
      </c>
      <c r="CH57" s="732">
        <v>0</v>
      </c>
      <c r="CI57" s="732">
        <v>0</v>
      </c>
      <c r="CJ57" s="732">
        <v>4</v>
      </c>
      <c r="CK57" s="732">
        <v>0</v>
      </c>
      <c r="CL57" s="732">
        <v>0</v>
      </c>
      <c r="CN57" s="732">
        <v>0</v>
      </c>
      <c r="CO57" s="732">
        <v>1</v>
      </c>
      <c r="CP57" s="732">
        <v>0</v>
      </c>
      <c r="CQ57" s="732">
        <v>0</v>
      </c>
      <c r="CR57" s="732">
        <v>1331.2330000000002</v>
      </c>
      <c r="CS57" s="732">
        <v>0</v>
      </c>
      <c r="CT57" s="732">
        <v>0</v>
      </c>
      <c r="CU57" s="732">
        <v>0</v>
      </c>
      <c r="CV57" s="732">
        <v>0</v>
      </c>
      <c r="CW57" s="732">
        <v>0</v>
      </c>
      <c r="CX57" s="732">
        <v>0</v>
      </c>
      <c r="CY57" s="732">
        <v>0</v>
      </c>
      <c r="CZ57" s="732">
        <v>0</v>
      </c>
      <c r="DA57" s="732">
        <v>1</v>
      </c>
      <c r="DB57" s="732">
        <v>8490705</v>
      </c>
      <c r="DC57" s="732">
        <v>0</v>
      </c>
      <c r="DD57" s="732">
        <v>0</v>
      </c>
      <c r="DE57" s="732">
        <v>2060636</v>
      </c>
      <c r="DF57" s="732">
        <v>2060636</v>
      </c>
      <c r="DG57" s="732">
        <v>1575.41</v>
      </c>
      <c r="DH57" s="732">
        <v>0</v>
      </c>
      <c r="DI57" s="732">
        <v>0</v>
      </c>
      <c r="DK57" s="732">
        <v>5392</v>
      </c>
      <c r="DL57" s="732">
        <v>0</v>
      </c>
      <c r="DM57" s="732">
        <v>731367</v>
      </c>
      <c r="DN57" s="732">
        <v>0</v>
      </c>
      <c r="DO57" s="732">
        <v>0</v>
      </c>
      <c r="DP57" s="732">
        <v>0</v>
      </c>
      <c r="DQ57" s="732">
        <v>0</v>
      </c>
      <c r="DR57" s="732">
        <v>0</v>
      </c>
      <c r="DS57" s="732">
        <v>0</v>
      </c>
      <c r="DT57" s="732">
        <v>0</v>
      </c>
      <c r="DU57" s="732">
        <v>0</v>
      </c>
      <c r="DV57" s="732">
        <v>0</v>
      </c>
      <c r="DW57" s="732">
        <v>0</v>
      </c>
      <c r="DX57" s="732">
        <v>0</v>
      </c>
      <c r="DY57" s="732">
        <v>0</v>
      </c>
      <c r="DZ57" s="732">
        <v>0</v>
      </c>
      <c r="EA57" s="732">
        <v>0</v>
      </c>
      <c r="EB57" s="732">
        <v>0</v>
      </c>
      <c r="EC57" s="732">
        <v>8.9380000000000006</v>
      </c>
      <c r="ED57" s="732">
        <v>64300</v>
      </c>
      <c r="EE57" s="732">
        <v>0</v>
      </c>
      <c r="EF57" s="732">
        <v>0</v>
      </c>
      <c r="EG57" s="732">
        <v>0</v>
      </c>
      <c r="EH57" s="732">
        <v>667067</v>
      </c>
      <c r="EI57" s="732">
        <v>0</v>
      </c>
      <c r="EJ57" s="732">
        <v>0</v>
      </c>
      <c r="EK57" s="732">
        <v>30.41</v>
      </c>
      <c r="EL57" s="732">
        <v>0</v>
      </c>
      <c r="EM57" s="732">
        <v>0.99099999999999999</v>
      </c>
      <c r="EN57" s="732">
        <v>1.5590000000000002</v>
      </c>
      <c r="EO57" s="732">
        <v>0</v>
      </c>
      <c r="EP57" s="732">
        <v>0</v>
      </c>
      <c r="EQ57" s="732">
        <v>32.96</v>
      </c>
      <c r="ER57" s="732">
        <v>0</v>
      </c>
      <c r="ES57" s="732">
        <v>101.998</v>
      </c>
      <c r="ET57" s="732">
        <v>0</v>
      </c>
      <c r="EU57" s="732">
        <v>634612</v>
      </c>
      <c r="EV57" s="732">
        <v>0</v>
      </c>
      <c r="EW57" s="732">
        <v>0</v>
      </c>
      <c r="EX57" s="732">
        <v>0</v>
      </c>
      <c r="EZ57" s="732">
        <v>11052714</v>
      </c>
      <c r="FA57" s="732">
        <v>0</v>
      </c>
      <c r="FB57" s="732">
        <v>11687326</v>
      </c>
      <c r="FC57" s="732">
        <v>0.97326799999999991</v>
      </c>
      <c r="FD57" s="732">
        <v>0</v>
      </c>
      <c r="FE57" s="732">
        <v>1542950</v>
      </c>
      <c r="FF57" s="732">
        <v>348266</v>
      </c>
      <c r="FG57" s="732">
        <v>5.4563E-2</v>
      </c>
      <c r="FH57" s="732">
        <v>4.8908E-2</v>
      </c>
      <c r="FI57" s="732">
        <v>0</v>
      </c>
      <c r="FJ57" s="732">
        <v>0</v>
      </c>
      <c r="FK57" s="732">
        <v>2228.7460000000001</v>
      </c>
      <c r="FL57" s="732">
        <v>13578542</v>
      </c>
      <c r="FM57" s="732">
        <v>0</v>
      </c>
      <c r="FN57" s="732">
        <v>0</v>
      </c>
      <c r="FO57" s="732">
        <v>0</v>
      </c>
      <c r="FP57" s="732">
        <v>0</v>
      </c>
      <c r="FQ57" s="732">
        <v>0</v>
      </c>
      <c r="FR57" s="732">
        <v>0</v>
      </c>
      <c r="FS57" s="732">
        <v>0</v>
      </c>
      <c r="FT57" s="732">
        <v>0</v>
      </c>
      <c r="FU57" s="732">
        <v>0</v>
      </c>
      <c r="FV57" s="732">
        <v>0</v>
      </c>
      <c r="FW57" s="732">
        <v>0</v>
      </c>
      <c r="FX57" s="732">
        <v>0</v>
      </c>
      <c r="FY57" s="732">
        <v>0</v>
      </c>
      <c r="FZ57" s="732">
        <v>0</v>
      </c>
      <c r="GA57" s="732">
        <v>0</v>
      </c>
      <c r="GB57" s="732">
        <v>0</v>
      </c>
      <c r="GC57" s="732">
        <v>0</v>
      </c>
      <c r="GD57" s="732">
        <v>0</v>
      </c>
      <c r="GF57" s="732">
        <v>0</v>
      </c>
      <c r="GG57" s="732">
        <v>0</v>
      </c>
      <c r="GH57" s="732">
        <v>0</v>
      </c>
      <c r="GI57" s="732">
        <v>0</v>
      </c>
      <c r="GJ57" s="732">
        <v>0</v>
      </c>
      <c r="GK57" s="732">
        <v>5064</v>
      </c>
      <c r="GL57" s="732">
        <v>19509</v>
      </c>
      <c r="GM57" s="732">
        <v>0</v>
      </c>
      <c r="GN57" s="732">
        <v>0</v>
      </c>
      <c r="GO57" s="732">
        <v>0</v>
      </c>
      <c r="GP57" s="732">
        <v>13578542</v>
      </c>
      <c r="GQ57" s="732">
        <v>13578542</v>
      </c>
      <c r="GR57" s="732">
        <v>0</v>
      </c>
      <c r="GS57" s="732">
        <v>0</v>
      </c>
      <c r="GT57" s="732">
        <v>0</v>
      </c>
      <c r="HB57" s="732">
        <v>0</v>
      </c>
      <c r="HC57" s="732">
        <v>0</v>
      </c>
      <c r="HD57" s="732">
        <v>0</v>
      </c>
    </row>
    <row r="58" spans="1:212" hidden="1" x14ac:dyDescent="0.2">
      <c r="A58" s="732">
        <v>57836</v>
      </c>
      <c r="B58" s="732">
        <v>28349</v>
      </c>
      <c r="C58" s="732">
        <v>35</v>
      </c>
      <c r="D58" s="732">
        <v>2021</v>
      </c>
      <c r="E58" s="732">
        <v>5392</v>
      </c>
      <c r="F58" s="732">
        <v>0</v>
      </c>
      <c r="G58" s="732">
        <v>298.02800000000002</v>
      </c>
      <c r="H58" s="732">
        <v>291.40800000000002</v>
      </c>
      <c r="I58" s="732">
        <v>291.40800000000002</v>
      </c>
      <c r="J58" s="732">
        <v>298.02800000000002</v>
      </c>
      <c r="K58" s="732">
        <v>0</v>
      </c>
      <c r="L58" s="732">
        <v>6540</v>
      </c>
      <c r="M58" s="732">
        <v>0</v>
      </c>
      <c r="N58" s="732">
        <v>0</v>
      </c>
      <c r="P58" s="732">
        <v>298.02800000000002</v>
      </c>
      <c r="Q58" s="732">
        <v>0</v>
      </c>
      <c r="R58" s="732">
        <v>142073</v>
      </c>
      <c r="S58" s="732">
        <v>476.71000000000004</v>
      </c>
      <c r="U58" s="732">
        <v>0</v>
      </c>
      <c r="V58" s="732">
        <v>0</v>
      </c>
      <c r="W58" s="732">
        <v>0</v>
      </c>
      <c r="X58" s="732">
        <v>0</v>
      </c>
      <c r="Z58" s="732">
        <v>0</v>
      </c>
      <c r="AA58" s="732">
        <v>1</v>
      </c>
      <c r="AB58" s="732">
        <v>1</v>
      </c>
      <c r="AC58" s="732">
        <v>0</v>
      </c>
      <c r="AD58" s="732" t="s">
        <v>318</v>
      </c>
      <c r="AE58" s="732">
        <v>0</v>
      </c>
      <c r="AH58" s="732">
        <v>0</v>
      </c>
      <c r="AI58" s="732">
        <v>0</v>
      </c>
      <c r="AJ58" s="732">
        <v>5104</v>
      </c>
      <c r="AK58" s="732" t="s">
        <v>787</v>
      </c>
      <c r="AL58" s="732" t="s">
        <v>25</v>
      </c>
      <c r="AM58" s="732">
        <v>0</v>
      </c>
      <c r="AN58" s="732">
        <v>0</v>
      </c>
      <c r="AO58" s="732">
        <v>0</v>
      </c>
      <c r="AP58" s="732">
        <v>0</v>
      </c>
      <c r="AQ58" s="732">
        <v>0</v>
      </c>
      <c r="AR58" s="732">
        <v>0</v>
      </c>
      <c r="AS58" s="732">
        <v>0</v>
      </c>
      <c r="AT58" s="732">
        <v>0</v>
      </c>
      <c r="AU58" s="732">
        <v>0</v>
      </c>
      <c r="AV58" s="732">
        <v>0</v>
      </c>
      <c r="AW58" s="732">
        <v>2675766</v>
      </c>
      <c r="AX58" s="732">
        <v>2667995</v>
      </c>
      <c r="AY58" s="732">
        <v>0</v>
      </c>
      <c r="AZ58" s="732">
        <v>142073</v>
      </c>
      <c r="BA58" s="732">
        <v>13.333</v>
      </c>
      <c r="BB58" s="732">
        <v>11695</v>
      </c>
      <c r="BC58" s="732">
        <v>11695</v>
      </c>
      <c r="BD58" s="732">
        <v>14.901000000000002</v>
      </c>
      <c r="BE58" s="732">
        <v>0</v>
      </c>
      <c r="BF58" s="732">
        <v>2354027</v>
      </c>
      <c r="BG58" s="732">
        <v>0</v>
      </c>
      <c r="BH58" s="732">
        <v>0</v>
      </c>
      <c r="BI58" s="732">
        <v>0</v>
      </c>
      <c r="BJ58" s="732">
        <v>12</v>
      </c>
      <c r="BK58" s="732">
        <v>0</v>
      </c>
      <c r="BL58" s="732">
        <v>0</v>
      </c>
      <c r="BM58" s="732">
        <v>0</v>
      </c>
      <c r="BN58" s="732">
        <v>0</v>
      </c>
      <c r="BO58" s="732">
        <v>0</v>
      </c>
      <c r="BP58" s="732">
        <v>0</v>
      </c>
      <c r="BQ58" s="732">
        <v>5392</v>
      </c>
      <c r="BR58" s="732">
        <v>1</v>
      </c>
      <c r="BS58" s="732">
        <v>0</v>
      </c>
      <c r="BT58" s="732">
        <v>0</v>
      </c>
      <c r="BU58" s="732">
        <v>0</v>
      </c>
      <c r="BV58" s="732">
        <v>0</v>
      </c>
      <c r="BW58" s="732">
        <v>0</v>
      </c>
      <c r="BX58" s="732">
        <v>0</v>
      </c>
      <c r="BY58" s="732">
        <v>0</v>
      </c>
      <c r="BZ58" s="732">
        <v>0</v>
      </c>
      <c r="CA58" s="732">
        <v>0</v>
      </c>
      <c r="CB58" s="732">
        <v>0</v>
      </c>
      <c r="CC58" s="732">
        <v>0</v>
      </c>
      <c r="CG58" s="732">
        <v>0</v>
      </c>
      <c r="CH58" s="732">
        <v>7771</v>
      </c>
      <c r="CI58" s="732">
        <v>0</v>
      </c>
      <c r="CJ58" s="732">
        <v>4</v>
      </c>
      <c r="CK58" s="732">
        <v>0</v>
      </c>
      <c r="CL58" s="732">
        <v>0</v>
      </c>
      <c r="CN58" s="732">
        <v>0</v>
      </c>
      <c r="CO58" s="732">
        <v>1</v>
      </c>
      <c r="CP58" s="732">
        <v>0</v>
      </c>
      <c r="CQ58" s="732">
        <v>4.4169999999999998</v>
      </c>
      <c r="CR58" s="732">
        <v>298.02800000000002</v>
      </c>
      <c r="CS58" s="732">
        <v>0</v>
      </c>
      <c r="CT58" s="732">
        <v>0</v>
      </c>
      <c r="CU58" s="732">
        <v>0</v>
      </c>
      <c r="CV58" s="732">
        <v>0</v>
      </c>
      <c r="CW58" s="732">
        <v>0</v>
      </c>
      <c r="CX58" s="732">
        <v>0</v>
      </c>
      <c r="CY58" s="732">
        <v>0</v>
      </c>
      <c r="CZ58" s="732">
        <v>0</v>
      </c>
      <c r="DA58" s="732">
        <v>1</v>
      </c>
      <c r="DB58" s="732">
        <v>1905808</v>
      </c>
      <c r="DC58" s="732">
        <v>0</v>
      </c>
      <c r="DD58" s="732">
        <v>0</v>
      </c>
      <c r="DE58" s="732">
        <v>313488</v>
      </c>
      <c r="DF58" s="732">
        <v>313488</v>
      </c>
      <c r="DG58" s="732">
        <v>239.67000000000002</v>
      </c>
      <c r="DH58" s="732">
        <v>0</v>
      </c>
      <c r="DI58" s="732">
        <v>0</v>
      </c>
      <c r="DK58" s="732">
        <v>5392</v>
      </c>
      <c r="DL58" s="732">
        <v>0</v>
      </c>
      <c r="DM58" s="732">
        <v>187692</v>
      </c>
      <c r="DN58" s="732">
        <v>0</v>
      </c>
      <c r="DO58" s="732">
        <v>0</v>
      </c>
      <c r="DP58" s="732">
        <v>0</v>
      </c>
      <c r="DQ58" s="732">
        <v>0</v>
      </c>
      <c r="DR58" s="732">
        <v>0</v>
      </c>
      <c r="DS58" s="732">
        <v>0</v>
      </c>
      <c r="DT58" s="732">
        <v>0</v>
      </c>
      <c r="DU58" s="732">
        <v>0</v>
      </c>
      <c r="DV58" s="732">
        <v>0</v>
      </c>
      <c r="DW58" s="732">
        <v>0</v>
      </c>
      <c r="DX58" s="732">
        <v>0</v>
      </c>
      <c r="DY58" s="732">
        <v>0</v>
      </c>
      <c r="DZ58" s="732">
        <v>0</v>
      </c>
      <c r="EA58" s="732">
        <v>0</v>
      </c>
      <c r="EB58" s="732">
        <v>0</v>
      </c>
      <c r="EC58" s="732">
        <v>7.6720000000000006</v>
      </c>
      <c r="ED58" s="732">
        <v>55192</v>
      </c>
      <c r="EE58" s="732">
        <v>0</v>
      </c>
      <c r="EF58" s="732">
        <v>0</v>
      </c>
      <c r="EG58" s="732">
        <v>0</v>
      </c>
      <c r="EH58" s="732">
        <v>132500</v>
      </c>
      <c r="EI58" s="732">
        <v>0</v>
      </c>
      <c r="EJ58" s="732">
        <v>0</v>
      </c>
      <c r="EK58" s="732">
        <v>5.97</v>
      </c>
      <c r="EL58" s="732">
        <v>0</v>
      </c>
      <c r="EM58" s="732">
        <v>0.45</v>
      </c>
      <c r="EN58" s="732">
        <v>0.2</v>
      </c>
      <c r="EO58" s="732">
        <v>0</v>
      </c>
      <c r="EP58" s="732">
        <v>0</v>
      </c>
      <c r="EQ58" s="732">
        <v>6.62</v>
      </c>
      <c r="ER58" s="732">
        <v>0</v>
      </c>
      <c r="ES58" s="732">
        <v>20.260000000000002</v>
      </c>
      <c r="ET58" s="732">
        <v>7771</v>
      </c>
      <c r="EU58" s="732">
        <v>142073</v>
      </c>
      <c r="EV58" s="732">
        <v>0</v>
      </c>
      <c r="EW58" s="732">
        <v>0</v>
      </c>
      <c r="EX58" s="732">
        <v>0</v>
      </c>
      <c r="EZ58" s="732">
        <v>2276610</v>
      </c>
      <c r="FA58" s="732">
        <v>0</v>
      </c>
      <c r="FB58" s="732">
        <v>2418683</v>
      </c>
      <c r="FC58" s="732">
        <v>0.97326799999999991</v>
      </c>
      <c r="FD58" s="732">
        <v>0</v>
      </c>
      <c r="FE58" s="732">
        <v>319312</v>
      </c>
      <c r="FF58" s="732">
        <v>72073</v>
      </c>
      <c r="FG58" s="732">
        <v>5.4563E-2</v>
      </c>
      <c r="FH58" s="732">
        <v>4.8908E-2</v>
      </c>
      <c r="FI58" s="732">
        <v>0</v>
      </c>
      <c r="FJ58" s="732">
        <v>0</v>
      </c>
      <c r="FK58" s="732">
        <v>461.23700000000002</v>
      </c>
      <c r="FL58" s="732">
        <v>2817839</v>
      </c>
      <c r="FM58" s="732">
        <v>0</v>
      </c>
      <c r="FN58" s="732">
        <v>0</v>
      </c>
      <c r="FO58" s="732">
        <v>0</v>
      </c>
      <c r="FP58" s="732">
        <v>0</v>
      </c>
      <c r="FQ58" s="732">
        <v>0</v>
      </c>
      <c r="FR58" s="732">
        <v>0</v>
      </c>
      <c r="FS58" s="732">
        <v>0</v>
      </c>
      <c r="FT58" s="732">
        <v>0</v>
      </c>
      <c r="FU58" s="732">
        <v>0</v>
      </c>
      <c r="FV58" s="732">
        <v>0</v>
      </c>
      <c r="FW58" s="732">
        <v>0</v>
      </c>
      <c r="FX58" s="732">
        <v>0</v>
      </c>
      <c r="FY58" s="732">
        <v>0</v>
      </c>
      <c r="FZ58" s="732">
        <v>0</v>
      </c>
      <c r="GA58" s="732">
        <v>0</v>
      </c>
      <c r="GB58" s="732">
        <v>0</v>
      </c>
      <c r="GC58" s="732">
        <v>0</v>
      </c>
      <c r="GD58" s="732">
        <v>0</v>
      </c>
      <c r="GF58" s="732">
        <v>0</v>
      </c>
      <c r="GG58" s="732">
        <v>0</v>
      </c>
      <c r="GH58" s="732">
        <v>0</v>
      </c>
      <c r="GI58" s="732">
        <v>0</v>
      </c>
      <c r="GJ58" s="732">
        <v>0</v>
      </c>
      <c r="GK58" s="732">
        <v>5091</v>
      </c>
      <c r="GL58" s="732">
        <v>7894</v>
      </c>
      <c r="GM58" s="732">
        <v>0</v>
      </c>
      <c r="GN58" s="732">
        <v>0</v>
      </c>
      <c r="GO58" s="732">
        <v>0</v>
      </c>
      <c r="GP58" s="732">
        <v>2810068</v>
      </c>
      <c r="GQ58" s="732">
        <v>2810068</v>
      </c>
      <c r="GR58" s="732">
        <v>0</v>
      </c>
      <c r="GS58" s="732">
        <v>0</v>
      </c>
      <c r="GT58" s="732">
        <v>0</v>
      </c>
      <c r="HB58" s="732">
        <v>0</v>
      </c>
      <c r="HC58" s="732">
        <v>0</v>
      </c>
      <c r="HD58" s="732">
        <v>0</v>
      </c>
    </row>
    <row r="59" spans="1:212" hidden="1" x14ac:dyDescent="0.2">
      <c r="A59" s="732">
        <v>57839</v>
      </c>
      <c r="B59" s="732">
        <v>28349</v>
      </c>
      <c r="C59" s="732">
        <v>35</v>
      </c>
      <c r="D59" s="732">
        <v>2021</v>
      </c>
      <c r="E59" s="732">
        <v>5392</v>
      </c>
      <c r="F59" s="732">
        <v>0</v>
      </c>
      <c r="G59" s="732">
        <v>933.93000000000006</v>
      </c>
      <c r="H59" s="732">
        <v>929.73900000000003</v>
      </c>
      <c r="I59" s="732">
        <v>929.73900000000003</v>
      </c>
      <c r="J59" s="732">
        <v>933.93000000000006</v>
      </c>
      <c r="K59" s="732">
        <v>0</v>
      </c>
      <c r="L59" s="732">
        <v>6540</v>
      </c>
      <c r="M59" s="732">
        <v>0</v>
      </c>
      <c r="N59" s="732">
        <v>0</v>
      </c>
      <c r="P59" s="732">
        <v>933.93000000000006</v>
      </c>
      <c r="Q59" s="732">
        <v>0</v>
      </c>
      <c r="R59" s="732">
        <v>445214</v>
      </c>
      <c r="S59" s="732">
        <v>476.71000000000004</v>
      </c>
      <c r="U59" s="732">
        <v>0</v>
      </c>
      <c r="V59" s="732">
        <v>558.91800000000001</v>
      </c>
      <c r="W59" s="732">
        <v>365532</v>
      </c>
      <c r="X59" s="732">
        <v>365532</v>
      </c>
      <c r="Z59" s="732">
        <v>0</v>
      </c>
      <c r="AA59" s="732">
        <v>1</v>
      </c>
      <c r="AB59" s="732">
        <v>1</v>
      </c>
      <c r="AC59" s="732">
        <v>0</v>
      </c>
      <c r="AD59" s="732" t="s">
        <v>318</v>
      </c>
      <c r="AE59" s="732">
        <v>0</v>
      </c>
      <c r="AH59" s="732">
        <v>0</v>
      </c>
      <c r="AI59" s="732">
        <v>0</v>
      </c>
      <c r="AJ59" s="732">
        <v>5104</v>
      </c>
      <c r="AK59" s="732" t="s">
        <v>787</v>
      </c>
      <c r="AL59" s="732" t="s">
        <v>60</v>
      </c>
      <c r="AM59" s="732">
        <v>0</v>
      </c>
      <c r="AN59" s="732">
        <v>0</v>
      </c>
      <c r="AO59" s="732">
        <v>0</v>
      </c>
      <c r="AP59" s="732">
        <v>0</v>
      </c>
      <c r="AQ59" s="732">
        <v>0</v>
      </c>
      <c r="AR59" s="732">
        <v>0</v>
      </c>
      <c r="AS59" s="732">
        <v>0</v>
      </c>
      <c r="AT59" s="732">
        <v>0</v>
      </c>
      <c r="AU59" s="732">
        <v>0</v>
      </c>
      <c r="AV59" s="732">
        <v>0</v>
      </c>
      <c r="AW59" s="732">
        <v>9372130</v>
      </c>
      <c r="AX59" s="732">
        <v>9372130</v>
      </c>
      <c r="AY59" s="732">
        <v>0</v>
      </c>
      <c r="AZ59" s="732">
        <v>445214</v>
      </c>
      <c r="BA59" s="732">
        <v>0</v>
      </c>
      <c r="BB59" s="732">
        <v>9418</v>
      </c>
      <c r="BC59" s="732">
        <v>9418</v>
      </c>
      <c r="BD59" s="732">
        <v>12</v>
      </c>
      <c r="BE59" s="732">
        <v>0</v>
      </c>
      <c r="BF59" s="732">
        <v>8224101</v>
      </c>
      <c r="BG59" s="732">
        <v>0</v>
      </c>
      <c r="BH59" s="732">
        <v>0</v>
      </c>
      <c r="BI59" s="732">
        <v>0</v>
      </c>
      <c r="BJ59" s="732">
        <v>12</v>
      </c>
      <c r="BK59" s="732">
        <v>0</v>
      </c>
      <c r="BL59" s="732">
        <v>0</v>
      </c>
      <c r="BM59" s="732">
        <v>0</v>
      </c>
      <c r="BN59" s="732">
        <v>0</v>
      </c>
      <c r="BO59" s="732">
        <v>0</v>
      </c>
      <c r="BP59" s="732">
        <v>0</v>
      </c>
      <c r="BQ59" s="732">
        <v>5392</v>
      </c>
      <c r="BR59" s="732">
        <v>1</v>
      </c>
      <c r="BS59" s="732">
        <v>0</v>
      </c>
      <c r="BT59" s="732">
        <v>0</v>
      </c>
      <c r="BU59" s="732">
        <v>0</v>
      </c>
      <c r="BV59" s="732">
        <v>0</v>
      </c>
      <c r="BW59" s="732">
        <v>0</v>
      </c>
      <c r="BX59" s="732">
        <v>0</v>
      </c>
      <c r="BY59" s="732">
        <v>0</v>
      </c>
      <c r="BZ59" s="732">
        <v>0</v>
      </c>
      <c r="CA59" s="732">
        <v>0</v>
      </c>
      <c r="CB59" s="732">
        <v>0</v>
      </c>
      <c r="CC59" s="732">
        <v>0</v>
      </c>
      <c r="CG59" s="732">
        <v>0</v>
      </c>
      <c r="CH59" s="732">
        <v>0</v>
      </c>
      <c r="CI59" s="732">
        <v>0</v>
      </c>
      <c r="CJ59" s="732">
        <v>4</v>
      </c>
      <c r="CK59" s="732">
        <v>0</v>
      </c>
      <c r="CL59" s="732">
        <v>0</v>
      </c>
      <c r="CN59" s="732">
        <v>0</v>
      </c>
      <c r="CO59" s="732">
        <v>1</v>
      </c>
      <c r="CP59" s="732">
        <v>0</v>
      </c>
      <c r="CQ59" s="732">
        <v>0</v>
      </c>
      <c r="CR59" s="732">
        <v>933.93000000000006</v>
      </c>
      <c r="CS59" s="732">
        <v>0</v>
      </c>
      <c r="CT59" s="732">
        <v>0</v>
      </c>
      <c r="CU59" s="732">
        <v>0</v>
      </c>
      <c r="CV59" s="732">
        <v>0</v>
      </c>
      <c r="CW59" s="732">
        <v>0</v>
      </c>
      <c r="CX59" s="732">
        <v>0</v>
      </c>
      <c r="CY59" s="732">
        <v>0</v>
      </c>
      <c r="CZ59" s="732">
        <v>0</v>
      </c>
      <c r="DA59" s="732">
        <v>1</v>
      </c>
      <c r="DB59" s="732">
        <v>6080493</v>
      </c>
      <c r="DC59" s="732">
        <v>0</v>
      </c>
      <c r="DD59" s="732">
        <v>0</v>
      </c>
      <c r="DE59" s="732">
        <v>1347240</v>
      </c>
      <c r="DF59" s="732">
        <v>1347240</v>
      </c>
      <c r="DG59" s="732">
        <v>1030</v>
      </c>
      <c r="DH59" s="732">
        <v>0</v>
      </c>
      <c r="DI59" s="732">
        <v>0</v>
      </c>
      <c r="DK59" s="732">
        <v>5392</v>
      </c>
      <c r="DL59" s="732">
        <v>0</v>
      </c>
      <c r="DM59" s="732">
        <v>647303</v>
      </c>
      <c r="DN59" s="732">
        <v>0</v>
      </c>
      <c r="DO59" s="732">
        <v>0</v>
      </c>
      <c r="DP59" s="732">
        <v>0</v>
      </c>
      <c r="DQ59" s="732">
        <v>0</v>
      </c>
      <c r="DR59" s="732">
        <v>0</v>
      </c>
      <c r="DS59" s="732">
        <v>0</v>
      </c>
      <c r="DT59" s="732">
        <v>0</v>
      </c>
      <c r="DU59" s="732">
        <v>0</v>
      </c>
      <c r="DV59" s="732">
        <v>0</v>
      </c>
      <c r="DW59" s="732">
        <v>0</v>
      </c>
      <c r="DX59" s="732">
        <v>0</v>
      </c>
      <c r="DY59" s="732">
        <v>0</v>
      </c>
      <c r="DZ59" s="732">
        <v>0</v>
      </c>
      <c r="EA59" s="732">
        <v>0</v>
      </c>
      <c r="EB59" s="732">
        <v>0</v>
      </c>
      <c r="EC59" s="732">
        <v>72.77</v>
      </c>
      <c r="ED59" s="732">
        <v>523507</v>
      </c>
      <c r="EE59" s="732">
        <v>0</v>
      </c>
      <c r="EF59" s="732">
        <v>0</v>
      </c>
      <c r="EG59" s="732">
        <v>0</v>
      </c>
      <c r="EH59" s="732">
        <v>123796</v>
      </c>
      <c r="EI59" s="732">
        <v>0</v>
      </c>
      <c r="EJ59" s="732">
        <v>0</v>
      </c>
      <c r="EK59" s="732">
        <v>1.0130000000000001</v>
      </c>
      <c r="EL59" s="732">
        <v>0</v>
      </c>
      <c r="EM59" s="732">
        <v>0</v>
      </c>
      <c r="EN59" s="732">
        <v>3.1779999999999999</v>
      </c>
      <c r="EO59" s="732">
        <v>0</v>
      </c>
      <c r="EP59" s="732">
        <v>0</v>
      </c>
      <c r="EQ59" s="732">
        <v>4.1909999999999998</v>
      </c>
      <c r="ER59" s="732">
        <v>0</v>
      </c>
      <c r="ES59" s="732">
        <v>18.929000000000002</v>
      </c>
      <c r="ET59" s="732">
        <v>0</v>
      </c>
      <c r="EU59" s="732">
        <v>445214</v>
      </c>
      <c r="EV59" s="732">
        <v>0</v>
      </c>
      <c r="EW59" s="732">
        <v>0</v>
      </c>
      <c r="EX59" s="732">
        <v>0</v>
      </c>
      <c r="EZ59" s="732">
        <v>8004772</v>
      </c>
      <c r="FA59" s="732">
        <v>0</v>
      </c>
      <c r="FB59" s="732">
        <v>8449986</v>
      </c>
      <c r="FC59" s="732">
        <v>0.97326799999999991</v>
      </c>
      <c r="FD59" s="732">
        <v>0</v>
      </c>
      <c r="FE59" s="732">
        <v>1115560</v>
      </c>
      <c r="FF59" s="732">
        <v>251798</v>
      </c>
      <c r="FG59" s="732">
        <v>5.4563E-2</v>
      </c>
      <c r="FH59" s="732">
        <v>4.8908E-2</v>
      </c>
      <c r="FI59" s="732">
        <v>0</v>
      </c>
      <c r="FJ59" s="732">
        <v>0</v>
      </c>
      <c r="FK59" s="732">
        <v>1611.393</v>
      </c>
      <c r="FL59" s="732">
        <v>9817344</v>
      </c>
      <c r="FM59" s="732">
        <v>0</v>
      </c>
      <c r="FN59" s="732">
        <v>0</v>
      </c>
      <c r="FO59" s="732">
        <v>0</v>
      </c>
      <c r="FP59" s="732">
        <v>0</v>
      </c>
      <c r="FQ59" s="732">
        <v>0</v>
      </c>
      <c r="FR59" s="732">
        <v>0</v>
      </c>
      <c r="FS59" s="732">
        <v>0</v>
      </c>
      <c r="FT59" s="732">
        <v>0</v>
      </c>
      <c r="FU59" s="732">
        <v>0</v>
      </c>
      <c r="FV59" s="732">
        <v>0</v>
      </c>
      <c r="FW59" s="732">
        <v>0</v>
      </c>
      <c r="FX59" s="732">
        <v>0</v>
      </c>
      <c r="FY59" s="732">
        <v>0</v>
      </c>
      <c r="FZ59" s="732">
        <v>0</v>
      </c>
      <c r="GA59" s="732">
        <v>0</v>
      </c>
      <c r="GB59" s="732">
        <v>0</v>
      </c>
      <c r="GC59" s="732">
        <v>0</v>
      </c>
      <c r="GD59" s="732">
        <v>0</v>
      </c>
      <c r="GF59" s="732">
        <v>0</v>
      </c>
      <c r="GG59" s="732">
        <v>0</v>
      </c>
      <c r="GH59" s="732">
        <v>0</v>
      </c>
      <c r="GI59" s="732">
        <v>0</v>
      </c>
      <c r="GJ59" s="732">
        <v>0</v>
      </c>
      <c r="GK59" s="732">
        <v>4971</v>
      </c>
      <c r="GL59" s="732">
        <v>12424</v>
      </c>
      <c r="GM59" s="732">
        <v>0</v>
      </c>
      <c r="GN59" s="732">
        <v>0</v>
      </c>
      <c r="GO59" s="732">
        <v>0</v>
      </c>
      <c r="GP59" s="732">
        <v>9817344</v>
      </c>
      <c r="GQ59" s="732">
        <v>9817344</v>
      </c>
      <c r="GR59" s="732">
        <v>0</v>
      </c>
      <c r="GS59" s="732">
        <v>0</v>
      </c>
      <c r="GT59" s="732">
        <v>0</v>
      </c>
      <c r="HB59" s="732">
        <v>0</v>
      </c>
      <c r="HC59" s="732">
        <v>0</v>
      </c>
      <c r="HD59" s="732">
        <v>0</v>
      </c>
    </row>
    <row r="60" spans="1:212" hidden="1" x14ac:dyDescent="0.2">
      <c r="A60" s="732">
        <v>57840</v>
      </c>
      <c r="B60" s="732">
        <v>28349</v>
      </c>
      <c r="C60" s="732">
        <v>35</v>
      </c>
      <c r="D60" s="732">
        <v>2021</v>
      </c>
      <c r="E60" s="732">
        <v>5392</v>
      </c>
      <c r="F60" s="732">
        <v>0</v>
      </c>
      <c r="G60" s="732">
        <v>509.51500000000004</v>
      </c>
      <c r="H60" s="732">
        <v>342.17500000000001</v>
      </c>
      <c r="I60" s="732">
        <v>342.17500000000001</v>
      </c>
      <c r="J60" s="732">
        <v>509.51500000000004</v>
      </c>
      <c r="K60" s="732">
        <v>0</v>
      </c>
      <c r="L60" s="732">
        <v>6540</v>
      </c>
      <c r="M60" s="732">
        <v>0</v>
      </c>
      <c r="N60" s="732">
        <v>0</v>
      </c>
      <c r="P60" s="732">
        <v>509.51500000000004</v>
      </c>
      <c r="Q60" s="732">
        <v>0</v>
      </c>
      <c r="R60" s="732">
        <v>242891</v>
      </c>
      <c r="S60" s="732">
        <v>476.71000000000004</v>
      </c>
      <c r="U60" s="732">
        <v>0</v>
      </c>
      <c r="V60" s="732">
        <v>17.155000000000001</v>
      </c>
      <c r="W60" s="732">
        <v>11219</v>
      </c>
      <c r="X60" s="732">
        <v>11219</v>
      </c>
      <c r="Z60" s="732">
        <v>0</v>
      </c>
      <c r="AA60" s="732">
        <v>1</v>
      </c>
      <c r="AB60" s="732">
        <v>1</v>
      </c>
      <c r="AC60" s="732">
        <v>0</v>
      </c>
      <c r="AD60" s="732" t="s">
        <v>318</v>
      </c>
      <c r="AE60" s="732">
        <v>0</v>
      </c>
      <c r="AH60" s="732">
        <v>0</v>
      </c>
      <c r="AI60" s="732">
        <v>0</v>
      </c>
      <c r="AJ60" s="732">
        <v>5104</v>
      </c>
      <c r="AK60" s="732" t="s">
        <v>787</v>
      </c>
      <c r="AL60" s="732" t="s">
        <v>332</v>
      </c>
      <c r="AM60" s="732">
        <v>0</v>
      </c>
      <c r="AN60" s="732">
        <v>0</v>
      </c>
      <c r="AO60" s="732">
        <v>0</v>
      </c>
      <c r="AP60" s="732">
        <v>0</v>
      </c>
      <c r="AQ60" s="732">
        <v>0</v>
      </c>
      <c r="AR60" s="732">
        <v>0</v>
      </c>
      <c r="AS60" s="732">
        <v>0</v>
      </c>
      <c r="AT60" s="732">
        <v>0</v>
      </c>
      <c r="AU60" s="732">
        <v>0</v>
      </c>
      <c r="AV60" s="732">
        <v>0</v>
      </c>
      <c r="AW60" s="732">
        <v>4234642</v>
      </c>
      <c r="AX60" s="732">
        <v>4094525</v>
      </c>
      <c r="AY60" s="732">
        <v>0</v>
      </c>
      <c r="AZ60" s="732">
        <v>383008</v>
      </c>
      <c r="BA60" s="732">
        <v>0</v>
      </c>
      <c r="BB60" s="732">
        <v>0</v>
      </c>
      <c r="BC60" s="732">
        <v>0</v>
      </c>
      <c r="BD60" s="732">
        <v>0</v>
      </c>
      <c r="BE60" s="732">
        <v>0</v>
      </c>
      <c r="BF60" s="732">
        <v>3633503</v>
      </c>
      <c r="BG60" s="732">
        <v>0</v>
      </c>
      <c r="BH60" s="732">
        <v>597.45000000000005</v>
      </c>
      <c r="BI60" s="732">
        <v>140117</v>
      </c>
      <c r="BJ60" s="732">
        <v>12</v>
      </c>
      <c r="BK60" s="732">
        <v>0</v>
      </c>
      <c r="BL60" s="732">
        <v>0</v>
      </c>
      <c r="BM60" s="732">
        <v>0</v>
      </c>
      <c r="BN60" s="732">
        <v>0</v>
      </c>
      <c r="BO60" s="732">
        <v>0</v>
      </c>
      <c r="BP60" s="732">
        <v>0</v>
      </c>
      <c r="BQ60" s="732">
        <v>5392</v>
      </c>
      <c r="BR60" s="732">
        <v>1</v>
      </c>
      <c r="BS60" s="732">
        <v>0</v>
      </c>
      <c r="BT60" s="732">
        <v>0</v>
      </c>
      <c r="BU60" s="732">
        <v>0</v>
      </c>
      <c r="BV60" s="732">
        <v>0</v>
      </c>
      <c r="BW60" s="732">
        <v>0</v>
      </c>
      <c r="BX60" s="732">
        <v>0</v>
      </c>
      <c r="BY60" s="732">
        <v>0</v>
      </c>
      <c r="BZ60" s="732">
        <v>0</v>
      </c>
      <c r="CA60" s="732">
        <v>0</v>
      </c>
      <c r="CB60" s="732">
        <v>0</v>
      </c>
      <c r="CC60" s="732">
        <v>0</v>
      </c>
      <c r="CG60" s="732">
        <v>0</v>
      </c>
      <c r="CH60" s="732">
        <v>0</v>
      </c>
      <c r="CI60" s="732">
        <v>0</v>
      </c>
      <c r="CJ60" s="732">
        <v>4</v>
      </c>
      <c r="CK60" s="732">
        <v>0</v>
      </c>
      <c r="CL60" s="732">
        <v>0</v>
      </c>
      <c r="CN60" s="732">
        <v>0</v>
      </c>
      <c r="CO60" s="732">
        <v>1</v>
      </c>
      <c r="CP60" s="732">
        <v>0</v>
      </c>
      <c r="CQ60" s="732">
        <v>0</v>
      </c>
      <c r="CR60" s="732">
        <v>509.51500000000004</v>
      </c>
      <c r="CS60" s="732">
        <v>0</v>
      </c>
      <c r="CT60" s="732">
        <v>0</v>
      </c>
      <c r="CU60" s="732">
        <v>0</v>
      </c>
      <c r="CV60" s="732">
        <v>0</v>
      </c>
      <c r="CW60" s="732">
        <v>0</v>
      </c>
      <c r="CX60" s="732">
        <v>0</v>
      </c>
      <c r="CY60" s="732">
        <v>0</v>
      </c>
      <c r="CZ60" s="732">
        <v>0</v>
      </c>
      <c r="DA60" s="732">
        <v>1</v>
      </c>
      <c r="DB60" s="732">
        <v>2237825</v>
      </c>
      <c r="DC60" s="732">
        <v>0</v>
      </c>
      <c r="DD60" s="732">
        <v>0</v>
      </c>
      <c r="DE60" s="732">
        <v>0</v>
      </c>
      <c r="DF60" s="732">
        <v>0</v>
      </c>
      <c r="DG60" s="732">
        <v>0</v>
      </c>
      <c r="DH60" s="732">
        <v>0</v>
      </c>
      <c r="DI60" s="732">
        <v>0</v>
      </c>
      <c r="DK60" s="732">
        <v>5392</v>
      </c>
      <c r="DL60" s="732">
        <v>0</v>
      </c>
      <c r="DM60" s="732">
        <v>6813</v>
      </c>
      <c r="DN60" s="732">
        <v>0</v>
      </c>
      <c r="DO60" s="732">
        <v>0</v>
      </c>
      <c r="DP60" s="732">
        <v>0</v>
      </c>
      <c r="DQ60" s="732">
        <v>0</v>
      </c>
      <c r="DR60" s="732">
        <v>0</v>
      </c>
      <c r="DS60" s="732">
        <v>0</v>
      </c>
      <c r="DT60" s="732">
        <v>0</v>
      </c>
      <c r="DU60" s="732">
        <v>0</v>
      </c>
      <c r="DV60" s="732">
        <v>0</v>
      </c>
      <c r="DW60" s="732">
        <v>0</v>
      </c>
      <c r="DX60" s="732">
        <v>0</v>
      </c>
      <c r="DY60" s="732">
        <v>0</v>
      </c>
      <c r="DZ60" s="732">
        <v>0</v>
      </c>
      <c r="EA60" s="732">
        <v>0</v>
      </c>
      <c r="EB60" s="732">
        <v>0</v>
      </c>
      <c r="EC60" s="732">
        <v>0.94700000000000006</v>
      </c>
      <c r="ED60" s="732">
        <v>6813</v>
      </c>
      <c r="EE60" s="732">
        <v>0</v>
      </c>
      <c r="EF60" s="732">
        <v>0</v>
      </c>
      <c r="EG60" s="732">
        <v>0</v>
      </c>
      <c r="EH60" s="732">
        <v>0</v>
      </c>
      <c r="EI60" s="732">
        <v>0</v>
      </c>
      <c r="EJ60" s="732">
        <v>0</v>
      </c>
      <c r="EK60" s="732">
        <v>0</v>
      </c>
      <c r="EL60" s="732">
        <v>0</v>
      </c>
      <c r="EM60" s="732">
        <v>0</v>
      </c>
      <c r="EN60" s="732">
        <v>0</v>
      </c>
      <c r="EO60" s="732">
        <v>0</v>
      </c>
      <c r="EP60" s="732">
        <v>0</v>
      </c>
      <c r="EQ60" s="732">
        <v>0</v>
      </c>
      <c r="ER60" s="732">
        <v>0</v>
      </c>
      <c r="ES60" s="732">
        <v>0</v>
      </c>
      <c r="ET60" s="732">
        <v>0</v>
      </c>
      <c r="EU60" s="732">
        <v>383008</v>
      </c>
      <c r="EV60" s="732">
        <v>0</v>
      </c>
      <c r="EW60" s="732">
        <v>0</v>
      </c>
      <c r="EX60" s="732">
        <v>0</v>
      </c>
      <c r="EZ60" s="732">
        <v>3490411</v>
      </c>
      <c r="FA60" s="732">
        <v>0</v>
      </c>
      <c r="FB60" s="732">
        <v>3873419</v>
      </c>
      <c r="FC60" s="732">
        <v>0.97326799999999991</v>
      </c>
      <c r="FD60" s="732">
        <v>0</v>
      </c>
      <c r="FE60" s="732">
        <v>492867</v>
      </c>
      <c r="FF60" s="732">
        <v>111247</v>
      </c>
      <c r="FG60" s="732">
        <v>5.4563E-2</v>
      </c>
      <c r="FH60" s="732">
        <v>4.8908E-2</v>
      </c>
      <c r="FI60" s="732">
        <v>0</v>
      </c>
      <c r="FJ60" s="732">
        <v>0</v>
      </c>
      <c r="FK60" s="732">
        <v>711.93200000000002</v>
      </c>
      <c r="FL60" s="732">
        <v>4477533</v>
      </c>
      <c r="FM60" s="732">
        <v>0</v>
      </c>
      <c r="FN60" s="732">
        <v>0</v>
      </c>
      <c r="FO60" s="732">
        <v>0</v>
      </c>
      <c r="FP60" s="732">
        <v>0</v>
      </c>
      <c r="FQ60" s="732">
        <v>0</v>
      </c>
      <c r="FR60" s="732">
        <v>0</v>
      </c>
      <c r="FS60" s="732">
        <v>0</v>
      </c>
      <c r="FT60" s="732">
        <v>0</v>
      </c>
      <c r="FU60" s="732">
        <v>0</v>
      </c>
      <c r="FV60" s="732">
        <v>0</v>
      </c>
      <c r="FW60" s="732">
        <v>0</v>
      </c>
      <c r="FX60" s="732">
        <v>0</v>
      </c>
      <c r="FY60" s="732">
        <v>0</v>
      </c>
      <c r="FZ60" s="732">
        <v>0</v>
      </c>
      <c r="GA60" s="732">
        <v>0</v>
      </c>
      <c r="GB60" s="732">
        <v>1477445</v>
      </c>
      <c r="GC60" s="732">
        <v>1477445</v>
      </c>
      <c r="GD60" s="732">
        <v>167.34</v>
      </c>
      <c r="GF60" s="732">
        <v>0</v>
      </c>
      <c r="GG60" s="732">
        <v>0</v>
      </c>
      <c r="GH60" s="732">
        <v>0</v>
      </c>
      <c r="GI60" s="732">
        <v>0</v>
      </c>
      <c r="GJ60" s="732">
        <v>0</v>
      </c>
      <c r="GK60" s="732">
        <v>5202</v>
      </c>
      <c r="GL60" s="732">
        <v>9629</v>
      </c>
      <c r="GM60" s="732">
        <v>0</v>
      </c>
      <c r="GN60" s="732">
        <v>11762</v>
      </c>
      <c r="GO60" s="732">
        <v>0</v>
      </c>
      <c r="GP60" s="732">
        <v>4477533</v>
      </c>
      <c r="GQ60" s="732">
        <v>4477533</v>
      </c>
      <c r="GR60" s="732">
        <v>0</v>
      </c>
      <c r="GS60" s="732">
        <v>0</v>
      </c>
      <c r="GT60" s="732">
        <v>0</v>
      </c>
      <c r="HB60" s="732">
        <v>0</v>
      </c>
      <c r="HC60" s="732">
        <v>0</v>
      </c>
      <c r="HD60" s="732">
        <v>0</v>
      </c>
    </row>
    <row r="61" spans="1:212" hidden="1" x14ac:dyDescent="0.2">
      <c r="A61" s="732">
        <v>57841</v>
      </c>
      <c r="B61" s="732">
        <v>28349</v>
      </c>
      <c r="C61" s="732">
        <v>35</v>
      </c>
      <c r="D61" s="732">
        <v>2021</v>
      </c>
      <c r="E61" s="732">
        <v>5392</v>
      </c>
      <c r="F61" s="732">
        <v>0</v>
      </c>
      <c r="G61" s="732">
        <v>939.01700000000005</v>
      </c>
      <c r="H61" s="732">
        <v>931.2650000000001</v>
      </c>
      <c r="I61" s="732">
        <v>931.2650000000001</v>
      </c>
      <c r="J61" s="732">
        <v>939.01700000000005</v>
      </c>
      <c r="K61" s="732">
        <v>0</v>
      </c>
      <c r="L61" s="732">
        <v>6540</v>
      </c>
      <c r="M61" s="732">
        <v>0</v>
      </c>
      <c r="N61" s="732">
        <v>0</v>
      </c>
      <c r="P61" s="732">
        <v>939.01700000000005</v>
      </c>
      <c r="Q61" s="732">
        <v>0</v>
      </c>
      <c r="R61" s="732">
        <v>447639</v>
      </c>
      <c r="S61" s="732">
        <v>476.71000000000004</v>
      </c>
      <c r="U61" s="732">
        <v>0</v>
      </c>
      <c r="V61" s="732">
        <v>353.33300000000003</v>
      </c>
      <c r="W61" s="732">
        <v>231080</v>
      </c>
      <c r="X61" s="732">
        <v>231080</v>
      </c>
      <c r="Z61" s="732">
        <v>0</v>
      </c>
      <c r="AA61" s="732">
        <v>1</v>
      </c>
      <c r="AB61" s="732">
        <v>1</v>
      </c>
      <c r="AC61" s="732">
        <v>0</v>
      </c>
      <c r="AD61" s="732" t="s">
        <v>318</v>
      </c>
      <c r="AE61" s="732">
        <v>0</v>
      </c>
      <c r="AH61" s="732">
        <v>0</v>
      </c>
      <c r="AI61" s="732">
        <v>0</v>
      </c>
      <c r="AJ61" s="732">
        <v>5104</v>
      </c>
      <c r="AK61" s="732" t="s">
        <v>787</v>
      </c>
      <c r="AL61" s="732" t="s">
        <v>333</v>
      </c>
      <c r="AM61" s="732">
        <v>0</v>
      </c>
      <c r="AN61" s="732">
        <v>0</v>
      </c>
      <c r="AO61" s="732">
        <v>0</v>
      </c>
      <c r="AP61" s="732">
        <v>0</v>
      </c>
      <c r="AQ61" s="732">
        <v>0</v>
      </c>
      <c r="AR61" s="732">
        <v>0</v>
      </c>
      <c r="AS61" s="732">
        <v>0</v>
      </c>
      <c r="AT61" s="732">
        <v>0</v>
      </c>
      <c r="AU61" s="732">
        <v>0</v>
      </c>
      <c r="AV61" s="732">
        <v>0</v>
      </c>
      <c r="AW61" s="732">
        <v>8663424</v>
      </c>
      <c r="AX61" s="732">
        <v>8663424</v>
      </c>
      <c r="AY61" s="732">
        <v>0</v>
      </c>
      <c r="AZ61" s="732">
        <v>447639</v>
      </c>
      <c r="BA61" s="732">
        <v>0</v>
      </c>
      <c r="BB61" s="732">
        <v>0</v>
      </c>
      <c r="BC61" s="732">
        <v>0</v>
      </c>
      <c r="BD61" s="732">
        <v>0</v>
      </c>
      <c r="BE61" s="732">
        <v>0</v>
      </c>
      <c r="BF61" s="732">
        <v>7632441</v>
      </c>
      <c r="BG61" s="732">
        <v>0</v>
      </c>
      <c r="BH61" s="732">
        <v>0</v>
      </c>
      <c r="BI61" s="732">
        <v>0</v>
      </c>
      <c r="BJ61" s="732">
        <v>12</v>
      </c>
      <c r="BK61" s="732">
        <v>0</v>
      </c>
      <c r="BL61" s="732">
        <v>0</v>
      </c>
      <c r="BM61" s="732">
        <v>0</v>
      </c>
      <c r="BN61" s="732">
        <v>0</v>
      </c>
      <c r="BO61" s="732">
        <v>0</v>
      </c>
      <c r="BP61" s="732">
        <v>0</v>
      </c>
      <c r="BQ61" s="732">
        <v>5392</v>
      </c>
      <c r="BR61" s="732">
        <v>1</v>
      </c>
      <c r="BS61" s="732">
        <v>0</v>
      </c>
      <c r="BT61" s="732">
        <v>0</v>
      </c>
      <c r="BU61" s="732">
        <v>0</v>
      </c>
      <c r="BV61" s="732">
        <v>0</v>
      </c>
      <c r="BW61" s="732">
        <v>0</v>
      </c>
      <c r="BX61" s="732">
        <v>0</v>
      </c>
      <c r="BY61" s="732">
        <v>0</v>
      </c>
      <c r="BZ61" s="732">
        <v>0</v>
      </c>
      <c r="CA61" s="732">
        <v>0</v>
      </c>
      <c r="CB61" s="732">
        <v>0</v>
      </c>
      <c r="CC61" s="732">
        <v>0</v>
      </c>
      <c r="CG61" s="732">
        <v>0</v>
      </c>
      <c r="CH61" s="732">
        <v>0</v>
      </c>
      <c r="CI61" s="732">
        <v>0</v>
      </c>
      <c r="CJ61" s="732">
        <v>5</v>
      </c>
      <c r="CK61" s="732">
        <v>0</v>
      </c>
      <c r="CL61" s="732">
        <v>0</v>
      </c>
      <c r="CN61" s="732">
        <v>0</v>
      </c>
      <c r="CO61" s="732">
        <v>1</v>
      </c>
      <c r="CP61" s="732">
        <v>0</v>
      </c>
      <c r="CQ61" s="732">
        <v>0</v>
      </c>
      <c r="CR61" s="732">
        <v>939.01700000000005</v>
      </c>
      <c r="CS61" s="732">
        <v>0</v>
      </c>
      <c r="CT61" s="732">
        <v>0</v>
      </c>
      <c r="CU61" s="732">
        <v>0</v>
      </c>
      <c r="CV61" s="732">
        <v>0</v>
      </c>
      <c r="CW61" s="732">
        <v>0</v>
      </c>
      <c r="CX61" s="732">
        <v>0</v>
      </c>
      <c r="CY61" s="732">
        <v>0</v>
      </c>
      <c r="CZ61" s="732">
        <v>0</v>
      </c>
      <c r="DA61" s="732">
        <v>1</v>
      </c>
      <c r="DB61" s="732">
        <v>6090473</v>
      </c>
      <c r="DC61" s="732">
        <v>0</v>
      </c>
      <c r="DD61" s="732">
        <v>0</v>
      </c>
      <c r="DE61" s="732">
        <v>1151262</v>
      </c>
      <c r="DF61" s="732">
        <v>1151262</v>
      </c>
      <c r="DG61" s="732">
        <v>880.17000000000007</v>
      </c>
      <c r="DH61" s="732">
        <v>0</v>
      </c>
      <c r="DI61" s="732">
        <v>0</v>
      </c>
      <c r="DK61" s="732">
        <v>5392</v>
      </c>
      <c r="DL61" s="732">
        <v>0</v>
      </c>
      <c r="DM61" s="732">
        <v>369261</v>
      </c>
      <c r="DN61" s="732">
        <v>0</v>
      </c>
      <c r="DO61" s="732">
        <v>0</v>
      </c>
      <c r="DP61" s="732">
        <v>0</v>
      </c>
      <c r="DQ61" s="732">
        <v>0</v>
      </c>
      <c r="DR61" s="732">
        <v>0</v>
      </c>
      <c r="DS61" s="732">
        <v>0</v>
      </c>
      <c r="DT61" s="732">
        <v>0</v>
      </c>
      <c r="DU61" s="732">
        <v>0</v>
      </c>
      <c r="DV61" s="732">
        <v>0</v>
      </c>
      <c r="DW61" s="732">
        <v>0</v>
      </c>
      <c r="DX61" s="732">
        <v>0</v>
      </c>
      <c r="DY61" s="732">
        <v>0</v>
      </c>
      <c r="DZ61" s="732">
        <v>0</v>
      </c>
      <c r="EA61" s="732">
        <v>0</v>
      </c>
      <c r="EB61" s="732">
        <v>0</v>
      </c>
      <c r="EC61" s="732">
        <v>27.5</v>
      </c>
      <c r="ED61" s="732">
        <v>197835</v>
      </c>
      <c r="EE61" s="732">
        <v>0</v>
      </c>
      <c r="EF61" s="732">
        <v>0</v>
      </c>
      <c r="EG61" s="732">
        <v>0</v>
      </c>
      <c r="EH61" s="732">
        <v>171426</v>
      </c>
      <c r="EI61" s="732">
        <v>0</v>
      </c>
      <c r="EJ61" s="732">
        <v>0</v>
      </c>
      <c r="EK61" s="732">
        <v>6.1980000000000004</v>
      </c>
      <c r="EL61" s="732">
        <v>3.6000000000000004E-2</v>
      </c>
      <c r="EM61" s="732">
        <v>7.5999999999999998E-2</v>
      </c>
      <c r="EN61" s="732">
        <v>1.478</v>
      </c>
      <c r="EO61" s="732">
        <v>0</v>
      </c>
      <c r="EP61" s="732">
        <v>0</v>
      </c>
      <c r="EQ61" s="732">
        <v>7.7520000000000007</v>
      </c>
      <c r="ER61" s="732">
        <v>0</v>
      </c>
      <c r="ES61" s="732">
        <v>26.212</v>
      </c>
      <c r="ET61" s="732">
        <v>0</v>
      </c>
      <c r="EU61" s="732">
        <v>447639</v>
      </c>
      <c r="EV61" s="732">
        <v>0</v>
      </c>
      <c r="EW61" s="732">
        <v>0</v>
      </c>
      <c r="EX61" s="732">
        <v>0</v>
      </c>
      <c r="EZ61" s="732">
        <v>7394437</v>
      </c>
      <c r="FA61" s="732">
        <v>0</v>
      </c>
      <c r="FB61" s="732">
        <v>7842076</v>
      </c>
      <c r="FC61" s="732">
        <v>0.97326799999999991</v>
      </c>
      <c r="FD61" s="732">
        <v>0</v>
      </c>
      <c r="FE61" s="732">
        <v>1035304</v>
      </c>
      <c r="FF61" s="732">
        <v>233683</v>
      </c>
      <c r="FG61" s="732">
        <v>5.4563E-2</v>
      </c>
      <c r="FH61" s="732">
        <v>4.8908E-2</v>
      </c>
      <c r="FI61" s="732">
        <v>0</v>
      </c>
      <c r="FJ61" s="732">
        <v>0</v>
      </c>
      <c r="FK61" s="732">
        <v>1495.4660000000001</v>
      </c>
      <c r="FL61" s="732">
        <v>9111063</v>
      </c>
      <c r="FM61" s="732">
        <v>0</v>
      </c>
      <c r="FN61" s="732">
        <v>0</v>
      </c>
      <c r="FO61" s="732">
        <v>0</v>
      </c>
      <c r="FP61" s="732">
        <v>0</v>
      </c>
      <c r="FQ61" s="732">
        <v>0</v>
      </c>
      <c r="FR61" s="732">
        <v>0</v>
      </c>
      <c r="FS61" s="732">
        <v>0</v>
      </c>
      <c r="FT61" s="732">
        <v>0</v>
      </c>
      <c r="FU61" s="732">
        <v>0</v>
      </c>
      <c r="FV61" s="732">
        <v>0</v>
      </c>
      <c r="FW61" s="732">
        <v>0</v>
      </c>
      <c r="FX61" s="732">
        <v>0</v>
      </c>
      <c r="FY61" s="732">
        <v>0</v>
      </c>
      <c r="FZ61" s="732">
        <v>0</v>
      </c>
      <c r="GA61" s="732">
        <v>0</v>
      </c>
      <c r="GB61" s="732">
        <v>0</v>
      </c>
      <c r="GC61" s="732">
        <v>0</v>
      </c>
      <c r="GD61" s="732">
        <v>0</v>
      </c>
      <c r="GF61" s="732">
        <v>0</v>
      </c>
      <c r="GG61" s="732">
        <v>0</v>
      </c>
      <c r="GH61" s="732">
        <v>0</v>
      </c>
      <c r="GI61" s="732">
        <v>0</v>
      </c>
      <c r="GJ61" s="732">
        <v>0</v>
      </c>
      <c r="GK61" s="732">
        <v>4971</v>
      </c>
      <c r="GL61" s="732">
        <v>2890</v>
      </c>
      <c r="GM61" s="732">
        <v>0</v>
      </c>
      <c r="GN61" s="732">
        <v>0</v>
      </c>
      <c r="GO61" s="732">
        <v>0</v>
      </c>
      <c r="GP61" s="732">
        <v>9111063</v>
      </c>
      <c r="GQ61" s="732">
        <v>9111063</v>
      </c>
      <c r="GR61" s="732">
        <v>0</v>
      </c>
      <c r="GS61" s="732">
        <v>0</v>
      </c>
      <c r="GT61" s="732">
        <v>0</v>
      </c>
      <c r="HB61" s="732">
        <v>0</v>
      </c>
      <c r="HC61" s="732">
        <v>0</v>
      </c>
      <c r="HD61" s="732">
        <v>0</v>
      </c>
    </row>
    <row r="62" spans="1:212" hidden="1" x14ac:dyDescent="0.2">
      <c r="A62" s="732">
        <v>57844</v>
      </c>
      <c r="B62" s="732">
        <v>28349</v>
      </c>
      <c r="C62" s="732">
        <v>35</v>
      </c>
      <c r="D62" s="732">
        <v>2021</v>
      </c>
      <c r="E62" s="732">
        <v>5392</v>
      </c>
      <c r="F62" s="732">
        <v>0</v>
      </c>
      <c r="G62" s="732">
        <v>686.24200000000008</v>
      </c>
      <c r="H62" s="732">
        <v>664.22199999999998</v>
      </c>
      <c r="I62" s="732">
        <v>664.22199999999998</v>
      </c>
      <c r="J62" s="732">
        <v>686.24200000000008</v>
      </c>
      <c r="K62" s="732">
        <v>0</v>
      </c>
      <c r="L62" s="732">
        <v>6540</v>
      </c>
      <c r="M62" s="732">
        <v>0</v>
      </c>
      <c r="N62" s="732">
        <v>0</v>
      </c>
      <c r="P62" s="732">
        <v>686.24200000000008</v>
      </c>
      <c r="Q62" s="732">
        <v>0</v>
      </c>
      <c r="R62" s="732">
        <v>327138</v>
      </c>
      <c r="S62" s="732">
        <v>476.71000000000004</v>
      </c>
      <c r="U62" s="732">
        <v>0</v>
      </c>
      <c r="V62" s="732">
        <v>205.565</v>
      </c>
      <c r="W62" s="732">
        <v>134440</v>
      </c>
      <c r="X62" s="732">
        <v>134440</v>
      </c>
      <c r="Z62" s="732">
        <v>0</v>
      </c>
      <c r="AA62" s="732">
        <v>1</v>
      </c>
      <c r="AB62" s="732">
        <v>1</v>
      </c>
      <c r="AC62" s="732">
        <v>0</v>
      </c>
      <c r="AD62" s="732" t="s">
        <v>318</v>
      </c>
      <c r="AE62" s="732">
        <v>0</v>
      </c>
      <c r="AH62" s="732">
        <v>0</v>
      </c>
      <c r="AI62" s="732">
        <v>0</v>
      </c>
      <c r="AJ62" s="732">
        <v>5104</v>
      </c>
      <c r="AK62" s="732" t="s">
        <v>787</v>
      </c>
      <c r="AL62" s="732" t="s">
        <v>334</v>
      </c>
      <c r="AM62" s="732">
        <v>0</v>
      </c>
      <c r="AN62" s="732">
        <v>0</v>
      </c>
      <c r="AO62" s="732">
        <v>0</v>
      </c>
      <c r="AP62" s="732">
        <v>0</v>
      </c>
      <c r="AQ62" s="732">
        <v>0</v>
      </c>
      <c r="AR62" s="732">
        <v>0</v>
      </c>
      <c r="AS62" s="732">
        <v>0</v>
      </c>
      <c r="AT62" s="732">
        <v>0</v>
      </c>
      <c r="AU62" s="732">
        <v>0</v>
      </c>
      <c r="AV62" s="732">
        <v>0</v>
      </c>
      <c r="AW62" s="732">
        <v>6396816</v>
      </c>
      <c r="AX62" s="732">
        <v>6373111</v>
      </c>
      <c r="AY62" s="732">
        <v>0</v>
      </c>
      <c r="AZ62" s="732">
        <v>350843</v>
      </c>
      <c r="BA62" s="732">
        <v>0</v>
      </c>
      <c r="BB62" s="732">
        <v>0</v>
      </c>
      <c r="BC62" s="732">
        <v>0</v>
      </c>
      <c r="BD62" s="732">
        <v>0</v>
      </c>
      <c r="BE62" s="732">
        <v>0</v>
      </c>
      <c r="BF62" s="732">
        <v>5533329</v>
      </c>
      <c r="BG62" s="732">
        <v>0</v>
      </c>
      <c r="BH62" s="732">
        <v>86.2</v>
      </c>
      <c r="BI62" s="732">
        <v>23705</v>
      </c>
      <c r="BJ62" s="732">
        <v>12</v>
      </c>
      <c r="BK62" s="732">
        <v>0</v>
      </c>
      <c r="BL62" s="732">
        <v>0</v>
      </c>
      <c r="BM62" s="732">
        <v>0</v>
      </c>
      <c r="BN62" s="732">
        <v>0</v>
      </c>
      <c r="BO62" s="732">
        <v>0</v>
      </c>
      <c r="BP62" s="732">
        <v>0</v>
      </c>
      <c r="BQ62" s="732">
        <v>5392</v>
      </c>
      <c r="BR62" s="732">
        <v>1</v>
      </c>
      <c r="BS62" s="732">
        <v>0</v>
      </c>
      <c r="BT62" s="732">
        <v>0</v>
      </c>
      <c r="BU62" s="732">
        <v>0</v>
      </c>
      <c r="BV62" s="732">
        <v>0</v>
      </c>
      <c r="BW62" s="732">
        <v>0</v>
      </c>
      <c r="BX62" s="732">
        <v>0</v>
      </c>
      <c r="BY62" s="732">
        <v>0</v>
      </c>
      <c r="BZ62" s="732">
        <v>0</v>
      </c>
      <c r="CA62" s="732">
        <v>0</v>
      </c>
      <c r="CB62" s="732">
        <v>0</v>
      </c>
      <c r="CC62" s="732">
        <v>0</v>
      </c>
      <c r="CG62" s="732">
        <v>0</v>
      </c>
      <c r="CH62" s="732">
        <v>0</v>
      </c>
      <c r="CI62" s="732">
        <v>0</v>
      </c>
      <c r="CJ62" s="732">
        <v>4</v>
      </c>
      <c r="CK62" s="732">
        <v>0</v>
      </c>
      <c r="CL62" s="732">
        <v>0</v>
      </c>
      <c r="CN62" s="732">
        <v>0</v>
      </c>
      <c r="CO62" s="732">
        <v>1</v>
      </c>
      <c r="CP62" s="732">
        <v>0</v>
      </c>
      <c r="CQ62" s="732">
        <v>0</v>
      </c>
      <c r="CR62" s="732">
        <v>686.24200000000008</v>
      </c>
      <c r="CS62" s="732">
        <v>0</v>
      </c>
      <c r="CT62" s="732">
        <v>0</v>
      </c>
      <c r="CU62" s="732">
        <v>0</v>
      </c>
      <c r="CV62" s="732">
        <v>0</v>
      </c>
      <c r="CW62" s="732">
        <v>0</v>
      </c>
      <c r="CX62" s="732">
        <v>0</v>
      </c>
      <c r="CY62" s="732">
        <v>0</v>
      </c>
      <c r="CZ62" s="732">
        <v>0</v>
      </c>
      <c r="DA62" s="732">
        <v>1</v>
      </c>
      <c r="DB62" s="732">
        <v>4344012</v>
      </c>
      <c r="DC62" s="732">
        <v>0</v>
      </c>
      <c r="DD62" s="732">
        <v>0</v>
      </c>
      <c r="DE62" s="732">
        <v>768450</v>
      </c>
      <c r="DF62" s="732">
        <v>768450</v>
      </c>
      <c r="DG62" s="732">
        <v>587.5</v>
      </c>
      <c r="DH62" s="732">
        <v>0</v>
      </c>
      <c r="DI62" s="732">
        <v>0</v>
      </c>
      <c r="DK62" s="732">
        <v>5392</v>
      </c>
      <c r="DL62" s="732">
        <v>0</v>
      </c>
      <c r="DM62" s="732">
        <v>422515</v>
      </c>
      <c r="DN62" s="732">
        <v>0</v>
      </c>
      <c r="DO62" s="732">
        <v>0</v>
      </c>
      <c r="DP62" s="732">
        <v>0</v>
      </c>
      <c r="DQ62" s="732">
        <v>0</v>
      </c>
      <c r="DR62" s="732">
        <v>0</v>
      </c>
      <c r="DS62" s="732">
        <v>0</v>
      </c>
      <c r="DT62" s="732">
        <v>0</v>
      </c>
      <c r="DU62" s="732">
        <v>0</v>
      </c>
      <c r="DV62" s="732">
        <v>0</v>
      </c>
      <c r="DW62" s="732">
        <v>0</v>
      </c>
      <c r="DX62" s="732">
        <v>0</v>
      </c>
      <c r="DY62" s="732">
        <v>0</v>
      </c>
      <c r="DZ62" s="732">
        <v>0</v>
      </c>
      <c r="EA62" s="732">
        <v>0</v>
      </c>
      <c r="EB62" s="732">
        <v>0</v>
      </c>
      <c r="EC62" s="732">
        <v>1.9770000000000001</v>
      </c>
      <c r="ED62" s="732">
        <v>14223</v>
      </c>
      <c r="EE62" s="732">
        <v>0</v>
      </c>
      <c r="EF62" s="732">
        <v>0</v>
      </c>
      <c r="EG62" s="732">
        <v>0</v>
      </c>
      <c r="EH62" s="732">
        <v>408292</v>
      </c>
      <c r="EI62" s="732">
        <v>0</v>
      </c>
      <c r="EJ62" s="732">
        <v>0</v>
      </c>
      <c r="EK62" s="732">
        <v>15.268000000000001</v>
      </c>
      <c r="EL62" s="732">
        <v>0</v>
      </c>
      <c r="EM62" s="732">
        <v>4.0670000000000002</v>
      </c>
      <c r="EN62" s="732">
        <v>0.88500000000000001</v>
      </c>
      <c r="EO62" s="732">
        <v>0</v>
      </c>
      <c r="EP62" s="732">
        <v>0</v>
      </c>
      <c r="EQ62" s="732">
        <v>20.22</v>
      </c>
      <c r="ER62" s="732">
        <v>0</v>
      </c>
      <c r="ES62" s="732">
        <v>62.43</v>
      </c>
      <c r="ET62" s="732">
        <v>0</v>
      </c>
      <c r="EU62" s="732">
        <v>350843</v>
      </c>
      <c r="EV62" s="732">
        <v>0</v>
      </c>
      <c r="EW62" s="732">
        <v>0</v>
      </c>
      <c r="EX62" s="732">
        <v>0</v>
      </c>
      <c r="EZ62" s="732">
        <v>5453128</v>
      </c>
      <c r="FA62" s="732">
        <v>0</v>
      </c>
      <c r="FB62" s="732">
        <v>5803971</v>
      </c>
      <c r="FC62" s="732">
        <v>0.97326799999999991</v>
      </c>
      <c r="FD62" s="732">
        <v>0</v>
      </c>
      <c r="FE62" s="732">
        <v>750569</v>
      </c>
      <c r="FF62" s="732">
        <v>169414</v>
      </c>
      <c r="FG62" s="732">
        <v>5.4563E-2</v>
      </c>
      <c r="FH62" s="732">
        <v>4.8908E-2</v>
      </c>
      <c r="FI62" s="732">
        <v>0</v>
      </c>
      <c r="FJ62" s="732">
        <v>0</v>
      </c>
      <c r="FK62" s="732">
        <v>1084.175</v>
      </c>
      <c r="FL62" s="732">
        <v>6723954</v>
      </c>
      <c r="FM62" s="732">
        <v>0</v>
      </c>
      <c r="FN62" s="732">
        <v>0</v>
      </c>
      <c r="FO62" s="732">
        <v>94957</v>
      </c>
      <c r="FP62" s="732">
        <v>0</v>
      </c>
      <c r="FQ62" s="732">
        <v>94957</v>
      </c>
      <c r="FR62" s="732">
        <v>94957</v>
      </c>
      <c r="FS62" s="732">
        <v>0</v>
      </c>
      <c r="FT62" s="732">
        <v>0</v>
      </c>
      <c r="FU62" s="732">
        <v>0</v>
      </c>
      <c r="FV62" s="732">
        <v>0</v>
      </c>
      <c r="FW62" s="732">
        <v>0</v>
      </c>
      <c r="FX62" s="732">
        <v>0</v>
      </c>
      <c r="FY62" s="732">
        <v>0</v>
      </c>
      <c r="FZ62" s="732">
        <v>0</v>
      </c>
      <c r="GA62" s="732">
        <v>0</v>
      </c>
      <c r="GB62" s="732">
        <v>15892</v>
      </c>
      <c r="GC62" s="732">
        <v>15892</v>
      </c>
      <c r="GD62" s="732">
        <v>1.8</v>
      </c>
      <c r="GF62" s="732">
        <v>0</v>
      </c>
      <c r="GG62" s="732">
        <v>0</v>
      </c>
      <c r="GH62" s="732">
        <v>0</v>
      </c>
      <c r="GI62" s="732">
        <v>0</v>
      </c>
      <c r="GJ62" s="732">
        <v>0</v>
      </c>
      <c r="GK62" s="732">
        <v>5073</v>
      </c>
      <c r="GL62" s="732">
        <v>0</v>
      </c>
      <c r="GM62" s="732">
        <v>0</v>
      </c>
      <c r="GN62" s="732">
        <v>34641</v>
      </c>
      <c r="GO62" s="732">
        <v>0</v>
      </c>
      <c r="GP62" s="732">
        <v>6723954</v>
      </c>
      <c r="GQ62" s="732">
        <v>6723954</v>
      </c>
      <c r="GR62" s="732">
        <v>0</v>
      </c>
      <c r="GS62" s="732">
        <v>0</v>
      </c>
      <c r="GT62" s="732">
        <v>0</v>
      </c>
      <c r="HB62" s="732">
        <v>0</v>
      </c>
      <c r="HC62" s="732">
        <v>0</v>
      </c>
      <c r="HD62" s="732">
        <v>0</v>
      </c>
    </row>
    <row r="63" spans="1:212" hidden="1" x14ac:dyDescent="0.2">
      <c r="A63" s="732">
        <v>57845</v>
      </c>
      <c r="B63" s="732">
        <v>28349</v>
      </c>
      <c r="C63" s="732">
        <v>35</v>
      </c>
      <c r="D63" s="732">
        <v>2021</v>
      </c>
      <c r="E63" s="732">
        <v>5392</v>
      </c>
      <c r="F63" s="732">
        <v>0</v>
      </c>
      <c r="G63" s="732">
        <v>1154.0830000000001</v>
      </c>
      <c r="H63" s="732">
        <v>1107.4390000000001</v>
      </c>
      <c r="I63" s="732">
        <v>1107.4390000000001</v>
      </c>
      <c r="J63" s="732">
        <v>1154.0830000000001</v>
      </c>
      <c r="K63" s="732">
        <v>0</v>
      </c>
      <c r="L63" s="732">
        <v>6540</v>
      </c>
      <c r="M63" s="732">
        <v>0</v>
      </c>
      <c r="N63" s="732">
        <v>0</v>
      </c>
      <c r="P63" s="732">
        <v>1154.0830000000001</v>
      </c>
      <c r="Q63" s="732">
        <v>0</v>
      </c>
      <c r="R63" s="732">
        <v>550163</v>
      </c>
      <c r="S63" s="732">
        <v>476.71000000000004</v>
      </c>
      <c r="U63" s="732">
        <v>0</v>
      </c>
      <c r="V63" s="732">
        <v>74.728000000000009</v>
      </c>
      <c r="W63" s="732">
        <v>48872</v>
      </c>
      <c r="X63" s="732">
        <v>48872</v>
      </c>
      <c r="Z63" s="732">
        <v>0</v>
      </c>
      <c r="AA63" s="732">
        <v>1</v>
      </c>
      <c r="AB63" s="732">
        <v>1</v>
      </c>
      <c r="AC63" s="732">
        <v>0</v>
      </c>
      <c r="AD63" s="732" t="s">
        <v>318</v>
      </c>
      <c r="AE63" s="732">
        <v>0</v>
      </c>
      <c r="AH63" s="732">
        <v>0</v>
      </c>
      <c r="AI63" s="732">
        <v>0</v>
      </c>
      <c r="AJ63" s="732">
        <v>5104</v>
      </c>
      <c r="AK63" s="732" t="s">
        <v>787</v>
      </c>
      <c r="AL63" s="732" t="s">
        <v>117</v>
      </c>
      <c r="AM63" s="732">
        <v>0</v>
      </c>
      <c r="AN63" s="732">
        <v>0</v>
      </c>
      <c r="AO63" s="732">
        <v>0</v>
      </c>
      <c r="AP63" s="732">
        <v>0</v>
      </c>
      <c r="AQ63" s="732">
        <v>0</v>
      </c>
      <c r="AR63" s="732">
        <v>0</v>
      </c>
      <c r="AS63" s="732">
        <v>0</v>
      </c>
      <c r="AT63" s="732">
        <v>0</v>
      </c>
      <c r="AU63" s="732">
        <v>0</v>
      </c>
      <c r="AV63" s="732">
        <v>0</v>
      </c>
      <c r="AW63" s="732">
        <v>9180443</v>
      </c>
      <c r="AX63" s="732">
        <v>9080068</v>
      </c>
      <c r="AY63" s="732">
        <v>0</v>
      </c>
      <c r="AZ63" s="732">
        <v>650538</v>
      </c>
      <c r="BA63" s="732">
        <v>0</v>
      </c>
      <c r="BB63" s="732">
        <v>0</v>
      </c>
      <c r="BC63" s="732">
        <v>0</v>
      </c>
      <c r="BD63" s="732">
        <v>0</v>
      </c>
      <c r="BE63" s="732">
        <v>0</v>
      </c>
      <c r="BF63" s="732">
        <v>8067354</v>
      </c>
      <c r="BG63" s="732">
        <v>0</v>
      </c>
      <c r="BH63" s="732">
        <v>365</v>
      </c>
      <c r="BI63" s="732">
        <v>100375</v>
      </c>
      <c r="BJ63" s="732">
        <v>12</v>
      </c>
      <c r="BK63" s="732">
        <v>0</v>
      </c>
      <c r="BL63" s="732">
        <v>0</v>
      </c>
      <c r="BM63" s="732">
        <v>0</v>
      </c>
      <c r="BN63" s="732">
        <v>0</v>
      </c>
      <c r="BO63" s="732">
        <v>0</v>
      </c>
      <c r="BP63" s="732">
        <v>0</v>
      </c>
      <c r="BQ63" s="732">
        <v>5392</v>
      </c>
      <c r="BR63" s="732">
        <v>1</v>
      </c>
      <c r="BS63" s="732">
        <v>0</v>
      </c>
      <c r="BT63" s="732">
        <v>0</v>
      </c>
      <c r="BU63" s="732">
        <v>0</v>
      </c>
      <c r="BV63" s="732">
        <v>0</v>
      </c>
      <c r="BW63" s="732">
        <v>0</v>
      </c>
      <c r="BX63" s="732">
        <v>0</v>
      </c>
      <c r="BY63" s="732">
        <v>0</v>
      </c>
      <c r="BZ63" s="732">
        <v>0</v>
      </c>
      <c r="CA63" s="732">
        <v>0</v>
      </c>
      <c r="CB63" s="732">
        <v>0</v>
      </c>
      <c r="CC63" s="732">
        <v>0</v>
      </c>
      <c r="CG63" s="732">
        <v>0</v>
      </c>
      <c r="CH63" s="732">
        <v>0</v>
      </c>
      <c r="CI63" s="732">
        <v>0</v>
      </c>
      <c r="CJ63" s="732">
        <v>5</v>
      </c>
      <c r="CK63" s="732">
        <v>0</v>
      </c>
      <c r="CL63" s="732">
        <v>0</v>
      </c>
      <c r="CN63" s="732">
        <v>0</v>
      </c>
      <c r="CO63" s="732">
        <v>1</v>
      </c>
      <c r="CP63" s="732">
        <v>0</v>
      </c>
      <c r="CQ63" s="732">
        <v>0</v>
      </c>
      <c r="CR63" s="732">
        <v>1154.0830000000001</v>
      </c>
      <c r="CS63" s="732">
        <v>0</v>
      </c>
      <c r="CT63" s="732">
        <v>0</v>
      </c>
      <c r="CU63" s="732">
        <v>0</v>
      </c>
      <c r="CV63" s="732">
        <v>0</v>
      </c>
      <c r="CW63" s="732">
        <v>0</v>
      </c>
      <c r="CX63" s="732">
        <v>0</v>
      </c>
      <c r="CY63" s="732">
        <v>0</v>
      </c>
      <c r="CZ63" s="732">
        <v>0</v>
      </c>
      <c r="DA63" s="732">
        <v>1</v>
      </c>
      <c r="DB63" s="732">
        <v>7242651</v>
      </c>
      <c r="DC63" s="732">
        <v>0</v>
      </c>
      <c r="DD63" s="732">
        <v>0</v>
      </c>
      <c r="DE63" s="732">
        <v>405702</v>
      </c>
      <c r="DF63" s="732">
        <v>405702</v>
      </c>
      <c r="DG63" s="732">
        <v>310.17</v>
      </c>
      <c r="DH63" s="732">
        <v>0</v>
      </c>
      <c r="DI63" s="732">
        <v>0</v>
      </c>
      <c r="DK63" s="732">
        <v>5392</v>
      </c>
      <c r="DL63" s="732">
        <v>0</v>
      </c>
      <c r="DM63" s="732">
        <v>299716</v>
      </c>
      <c r="DN63" s="732">
        <v>0</v>
      </c>
      <c r="DO63" s="732">
        <v>0</v>
      </c>
      <c r="DP63" s="732">
        <v>0</v>
      </c>
      <c r="DQ63" s="732">
        <v>0</v>
      </c>
      <c r="DR63" s="732">
        <v>0</v>
      </c>
      <c r="DS63" s="732">
        <v>0</v>
      </c>
      <c r="DT63" s="732">
        <v>0</v>
      </c>
      <c r="DU63" s="732">
        <v>0</v>
      </c>
      <c r="DV63" s="732">
        <v>0</v>
      </c>
      <c r="DW63" s="732">
        <v>0</v>
      </c>
      <c r="DX63" s="732">
        <v>0</v>
      </c>
      <c r="DY63" s="732">
        <v>0</v>
      </c>
      <c r="DZ63" s="732">
        <v>0</v>
      </c>
      <c r="EA63" s="732">
        <v>0</v>
      </c>
      <c r="EB63" s="732">
        <v>0</v>
      </c>
      <c r="EC63" s="732">
        <v>1.9000000000000001</v>
      </c>
      <c r="ED63" s="732">
        <v>13669</v>
      </c>
      <c r="EE63" s="732">
        <v>0</v>
      </c>
      <c r="EF63" s="732">
        <v>0</v>
      </c>
      <c r="EG63" s="732">
        <v>0</v>
      </c>
      <c r="EH63" s="732">
        <v>286047</v>
      </c>
      <c r="EI63" s="732">
        <v>0</v>
      </c>
      <c r="EJ63" s="732">
        <v>0</v>
      </c>
      <c r="EK63" s="732">
        <v>12.061</v>
      </c>
      <c r="EL63" s="732">
        <v>0</v>
      </c>
      <c r="EM63" s="732">
        <v>0</v>
      </c>
      <c r="EN63" s="732">
        <v>1.5110000000000001</v>
      </c>
      <c r="EO63" s="732">
        <v>0</v>
      </c>
      <c r="EP63" s="732">
        <v>0</v>
      </c>
      <c r="EQ63" s="732">
        <v>13.572000000000001</v>
      </c>
      <c r="ER63" s="732">
        <v>0</v>
      </c>
      <c r="ES63" s="732">
        <v>43.738</v>
      </c>
      <c r="ET63" s="732">
        <v>0</v>
      </c>
      <c r="EU63" s="732">
        <v>650538</v>
      </c>
      <c r="EV63" s="732">
        <v>0</v>
      </c>
      <c r="EW63" s="732">
        <v>0</v>
      </c>
      <c r="EX63" s="732">
        <v>0</v>
      </c>
      <c r="EZ63" s="732">
        <v>7738771</v>
      </c>
      <c r="FA63" s="732">
        <v>0</v>
      </c>
      <c r="FB63" s="732">
        <v>8389309</v>
      </c>
      <c r="FC63" s="732">
        <v>0.97326799999999991</v>
      </c>
      <c r="FD63" s="732">
        <v>0</v>
      </c>
      <c r="FE63" s="732">
        <v>1094298</v>
      </c>
      <c r="FF63" s="732">
        <v>246999</v>
      </c>
      <c r="FG63" s="732">
        <v>5.4563E-2</v>
      </c>
      <c r="FH63" s="732">
        <v>4.8908E-2</v>
      </c>
      <c r="FI63" s="732">
        <v>0</v>
      </c>
      <c r="FJ63" s="732">
        <v>0</v>
      </c>
      <c r="FK63" s="732">
        <v>1580.681</v>
      </c>
      <c r="FL63" s="732">
        <v>9730606</v>
      </c>
      <c r="FM63" s="732">
        <v>0</v>
      </c>
      <c r="FN63" s="732">
        <v>0</v>
      </c>
      <c r="FO63" s="732">
        <v>0</v>
      </c>
      <c r="FP63" s="732">
        <v>0</v>
      </c>
      <c r="FQ63" s="732">
        <v>0</v>
      </c>
      <c r="FR63" s="732">
        <v>0</v>
      </c>
      <c r="FS63" s="732">
        <v>0</v>
      </c>
      <c r="FT63" s="732">
        <v>0</v>
      </c>
      <c r="FU63" s="732">
        <v>0</v>
      </c>
      <c r="FV63" s="732">
        <v>0</v>
      </c>
      <c r="FW63" s="732">
        <v>0</v>
      </c>
      <c r="FX63" s="732">
        <v>0</v>
      </c>
      <c r="FY63" s="732">
        <v>0</v>
      </c>
      <c r="FZ63" s="732">
        <v>0</v>
      </c>
      <c r="GA63" s="732">
        <v>0</v>
      </c>
      <c r="GB63" s="732">
        <v>291993</v>
      </c>
      <c r="GC63" s="732">
        <v>291993</v>
      </c>
      <c r="GD63" s="732">
        <v>33.072000000000003</v>
      </c>
      <c r="GF63" s="732">
        <v>0</v>
      </c>
      <c r="GG63" s="732">
        <v>0</v>
      </c>
      <c r="GH63" s="732">
        <v>0</v>
      </c>
      <c r="GI63" s="732">
        <v>0</v>
      </c>
      <c r="GJ63" s="732">
        <v>0</v>
      </c>
      <c r="GK63" s="732">
        <v>4971</v>
      </c>
      <c r="GL63" s="732">
        <v>0</v>
      </c>
      <c r="GM63" s="732">
        <v>0</v>
      </c>
      <c r="GN63" s="732">
        <v>0</v>
      </c>
      <c r="GO63" s="732">
        <v>0</v>
      </c>
      <c r="GP63" s="732">
        <v>9730606</v>
      </c>
      <c r="GQ63" s="732">
        <v>9730606</v>
      </c>
      <c r="GR63" s="732">
        <v>0</v>
      </c>
      <c r="GS63" s="732">
        <v>0</v>
      </c>
      <c r="GT63" s="732">
        <v>0</v>
      </c>
      <c r="HB63" s="732">
        <v>0</v>
      </c>
      <c r="HC63" s="732">
        <v>0</v>
      </c>
      <c r="HD63" s="732">
        <v>0</v>
      </c>
    </row>
    <row r="64" spans="1:212" hidden="1" x14ac:dyDescent="0.2">
      <c r="A64" s="732">
        <v>57846</v>
      </c>
      <c r="B64" s="732">
        <v>28349</v>
      </c>
      <c r="C64" s="732">
        <v>35</v>
      </c>
      <c r="D64" s="732">
        <v>2021</v>
      </c>
      <c r="E64" s="732">
        <v>5392</v>
      </c>
      <c r="F64" s="732">
        <v>0</v>
      </c>
      <c r="G64" s="732">
        <v>1503.25</v>
      </c>
      <c r="H64" s="732">
        <v>1423.171</v>
      </c>
      <c r="I64" s="732">
        <v>1423.171</v>
      </c>
      <c r="J64" s="732">
        <v>1503.25</v>
      </c>
      <c r="K64" s="732">
        <v>0</v>
      </c>
      <c r="L64" s="732">
        <v>6540</v>
      </c>
      <c r="M64" s="732">
        <v>0</v>
      </c>
      <c r="N64" s="732">
        <v>0</v>
      </c>
      <c r="P64" s="732">
        <v>1503.25</v>
      </c>
      <c r="Q64" s="732">
        <v>0</v>
      </c>
      <c r="R64" s="732">
        <v>716614</v>
      </c>
      <c r="S64" s="732">
        <v>476.71000000000004</v>
      </c>
      <c r="U64" s="732">
        <v>0</v>
      </c>
      <c r="V64" s="732">
        <v>428.66700000000003</v>
      </c>
      <c r="W64" s="732">
        <v>280348</v>
      </c>
      <c r="X64" s="732">
        <v>280348</v>
      </c>
      <c r="Z64" s="732">
        <v>0</v>
      </c>
      <c r="AA64" s="732">
        <v>1</v>
      </c>
      <c r="AB64" s="732">
        <v>1</v>
      </c>
      <c r="AC64" s="732">
        <v>0</v>
      </c>
      <c r="AD64" s="732" t="s">
        <v>318</v>
      </c>
      <c r="AE64" s="732">
        <v>0</v>
      </c>
      <c r="AH64" s="732">
        <v>0</v>
      </c>
      <c r="AI64" s="732">
        <v>0</v>
      </c>
      <c r="AJ64" s="732">
        <v>5104</v>
      </c>
      <c r="AK64" s="732" t="s">
        <v>787</v>
      </c>
      <c r="AL64" s="732" t="s">
        <v>118</v>
      </c>
      <c r="AM64" s="732">
        <v>0</v>
      </c>
      <c r="AN64" s="732">
        <v>0</v>
      </c>
      <c r="AO64" s="732">
        <v>0</v>
      </c>
      <c r="AP64" s="732">
        <v>0</v>
      </c>
      <c r="AQ64" s="732">
        <v>0</v>
      </c>
      <c r="AR64" s="732">
        <v>0</v>
      </c>
      <c r="AS64" s="732">
        <v>0</v>
      </c>
      <c r="AT64" s="732">
        <v>0</v>
      </c>
      <c r="AU64" s="732">
        <v>0</v>
      </c>
      <c r="AV64" s="732">
        <v>0</v>
      </c>
      <c r="AW64" s="732">
        <v>13941361</v>
      </c>
      <c r="AX64" s="732">
        <v>13861693</v>
      </c>
      <c r="AY64" s="732">
        <v>0</v>
      </c>
      <c r="AZ64" s="732">
        <v>796282</v>
      </c>
      <c r="BA64" s="732">
        <v>0</v>
      </c>
      <c r="BB64" s="732">
        <v>58860</v>
      </c>
      <c r="BC64" s="732">
        <v>58860</v>
      </c>
      <c r="BD64" s="732">
        <v>75</v>
      </c>
      <c r="BE64" s="732">
        <v>0</v>
      </c>
      <c r="BF64" s="732">
        <v>12212415</v>
      </c>
      <c r="BG64" s="732">
        <v>0</v>
      </c>
      <c r="BH64" s="732">
        <v>289.7</v>
      </c>
      <c r="BI64" s="732">
        <v>79668</v>
      </c>
      <c r="BJ64" s="732">
        <v>12</v>
      </c>
      <c r="BK64" s="732">
        <v>0</v>
      </c>
      <c r="BL64" s="732">
        <v>0</v>
      </c>
      <c r="BM64" s="732">
        <v>0</v>
      </c>
      <c r="BN64" s="732">
        <v>0</v>
      </c>
      <c r="BO64" s="732">
        <v>0</v>
      </c>
      <c r="BP64" s="732">
        <v>0</v>
      </c>
      <c r="BQ64" s="732">
        <v>5392</v>
      </c>
      <c r="BR64" s="732">
        <v>1</v>
      </c>
      <c r="BS64" s="732">
        <v>0</v>
      </c>
      <c r="BT64" s="732">
        <v>0</v>
      </c>
      <c r="BU64" s="732">
        <v>0</v>
      </c>
      <c r="BV64" s="732">
        <v>0</v>
      </c>
      <c r="BW64" s="732">
        <v>0</v>
      </c>
      <c r="BX64" s="732">
        <v>0</v>
      </c>
      <c r="BY64" s="732">
        <v>0</v>
      </c>
      <c r="BZ64" s="732">
        <v>0</v>
      </c>
      <c r="CA64" s="732">
        <v>0</v>
      </c>
      <c r="CB64" s="732">
        <v>0</v>
      </c>
      <c r="CC64" s="732">
        <v>0</v>
      </c>
      <c r="CG64" s="732">
        <v>0</v>
      </c>
      <c r="CH64" s="732">
        <v>0</v>
      </c>
      <c r="CI64" s="732">
        <v>0</v>
      </c>
      <c r="CJ64" s="732">
        <v>4</v>
      </c>
      <c r="CK64" s="732">
        <v>0</v>
      </c>
      <c r="CL64" s="732">
        <v>0</v>
      </c>
      <c r="CN64" s="732">
        <v>0</v>
      </c>
      <c r="CO64" s="732">
        <v>1</v>
      </c>
      <c r="CP64" s="732">
        <v>0.03</v>
      </c>
      <c r="CQ64" s="732">
        <v>0</v>
      </c>
      <c r="CR64" s="732">
        <v>1503.25</v>
      </c>
      <c r="CS64" s="732">
        <v>0</v>
      </c>
      <c r="CT64" s="732">
        <v>0</v>
      </c>
      <c r="CU64" s="732">
        <v>0</v>
      </c>
      <c r="CV64" s="732">
        <v>0</v>
      </c>
      <c r="CW64" s="732">
        <v>0</v>
      </c>
      <c r="CX64" s="732">
        <v>0</v>
      </c>
      <c r="CY64" s="732">
        <v>0</v>
      </c>
      <c r="CZ64" s="732">
        <v>0</v>
      </c>
      <c r="DA64" s="732">
        <v>1</v>
      </c>
      <c r="DB64" s="732">
        <v>9307538</v>
      </c>
      <c r="DC64" s="732">
        <v>0</v>
      </c>
      <c r="DD64" s="732">
        <v>0</v>
      </c>
      <c r="DE64" s="732">
        <v>1492650</v>
      </c>
      <c r="DF64" s="732">
        <v>1493123</v>
      </c>
      <c r="DG64" s="732">
        <v>1141.17</v>
      </c>
      <c r="DH64" s="732">
        <v>0</v>
      </c>
      <c r="DI64" s="732">
        <v>473</v>
      </c>
      <c r="DK64" s="732">
        <v>5392</v>
      </c>
      <c r="DL64" s="732">
        <v>0</v>
      </c>
      <c r="DM64" s="732">
        <v>878235</v>
      </c>
      <c r="DN64" s="732">
        <v>0</v>
      </c>
      <c r="DO64" s="732">
        <v>0</v>
      </c>
      <c r="DP64" s="732">
        <v>0</v>
      </c>
      <c r="DQ64" s="732">
        <v>0</v>
      </c>
      <c r="DR64" s="732">
        <v>0</v>
      </c>
      <c r="DS64" s="732">
        <v>0</v>
      </c>
      <c r="DT64" s="732">
        <v>0</v>
      </c>
      <c r="DU64" s="732">
        <v>0</v>
      </c>
      <c r="DV64" s="732">
        <v>0</v>
      </c>
      <c r="DW64" s="732">
        <v>0</v>
      </c>
      <c r="DX64" s="732">
        <v>0</v>
      </c>
      <c r="DY64" s="732">
        <v>0</v>
      </c>
      <c r="DZ64" s="732">
        <v>0</v>
      </c>
      <c r="EA64" s="732">
        <v>0</v>
      </c>
      <c r="EB64" s="732">
        <v>0</v>
      </c>
      <c r="EC64" s="732">
        <v>64.567000000000007</v>
      </c>
      <c r="ED64" s="732">
        <v>464495</v>
      </c>
      <c r="EE64" s="732">
        <v>0</v>
      </c>
      <c r="EF64" s="732">
        <v>0</v>
      </c>
      <c r="EG64" s="732">
        <v>0</v>
      </c>
      <c r="EH64" s="732">
        <v>413740</v>
      </c>
      <c r="EI64" s="732">
        <v>0</v>
      </c>
      <c r="EJ64" s="732">
        <v>0</v>
      </c>
      <c r="EK64" s="732">
        <v>18.158000000000001</v>
      </c>
      <c r="EL64" s="732">
        <v>0</v>
      </c>
      <c r="EM64" s="732">
        <v>0.40800000000000003</v>
      </c>
      <c r="EN64" s="732">
        <v>1.5130000000000001</v>
      </c>
      <c r="EO64" s="732">
        <v>0</v>
      </c>
      <c r="EP64" s="732">
        <v>0</v>
      </c>
      <c r="EQ64" s="732">
        <v>20.079000000000001</v>
      </c>
      <c r="ER64" s="732">
        <v>0</v>
      </c>
      <c r="ES64" s="732">
        <v>63.263000000000005</v>
      </c>
      <c r="ET64" s="732">
        <v>0</v>
      </c>
      <c r="EU64" s="732">
        <v>796282</v>
      </c>
      <c r="EV64" s="732">
        <v>0</v>
      </c>
      <c r="EW64" s="732">
        <v>0</v>
      </c>
      <c r="EX64" s="732">
        <v>0</v>
      </c>
      <c r="EZ64" s="732">
        <v>11831230</v>
      </c>
      <c r="FA64" s="732">
        <v>0</v>
      </c>
      <c r="FB64" s="732">
        <v>12627512</v>
      </c>
      <c r="FC64" s="732">
        <v>0.97326799999999991</v>
      </c>
      <c r="FD64" s="732">
        <v>0</v>
      </c>
      <c r="FE64" s="732">
        <v>1656555</v>
      </c>
      <c r="FF64" s="732">
        <v>373908</v>
      </c>
      <c r="FG64" s="732">
        <v>5.4563E-2</v>
      </c>
      <c r="FH64" s="732">
        <v>4.8908E-2</v>
      </c>
      <c r="FI64" s="732">
        <v>0</v>
      </c>
      <c r="FJ64" s="732">
        <v>0</v>
      </c>
      <c r="FK64" s="732">
        <v>2392.8450000000003</v>
      </c>
      <c r="FL64" s="732">
        <v>14657975</v>
      </c>
      <c r="FM64" s="732">
        <v>0</v>
      </c>
      <c r="FN64" s="732">
        <v>0</v>
      </c>
      <c r="FO64" s="732">
        <v>0</v>
      </c>
      <c r="FP64" s="732">
        <v>0</v>
      </c>
      <c r="FQ64" s="732">
        <v>0</v>
      </c>
      <c r="FR64" s="732">
        <v>0</v>
      </c>
      <c r="FS64" s="732">
        <v>0</v>
      </c>
      <c r="FT64" s="732">
        <v>0</v>
      </c>
      <c r="FU64" s="732">
        <v>0</v>
      </c>
      <c r="FV64" s="732">
        <v>0</v>
      </c>
      <c r="FW64" s="732">
        <v>0</v>
      </c>
      <c r="FX64" s="732">
        <v>0</v>
      </c>
      <c r="FY64" s="732">
        <v>0</v>
      </c>
      <c r="FZ64" s="732">
        <v>0</v>
      </c>
      <c r="GA64" s="732">
        <v>0</v>
      </c>
      <c r="GB64" s="732">
        <v>529740</v>
      </c>
      <c r="GC64" s="732">
        <v>529740</v>
      </c>
      <c r="GD64" s="732">
        <v>60</v>
      </c>
      <c r="GF64" s="732">
        <v>0</v>
      </c>
      <c r="GG64" s="732">
        <v>0</v>
      </c>
      <c r="GH64" s="732">
        <v>0</v>
      </c>
      <c r="GI64" s="732">
        <v>0</v>
      </c>
      <c r="GJ64" s="732">
        <v>0</v>
      </c>
      <c r="GK64" s="732">
        <v>4971</v>
      </c>
      <c r="GL64" s="732">
        <v>0</v>
      </c>
      <c r="GM64" s="732">
        <v>0</v>
      </c>
      <c r="GN64" s="732">
        <v>0</v>
      </c>
      <c r="GO64" s="732">
        <v>0</v>
      </c>
      <c r="GP64" s="732">
        <v>14657975</v>
      </c>
      <c r="GQ64" s="732">
        <v>14657975</v>
      </c>
      <c r="GR64" s="732">
        <v>0</v>
      </c>
      <c r="GS64" s="732">
        <v>0</v>
      </c>
      <c r="GT64" s="732">
        <v>0</v>
      </c>
      <c r="HB64" s="732">
        <v>0</v>
      </c>
      <c r="HC64" s="732">
        <v>0</v>
      </c>
      <c r="HD64" s="732">
        <v>0</v>
      </c>
    </row>
    <row r="65" spans="1:212" hidden="1" x14ac:dyDescent="0.2">
      <c r="A65" s="732">
        <v>57847</v>
      </c>
      <c r="B65" s="732">
        <v>28349</v>
      </c>
      <c r="C65" s="732">
        <v>35</v>
      </c>
      <c r="D65" s="732">
        <v>2021</v>
      </c>
      <c r="E65" s="732">
        <v>5392</v>
      </c>
      <c r="F65" s="732">
        <v>0</v>
      </c>
      <c r="G65" s="732">
        <v>1105.5830000000001</v>
      </c>
      <c r="H65" s="732">
        <v>994.90200000000004</v>
      </c>
      <c r="I65" s="732">
        <v>994.90200000000004</v>
      </c>
      <c r="J65" s="732">
        <v>1105.5830000000001</v>
      </c>
      <c r="K65" s="732">
        <v>0</v>
      </c>
      <c r="L65" s="732">
        <v>6540</v>
      </c>
      <c r="M65" s="732">
        <v>0</v>
      </c>
      <c r="N65" s="732">
        <v>0</v>
      </c>
      <c r="P65" s="732">
        <v>1105.5830000000001</v>
      </c>
      <c r="Q65" s="732">
        <v>0</v>
      </c>
      <c r="R65" s="732">
        <v>527042</v>
      </c>
      <c r="S65" s="732">
        <v>476.71000000000004</v>
      </c>
      <c r="U65" s="732">
        <v>0</v>
      </c>
      <c r="V65" s="732">
        <v>27.017000000000003</v>
      </c>
      <c r="W65" s="732">
        <v>17669</v>
      </c>
      <c r="X65" s="732">
        <v>17669</v>
      </c>
      <c r="Z65" s="732">
        <v>0</v>
      </c>
      <c r="AA65" s="732">
        <v>1</v>
      </c>
      <c r="AB65" s="732">
        <v>1</v>
      </c>
      <c r="AC65" s="732">
        <v>0</v>
      </c>
      <c r="AD65" s="732" t="s">
        <v>318</v>
      </c>
      <c r="AE65" s="732">
        <v>0</v>
      </c>
      <c r="AH65" s="732">
        <v>0</v>
      </c>
      <c r="AI65" s="732">
        <v>0</v>
      </c>
      <c r="AJ65" s="732">
        <v>5104</v>
      </c>
      <c r="AK65" s="732" t="s">
        <v>787</v>
      </c>
      <c r="AL65" s="732" t="s">
        <v>335</v>
      </c>
      <c r="AM65" s="732">
        <v>0</v>
      </c>
      <c r="AN65" s="732">
        <v>0</v>
      </c>
      <c r="AO65" s="732">
        <v>0</v>
      </c>
      <c r="AP65" s="732">
        <v>0</v>
      </c>
      <c r="AQ65" s="732">
        <v>0</v>
      </c>
      <c r="AR65" s="732">
        <v>0</v>
      </c>
      <c r="AS65" s="732">
        <v>0</v>
      </c>
      <c r="AT65" s="732">
        <v>0</v>
      </c>
      <c r="AU65" s="732">
        <v>0</v>
      </c>
      <c r="AV65" s="732">
        <v>0</v>
      </c>
      <c r="AW65" s="732">
        <v>9326967</v>
      </c>
      <c r="AX65" s="732">
        <v>9244335</v>
      </c>
      <c r="AY65" s="732">
        <v>0</v>
      </c>
      <c r="AZ65" s="732">
        <v>609674</v>
      </c>
      <c r="BA65" s="732">
        <v>0</v>
      </c>
      <c r="BB65" s="732">
        <v>0</v>
      </c>
      <c r="BC65" s="732">
        <v>0</v>
      </c>
      <c r="BD65" s="732">
        <v>0</v>
      </c>
      <c r="BE65" s="732">
        <v>0</v>
      </c>
      <c r="BF65" s="732">
        <v>8185593</v>
      </c>
      <c r="BG65" s="732">
        <v>0</v>
      </c>
      <c r="BH65" s="732">
        <v>300.48</v>
      </c>
      <c r="BI65" s="732">
        <v>82632</v>
      </c>
      <c r="BJ65" s="732">
        <v>12</v>
      </c>
      <c r="BK65" s="732">
        <v>0</v>
      </c>
      <c r="BL65" s="732">
        <v>0</v>
      </c>
      <c r="BM65" s="732">
        <v>0</v>
      </c>
      <c r="BN65" s="732">
        <v>0</v>
      </c>
      <c r="BO65" s="732">
        <v>0</v>
      </c>
      <c r="BP65" s="732">
        <v>0</v>
      </c>
      <c r="BQ65" s="732">
        <v>5392</v>
      </c>
      <c r="BR65" s="732">
        <v>1</v>
      </c>
      <c r="BS65" s="732">
        <v>0</v>
      </c>
      <c r="BT65" s="732">
        <v>0</v>
      </c>
      <c r="BU65" s="732">
        <v>0</v>
      </c>
      <c r="BV65" s="732">
        <v>0</v>
      </c>
      <c r="BW65" s="732">
        <v>0</v>
      </c>
      <c r="BX65" s="732">
        <v>0</v>
      </c>
      <c r="BY65" s="732">
        <v>0</v>
      </c>
      <c r="BZ65" s="732">
        <v>0</v>
      </c>
      <c r="CA65" s="732">
        <v>0</v>
      </c>
      <c r="CB65" s="732">
        <v>0</v>
      </c>
      <c r="CC65" s="732">
        <v>0</v>
      </c>
      <c r="CG65" s="732">
        <v>0</v>
      </c>
      <c r="CH65" s="732">
        <v>0</v>
      </c>
      <c r="CI65" s="732">
        <v>0</v>
      </c>
      <c r="CJ65" s="732">
        <v>5</v>
      </c>
      <c r="CK65" s="732">
        <v>0</v>
      </c>
      <c r="CL65" s="732">
        <v>0</v>
      </c>
      <c r="CN65" s="732">
        <v>0</v>
      </c>
      <c r="CO65" s="732">
        <v>1</v>
      </c>
      <c r="CP65" s="732">
        <v>0</v>
      </c>
      <c r="CQ65" s="732">
        <v>0</v>
      </c>
      <c r="CR65" s="732">
        <v>1105.5830000000001</v>
      </c>
      <c r="CS65" s="732">
        <v>0</v>
      </c>
      <c r="CT65" s="732">
        <v>0</v>
      </c>
      <c r="CU65" s="732">
        <v>0</v>
      </c>
      <c r="CV65" s="732">
        <v>0</v>
      </c>
      <c r="CW65" s="732">
        <v>0</v>
      </c>
      <c r="CX65" s="732">
        <v>0</v>
      </c>
      <c r="CY65" s="732">
        <v>0</v>
      </c>
      <c r="CZ65" s="732">
        <v>0</v>
      </c>
      <c r="DA65" s="732">
        <v>1</v>
      </c>
      <c r="DB65" s="732">
        <v>6506659</v>
      </c>
      <c r="DC65" s="732">
        <v>0</v>
      </c>
      <c r="DD65" s="732">
        <v>0</v>
      </c>
      <c r="DE65" s="732">
        <v>626754</v>
      </c>
      <c r="DF65" s="732">
        <v>626754</v>
      </c>
      <c r="DG65" s="732">
        <v>479.17</v>
      </c>
      <c r="DH65" s="732">
        <v>0</v>
      </c>
      <c r="DI65" s="732">
        <v>0</v>
      </c>
      <c r="DK65" s="732">
        <v>5392</v>
      </c>
      <c r="DL65" s="732">
        <v>0</v>
      </c>
      <c r="DM65" s="732">
        <v>386663</v>
      </c>
      <c r="DN65" s="732">
        <v>0</v>
      </c>
      <c r="DO65" s="732">
        <v>0</v>
      </c>
      <c r="DP65" s="732">
        <v>0</v>
      </c>
      <c r="DQ65" s="732">
        <v>0</v>
      </c>
      <c r="DR65" s="732">
        <v>0</v>
      </c>
      <c r="DS65" s="732">
        <v>0</v>
      </c>
      <c r="DT65" s="732">
        <v>0</v>
      </c>
      <c r="DU65" s="732">
        <v>0</v>
      </c>
      <c r="DV65" s="732">
        <v>0</v>
      </c>
      <c r="DW65" s="732">
        <v>0</v>
      </c>
      <c r="DX65" s="732">
        <v>0</v>
      </c>
      <c r="DY65" s="732">
        <v>0</v>
      </c>
      <c r="DZ65" s="732">
        <v>0</v>
      </c>
      <c r="EA65" s="732">
        <v>0</v>
      </c>
      <c r="EB65" s="732">
        <v>0</v>
      </c>
      <c r="EC65" s="732">
        <v>19.467000000000002</v>
      </c>
      <c r="ED65" s="732">
        <v>140046</v>
      </c>
      <c r="EE65" s="732">
        <v>0</v>
      </c>
      <c r="EF65" s="732">
        <v>0</v>
      </c>
      <c r="EG65" s="732">
        <v>0</v>
      </c>
      <c r="EH65" s="732">
        <v>246617</v>
      </c>
      <c r="EI65" s="732">
        <v>0</v>
      </c>
      <c r="EJ65" s="732">
        <v>0</v>
      </c>
      <c r="EK65" s="732">
        <v>10.468</v>
      </c>
      <c r="EL65" s="732">
        <v>0</v>
      </c>
      <c r="EM65" s="732">
        <v>0.27500000000000002</v>
      </c>
      <c r="EN65" s="732">
        <v>1.0960000000000001</v>
      </c>
      <c r="EO65" s="732">
        <v>0</v>
      </c>
      <c r="EP65" s="732">
        <v>0</v>
      </c>
      <c r="EQ65" s="732">
        <v>11.839</v>
      </c>
      <c r="ER65" s="732">
        <v>0</v>
      </c>
      <c r="ES65" s="732">
        <v>37.709000000000003</v>
      </c>
      <c r="ET65" s="732">
        <v>0</v>
      </c>
      <c r="EU65" s="732">
        <v>609674</v>
      </c>
      <c r="EV65" s="732">
        <v>0</v>
      </c>
      <c r="EW65" s="732">
        <v>0</v>
      </c>
      <c r="EX65" s="732">
        <v>0</v>
      </c>
      <c r="EZ65" s="732">
        <v>7883379</v>
      </c>
      <c r="FA65" s="732">
        <v>0</v>
      </c>
      <c r="FB65" s="732">
        <v>8493053</v>
      </c>
      <c r="FC65" s="732">
        <v>0.97326799999999991</v>
      </c>
      <c r="FD65" s="732">
        <v>0</v>
      </c>
      <c r="FE65" s="732">
        <v>1110337</v>
      </c>
      <c r="FF65" s="732">
        <v>250619</v>
      </c>
      <c r="FG65" s="732">
        <v>5.4563E-2</v>
      </c>
      <c r="FH65" s="732">
        <v>4.8908E-2</v>
      </c>
      <c r="FI65" s="732">
        <v>0</v>
      </c>
      <c r="FJ65" s="732">
        <v>0</v>
      </c>
      <c r="FK65" s="732">
        <v>1603.8480000000002</v>
      </c>
      <c r="FL65" s="732">
        <v>9854009</v>
      </c>
      <c r="FM65" s="732">
        <v>0</v>
      </c>
      <c r="FN65" s="732">
        <v>0</v>
      </c>
      <c r="FO65" s="732">
        <v>0</v>
      </c>
      <c r="FP65" s="732">
        <v>0</v>
      </c>
      <c r="FQ65" s="732">
        <v>0</v>
      </c>
      <c r="FR65" s="732">
        <v>0</v>
      </c>
      <c r="FS65" s="732">
        <v>0</v>
      </c>
      <c r="FT65" s="732">
        <v>0</v>
      </c>
      <c r="FU65" s="732">
        <v>0</v>
      </c>
      <c r="FV65" s="732">
        <v>0</v>
      </c>
      <c r="FW65" s="732">
        <v>0</v>
      </c>
      <c r="FX65" s="732">
        <v>0</v>
      </c>
      <c r="FY65" s="732">
        <v>0</v>
      </c>
      <c r="FZ65" s="732">
        <v>0</v>
      </c>
      <c r="GA65" s="732">
        <v>0</v>
      </c>
      <c r="GB65" s="732">
        <v>872676</v>
      </c>
      <c r="GC65" s="732">
        <v>872676</v>
      </c>
      <c r="GD65" s="732">
        <v>98.841999999999999</v>
      </c>
      <c r="GF65" s="732">
        <v>0</v>
      </c>
      <c r="GG65" s="732">
        <v>0</v>
      </c>
      <c r="GH65" s="732">
        <v>0</v>
      </c>
      <c r="GI65" s="732">
        <v>0</v>
      </c>
      <c r="GJ65" s="732">
        <v>0</v>
      </c>
      <c r="GK65" s="732">
        <v>4971</v>
      </c>
      <c r="GL65" s="732">
        <v>0</v>
      </c>
      <c r="GM65" s="732">
        <v>0</v>
      </c>
      <c r="GN65" s="732">
        <v>0</v>
      </c>
      <c r="GO65" s="732">
        <v>0</v>
      </c>
      <c r="GP65" s="732">
        <v>9854009</v>
      </c>
      <c r="GQ65" s="732">
        <v>9854009</v>
      </c>
      <c r="GR65" s="732">
        <v>0</v>
      </c>
      <c r="GS65" s="732">
        <v>0</v>
      </c>
      <c r="GT65" s="732">
        <v>0</v>
      </c>
      <c r="HB65" s="732">
        <v>0</v>
      </c>
      <c r="HC65" s="732">
        <v>0</v>
      </c>
      <c r="HD65" s="732">
        <v>0</v>
      </c>
    </row>
    <row r="66" spans="1:212" hidden="1" x14ac:dyDescent="0.2">
      <c r="A66" s="732">
        <v>57848</v>
      </c>
      <c r="B66" s="732">
        <v>28349</v>
      </c>
      <c r="C66" s="732">
        <v>35</v>
      </c>
      <c r="D66" s="732">
        <v>2021</v>
      </c>
      <c r="E66" s="732">
        <v>5392</v>
      </c>
      <c r="F66" s="732">
        <v>0</v>
      </c>
      <c r="G66" s="732">
        <v>18400.133000000002</v>
      </c>
      <c r="H66" s="732">
        <v>17449.577000000001</v>
      </c>
      <c r="I66" s="732">
        <v>17449.577000000001</v>
      </c>
      <c r="J66" s="732">
        <v>18400.133000000002</v>
      </c>
      <c r="K66" s="732">
        <v>0</v>
      </c>
      <c r="L66" s="732">
        <v>6540</v>
      </c>
      <c r="M66" s="732">
        <v>0</v>
      </c>
      <c r="N66" s="732">
        <v>0</v>
      </c>
      <c r="P66" s="732">
        <v>18400.133000000002</v>
      </c>
      <c r="Q66" s="732">
        <v>0</v>
      </c>
      <c r="R66" s="732">
        <v>8771527</v>
      </c>
      <c r="S66" s="732">
        <v>476.71000000000004</v>
      </c>
      <c r="U66" s="732">
        <v>0</v>
      </c>
      <c r="V66" s="732">
        <v>5814.55</v>
      </c>
      <c r="W66" s="732">
        <v>3802716</v>
      </c>
      <c r="X66" s="732">
        <v>3802716</v>
      </c>
      <c r="Z66" s="732">
        <v>0</v>
      </c>
      <c r="AA66" s="732">
        <v>1</v>
      </c>
      <c r="AB66" s="732">
        <v>1</v>
      </c>
      <c r="AC66" s="732">
        <v>0</v>
      </c>
      <c r="AD66" s="732" t="s">
        <v>318</v>
      </c>
      <c r="AE66" s="732">
        <v>0</v>
      </c>
      <c r="AH66" s="732">
        <v>0</v>
      </c>
      <c r="AI66" s="732">
        <v>0</v>
      </c>
      <c r="AJ66" s="732">
        <v>5104</v>
      </c>
      <c r="AK66" s="732" t="s">
        <v>787</v>
      </c>
      <c r="AL66" s="732" t="s">
        <v>503</v>
      </c>
      <c r="AM66" s="732">
        <v>0</v>
      </c>
      <c r="AN66" s="732">
        <v>0</v>
      </c>
      <c r="AO66" s="732">
        <v>0</v>
      </c>
      <c r="AP66" s="732">
        <v>0</v>
      </c>
      <c r="AQ66" s="732">
        <v>0</v>
      </c>
      <c r="AR66" s="732">
        <v>0</v>
      </c>
      <c r="AS66" s="732">
        <v>0</v>
      </c>
      <c r="AT66" s="732">
        <v>0</v>
      </c>
      <c r="AU66" s="732">
        <v>0</v>
      </c>
      <c r="AV66" s="732">
        <v>0</v>
      </c>
      <c r="AW66" s="732">
        <v>166691832</v>
      </c>
      <c r="AX66" s="732">
        <v>166056032</v>
      </c>
      <c r="AY66" s="732">
        <v>0</v>
      </c>
      <c r="AZ66" s="732">
        <v>9407327</v>
      </c>
      <c r="BA66" s="732">
        <v>0</v>
      </c>
      <c r="BB66" s="732">
        <v>722021</v>
      </c>
      <c r="BC66" s="732">
        <v>722021</v>
      </c>
      <c r="BD66" s="732">
        <v>920.00700000000006</v>
      </c>
      <c r="BE66" s="732">
        <v>0</v>
      </c>
      <c r="BF66" s="732">
        <v>146436280</v>
      </c>
      <c r="BG66" s="732">
        <v>0</v>
      </c>
      <c r="BH66" s="732">
        <v>2312</v>
      </c>
      <c r="BI66" s="732">
        <v>635800</v>
      </c>
      <c r="BJ66" s="732">
        <v>12</v>
      </c>
      <c r="BK66" s="732">
        <v>0</v>
      </c>
      <c r="BL66" s="732">
        <v>0</v>
      </c>
      <c r="BM66" s="732">
        <v>0</v>
      </c>
      <c r="BN66" s="732">
        <v>0</v>
      </c>
      <c r="BO66" s="732">
        <v>0</v>
      </c>
      <c r="BP66" s="732">
        <v>0</v>
      </c>
      <c r="BQ66" s="732">
        <v>5392</v>
      </c>
      <c r="BR66" s="732">
        <v>1</v>
      </c>
      <c r="BS66" s="732">
        <v>0</v>
      </c>
      <c r="BT66" s="732">
        <v>0</v>
      </c>
      <c r="BU66" s="732">
        <v>0</v>
      </c>
      <c r="BV66" s="732">
        <v>0</v>
      </c>
      <c r="BW66" s="732">
        <v>0</v>
      </c>
      <c r="BX66" s="732">
        <v>0</v>
      </c>
      <c r="BY66" s="732">
        <v>0</v>
      </c>
      <c r="BZ66" s="732">
        <v>0</v>
      </c>
      <c r="CA66" s="732">
        <v>0</v>
      </c>
      <c r="CB66" s="732">
        <v>0</v>
      </c>
      <c r="CC66" s="732">
        <v>0</v>
      </c>
      <c r="CG66" s="732">
        <v>0</v>
      </c>
      <c r="CH66" s="732">
        <v>0</v>
      </c>
      <c r="CI66" s="732">
        <v>0</v>
      </c>
      <c r="CJ66" s="732">
        <v>5</v>
      </c>
      <c r="CK66" s="732">
        <v>0</v>
      </c>
      <c r="CL66" s="732">
        <v>0</v>
      </c>
      <c r="CN66" s="732">
        <v>0</v>
      </c>
      <c r="CO66" s="732">
        <v>1</v>
      </c>
      <c r="CP66" s="732">
        <v>0.249</v>
      </c>
      <c r="CQ66" s="732">
        <v>0</v>
      </c>
      <c r="CR66" s="732">
        <v>18400.133000000002</v>
      </c>
      <c r="CS66" s="732">
        <v>0</v>
      </c>
      <c r="CT66" s="732">
        <v>0</v>
      </c>
      <c r="CU66" s="732">
        <v>0</v>
      </c>
      <c r="CV66" s="732">
        <v>0</v>
      </c>
      <c r="CW66" s="732">
        <v>0</v>
      </c>
      <c r="CX66" s="732">
        <v>0</v>
      </c>
      <c r="CY66" s="732">
        <v>0</v>
      </c>
      <c r="CZ66" s="732">
        <v>0</v>
      </c>
      <c r="DA66" s="732">
        <v>1</v>
      </c>
      <c r="DB66" s="732">
        <v>114120234</v>
      </c>
      <c r="DC66" s="732">
        <v>0</v>
      </c>
      <c r="DD66" s="732">
        <v>0</v>
      </c>
      <c r="DE66" s="732">
        <v>18359520</v>
      </c>
      <c r="DF66" s="732">
        <v>18363445</v>
      </c>
      <c r="DG66" s="732">
        <v>14036.33</v>
      </c>
      <c r="DH66" s="732">
        <v>0</v>
      </c>
      <c r="DI66" s="732">
        <v>3925</v>
      </c>
      <c r="DK66" s="732">
        <v>5392</v>
      </c>
      <c r="DL66" s="732">
        <v>0</v>
      </c>
      <c r="DM66" s="732">
        <v>7755217</v>
      </c>
      <c r="DN66" s="732">
        <v>0</v>
      </c>
      <c r="DO66" s="732">
        <v>0</v>
      </c>
      <c r="DP66" s="732">
        <v>0</v>
      </c>
      <c r="DQ66" s="732">
        <v>0</v>
      </c>
      <c r="DR66" s="732">
        <v>0</v>
      </c>
      <c r="DS66" s="732">
        <v>0</v>
      </c>
      <c r="DT66" s="732">
        <v>0</v>
      </c>
      <c r="DU66" s="732">
        <v>0</v>
      </c>
      <c r="DV66" s="732">
        <v>0</v>
      </c>
      <c r="DW66" s="732">
        <v>0</v>
      </c>
      <c r="DX66" s="732">
        <v>0</v>
      </c>
      <c r="DY66" s="732">
        <v>0</v>
      </c>
      <c r="DZ66" s="732">
        <v>0</v>
      </c>
      <c r="EA66" s="732">
        <v>3.5000000000000003E-2</v>
      </c>
      <c r="EB66" s="732">
        <v>0</v>
      </c>
      <c r="EC66" s="732">
        <v>203.15</v>
      </c>
      <c r="ED66" s="732">
        <v>1461461</v>
      </c>
      <c r="EE66" s="732">
        <v>0</v>
      </c>
      <c r="EF66" s="732">
        <v>0</v>
      </c>
      <c r="EG66" s="732">
        <v>0</v>
      </c>
      <c r="EH66" s="732">
        <v>6293756</v>
      </c>
      <c r="EI66" s="732">
        <v>0</v>
      </c>
      <c r="EJ66" s="732">
        <v>0</v>
      </c>
      <c r="EK66" s="732">
        <v>245.97300000000001</v>
      </c>
      <c r="EL66" s="732">
        <v>0</v>
      </c>
      <c r="EM66" s="732">
        <v>36.743000000000002</v>
      </c>
      <c r="EN66" s="732">
        <v>22.805</v>
      </c>
      <c r="EO66" s="732">
        <v>0</v>
      </c>
      <c r="EP66" s="732">
        <v>0</v>
      </c>
      <c r="EQ66" s="732">
        <v>305.55600000000004</v>
      </c>
      <c r="ER66" s="732">
        <v>0</v>
      </c>
      <c r="ES66" s="732">
        <v>962.34800000000007</v>
      </c>
      <c r="ET66" s="732">
        <v>0</v>
      </c>
      <c r="EU66" s="732">
        <v>9407327</v>
      </c>
      <c r="EV66" s="732">
        <v>0</v>
      </c>
      <c r="EW66" s="732">
        <v>0</v>
      </c>
      <c r="EX66" s="732">
        <v>0</v>
      </c>
      <c r="EZ66" s="732">
        <v>141709203</v>
      </c>
      <c r="FA66" s="732">
        <v>0</v>
      </c>
      <c r="FB66" s="732">
        <v>151116530</v>
      </c>
      <c r="FC66" s="732">
        <v>0.97326799999999991</v>
      </c>
      <c r="FD66" s="732">
        <v>0</v>
      </c>
      <c r="FE66" s="732">
        <v>19863378</v>
      </c>
      <c r="FF66" s="732">
        <v>4483451</v>
      </c>
      <c r="FG66" s="732">
        <v>5.4563E-2</v>
      </c>
      <c r="FH66" s="732">
        <v>4.8908E-2</v>
      </c>
      <c r="FI66" s="732">
        <v>0</v>
      </c>
      <c r="FJ66" s="732">
        <v>0</v>
      </c>
      <c r="FK66" s="732">
        <v>28692.058000000001</v>
      </c>
      <c r="FL66" s="732">
        <v>175463359</v>
      </c>
      <c r="FM66" s="732">
        <v>0</v>
      </c>
      <c r="FN66" s="732">
        <v>0</v>
      </c>
      <c r="FO66" s="732">
        <v>22392</v>
      </c>
      <c r="FP66" s="732">
        <v>0</v>
      </c>
      <c r="FQ66" s="732">
        <v>22392</v>
      </c>
      <c r="FR66" s="732">
        <v>22392</v>
      </c>
      <c r="FS66" s="732">
        <v>0</v>
      </c>
      <c r="FT66" s="732">
        <v>0</v>
      </c>
      <c r="FU66" s="732">
        <v>0</v>
      </c>
      <c r="FV66" s="732">
        <v>0</v>
      </c>
      <c r="FW66" s="732">
        <v>0</v>
      </c>
      <c r="FX66" s="732">
        <v>0</v>
      </c>
      <c r="FY66" s="732">
        <v>0</v>
      </c>
      <c r="FZ66" s="732">
        <v>0</v>
      </c>
      <c r="GA66" s="732">
        <v>0</v>
      </c>
      <c r="GB66" s="732">
        <v>5694705</v>
      </c>
      <c r="GC66" s="732">
        <v>5694705</v>
      </c>
      <c r="GD66" s="732">
        <v>645</v>
      </c>
      <c r="GF66" s="732">
        <v>0</v>
      </c>
      <c r="GG66" s="732">
        <v>0</v>
      </c>
      <c r="GH66" s="732">
        <v>0</v>
      </c>
      <c r="GI66" s="732">
        <v>0</v>
      </c>
      <c r="GJ66" s="732">
        <v>0</v>
      </c>
      <c r="GK66" s="732">
        <v>4971</v>
      </c>
      <c r="GL66" s="732">
        <v>0</v>
      </c>
      <c r="GM66" s="732">
        <v>0</v>
      </c>
      <c r="GN66" s="732">
        <v>0</v>
      </c>
      <c r="GO66" s="732">
        <v>0</v>
      </c>
      <c r="GP66" s="732">
        <v>175463359</v>
      </c>
      <c r="GQ66" s="732">
        <v>175463359</v>
      </c>
      <c r="GR66" s="732">
        <v>0</v>
      </c>
      <c r="GS66" s="732">
        <v>0</v>
      </c>
      <c r="GT66" s="732">
        <v>0</v>
      </c>
      <c r="HB66" s="732">
        <v>0</v>
      </c>
      <c r="HC66" s="732">
        <v>0</v>
      </c>
      <c r="HD66" s="732">
        <v>0</v>
      </c>
    </row>
    <row r="67" spans="1:212" hidden="1" x14ac:dyDescent="0.2">
      <c r="A67" s="732">
        <v>57850</v>
      </c>
      <c r="B67" s="732">
        <v>28349</v>
      </c>
      <c r="C67" s="732">
        <v>35</v>
      </c>
      <c r="D67" s="732">
        <v>2021</v>
      </c>
      <c r="E67" s="732">
        <v>5392</v>
      </c>
      <c r="F67" s="732">
        <v>0</v>
      </c>
      <c r="G67" s="732">
        <v>1220.1000000000001</v>
      </c>
      <c r="H67" s="732">
        <v>1164.4829999999999</v>
      </c>
      <c r="I67" s="732">
        <v>1164.4829999999999</v>
      </c>
      <c r="J67" s="732">
        <v>1220.1000000000001</v>
      </c>
      <c r="K67" s="732">
        <v>0</v>
      </c>
      <c r="L67" s="732">
        <v>6540</v>
      </c>
      <c r="M67" s="732">
        <v>0</v>
      </c>
      <c r="N67" s="732">
        <v>0</v>
      </c>
      <c r="P67" s="732">
        <v>1220.1000000000001</v>
      </c>
      <c r="Q67" s="732">
        <v>0</v>
      </c>
      <c r="R67" s="732">
        <v>581634</v>
      </c>
      <c r="S67" s="732">
        <v>476.71000000000004</v>
      </c>
      <c r="U67" s="732">
        <v>0</v>
      </c>
      <c r="V67" s="732">
        <v>237.9</v>
      </c>
      <c r="W67" s="732">
        <v>155587</v>
      </c>
      <c r="X67" s="732">
        <v>155587</v>
      </c>
      <c r="Z67" s="732">
        <v>0</v>
      </c>
      <c r="AA67" s="732">
        <v>1</v>
      </c>
      <c r="AB67" s="732">
        <v>1</v>
      </c>
      <c r="AC67" s="732">
        <v>0</v>
      </c>
      <c r="AD67" s="732" t="s">
        <v>318</v>
      </c>
      <c r="AE67" s="732">
        <v>0</v>
      </c>
      <c r="AH67" s="732">
        <v>0</v>
      </c>
      <c r="AI67" s="732">
        <v>0</v>
      </c>
      <c r="AJ67" s="732">
        <v>5104</v>
      </c>
      <c r="AK67" s="732" t="s">
        <v>787</v>
      </c>
      <c r="AL67" s="732" t="s">
        <v>392</v>
      </c>
      <c r="AM67" s="732">
        <v>0</v>
      </c>
      <c r="AN67" s="732">
        <v>0</v>
      </c>
      <c r="AO67" s="732">
        <v>0</v>
      </c>
      <c r="AP67" s="732">
        <v>0</v>
      </c>
      <c r="AQ67" s="732">
        <v>0</v>
      </c>
      <c r="AR67" s="732">
        <v>0</v>
      </c>
      <c r="AS67" s="732">
        <v>0</v>
      </c>
      <c r="AT67" s="732">
        <v>0</v>
      </c>
      <c r="AU67" s="732">
        <v>0</v>
      </c>
      <c r="AV67" s="732">
        <v>0</v>
      </c>
      <c r="AW67" s="732">
        <v>9958283</v>
      </c>
      <c r="AX67" s="732">
        <v>9932158</v>
      </c>
      <c r="AY67" s="732">
        <v>0</v>
      </c>
      <c r="AZ67" s="732">
        <v>607759</v>
      </c>
      <c r="BA67" s="732">
        <v>0</v>
      </c>
      <c r="BB67" s="732">
        <v>40268</v>
      </c>
      <c r="BC67" s="732">
        <v>40268</v>
      </c>
      <c r="BD67" s="732">
        <v>51.31</v>
      </c>
      <c r="BE67" s="732">
        <v>0</v>
      </c>
      <c r="BF67" s="732">
        <v>8807523</v>
      </c>
      <c r="BG67" s="732">
        <v>0</v>
      </c>
      <c r="BH67" s="732">
        <v>95</v>
      </c>
      <c r="BI67" s="732">
        <v>26125</v>
      </c>
      <c r="BJ67" s="732">
        <v>12</v>
      </c>
      <c r="BK67" s="732">
        <v>0</v>
      </c>
      <c r="BL67" s="732">
        <v>0</v>
      </c>
      <c r="BM67" s="732">
        <v>0</v>
      </c>
      <c r="BN67" s="732">
        <v>0</v>
      </c>
      <c r="BO67" s="732">
        <v>0</v>
      </c>
      <c r="BP67" s="732">
        <v>0</v>
      </c>
      <c r="BQ67" s="732">
        <v>5392</v>
      </c>
      <c r="BR67" s="732">
        <v>1</v>
      </c>
      <c r="BS67" s="732">
        <v>0</v>
      </c>
      <c r="BT67" s="732">
        <v>0</v>
      </c>
      <c r="BU67" s="732">
        <v>0</v>
      </c>
      <c r="BV67" s="732">
        <v>0</v>
      </c>
      <c r="BW67" s="732">
        <v>0</v>
      </c>
      <c r="BX67" s="732">
        <v>0</v>
      </c>
      <c r="BY67" s="732">
        <v>0</v>
      </c>
      <c r="BZ67" s="732">
        <v>0</v>
      </c>
      <c r="CA67" s="732">
        <v>0</v>
      </c>
      <c r="CB67" s="732">
        <v>0</v>
      </c>
      <c r="CC67" s="732">
        <v>0</v>
      </c>
      <c r="CG67" s="732">
        <v>0</v>
      </c>
      <c r="CH67" s="732">
        <v>0</v>
      </c>
      <c r="CI67" s="732">
        <v>0</v>
      </c>
      <c r="CJ67" s="732">
        <v>4</v>
      </c>
      <c r="CK67" s="732">
        <v>0</v>
      </c>
      <c r="CL67" s="732">
        <v>0</v>
      </c>
      <c r="CN67" s="732">
        <v>0</v>
      </c>
      <c r="CO67" s="732">
        <v>1</v>
      </c>
      <c r="CP67" s="732">
        <v>0</v>
      </c>
      <c r="CQ67" s="732">
        <v>0</v>
      </c>
      <c r="CR67" s="732">
        <v>1220.1000000000001</v>
      </c>
      <c r="CS67" s="732">
        <v>0</v>
      </c>
      <c r="CT67" s="732">
        <v>0</v>
      </c>
      <c r="CU67" s="732">
        <v>0</v>
      </c>
      <c r="CV67" s="732">
        <v>0</v>
      </c>
      <c r="CW67" s="732">
        <v>0</v>
      </c>
      <c r="CX67" s="732">
        <v>0</v>
      </c>
      <c r="CY67" s="732">
        <v>0</v>
      </c>
      <c r="CZ67" s="732">
        <v>0</v>
      </c>
      <c r="DA67" s="732">
        <v>1</v>
      </c>
      <c r="DB67" s="732">
        <v>7615719</v>
      </c>
      <c r="DC67" s="732">
        <v>0</v>
      </c>
      <c r="DD67" s="732">
        <v>0</v>
      </c>
      <c r="DE67" s="732">
        <v>587946</v>
      </c>
      <c r="DF67" s="732">
        <v>587946</v>
      </c>
      <c r="DG67" s="732">
        <v>449.5</v>
      </c>
      <c r="DH67" s="732">
        <v>0</v>
      </c>
      <c r="DI67" s="732">
        <v>0</v>
      </c>
      <c r="DK67" s="732">
        <v>5392</v>
      </c>
      <c r="DL67" s="732">
        <v>0</v>
      </c>
      <c r="DM67" s="732">
        <v>162552</v>
      </c>
      <c r="DN67" s="732">
        <v>0</v>
      </c>
      <c r="DO67" s="732">
        <v>0</v>
      </c>
      <c r="DP67" s="732">
        <v>0</v>
      </c>
      <c r="DQ67" s="732">
        <v>0</v>
      </c>
      <c r="DR67" s="732">
        <v>0</v>
      </c>
      <c r="DS67" s="732">
        <v>0</v>
      </c>
      <c r="DT67" s="732">
        <v>0</v>
      </c>
      <c r="DU67" s="732">
        <v>0</v>
      </c>
      <c r="DV67" s="732">
        <v>0</v>
      </c>
      <c r="DW67" s="732">
        <v>0</v>
      </c>
      <c r="DX67" s="732">
        <v>0</v>
      </c>
      <c r="DY67" s="732">
        <v>0</v>
      </c>
      <c r="DZ67" s="732">
        <v>0</v>
      </c>
      <c r="EA67" s="732">
        <v>0</v>
      </c>
      <c r="EB67" s="732">
        <v>0</v>
      </c>
      <c r="EC67" s="732">
        <v>20.7</v>
      </c>
      <c r="ED67" s="732">
        <v>148916</v>
      </c>
      <c r="EE67" s="732">
        <v>0</v>
      </c>
      <c r="EF67" s="732">
        <v>0</v>
      </c>
      <c r="EG67" s="732">
        <v>0</v>
      </c>
      <c r="EH67" s="732">
        <v>13636</v>
      </c>
      <c r="EI67" s="732">
        <v>0</v>
      </c>
      <c r="EJ67" s="732">
        <v>0</v>
      </c>
      <c r="EK67" s="732">
        <v>0</v>
      </c>
      <c r="EL67" s="732">
        <v>0</v>
      </c>
      <c r="EM67" s="732">
        <v>0</v>
      </c>
      <c r="EN67" s="732">
        <v>0.41700000000000004</v>
      </c>
      <c r="EO67" s="732">
        <v>0</v>
      </c>
      <c r="EP67" s="732">
        <v>0</v>
      </c>
      <c r="EQ67" s="732">
        <v>0.41700000000000004</v>
      </c>
      <c r="ER67" s="732">
        <v>0</v>
      </c>
      <c r="ES67" s="732">
        <v>2.085</v>
      </c>
      <c r="ET67" s="732">
        <v>0</v>
      </c>
      <c r="EU67" s="732">
        <v>607759</v>
      </c>
      <c r="EV67" s="732">
        <v>0</v>
      </c>
      <c r="EW67" s="732">
        <v>0</v>
      </c>
      <c r="EX67" s="732">
        <v>0</v>
      </c>
      <c r="EZ67" s="732">
        <v>8467799</v>
      </c>
      <c r="FA67" s="732">
        <v>0</v>
      </c>
      <c r="FB67" s="732">
        <v>9075558</v>
      </c>
      <c r="FC67" s="732">
        <v>0.97326799999999991</v>
      </c>
      <c r="FD67" s="732">
        <v>0</v>
      </c>
      <c r="FE67" s="732">
        <v>1194698</v>
      </c>
      <c r="FF67" s="732">
        <v>269661</v>
      </c>
      <c r="FG67" s="732">
        <v>5.4563E-2</v>
      </c>
      <c r="FH67" s="732">
        <v>4.8908E-2</v>
      </c>
      <c r="FI67" s="732">
        <v>0</v>
      </c>
      <c r="FJ67" s="732">
        <v>0</v>
      </c>
      <c r="FK67" s="732">
        <v>1725.7060000000001</v>
      </c>
      <c r="FL67" s="732">
        <v>10539917</v>
      </c>
      <c r="FM67" s="732">
        <v>0</v>
      </c>
      <c r="FN67" s="732">
        <v>0</v>
      </c>
      <c r="FO67" s="732">
        <v>0</v>
      </c>
      <c r="FP67" s="732">
        <v>0</v>
      </c>
      <c r="FQ67" s="732">
        <v>0</v>
      </c>
      <c r="FR67" s="732">
        <v>0</v>
      </c>
      <c r="FS67" s="732">
        <v>0</v>
      </c>
      <c r="FT67" s="732">
        <v>0</v>
      </c>
      <c r="FU67" s="732">
        <v>0</v>
      </c>
      <c r="FV67" s="732">
        <v>0</v>
      </c>
      <c r="FW67" s="732">
        <v>0</v>
      </c>
      <c r="FX67" s="732">
        <v>0</v>
      </c>
      <c r="FY67" s="732">
        <v>0</v>
      </c>
      <c r="FZ67" s="732">
        <v>0</v>
      </c>
      <c r="GA67" s="732">
        <v>0</v>
      </c>
      <c r="GB67" s="732">
        <v>487361</v>
      </c>
      <c r="GC67" s="732">
        <v>487361</v>
      </c>
      <c r="GD67" s="732">
        <v>55.2</v>
      </c>
      <c r="GF67" s="732">
        <v>0</v>
      </c>
      <c r="GG67" s="732">
        <v>0</v>
      </c>
      <c r="GH67" s="732">
        <v>0</v>
      </c>
      <c r="GI67" s="732">
        <v>0</v>
      </c>
      <c r="GJ67" s="732">
        <v>0</v>
      </c>
      <c r="GK67" s="732">
        <v>0</v>
      </c>
      <c r="GL67" s="732">
        <v>0</v>
      </c>
      <c r="GM67" s="732">
        <v>0</v>
      </c>
      <c r="GN67" s="732">
        <v>0</v>
      </c>
      <c r="GO67" s="732">
        <v>0</v>
      </c>
      <c r="GP67" s="732">
        <v>10539917</v>
      </c>
      <c r="GQ67" s="732">
        <v>10539917</v>
      </c>
      <c r="GR67" s="732">
        <v>0</v>
      </c>
      <c r="GS67" s="732">
        <v>0</v>
      </c>
      <c r="GT67" s="732">
        <v>0</v>
      </c>
      <c r="HB67" s="732">
        <v>0</v>
      </c>
      <c r="HC67" s="732">
        <v>0</v>
      </c>
      <c r="HD67" s="732">
        <v>0</v>
      </c>
    </row>
    <row r="68" spans="1:212" hidden="1" x14ac:dyDescent="0.2">
      <c r="A68" s="732">
        <v>57851</v>
      </c>
      <c r="B68" s="732">
        <v>28349</v>
      </c>
      <c r="C68" s="732">
        <v>35</v>
      </c>
      <c r="D68" s="732">
        <v>2021</v>
      </c>
      <c r="E68" s="732">
        <v>5392</v>
      </c>
      <c r="F68" s="732">
        <v>0</v>
      </c>
      <c r="G68" s="732">
        <v>49.818000000000005</v>
      </c>
      <c r="H68" s="732">
        <v>45.042999999999999</v>
      </c>
      <c r="I68" s="732">
        <v>45.042999999999999</v>
      </c>
      <c r="J68" s="732">
        <v>49.818000000000005</v>
      </c>
      <c r="K68" s="732">
        <v>0</v>
      </c>
      <c r="L68" s="732">
        <v>6540</v>
      </c>
      <c r="M68" s="732">
        <v>0</v>
      </c>
      <c r="N68" s="732">
        <v>0</v>
      </c>
      <c r="P68" s="732">
        <v>49.818000000000005</v>
      </c>
      <c r="Q68" s="732">
        <v>0</v>
      </c>
      <c r="R68" s="732">
        <v>23749</v>
      </c>
      <c r="S68" s="732">
        <v>476.71000000000004</v>
      </c>
      <c r="U68" s="732">
        <v>0</v>
      </c>
      <c r="V68" s="732">
        <v>5.05</v>
      </c>
      <c r="W68" s="732">
        <v>3303</v>
      </c>
      <c r="X68" s="732">
        <v>3303</v>
      </c>
      <c r="Z68" s="732">
        <v>0</v>
      </c>
      <c r="AA68" s="732">
        <v>1</v>
      </c>
      <c r="AB68" s="732">
        <v>1</v>
      </c>
      <c r="AC68" s="732">
        <v>0</v>
      </c>
      <c r="AD68" s="732" t="s">
        <v>318</v>
      </c>
      <c r="AE68" s="732">
        <v>0</v>
      </c>
      <c r="AH68" s="732">
        <v>0</v>
      </c>
      <c r="AI68" s="732">
        <v>0</v>
      </c>
      <c r="AJ68" s="732">
        <v>5104</v>
      </c>
      <c r="AK68" s="732" t="s">
        <v>787</v>
      </c>
      <c r="AL68" s="732" t="s">
        <v>475</v>
      </c>
      <c r="AM68" s="732">
        <v>0</v>
      </c>
      <c r="AN68" s="732">
        <v>0</v>
      </c>
      <c r="AO68" s="732">
        <v>0</v>
      </c>
      <c r="AP68" s="732">
        <v>0</v>
      </c>
      <c r="AQ68" s="732">
        <v>0</v>
      </c>
      <c r="AR68" s="732">
        <v>0</v>
      </c>
      <c r="AS68" s="732">
        <v>0</v>
      </c>
      <c r="AT68" s="732">
        <v>0</v>
      </c>
      <c r="AU68" s="732">
        <v>0</v>
      </c>
      <c r="AV68" s="732">
        <v>0</v>
      </c>
      <c r="AW68" s="732">
        <v>444246</v>
      </c>
      <c r="AX68" s="732">
        <v>444246</v>
      </c>
      <c r="AY68" s="732">
        <v>0</v>
      </c>
      <c r="AZ68" s="732">
        <v>23749</v>
      </c>
      <c r="BA68" s="732">
        <v>0</v>
      </c>
      <c r="BB68" s="732">
        <v>0</v>
      </c>
      <c r="BC68" s="732">
        <v>0</v>
      </c>
      <c r="BD68" s="732">
        <v>0</v>
      </c>
      <c r="BE68" s="732">
        <v>0</v>
      </c>
      <c r="BF68" s="732">
        <v>392045</v>
      </c>
      <c r="BG68" s="732">
        <v>0</v>
      </c>
      <c r="BH68" s="732">
        <v>0</v>
      </c>
      <c r="BI68" s="732">
        <v>0</v>
      </c>
      <c r="BJ68" s="732">
        <v>12</v>
      </c>
      <c r="BK68" s="732">
        <v>0</v>
      </c>
      <c r="BL68" s="732">
        <v>0</v>
      </c>
      <c r="BM68" s="732">
        <v>0</v>
      </c>
      <c r="BN68" s="732">
        <v>0</v>
      </c>
      <c r="BO68" s="732">
        <v>0</v>
      </c>
      <c r="BP68" s="732">
        <v>0</v>
      </c>
      <c r="BQ68" s="732">
        <v>5392</v>
      </c>
      <c r="BR68" s="732">
        <v>1</v>
      </c>
      <c r="BS68" s="732">
        <v>0</v>
      </c>
      <c r="BT68" s="732">
        <v>0</v>
      </c>
      <c r="BU68" s="732">
        <v>0</v>
      </c>
      <c r="BV68" s="732">
        <v>0</v>
      </c>
      <c r="BW68" s="732">
        <v>0</v>
      </c>
      <c r="BX68" s="732">
        <v>0</v>
      </c>
      <c r="BY68" s="732">
        <v>0</v>
      </c>
      <c r="BZ68" s="732">
        <v>0</v>
      </c>
      <c r="CA68" s="732">
        <v>0</v>
      </c>
      <c r="CB68" s="732">
        <v>0</v>
      </c>
      <c r="CC68" s="732">
        <v>0</v>
      </c>
      <c r="CG68" s="732">
        <v>0</v>
      </c>
      <c r="CH68" s="732">
        <v>0</v>
      </c>
      <c r="CI68" s="732">
        <v>0</v>
      </c>
      <c r="CJ68" s="732">
        <v>4</v>
      </c>
      <c r="CK68" s="732">
        <v>0</v>
      </c>
      <c r="CL68" s="732">
        <v>0</v>
      </c>
      <c r="CN68" s="732">
        <v>0</v>
      </c>
      <c r="CO68" s="732">
        <v>1</v>
      </c>
      <c r="CP68" s="732">
        <v>0</v>
      </c>
      <c r="CQ68" s="732">
        <v>0</v>
      </c>
      <c r="CR68" s="732">
        <v>49.818000000000005</v>
      </c>
      <c r="CS68" s="732">
        <v>0</v>
      </c>
      <c r="CT68" s="732">
        <v>0</v>
      </c>
      <c r="CU68" s="732">
        <v>0</v>
      </c>
      <c r="CV68" s="732">
        <v>0</v>
      </c>
      <c r="CW68" s="732">
        <v>0</v>
      </c>
      <c r="CX68" s="732">
        <v>0</v>
      </c>
      <c r="CY68" s="732">
        <v>0</v>
      </c>
      <c r="CZ68" s="732">
        <v>0</v>
      </c>
      <c r="DA68" s="732">
        <v>1</v>
      </c>
      <c r="DB68" s="732">
        <v>294581</v>
      </c>
      <c r="DC68" s="732">
        <v>0</v>
      </c>
      <c r="DD68" s="732">
        <v>0</v>
      </c>
      <c r="DE68" s="732">
        <v>0</v>
      </c>
      <c r="DF68" s="732">
        <v>0</v>
      </c>
      <c r="DG68" s="732">
        <v>0</v>
      </c>
      <c r="DH68" s="732">
        <v>0</v>
      </c>
      <c r="DI68" s="732">
        <v>0</v>
      </c>
      <c r="DK68" s="732">
        <v>5392</v>
      </c>
      <c r="DL68" s="732">
        <v>0</v>
      </c>
      <c r="DM68" s="732">
        <v>104929</v>
      </c>
      <c r="DN68" s="732">
        <v>0</v>
      </c>
      <c r="DO68" s="732">
        <v>0</v>
      </c>
      <c r="DP68" s="732">
        <v>0</v>
      </c>
      <c r="DQ68" s="732">
        <v>0</v>
      </c>
      <c r="DR68" s="732">
        <v>0</v>
      </c>
      <c r="DS68" s="732">
        <v>0</v>
      </c>
      <c r="DT68" s="732">
        <v>0</v>
      </c>
      <c r="DU68" s="732">
        <v>0</v>
      </c>
      <c r="DV68" s="732">
        <v>0</v>
      </c>
      <c r="DW68" s="732">
        <v>0</v>
      </c>
      <c r="DX68" s="732">
        <v>0</v>
      </c>
      <c r="DY68" s="732">
        <v>0</v>
      </c>
      <c r="DZ68" s="732">
        <v>0</v>
      </c>
      <c r="EA68" s="732">
        <v>0</v>
      </c>
      <c r="EB68" s="732">
        <v>0</v>
      </c>
      <c r="EC68" s="732">
        <v>1.1320000000000001</v>
      </c>
      <c r="ED68" s="732">
        <v>8144</v>
      </c>
      <c r="EE68" s="732">
        <v>0</v>
      </c>
      <c r="EF68" s="732">
        <v>0</v>
      </c>
      <c r="EG68" s="732">
        <v>0</v>
      </c>
      <c r="EH68" s="732">
        <v>96785</v>
      </c>
      <c r="EI68" s="732">
        <v>0</v>
      </c>
      <c r="EJ68" s="732">
        <v>0</v>
      </c>
      <c r="EK68" s="732">
        <v>4.5380000000000003</v>
      </c>
      <c r="EL68" s="732">
        <v>0</v>
      </c>
      <c r="EM68" s="732">
        <v>0</v>
      </c>
      <c r="EN68" s="732">
        <v>0.23700000000000002</v>
      </c>
      <c r="EO68" s="732">
        <v>0</v>
      </c>
      <c r="EP68" s="732">
        <v>0</v>
      </c>
      <c r="EQ68" s="732">
        <v>4.7750000000000004</v>
      </c>
      <c r="ER68" s="732">
        <v>0</v>
      </c>
      <c r="ES68" s="732">
        <v>14.799000000000001</v>
      </c>
      <c r="ET68" s="732">
        <v>0</v>
      </c>
      <c r="EU68" s="732">
        <v>23749</v>
      </c>
      <c r="EV68" s="732">
        <v>0</v>
      </c>
      <c r="EW68" s="732">
        <v>0</v>
      </c>
      <c r="EX68" s="732">
        <v>0</v>
      </c>
      <c r="EZ68" s="732">
        <v>379064</v>
      </c>
      <c r="FA68" s="732">
        <v>0</v>
      </c>
      <c r="FB68" s="732">
        <v>402813</v>
      </c>
      <c r="FC68" s="732">
        <v>0.97326799999999991</v>
      </c>
      <c r="FD68" s="732">
        <v>0</v>
      </c>
      <c r="FE68" s="732">
        <v>53179</v>
      </c>
      <c r="FF68" s="732">
        <v>12003</v>
      </c>
      <c r="FG68" s="732">
        <v>5.4563E-2</v>
      </c>
      <c r="FH68" s="732">
        <v>4.8908E-2</v>
      </c>
      <c r="FI68" s="732">
        <v>0</v>
      </c>
      <c r="FJ68" s="732">
        <v>0</v>
      </c>
      <c r="FK68" s="732">
        <v>76.816000000000003</v>
      </c>
      <c r="FL68" s="732">
        <v>467995</v>
      </c>
      <c r="FM68" s="732">
        <v>0</v>
      </c>
      <c r="FN68" s="732">
        <v>0</v>
      </c>
      <c r="FO68" s="732">
        <v>0</v>
      </c>
      <c r="FP68" s="732">
        <v>0</v>
      </c>
      <c r="FQ68" s="732">
        <v>0</v>
      </c>
      <c r="FR68" s="732">
        <v>0</v>
      </c>
      <c r="FS68" s="732">
        <v>0</v>
      </c>
      <c r="FT68" s="732">
        <v>0</v>
      </c>
      <c r="FU68" s="732">
        <v>0</v>
      </c>
      <c r="FV68" s="732">
        <v>0</v>
      </c>
      <c r="FW68" s="732">
        <v>0</v>
      </c>
      <c r="FX68" s="732">
        <v>0</v>
      </c>
      <c r="FY68" s="732">
        <v>0</v>
      </c>
      <c r="FZ68" s="732">
        <v>0</v>
      </c>
      <c r="GA68" s="732">
        <v>0</v>
      </c>
      <c r="GB68" s="732">
        <v>0</v>
      </c>
      <c r="GC68" s="732">
        <v>0</v>
      </c>
      <c r="GD68" s="732">
        <v>0</v>
      </c>
      <c r="GF68" s="732">
        <v>0</v>
      </c>
      <c r="GG68" s="732">
        <v>0</v>
      </c>
      <c r="GH68" s="732">
        <v>0</v>
      </c>
      <c r="GI68" s="732">
        <v>0</v>
      </c>
      <c r="GJ68" s="732">
        <v>0</v>
      </c>
      <c r="GK68" s="732">
        <v>0</v>
      </c>
      <c r="GL68" s="732">
        <v>0</v>
      </c>
      <c r="GM68" s="732">
        <v>0</v>
      </c>
      <c r="GN68" s="732">
        <v>0</v>
      </c>
      <c r="GO68" s="732">
        <v>0</v>
      </c>
      <c r="GP68" s="732">
        <v>467995</v>
      </c>
      <c r="GQ68" s="732">
        <v>467995</v>
      </c>
      <c r="GR68" s="732">
        <v>0</v>
      </c>
      <c r="GS68" s="732">
        <v>0</v>
      </c>
      <c r="GT68" s="732">
        <v>0</v>
      </c>
      <c r="HB68" s="732">
        <v>0</v>
      </c>
      <c r="HC68" s="732">
        <v>0</v>
      </c>
      <c r="HD68" s="732">
        <v>0</v>
      </c>
    </row>
    <row r="69" spans="1:212" hidden="1" x14ac:dyDescent="0.2">
      <c r="A69" s="732">
        <v>61802</v>
      </c>
      <c r="B69" s="732">
        <v>28349</v>
      </c>
      <c r="C69" s="732">
        <v>35</v>
      </c>
      <c r="D69" s="732">
        <v>2021</v>
      </c>
      <c r="E69" s="732">
        <v>5392</v>
      </c>
      <c r="F69" s="732">
        <v>0</v>
      </c>
      <c r="G69" s="732">
        <v>549.60500000000002</v>
      </c>
      <c r="H69" s="732">
        <v>534.24</v>
      </c>
      <c r="I69" s="732">
        <v>534.24</v>
      </c>
      <c r="J69" s="732">
        <v>549.60500000000002</v>
      </c>
      <c r="K69" s="732">
        <v>0</v>
      </c>
      <c r="L69" s="732">
        <v>6540</v>
      </c>
      <c r="M69" s="732">
        <v>0</v>
      </c>
      <c r="N69" s="732">
        <v>0</v>
      </c>
      <c r="P69" s="732">
        <v>549.60500000000002</v>
      </c>
      <c r="Q69" s="732">
        <v>0</v>
      </c>
      <c r="R69" s="732">
        <v>262002</v>
      </c>
      <c r="S69" s="732">
        <v>476.71000000000004</v>
      </c>
      <c r="U69" s="732">
        <v>0</v>
      </c>
      <c r="V69" s="732">
        <v>193.09</v>
      </c>
      <c r="W69" s="732">
        <v>126281</v>
      </c>
      <c r="X69" s="732">
        <v>126281</v>
      </c>
      <c r="Z69" s="732">
        <v>0</v>
      </c>
      <c r="AA69" s="732">
        <v>1</v>
      </c>
      <c r="AB69" s="732">
        <v>1</v>
      </c>
      <c r="AC69" s="732">
        <v>0</v>
      </c>
      <c r="AD69" s="732" t="s">
        <v>318</v>
      </c>
      <c r="AE69" s="732">
        <v>0</v>
      </c>
      <c r="AH69" s="732">
        <v>0</v>
      </c>
      <c r="AI69" s="732">
        <v>0</v>
      </c>
      <c r="AJ69" s="732">
        <v>5104</v>
      </c>
      <c r="AK69" s="732" t="s">
        <v>787</v>
      </c>
      <c r="AL69" s="732" t="s">
        <v>337</v>
      </c>
      <c r="AM69" s="732">
        <v>0</v>
      </c>
      <c r="AN69" s="732">
        <v>0</v>
      </c>
      <c r="AO69" s="732">
        <v>0</v>
      </c>
      <c r="AP69" s="732">
        <v>0</v>
      </c>
      <c r="AQ69" s="732">
        <v>0</v>
      </c>
      <c r="AR69" s="732">
        <v>0</v>
      </c>
      <c r="AS69" s="732">
        <v>0</v>
      </c>
      <c r="AT69" s="732">
        <v>0</v>
      </c>
      <c r="AU69" s="732">
        <v>0</v>
      </c>
      <c r="AV69" s="732">
        <v>0</v>
      </c>
      <c r="AW69" s="732">
        <v>5305708</v>
      </c>
      <c r="AX69" s="732">
        <v>5297375</v>
      </c>
      <c r="AY69" s="732">
        <v>0</v>
      </c>
      <c r="AZ69" s="732">
        <v>262002</v>
      </c>
      <c r="BA69" s="732">
        <v>16</v>
      </c>
      <c r="BB69" s="732">
        <v>0</v>
      </c>
      <c r="BC69" s="732">
        <v>0</v>
      </c>
      <c r="BD69" s="732">
        <v>0</v>
      </c>
      <c r="BE69" s="732">
        <v>0</v>
      </c>
      <c r="BF69" s="732">
        <v>4610830</v>
      </c>
      <c r="BG69" s="732">
        <v>0</v>
      </c>
      <c r="BH69" s="732">
        <v>0</v>
      </c>
      <c r="BI69" s="732">
        <v>0</v>
      </c>
      <c r="BJ69" s="732">
        <v>12</v>
      </c>
      <c r="BK69" s="732">
        <v>0</v>
      </c>
      <c r="BL69" s="732">
        <v>0</v>
      </c>
      <c r="BM69" s="732">
        <v>0</v>
      </c>
      <c r="BN69" s="732">
        <v>0</v>
      </c>
      <c r="BO69" s="732">
        <v>0</v>
      </c>
      <c r="BP69" s="732">
        <v>0</v>
      </c>
      <c r="BQ69" s="732">
        <v>5392</v>
      </c>
      <c r="BR69" s="732">
        <v>1</v>
      </c>
      <c r="BS69" s="732">
        <v>0</v>
      </c>
      <c r="BT69" s="732">
        <v>0</v>
      </c>
      <c r="BU69" s="732">
        <v>0</v>
      </c>
      <c r="BV69" s="732">
        <v>0</v>
      </c>
      <c r="BW69" s="732">
        <v>0</v>
      </c>
      <c r="BX69" s="732">
        <v>0</v>
      </c>
      <c r="BY69" s="732">
        <v>0</v>
      </c>
      <c r="BZ69" s="732">
        <v>0</v>
      </c>
      <c r="CA69" s="732">
        <v>0</v>
      </c>
      <c r="CB69" s="732">
        <v>0</v>
      </c>
      <c r="CC69" s="732">
        <v>0</v>
      </c>
      <c r="CG69" s="732">
        <v>0</v>
      </c>
      <c r="CH69" s="732">
        <v>8333</v>
      </c>
      <c r="CI69" s="732">
        <v>0</v>
      </c>
      <c r="CJ69" s="732">
        <v>4</v>
      </c>
      <c r="CK69" s="732">
        <v>0</v>
      </c>
      <c r="CL69" s="732">
        <v>0</v>
      </c>
      <c r="CN69" s="732">
        <v>0</v>
      </c>
      <c r="CO69" s="732">
        <v>1</v>
      </c>
      <c r="CP69" s="732">
        <v>0</v>
      </c>
      <c r="CQ69" s="732">
        <v>1.333</v>
      </c>
      <c r="CR69" s="732">
        <v>549.60500000000002</v>
      </c>
      <c r="CS69" s="732">
        <v>0</v>
      </c>
      <c r="CT69" s="732">
        <v>0</v>
      </c>
      <c r="CU69" s="732">
        <v>0</v>
      </c>
      <c r="CV69" s="732">
        <v>0</v>
      </c>
      <c r="CW69" s="732">
        <v>0</v>
      </c>
      <c r="CX69" s="732">
        <v>0</v>
      </c>
      <c r="CY69" s="732">
        <v>0</v>
      </c>
      <c r="CZ69" s="732">
        <v>0</v>
      </c>
      <c r="DA69" s="732">
        <v>1</v>
      </c>
      <c r="DB69" s="732">
        <v>3493930</v>
      </c>
      <c r="DC69" s="732">
        <v>0</v>
      </c>
      <c r="DD69" s="732">
        <v>0</v>
      </c>
      <c r="DE69" s="732">
        <v>726372</v>
      </c>
      <c r="DF69" s="732">
        <v>726372</v>
      </c>
      <c r="DG69" s="732">
        <v>555.33000000000004</v>
      </c>
      <c r="DH69" s="732">
        <v>0</v>
      </c>
      <c r="DI69" s="732">
        <v>0</v>
      </c>
      <c r="DK69" s="732">
        <v>5392</v>
      </c>
      <c r="DL69" s="732">
        <v>0</v>
      </c>
      <c r="DM69" s="732">
        <v>390889</v>
      </c>
      <c r="DN69" s="732">
        <v>0</v>
      </c>
      <c r="DO69" s="732">
        <v>0</v>
      </c>
      <c r="DP69" s="732">
        <v>0</v>
      </c>
      <c r="DQ69" s="732">
        <v>0</v>
      </c>
      <c r="DR69" s="732">
        <v>0</v>
      </c>
      <c r="DS69" s="732">
        <v>0</v>
      </c>
      <c r="DT69" s="732">
        <v>0</v>
      </c>
      <c r="DU69" s="732">
        <v>0</v>
      </c>
      <c r="DV69" s="732">
        <v>0</v>
      </c>
      <c r="DW69" s="732">
        <v>0</v>
      </c>
      <c r="DX69" s="732">
        <v>0</v>
      </c>
      <c r="DY69" s="732">
        <v>0</v>
      </c>
      <c r="DZ69" s="732">
        <v>0</v>
      </c>
      <c r="EA69" s="732">
        <v>0</v>
      </c>
      <c r="EB69" s="732">
        <v>0</v>
      </c>
      <c r="EC69" s="732">
        <v>10.18</v>
      </c>
      <c r="ED69" s="732">
        <v>73235</v>
      </c>
      <c r="EE69" s="732">
        <v>0</v>
      </c>
      <c r="EF69" s="732">
        <v>0</v>
      </c>
      <c r="EG69" s="732">
        <v>0</v>
      </c>
      <c r="EH69" s="732">
        <v>317654</v>
      </c>
      <c r="EI69" s="732">
        <v>0</v>
      </c>
      <c r="EJ69" s="732">
        <v>0</v>
      </c>
      <c r="EK69" s="732">
        <v>13.975000000000001</v>
      </c>
      <c r="EL69" s="732">
        <v>0</v>
      </c>
      <c r="EM69" s="732">
        <v>0.152</v>
      </c>
      <c r="EN69" s="732">
        <v>1.238</v>
      </c>
      <c r="EO69" s="732">
        <v>0</v>
      </c>
      <c r="EP69" s="732">
        <v>0</v>
      </c>
      <c r="EQ69" s="732">
        <v>15.365</v>
      </c>
      <c r="ER69" s="732">
        <v>0</v>
      </c>
      <c r="ES69" s="732">
        <v>48.571000000000005</v>
      </c>
      <c r="ET69" s="732">
        <v>8333</v>
      </c>
      <c r="EU69" s="732">
        <v>262002</v>
      </c>
      <c r="EV69" s="732">
        <v>0</v>
      </c>
      <c r="EW69" s="732">
        <v>0</v>
      </c>
      <c r="EX69" s="732">
        <v>0</v>
      </c>
      <c r="EZ69" s="732">
        <v>4530768</v>
      </c>
      <c r="FA69" s="732">
        <v>0</v>
      </c>
      <c r="FB69" s="732">
        <v>4792770</v>
      </c>
      <c r="FC69" s="732">
        <v>0.97326799999999991</v>
      </c>
      <c r="FD69" s="732">
        <v>0</v>
      </c>
      <c r="FE69" s="732">
        <v>625437</v>
      </c>
      <c r="FF69" s="732">
        <v>141170</v>
      </c>
      <c r="FG69" s="732">
        <v>5.4563E-2</v>
      </c>
      <c r="FH69" s="732">
        <v>4.8908E-2</v>
      </c>
      <c r="FI69" s="732">
        <v>0</v>
      </c>
      <c r="FJ69" s="732">
        <v>0</v>
      </c>
      <c r="FK69" s="732">
        <v>903.42500000000007</v>
      </c>
      <c r="FL69" s="732">
        <v>5567710</v>
      </c>
      <c r="FM69" s="732">
        <v>0</v>
      </c>
      <c r="FN69" s="732">
        <v>0</v>
      </c>
      <c r="FO69" s="732">
        <v>55298</v>
      </c>
      <c r="FP69" s="732">
        <v>0</v>
      </c>
      <c r="FQ69" s="732">
        <v>55298</v>
      </c>
      <c r="FR69" s="732">
        <v>55298</v>
      </c>
      <c r="FS69" s="732">
        <v>0</v>
      </c>
      <c r="FT69" s="732">
        <v>0</v>
      </c>
      <c r="FU69" s="732">
        <v>0</v>
      </c>
      <c r="FV69" s="732">
        <v>0</v>
      </c>
      <c r="FW69" s="732">
        <v>0</v>
      </c>
      <c r="FX69" s="732">
        <v>0</v>
      </c>
      <c r="FY69" s="732">
        <v>0</v>
      </c>
      <c r="FZ69" s="732">
        <v>0</v>
      </c>
      <c r="GA69" s="732">
        <v>0</v>
      </c>
      <c r="GB69" s="732">
        <v>0</v>
      </c>
      <c r="GC69" s="732">
        <v>0</v>
      </c>
      <c r="GD69" s="732">
        <v>0</v>
      </c>
      <c r="GF69" s="732">
        <v>0</v>
      </c>
      <c r="GG69" s="732">
        <v>0</v>
      </c>
      <c r="GH69" s="732">
        <v>0</v>
      </c>
      <c r="GI69" s="732">
        <v>0</v>
      </c>
      <c r="GJ69" s="732">
        <v>0</v>
      </c>
      <c r="GK69" s="732">
        <v>5284</v>
      </c>
      <c r="GL69" s="732">
        <v>23597</v>
      </c>
      <c r="GM69" s="732">
        <v>0</v>
      </c>
      <c r="GN69" s="732">
        <v>63454</v>
      </c>
      <c r="GO69" s="732">
        <v>0</v>
      </c>
      <c r="GP69" s="732">
        <v>5559377</v>
      </c>
      <c r="GQ69" s="732">
        <v>5559377</v>
      </c>
      <c r="GR69" s="732">
        <v>0</v>
      </c>
      <c r="GS69" s="732">
        <v>0</v>
      </c>
      <c r="GT69" s="732">
        <v>0</v>
      </c>
      <c r="HB69" s="732">
        <v>0</v>
      </c>
      <c r="HC69" s="732">
        <v>0</v>
      </c>
      <c r="HD69" s="732">
        <v>0</v>
      </c>
    </row>
    <row r="70" spans="1:212" hidden="1" x14ac:dyDescent="0.2">
      <c r="A70" s="732">
        <v>61804</v>
      </c>
      <c r="B70" s="732">
        <v>28349</v>
      </c>
      <c r="C70" s="732">
        <v>35</v>
      </c>
      <c r="D70" s="732">
        <v>2021</v>
      </c>
      <c r="E70" s="732">
        <v>5392</v>
      </c>
      <c r="F70" s="732">
        <v>0</v>
      </c>
      <c r="G70" s="732">
        <v>1222.1200000000001</v>
      </c>
      <c r="H70" s="732">
        <v>1161.296</v>
      </c>
      <c r="I70" s="732">
        <v>1161.296</v>
      </c>
      <c r="J70" s="732">
        <v>1222.1200000000001</v>
      </c>
      <c r="K70" s="732">
        <v>0</v>
      </c>
      <c r="L70" s="732">
        <v>6540</v>
      </c>
      <c r="M70" s="732">
        <v>0</v>
      </c>
      <c r="N70" s="732">
        <v>0</v>
      </c>
      <c r="P70" s="732">
        <v>1222.1200000000001</v>
      </c>
      <c r="Q70" s="732">
        <v>0</v>
      </c>
      <c r="R70" s="732">
        <v>582597</v>
      </c>
      <c r="S70" s="732">
        <v>476.71000000000004</v>
      </c>
      <c r="U70" s="732">
        <v>0</v>
      </c>
      <c r="V70" s="732">
        <v>58.160000000000004</v>
      </c>
      <c r="W70" s="732">
        <v>38037</v>
      </c>
      <c r="X70" s="732">
        <v>38037</v>
      </c>
      <c r="Z70" s="732">
        <v>0</v>
      </c>
      <c r="AA70" s="732">
        <v>1</v>
      </c>
      <c r="AB70" s="732">
        <v>1</v>
      </c>
      <c r="AC70" s="732">
        <v>0</v>
      </c>
      <c r="AD70" s="732" t="s">
        <v>318</v>
      </c>
      <c r="AE70" s="732">
        <v>0</v>
      </c>
      <c r="AH70" s="732">
        <v>0</v>
      </c>
      <c r="AI70" s="732">
        <v>0</v>
      </c>
      <c r="AJ70" s="732">
        <v>5104</v>
      </c>
      <c r="AK70" s="732" t="s">
        <v>787</v>
      </c>
      <c r="AL70" s="732" t="s">
        <v>338</v>
      </c>
      <c r="AM70" s="732">
        <v>0</v>
      </c>
      <c r="AN70" s="732">
        <v>0</v>
      </c>
      <c r="AO70" s="732">
        <v>0</v>
      </c>
      <c r="AP70" s="732">
        <v>0</v>
      </c>
      <c r="AQ70" s="732">
        <v>0</v>
      </c>
      <c r="AR70" s="732">
        <v>0</v>
      </c>
      <c r="AS70" s="732">
        <v>0</v>
      </c>
      <c r="AT70" s="732">
        <v>0</v>
      </c>
      <c r="AU70" s="732">
        <v>0</v>
      </c>
      <c r="AV70" s="732">
        <v>0</v>
      </c>
      <c r="AW70" s="732">
        <v>9624560</v>
      </c>
      <c r="AX70" s="732">
        <v>9520060</v>
      </c>
      <c r="AY70" s="732">
        <v>0</v>
      </c>
      <c r="AZ70" s="732">
        <v>687097</v>
      </c>
      <c r="BA70" s="732">
        <v>0</v>
      </c>
      <c r="BB70" s="732">
        <v>47956</v>
      </c>
      <c r="BC70" s="732">
        <v>47956</v>
      </c>
      <c r="BD70" s="732">
        <v>61.106000000000002</v>
      </c>
      <c r="BE70" s="732">
        <v>0</v>
      </c>
      <c r="BF70" s="732">
        <v>8463111</v>
      </c>
      <c r="BG70" s="732">
        <v>0</v>
      </c>
      <c r="BH70" s="732">
        <v>380</v>
      </c>
      <c r="BI70" s="732">
        <v>104500</v>
      </c>
      <c r="BJ70" s="732">
        <v>12</v>
      </c>
      <c r="BK70" s="732">
        <v>0</v>
      </c>
      <c r="BL70" s="732">
        <v>0</v>
      </c>
      <c r="BM70" s="732">
        <v>0</v>
      </c>
      <c r="BN70" s="732">
        <v>0</v>
      </c>
      <c r="BO70" s="732">
        <v>0</v>
      </c>
      <c r="BP70" s="732">
        <v>0</v>
      </c>
      <c r="BQ70" s="732">
        <v>5392</v>
      </c>
      <c r="BR70" s="732">
        <v>1</v>
      </c>
      <c r="BS70" s="732">
        <v>0</v>
      </c>
      <c r="BT70" s="732">
        <v>0</v>
      </c>
      <c r="BU70" s="732">
        <v>0</v>
      </c>
      <c r="BV70" s="732">
        <v>0</v>
      </c>
      <c r="BW70" s="732">
        <v>0</v>
      </c>
      <c r="BX70" s="732">
        <v>0</v>
      </c>
      <c r="BY70" s="732">
        <v>0</v>
      </c>
      <c r="BZ70" s="732">
        <v>0</v>
      </c>
      <c r="CA70" s="732">
        <v>0</v>
      </c>
      <c r="CB70" s="732">
        <v>0</v>
      </c>
      <c r="CC70" s="732">
        <v>0</v>
      </c>
      <c r="CG70" s="732">
        <v>0</v>
      </c>
      <c r="CH70" s="732">
        <v>0</v>
      </c>
      <c r="CI70" s="732">
        <v>0</v>
      </c>
      <c r="CJ70" s="732">
        <v>5</v>
      </c>
      <c r="CK70" s="732">
        <v>0</v>
      </c>
      <c r="CL70" s="732">
        <v>0</v>
      </c>
      <c r="CN70" s="732">
        <v>0</v>
      </c>
      <c r="CO70" s="732">
        <v>1</v>
      </c>
      <c r="CP70" s="732">
        <v>0</v>
      </c>
      <c r="CQ70" s="732">
        <v>0</v>
      </c>
      <c r="CR70" s="732">
        <v>1222.1200000000001</v>
      </c>
      <c r="CS70" s="732">
        <v>0</v>
      </c>
      <c r="CT70" s="732">
        <v>0</v>
      </c>
      <c r="CU70" s="732">
        <v>0</v>
      </c>
      <c r="CV70" s="732">
        <v>0</v>
      </c>
      <c r="CW70" s="732">
        <v>0</v>
      </c>
      <c r="CX70" s="732">
        <v>0</v>
      </c>
      <c r="CY70" s="732">
        <v>0</v>
      </c>
      <c r="CZ70" s="732">
        <v>0</v>
      </c>
      <c r="DA70" s="732">
        <v>1</v>
      </c>
      <c r="DB70" s="732">
        <v>7594876</v>
      </c>
      <c r="DC70" s="732">
        <v>0</v>
      </c>
      <c r="DD70" s="732">
        <v>0</v>
      </c>
      <c r="DE70" s="732">
        <v>59514</v>
      </c>
      <c r="DF70" s="732">
        <v>59514</v>
      </c>
      <c r="DG70" s="732">
        <v>45.5</v>
      </c>
      <c r="DH70" s="732">
        <v>0</v>
      </c>
      <c r="DI70" s="732">
        <v>0</v>
      </c>
      <c r="DK70" s="732">
        <v>5392</v>
      </c>
      <c r="DL70" s="732">
        <v>0</v>
      </c>
      <c r="DM70" s="732">
        <v>514364</v>
      </c>
      <c r="DN70" s="732">
        <v>0</v>
      </c>
      <c r="DO70" s="732">
        <v>0</v>
      </c>
      <c r="DP70" s="732">
        <v>0</v>
      </c>
      <c r="DQ70" s="732">
        <v>0</v>
      </c>
      <c r="DR70" s="732">
        <v>0</v>
      </c>
      <c r="DS70" s="732">
        <v>0</v>
      </c>
      <c r="DT70" s="732">
        <v>0</v>
      </c>
      <c r="DU70" s="732">
        <v>0</v>
      </c>
      <c r="DV70" s="732">
        <v>0</v>
      </c>
      <c r="DW70" s="732">
        <v>0</v>
      </c>
      <c r="DX70" s="732">
        <v>0</v>
      </c>
      <c r="DY70" s="732">
        <v>0</v>
      </c>
      <c r="DZ70" s="732">
        <v>0</v>
      </c>
      <c r="EA70" s="732">
        <v>0</v>
      </c>
      <c r="EB70" s="732">
        <v>0</v>
      </c>
      <c r="EC70" s="732">
        <v>37.450000000000003</v>
      </c>
      <c r="ED70" s="732">
        <v>269415</v>
      </c>
      <c r="EE70" s="732">
        <v>0</v>
      </c>
      <c r="EF70" s="732">
        <v>0</v>
      </c>
      <c r="EG70" s="732">
        <v>0</v>
      </c>
      <c r="EH70" s="732">
        <v>244949</v>
      </c>
      <c r="EI70" s="732">
        <v>0</v>
      </c>
      <c r="EJ70" s="732">
        <v>0</v>
      </c>
      <c r="EK70" s="732">
        <v>5.8360000000000003</v>
      </c>
      <c r="EL70" s="732">
        <v>0</v>
      </c>
      <c r="EM70" s="732">
        <v>2.677</v>
      </c>
      <c r="EN70" s="732">
        <v>2.383</v>
      </c>
      <c r="EO70" s="732">
        <v>0</v>
      </c>
      <c r="EP70" s="732">
        <v>0</v>
      </c>
      <c r="EQ70" s="732">
        <v>10.896000000000001</v>
      </c>
      <c r="ER70" s="732">
        <v>0</v>
      </c>
      <c r="ES70" s="732">
        <v>37.454000000000001</v>
      </c>
      <c r="ET70" s="732">
        <v>0</v>
      </c>
      <c r="EU70" s="732">
        <v>687097</v>
      </c>
      <c r="EV70" s="732">
        <v>0</v>
      </c>
      <c r="EW70" s="732">
        <v>0</v>
      </c>
      <c r="EX70" s="732">
        <v>0</v>
      </c>
      <c r="EZ70" s="732">
        <v>8112964</v>
      </c>
      <c r="FA70" s="732">
        <v>0</v>
      </c>
      <c r="FB70" s="732">
        <v>8800061</v>
      </c>
      <c r="FC70" s="732">
        <v>0.97326799999999991</v>
      </c>
      <c r="FD70" s="732">
        <v>0</v>
      </c>
      <c r="FE70" s="732">
        <v>1147980</v>
      </c>
      <c r="FF70" s="732">
        <v>259116</v>
      </c>
      <c r="FG70" s="732">
        <v>5.4563E-2</v>
      </c>
      <c r="FH70" s="732">
        <v>4.8908E-2</v>
      </c>
      <c r="FI70" s="732">
        <v>0</v>
      </c>
      <c r="FJ70" s="732">
        <v>0</v>
      </c>
      <c r="FK70" s="732">
        <v>1658.2230000000002</v>
      </c>
      <c r="FL70" s="732">
        <v>10207157</v>
      </c>
      <c r="FM70" s="732">
        <v>0</v>
      </c>
      <c r="FN70" s="732">
        <v>0</v>
      </c>
      <c r="FO70" s="732">
        <v>0</v>
      </c>
      <c r="FP70" s="732">
        <v>0</v>
      </c>
      <c r="FQ70" s="732">
        <v>0</v>
      </c>
      <c r="FR70" s="732">
        <v>0</v>
      </c>
      <c r="FS70" s="732">
        <v>0</v>
      </c>
      <c r="FT70" s="732">
        <v>0</v>
      </c>
      <c r="FU70" s="732">
        <v>0</v>
      </c>
      <c r="FV70" s="732">
        <v>0</v>
      </c>
      <c r="FW70" s="732">
        <v>0</v>
      </c>
      <c r="FX70" s="732">
        <v>0</v>
      </c>
      <c r="FY70" s="732">
        <v>0</v>
      </c>
      <c r="FZ70" s="732">
        <v>0</v>
      </c>
      <c r="GA70" s="732">
        <v>0</v>
      </c>
      <c r="GB70" s="732">
        <v>440814</v>
      </c>
      <c r="GC70" s="732">
        <v>440814</v>
      </c>
      <c r="GD70" s="732">
        <v>49.928000000000004</v>
      </c>
      <c r="GF70" s="732">
        <v>0</v>
      </c>
      <c r="GG70" s="732">
        <v>0</v>
      </c>
      <c r="GH70" s="732">
        <v>0</v>
      </c>
      <c r="GI70" s="732">
        <v>0</v>
      </c>
      <c r="GJ70" s="732">
        <v>0</v>
      </c>
      <c r="GK70" s="732">
        <v>4971</v>
      </c>
      <c r="GL70" s="732">
        <v>0</v>
      </c>
      <c r="GM70" s="732">
        <v>0</v>
      </c>
      <c r="GN70" s="732">
        <v>0</v>
      </c>
      <c r="GO70" s="732">
        <v>0</v>
      </c>
      <c r="GP70" s="732">
        <v>10207157</v>
      </c>
      <c r="GQ70" s="732">
        <v>10207157</v>
      </c>
      <c r="GR70" s="732">
        <v>0</v>
      </c>
      <c r="GS70" s="732">
        <v>0</v>
      </c>
      <c r="GT70" s="732">
        <v>0</v>
      </c>
      <c r="HB70" s="732">
        <v>0</v>
      </c>
      <c r="HC70" s="732">
        <v>0</v>
      </c>
      <c r="HD70" s="732">
        <v>0</v>
      </c>
    </row>
    <row r="71" spans="1:212" hidden="1" x14ac:dyDescent="0.2">
      <c r="A71" s="732">
        <v>61805</v>
      </c>
      <c r="B71" s="732">
        <v>28349</v>
      </c>
      <c r="C71" s="732">
        <v>35</v>
      </c>
      <c r="D71" s="732">
        <v>2021</v>
      </c>
      <c r="E71" s="732">
        <v>5392</v>
      </c>
      <c r="F71" s="732">
        <v>0</v>
      </c>
      <c r="G71" s="732">
        <v>563.53800000000001</v>
      </c>
      <c r="H71" s="732">
        <v>548.57799999999997</v>
      </c>
      <c r="I71" s="732">
        <v>548.57799999999997</v>
      </c>
      <c r="J71" s="732">
        <v>563.53800000000001</v>
      </c>
      <c r="K71" s="732">
        <v>0</v>
      </c>
      <c r="L71" s="732">
        <v>6540</v>
      </c>
      <c r="M71" s="732">
        <v>0</v>
      </c>
      <c r="N71" s="732">
        <v>0</v>
      </c>
      <c r="P71" s="732">
        <v>563.53800000000001</v>
      </c>
      <c r="Q71" s="732">
        <v>0</v>
      </c>
      <c r="R71" s="732">
        <v>268644</v>
      </c>
      <c r="S71" s="732">
        <v>476.71000000000004</v>
      </c>
      <c r="U71" s="732">
        <v>0</v>
      </c>
      <c r="V71" s="732">
        <v>26.255000000000003</v>
      </c>
      <c r="W71" s="732">
        <v>17171</v>
      </c>
      <c r="X71" s="732">
        <v>17171</v>
      </c>
      <c r="Z71" s="732">
        <v>0</v>
      </c>
      <c r="AA71" s="732">
        <v>1</v>
      </c>
      <c r="AB71" s="732">
        <v>1</v>
      </c>
      <c r="AC71" s="732">
        <v>0</v>
      </c>
      <c r="AD71" s="732" t="s">
        <v>318</v>
      </c>
      <c r="AE71" s="732">
        <v>0</v>
      </c>
      <c r="AH71" s="732">
        <v>0</v>
      </c>
      <c r="AI71" s="732">
        <v>0</v>
      </c>
      <c r="AJ71" s="732">
        <v>5104</v>
      </c>
      <c r="AK71" s="732" t="s">
        <v>787</v>
      </c>
      <c r="AL71" s="732" t="s">
        <v>393</v>
      </c>
      <c r="AM71" s="732">
        <v>0</v>
      </c>
      <c r="AN71" s="732">
        <v>0</v>
      </c>
      <c r="AO71" s="732">
        <v>0</v>
      </c>
      <c r="AP71" s="732">
        <v>0</v>
      </c>
      <c r="AQ71" s="732">
        <v>0</v>
      </c>
      <c r="AR71" s="732">
        <v>0</v>
      </c>
      <c r="AS71" s="732">
        <v>0</v>
      </c>
      <c r="AT71" s="732">
        <v>0</v>
      </c>
      <c r="AU71" s="732">
        <v>0</v>
      </c>
      <c r="AV71" s="732">
        <v>0</v>
      </c>
      <c r="AW71" s="732">
        <v>4423516</v>
      </c>
      <c r="AX71" s="732">
        <v>4401516</v>
      </c>
      <c r="AY71" s="732">
        <v>0</v>
      </c>
      <c r="AZ71" s="732">
        <v>290644</v>
      </c>
      <c r="BA71" s="732">
        <v>0</v>
      </c>
      <c r="BB71" s="732">
        <v>19707</v>
      </c>
      <c r="BC71" s="732">
        <v>19707</v>
      </c>
      <c r="BD71" s="732">
        <v>25.111000000000001</v>
      </c>
      <c r="BE71" s="732">
        <v>0</v>
      </c>
      <c r="BF71" s="732">
        <v>3912245</v>
      </c>
      <c r="BG71" s="732">
        <v>0</v>
      </c>
      <c r="BH71" s="732">
        <v>80</v>
      </c>
      <c r="BI71" s="732">
        <v>22000</v>
      </c>
      <c r="BJ71" s="732">
        <v>12</v>
      </c>
      <c r="BK71" s="732">
        <v>0</v>
      </c>
      <c r="BL71" s="732">
        <v>0</v>
      </c>
      <c r="BM71" s="732">
        <v>0</v>
      </c>
      <c r="BN71" s="732">
        <v>0</v>
      </c>
      <c r="BO71" s="732">
        <v>0</v>
      </c>
      <c r="BP71" s="732">
        <v>0</v>
      </c>
      <c r="BQ71" s="732">
        <v>5392</v>
      </c>
      <c r="BR71" s="732">
        <v>1</v>
      </c>
      <c r="BS71" s="732">
        <v>0</v>
      </c>
      <c r="BT71" s="732">
        <v>0</v>
      </c>
      <c r="BU71" s="732">
        <v>0</v>
      </c>
      <c r="BV71" s="732">
        <v>0</v>
      </c>
      <c r="BW71" s="732">
        <v>0</v>
      </c>
      <c r="BX71" s="732">
        <v>0</v>
      </c>
      <c r="BY71" s="732">
        <v>0</v>
      </c>
      <c r="BZ71" s="732">
        <v>0</v>
      </c>
      <c r="CA71" s="732">
        <v>0</v>
      </c>
      <c r="CB71" s="732">
        <v>0</v>
      </c>
      <c r="CC71" s="732">
        <v>0</v>
      </c>
      <c r="CG71" s="732">
        <v>0</v>
      </c>
      <c r="CH71" s="732">
        <v>0</v>
      </c>
      <c r="CI71" s="732">
        <v>0</v>
      </c>
      <c r="CJ71" s="732">
        <v>4</v>
      </c>
      <c r="CK71" s="732">
        <v>0</v>
      </c>
      <c r="CL71" s="732">
        <v>0</v>
      </c>
      <c r="CN71" s="732">
        <v>0</v>
      </c>
      <c r="CO71" s="732">
        <v>1</v>
      </c>
      <c r="CP71" s="732">
        <v>0</v>
      </c>
      <c r="CQ71" s="732">
        <v>0</v>
      </c>
      <c r="CR71" s="732">
        <v>563.53800000000001</v>
      </c>
      <c r="CS71" s="732">
        <v>0</v>
      </c>
      <c r="CT71" s="732">
        <v>0</v>
      </c>
      <c r="CU71" s="732">
        <v>0</v>
      </c>
      <c r="CV71" s="732">
        <v>0</v>
      </c>
      <c r="CW71" s="732">
        <v>0</v>
      </c>
      <c r="CX71" s="732">
        <v>0</v>
      </c>
      <c r="CY71" s="732">
        <v>0</v>
      </c>
      <c r="CZ71" s="732">
        <v>0</v>
      </c>
      <c r="DA71" s="732">
        <v>1</v>
      </c>
      <c r="DB71" s="732">
        <v>3587700</v>
      </c>
      <c r="DC71" s="732">
        <v>0</v>
      </c>
      <c r="DD71" s="732">
        <v>0</v>
      </c>
      <c r="DE71" s="732">
        <v>0</v>
      </c>
      <c r="DF71" s="732">
        <v>0</v>
      </c>
      <c r="DG71" s="732">
        <v>0</v>
      </c>
      <c r="DH71" s="732">
        <v>0</v>
      </c>
      <c r="DI71" s="732">
        <v>0</v>
      </c>
      <c r="DK71" s="732">
        <v>5392</v>
      </c>
      <c r="DL71" s="732">
        <v>0</v>
      </c>
      <c r="DM71" s="732">
        <v>395122</v>
      </c>
      <c r="DN71" s="732">
        <v>0</v>
      </c>
      <c r="DO71" s="732">
        <v>0</v>
      </c>
      <c r="DP71" s="732">
        <v>0</v>
      </c>
      <c r="DQ71" s="732">
        <v>0</v>
      </c>
      <c r="DR71" s="732">
        <v>0</v>
      </c>
      <c r="DS71" s="732">
        <v>0</v>
      </c>
      <c r="DT71" s="732">
        <v>0</v>
      </c>
      <c r="DU71" s="732">
        <v>0</v>
      </c>
      <c r="DV71" s="732">
        <v>0</v>
      </c>
      <c r="DW71" s="732">
        <v>0</v>
      </c>
      <c r="DX71" s="732">
        <v>0</v>
      </c>
      <c r="DY71" s="732">
        <v>0</v>
      </c>
      <c r="DZ71" s="732">
        <v>0</v>
      </c>
      <c r="EA71" s="732">
        <v>0</v>
      </c>
      <c r="EB71" s="732">
        <v>0</v>
      </c>
      <c r="EC71" s="732">
        <v>13.022</v>
      </c>
      <c r="ED71" s="732">
        <v>93680</v>
      </c>
      <c r="EE71" s="732">
        <v>0</v>
      </c>
      <c r="EF71" s="732">
        <v>0</v>
      </c>
      <c r="EG71" s="732">
        <v>0</v>
      </c>
      <c r="EH71" s="732">
        <v>301442</v>
      </c>
      <c r="EI71" s="732">
        <v>0</v>
      </c>
      <c r="EJ71" s="732">
        <v>0</v>
      </c>
      <c r="EK71" s="732">
        <v>14.354000000000001</v>
      </c>
      <c r="EL71" s="732">
        <v>0</v>
      </c>
      <c r="EM71" s="732">
        <v>0</v>
      </c>
      <c r="EN71" s="732">
        <v>0.60599999999999998</v>
      </c>
      <c r="EO71" s="732">
        <v>0</v>
      </c>
      <c r="EP71" s="732">
        <v>0</v>
      </c>
      <c r="EQ71" s="732">
        <v>14.96</v>
      </c>
      <c r="ER71" s="732">
        <v>0</v>
      </c>
      <c r="ES71" s="732">
        <v>46.091999999999999</v>
      </c>
      <c r="ET71" s="732">
        <v>0</v>
      </c>
      <c r="EU71" s="732">
        <v>290644</v>
      </c>
      <c r="EV71" s="732">
        <v>0</v>
      </c>
      <c r="EW71" s="732">
        <v>0</v>
      </c>
      <c r="EX71" s="732">
        <v>0</v>
      </c>
      <c r="EZ71" s="732">
        <v>3751056</v>
      </c>
      <c r="FA71" s="732">
        <v>0</v>
      </c>
      <c r="FB71" s="732">
        <v>4041700</v>
      </c>
      <c r="FC71" s="732">
        <v>0.97326799999999991</v>
      </c>
      <c r="FD71" s="732">
        <v>0</v>
      </c>
      <c r="FE71" s="732">
        <v>530678</v>
      </c>
      <c r="FF71" s="732">
        <v>119782</v>
      </c>
      <c r="FG71" s="732">
        <v>5.4563E-2</v>
      </c>
      <c r="FH71" s="732">
        <v>4.8908E-2</v>
      </c>
      <c r="FI71" s="732">
        <v>0</v>
      </c>
      <c r="FJ71" s="732">
        <v>0</v>
      </c>
      <c r="FK71" s="732">
        <v>766.548</v>
      </c>
      <c r="FL71" s="732">
        <v>4692160</v>
      </c>
      <c r="FM71" s="732">
        <v>0</v>
      </c>
      <c r="FN71" s="732">
        <v>0</v>
      </c>
      <c r="FO71" s="732">
        <v>0</v>
      </c>
      <c r="FP71" s="732">
        <v>0</v>
      </c>
      <c r="FQ71" s="732">
        <v>0</v>
      </c>
      <c r="FR71" s="732">
        <v>0</v>
      </c>
      <c r="FS71" s="732">
        <v>0</v>
      </c>
      <c r="FT71" s="732">
        <v>0</v>
      </c>
      <c r="FU71" s="732">
        <v>0</v>
      </c>
      <c r="FV71" s="732">
        <v>0</v>
      </c>
      <c r="FW71" s="732">
        <v>0</v>
      </c>
      <c r="FX71" s="732">
        <v>0</v>
      </c>
      <c r="FY71" s="732">
        <v>0</v>
      </c>
      <c r="FZ71" s="732">
        <v>0</v>
      </c>
      <c r="GA71" s="732">
        <v>0</v>
      </c>
      <c r="GB71" s="732">
        <v>0</v>
      </c>
      <c r="GC71" s="732">
        <v>0</v>
      </c>
      <c r="GD71" s="732">
        <v>0</v>
      </c>
      <c r="GF71" s="732">
        <v>0</v>
      </c>
      <c r="GG71" s="732">
        <v>0</v>
      </c>
      <c r="GH71" s="732">
        <v>0</v>
      </c>
      <c r="GI71" s="732">
        <v>0</v>
      </c>
      <c r="GJ71" s="732">
        <v>0</v>
      </c>
      <c r="GK71" s="732">
        <v>0</v>
      </c>
      <c r="GL71" s="732">
        <v>0</v>
      </c>
      <c r="GM71" s="732">
        <v>0</v>
      </c>
      <c r="GN71" s="732">
        <v>0</v>
      </c>
      <c r="GO71" s="732">
        <v>0</v>
      </c>
      <c r="GP71" s="732">
        <v>4692160</v>
      </c>
      <c r="GQ71" s="732">
        <v>4692160</v>
      </c>
      <c r="GR71" s="732">
        <v>0</v>
      </c>
      <c r="GS71" s="732">
        <v>0</v>
      </c>
      <c r="GT71" s="732">
        <v>0</v>
      </c>
      <c r="HB71" s="732">
        <v>0</v>
      </c>
      <c r="HC71" s="732">
        <v>0</v>
      </c>
      <c r="HD71" s="732">
        <v>0</v>
      </c>
    </row>
    <row r="72" spans="1:212" hidden="1" x14ac:dyDescent="0.2">
      <c r="A72" s="732">
        <v>68802</v>
      </c>
      <c r="B72" s="732">
        <v>28349</v>
      </c>
      <c r="C72" s="732">
        <v>35</v>
      </c>
      <c r="D72" s="732">
        <v>2021</v>
      </c>
      <c r="E72" s="732">
        <v>5392</v>
      </c>
      <c r="F72" s="732">
        <v>0</v>
      </c>
      <c r="G72" s="732">
        <v>1173.6180000000002</v>
      </c>
      <c r="H72" s="732">
        <v>1156.018</v>
      </c>
      <c r="I72" s="732">
        <v>1156.018</v>
      </c>
      <c r="J72" s="732">
        <v>1173.6180000000002</v>
      </c>
      <c r="K72" s="732">
        <v>0</v>
      </c>
      <c r="L72" s="732">
        <v>6540</v>
      </c>
      <c r="M72" s="732">
        <v>0</v>
      </c>
      <c r="N72" s="732">
        <v>0</v>
      </c>
      <c r="P72" s="732">
        <v>1173.6180000000002</v>
      </c>
      <c r="Q72" s="732">
        <v>0</v>
      </c>
      <c r="R72" s="732">
        <v>559475</v>
      </c>
      <c r="S72" s="732">
        <v>476.71000000000004</v>
      </c>
      <c r="U72" s="732">
        <v>0</v>
      </c>
      <c r="V72" s="732">
        <v>2.802</v>
      </c>
      <c r="W72" s="732">
        <v>1833</v>
      </c>
      <c r="X72" s="732">
        <v>1833</v>
      </c>
      <c r="Z72" s="732">
        <v>0</v>
      </c>
      <c r="AA72" s="732">
        <v>1</v>
      </c>
      <c r="AB72" s="732">
        <v>1</v>
      </c>
      <c r="AC72" s="732">
        <v>0</v>
      </c>
      <c r="AD72" s="732" t="s">
        <v>318</v>
      </c>
      <c r="AE72" s="732">
        <v>0</v>
      </c>
      <c r="AH72" s="732">
        <v>0</v>
      </c>
      <c r="AI72" s="732">
        <v>0</v>
      </c>
      <c r="AJ72" s="732">
        <v>5104</v>
      </c>
      <c r="AK72" s="732" t="s">
        <v>787</v>
      </c>
      <c r="AL72" s="732" t="s">
        <v>339</v>
      </c>
      <c r="AM72" s="732">
        <v>0</v>
      </c>
      <c r="AN72" s="732">
        <v>0</v>
      </c>
      <c r="AO72" s="732">
        <v>0</v>
      </c>
      <c r="AP72" s="732">
        <v>0</v>
      </c>
      <c r="AQ72" s="732">
        <v>0</v>
      </c>
      <c r="AR72" s="732">
        <v>0</v>
      </c>
      <c r="AS72" s="732">
        <v>0</v>
      </c>
      <c r="AT72" s="732">
        <v>0</v>
      </c>
      <c r="AU72" s="732">
        <v>0</v>
      </c>
      <c r="AV72" s="732">
        <v>0</v>
      </c>
      <c r="AW72" s="732">
        <v>9339987</v>
      </c>
      <c r="AX72" s="732">
        <v>9339987</v>
      </c>
      <c r="AY72" s="732">
        <v>0</v>
      </c>
      <c r="AZ72" s="732">
        <v>559475</v>
      </c>
      <c r="BA72" s="732">
        <v>0</v>
      </c>
      <c r="BB72" s="732">
        <v>13364</v>
      </c>
      <c r="BC72" s="732">
        <v>13364</v>
      </c>
      <c r="BD72" s="732">
        <v>17.028000000000002</v>
      </c>
      <c r="BE72" s="732">
        <v>0</v>
      </c>
      <c r="BF72" s="732">
        <v>8292892</v>
      </c>
      <c r="BG72" s="732">
        <v>0</v>
      </c>
      <c r="BH72" s="732">
        <v>0</v>
      </c>
      <c r="BI72" s="732">
        <v>0</v>
      </c>
      <c r="BJ72" s="732">
        <v>12</v>
      </c>
      <c r="BK72" s="732">
        <v>0</v>
      </c>
      <c r="BL72" s="732">
        <v>0</v>
      </c>
      <c r="BM72" s="732">
        <v>0</v>
      </c>
      <c r="BN72" s="732">
        <v>0</v>
      </c>
      <c r="BO72" s="732">
        <v>0</v>
      </c>
      <c r="BP72" s="732">
        <v>0</v>
      </c>
      <c r="BQ72" s="732">
        <v>5392</v>
      </c>
      <c r="BR72" s="732">
        <v>1</v>
      </c>
      <c r="BS72" s="732">
        <v>0</v>
      </c>
      <c r="BT72" s="732">
        <v>0</v>
      </c>
      <c r="BU72" s="732">
        <v>0</v>
      </c>
      <c r="BV72" s="732">
        <v>0</v>
      </c>
      <c r="BW72" s="732">
        <v>0</v>
      </c>
      <c r="BX72" s="732">
        <v>0</v>
      </c>
      <c r="BY72" s="732">
        <v>0</v>
      </c>
      <c r="BZ72" s="732">
        <v>0</v>
      </c>
      <c r="CA72" s="732">
        <v>0</v>
      </c>
      <c r="CB72" s="732">
        <v>0</v>
      </c>
      <c r="CC72" s="732">
        <v>0</v>
      </c>
      <c r="CG72" s="732">
        <v>0</v>
      </c>
      <c r="CH72" s="732">
        <v>0</v>
      </c>
      <c r="CI72" s="732">
        <v>0</v>
      </c>
      <c r="CJ72" s="732">
        <v>5</v>
      </c>
      <c r="CK72" s="732">
        <v>0</v>
      </c>
      <c r="CL72" s="732">
        <v>0</v>
      </c>
      <c r="CN72" s="732">
        <v>0</v>
      </c>
      <c r="CO72" s="732">
        <v>1</v>
      </c>
      <c r="CP72" s="732">
        <v>0</v>
      </c>
      <c r="CQ72" s="732">
        <v>0</v>
      </c>
      <c r="CR72" s="732">
        <v>1173.6180000000002</v>
      </c>
      <c r="CS72" s="732">
        <v>0</v>
      </c>
      <c r="CT72" s="732">
        <v>0</v>
      </c>
      <c r="CU72" s="732">
        <v>0</v>
      </c>
      <c r="CV72" s="732">
        <v>0</v>
      </c>
      <c r="CW72" s="732">
        <v>0</v>
      </c>
      <c r="CX72" s="732">
        <v>0</v>
      </c>
      <c r="CY72" s="732">
        <v>0</v>
      </c>
      <c r="CZ72" s="732">
        <v>0</v>
      </c>
      <c r="DA72" s="732">
        <v>1</v>
      </c>
      <c r="DB72" s="732">
        <v>7560358</v>
      </c>
      <c r="DC72" s="732">
        <v>0</v>
      </c>
      <c r="DD72" s="732">
        <v>0</v>
      </c>
      <c r="DE72" s="732">
        <v>258984</v>
      </c>
      <c r="DF72" s="732">
        <v>258984</v>
      </c>
      <c r="DG72" s="732">
        <v>198</v>
      </c>
      <c r="DH72" s="732">
        <v>0</v>
      </c>
      <c r="DI72" s="732">
        <v>0</v>
      </c>
      <c r="DK72" s="732">
        <v>5392</v>
      </c>
      <c r="DL72" s="732">
        <v>0</v>
      </c>
      <c r="DM72" s="732">
        <v>686128</v>
      </c>
      <c r="DN72" s="732">
        <v>0</v>
      </c>
      <c r="DO72" s="732">
        <v>0</v>
      </c>
      <c r="DP72" s="732">
        <v>0</v>
      </c>
      <c r="DQ72" s="732">
        <v>0</v>
      </c>
      <c r="DR72" s="732">
        <v>0</v>
      </c>
      <c r="DS72" s="732">
        <v>0</v>
      </c>
      <c r="DT72" s="732">
        <v>0</v>
      </c>
      <c r="DU72" s="732">
        <v>0</v>
      </c>
      <c r="DV72" s="732">
        <v>0</v>
      </c>
      <c r="DW72" s="732">
        <v>0</v>
      </c>
      <c r="DX72" s="732">
        <v>0</v>
      </c>
      <c r="DY72" s="732">
        <v>0</v>
      </c>
      <c r="DZ72" s="732">
        <v>0</v>
      </c>
      <c r="EA72" s="732">
        <v>0</v>
      </c>
      <c r="EB72" s="732">
        <v>0</v>
      </c>
      <c r="EC72" s="732">
        <v>44.315000000000005</v>
      </c>
      <c r="ED72" s="732">
        <v>318802</v>
      </c>
      <c r="EE72" s="732">
        <v>0</v>
      </c>
      <c r="EF72" s="732">
        <v>0</v>
      </c>
      <c r="EG72" s="732">
        <v>0</v>
      </c>
      <c r="EH72" s="732">
        <v>367326</v>
      </c>
      <c r="EI72" s="732">
        <v>0</v>
      </c>
      <c r="EJ72" s="732">
        <v>0</v>
      </c>
      <c r="EK72" s="732">
        <v>15.917000000000002</v>
      </c>
      <c r="EL72" s="732">
        <v>0</v>
      </c>
      <c r="EM72" s="732">
        <v>0</v>
      </c>
      <c r="EN72" s="732">
        <v>1.6830000000000001</v>
      </c>
      <c r="EO72" s="732">
        <v>0</v>
      </c>
      <c r="EP72" s="732">
        <v>0</v>
      </c>
      <c r="EQ72" s="732">
        <v>17.600000000000001</v>
      </c>
      <c r="ER72" s="732">
        <v>0</v>
      </c>
      <c r="ES72" s="732">
        <v>56.166000000000004</v>
      </c>
      <c r="ET72" s="732">
        <v>0</v>
      </c>
      <c r="EU72" s="732">
        <v>559475</v>
      </c>
      <c r="EV72" s="732">
        <v>0</v>
      </c>
      <c r="EW72" s="732">
        <v>0</v>
      </c>
      <c r="EX72" s="732">
        <v>0</v>
      </c>
      <c r="EZ72" s="732">
        <v>7961192</v>
      </c>
      <c r="FA72" s="732">
        <v>0</v>
      </c>
      <c r="FB72" s="732">
        <v>8520667</v>
      </c>
      <c r="FC72" s="732">
        <v>0.97326799999999991</v>
      </c>
      <c r="FD72" s="732">
        <v>0</v>
      </c>
      <c r="FE72" s="732">
        <v>1124891</v>
      </c>
      <c r="FF72" s="732">
        <v>253904</v>
      </c>
      <c r="FG72" s="732">
        <v>5.4563E-2</v>
      </c>
      <c r="FH72" s="732">
        <v>4.8908E-2</v>
      </c>
      <c r="FI72" s="732">
        <v>0</v>
      </c>
      <c r="FJ72" s="732">
        <v>0</v>
      </c>
      <c r="FK72" s="732">
        <v>1624.8720000000001</v>
      </c>
      <c r="FL72" s="732">
        <v>9899462</v>
      </c>
      <c r="FM72" s="732">
        <v>0</v>
      </c>
      <c r="FN72" s="732">
        <v>0</v>
      </c>
      <c r="FO72" s="732">
        <v>0</v>
      </c>
      <c r="FP72" s="732">
        <v>0</v>
      </c>
      <c r="FQ72" s="732">
        <v>0</v>
      </c>
      <c r="FR72" s="732">
        <v>0</v>
      </c>
      <c r="FS72" s="732">
        <v>0</v>
      </c>
      <c r="FT72" s="732">
        <v>0</v>
      </c>
      <c r="FU72" s="732">
        <v>0</v>
      </c>
      <c r="FV72" s="732">
        <v>0</v>
      </c>
      <c r="FW72" s="732">
        <v>0</v>
      </c>
      <c r="FX72" s="732">
        <v>0</v>
      </c>
      <c r="FY72" s="732">
        <v>0</v>
      </c>
      <c r="FZ72" s="732">
        <v>0</v>
      </c>
      <c r="GA72" s="732">
        <v>0</v>
      </c>
      <c r="GB72" s="732">
        <v>0</v>
      </c>
      <c r="GC72" s="732">
        <v>0</v>
      </c>
      <c r="GD72" s="732">
        <v>0</v>
      </c>
      <c r="GF72" s="732">
        <v>0</v>
      </c>
      <c r="GG72" s="732">
        <v>0</v>
      </c>
      <c r="GH72" s="732">
        <v>0</v>
      </c>
      <c r="GI72" s="732">
        <v>0</v>
      </c>
      <c r="GJ72" s="732">
        <v>0</v>
      </c>
      <c r="GK72" s="732">
        <v>4971</v>
      </c>
      <c r="GL72" s="732">
        <v>0</v>
      </c>
      <c r="GM72" s="732">
        <v>0</v>
      </c>
      <c r="GN72" s="732">
        <v>0</v>
      </c>
      <c r="GO72" s="732">
        <v>0</v>
      </c>
      <c r="GP72" s="732">
        <v>9899462</v>
      </c>
      <c r="GQ72" s="732">
        <v>9899462</v>
      </c>
      <c r="GR72" s="732">
        <v>0</v>
      </c>
      <c r="GS72" s="732">
        <v>0</v>
      </c>
      <c r="GT72" s="732">
        <v>0</v>
      </c>
      <c r="HB72" s="732">
        <v>0</v>
      </c>
      <c r="HC72" s="732">
        <v>0</v>
      </c>
      <c r="HD72" s="732">
        <v>0</v>
      </c>
    </row>
    <row r="73" spans="1:212" hidden="1" x14ac:dyDescent="0.2">
      <c r="A73" s="732">
        <v>68803</v>
      </c>
      <c r="B73" s="732">
        <v>28349</v>
      </c>
      <c r="C73" s="732">
        <v>35</v>
      </c>
      <c r="D73" s="732">
        <v>2021</v>
      </c>
      <c r="E73" s="732">
        <v>5392</v>
      </c>
      <c r="F73" s="732">
        <v>0</v>
      </c>
      <c r="G73" s="732">
        <v>726.15700000000004</v>
      </c>
      <c r="H73" s="732">
        <v>687.33</v>
      </c>
      <c r="I73" s="732">
        <v>687.33</v>
      </c>
      <c r="J73" s="732">
        <v>726.15700000000004</v>
      </c>
      <c r="K73" s="732">
        <v>0</v>
      </c>
      <c r="L73" s="732">
        <v>6540</v>
      </c>
      <c r="M73" s="732">
        <v>0</v>
      </c>
      <c r="N73" s="732">
        <v>0</v>
      </c>
      <c r="P73" s="732">
        <v>726.15700000000004</v>
      </c>
      <c r="Q73" s="732">
        <v>0</v>
      </c>
      <c r="R73" s="732">
        <v>346166</v>
      </c>
      <c r="S73" s="732">
        <v>476.71000000000004</v>
      </c>
      <c r="U73" s="732">
        <v>0</v>
      </c>
      <c r="V73" s="732">
        <v>11.205</v>
      </c>
      <c r="W73" s="732">
        <v>7328</v>
      </c>
      <c r="X73" s="732">
        <v>7328</v>
      </c>
      <c r="Z73" s="732">
        <v>0</v>
      </c>
      <c r="AA73" s="732">
        <v>1</v>
      </c>
      <c r="AB73" s="732">
        <v>1</v>
      </c>
      <c r="AC73" s="732">
        <v>0</v>
      </c>
      <c r="AD73" s="732" t="s">
        <v>318</v>
      </c>
      <c r="AE73" s="732">
        <v>0</v>
      </c>
      <c r="AH73" s="732">
        <v>0</v>
      </c>
      <c r="AI73" s="732">
        <v>0</v>
      </c>
      <c r="AJ73" s="732">
        <v>5104</v>
      </c>
      <c r="AK73" s="732" t="s">
        <v>787</v>
      </c>
      <c r="AL73" s="732" t="s">
        <v>340</v>
      </c>
      <c r="AM73" s="732">
        <v>0</v>
      </c>
      <c r="AN73" s="732">
        <v>0</v>
      </c>
      <c r="AO73" s="732">
        <v>0</v>
      </c>
      <c r="AP73" s="732">
        <v>0</v>
      </c>
      <c r="AQ73" s="732">
        <v>0</v>
      </c>
      <c r="AR73" s="732">
        <v>0</v>
      </c>
      <c r="AS73" s="732">
        <v>0</v>
      </c>
      <c r="AT73" s="732">
        <v>0</v>
      </c>
      <c r="AU73" s="732">
        <v>0</v>
      </c>
      <c r="AV73" s="732">
        <v>0</v>
      </c>
      <c r="AW73" s="732">
        <v>5811554</v>
      </c>
      <c r="AX73" s="732">
        <v>5746104</v>
      </c>
      <c r="AY73" s="732">
        <v>0</v>
      </c>
      <c r="AZ73" s="732">
        <v>411616</v>
      </c>
      <c r="BA73" s="732">
        <v>0</v>
      </c>
      <c r="BB73" s="732">
        <v>28494</v>
      </c>
      <c r="BC73" s="732">
        <v>28494</v>
      </c>
      <c r="BD73" s="732">
        <v>36.308</v>
      </c>
      <c r="BE73" s="732">
        <v>0</v>
      </c>
      <c r="BF73" s="732">
        <v>5103564</v>
      </c>
      <c r="BG73" s="732">
        <v>0</v>
      </c>
      <c r="BH73" s="732">
        <v>238</v>
      </c>
      <c r="BI73" s="732">
        <v>65450</v>
      </c>
      <c r="BJ73" s="732">
        <v>12</v>
      </c>
      <c r="BK73" s="732">
        <v>0</v>
      </c>
      <c r="BL73" s="732">
        <v>0</v>
      </c>
      <c r="BM73" s="732">
        <v>0</v>
      </c>
      <c r="BN73" s="732">
        <v>0</v>
      </c>
      <c r="BO73" s="732">
        <v>0</v>
      </c>
      <c r="BP73" s="732">
        <v>0</v>
      </c>
      <c r="BQ73" s="732">
        <v>5392</v>
      </c>
      <c r="BR73" s="732">
        <v>1</v>
      </c>
      <c r="BS73" s="732">
        <v>0</v>
      </c>
      <c r="BT73" s="732">
        <v>0</v>
      </c>
      <c r="BU73" s="732">
        <v>0</v>
      </c>
      <c r="BV73" s="732">
        <v>0</v>
      </c>
      <c r="BW73" s="732">
        <v>0</v>
      </c>
      <c r="BX73" s="732">
        <v>0</v>
      </c>
      <c r="BY73" s="732">
        <v>0</v>
      </c>
      <c r="BZ73" s="732">
        <v>0</v>
      </c>
      <c r="CA73" s="732">
        <v>0</v>
      </c>
      <c r="CB73" s="732">
        <v>0</v>
      </c>
      <c r="CC73" s="732">
        <v>0</v>
      </c>
      <c r="CG73" s="732">
        <v>0</v>
      </c>
      <c r="CH73" s="732">
        <v>0</v>
      </c>
      <c r="CI73" s="732">
        <v>0</v>
      </c>
      <c r="CJ73" s="732">
        <v>4</v>
      </c>
      <c r="CK73" s="732">
        <v>0</v>
      </c>
      <c r="CL73" s="732">
        <v>0</v>
      </c>
      <c r="CN73" s="732">
        <v>0</v>
      </c>
      <c r="CO73" s="732">
        <v>1</v>
      </c>
      <c r="CP73" s="732">
        <v>0</v>
      </c>
      <c r="CQ73" s="732">
        <v>0</v>
      </c>
      <c r="CR73" s="732">
        <v>726.15700000000004</v>
      </c>
      <c r="CS73" s="732">
        <v>0</v>
      </c>
      <c r="CT73" s="732">
        <v>0</v>
      </c>
      <c r="CU73" s="732">
        <v>0</v>
      </c>
      <c r="CV73" s="732">
        <v>0</v>
      </c>
      <c r="CW73" s="732">
        <v>0</v>
      </c>
      <c r="CX73" s="732">
        <v>0</v>
      </c>
      <c r="CY73" s="732">
        <v>0</v>
      </c>
      <c r="CZ73" s="732">
        <v>0</v>
      </c>
      <c r="DA73" s="732">
        <v>1</v>
      </c>
      <c r="DB73" s="732">
        <v>4495138</v>
      </c>
      <c r="DC73" s="732">
        <v>0</v>
      </c>
      <c r="DD73" s="732">
        <v>0</v>
      </c>
      <c r="DE73" s="732">
        <v>177888</v>
      </c>
      <c r="DF73" s="732">
        <v>177888</v>
      </c>
      <c r="DG73" s="732">
        <v>136</v>
      </c>
      <c r="DH73" s="732">
        <v>0</v>
      </c>
      <c r="DI73" s="732">
        <v>0</v>
      </c>
      <c r="DK73" s="732">
        <v>5392</v>
      </c>
      <c r="DL73" s="732">
        <v>0</v>
      </c>
      <c r="DM73" s="732">
        <v>199390</v>
      </c>
      <c r="DN73" s="732">
        <v>0</v>
      </c>
      <c r="DO73" s="732">
        <v>0</v>
      </c>
      <c r="DP73" s="732">
        <v>0</v>
      </c>
      <c r="DQ73" s="732">
        <v>0</v>
      </c>
      <c r="DR73" s="732">
        <v>0</v>
      </c>
      <c r="DS73" s="732">
        <v>0</v>
      </c>
      <c r="DT73" s="732">
        <v>0</v>
      </c>
      <c r="DU73" s="732">
        <v>0</v>
      </c>
      <c r="DV73" s="732">
        <v>0</v>
      </c>
      <c r="DW73" s="732">
        <v>0</v>
      </c>
      <c r="DX73" s="732">
        <v>0</v>
      </c>
      <c r="DY73" s="732">
        <v>0</v>
      </c>
      <c r="DZ73" s="732">
        <v>0</v>
      </c>
      <c r="EA73" s="732">
        <v>0</v>
      </c>
      <c r="EB73" s="732">
        <v>0</v>
      </c>
      <c r="EC73" s="732">
        <v>23.957000000000001</v>
      </c>
      <c r="ED73" s="732">
        <v>172347</v>
      </c>
      <c r="EE73" s="732">
        <v>0</v>
      </c>
      <c r="EF73" s="732">
        <v>0</v>
      </c>
      <c r="EG73" s="732">
        <v>0</v>
      </c>
      <c r="EH73" s="732">
        <v>27043</v>
      </c>
      <c r="EI73" s="732">
        <v>0</v>
      </c>
      <c r="EJ73" s="732">
        <v>0</v>
      </c>
      <c r="EK73" s="732">
        <v>0</v>
      </c>
      <c r="EL73" s="732">
        <v>0</v>
      </c>
      <c r="EM73" s="732">
        <v>0</v>
      </c>
      <c r="EN73" s="732">
        <v>0.82700000000000007</v>
      </c>
      <c r="EO73" s="732">
        <v>0</v>
      </c>
      <c r="EP73" s="732">
        <v>0</v>
      </c>
      <c r="EQ73" s="732">
        <v>0.82700000000000007</v>
      </c>
      <c r="ER73" s="732">
        <v>0</v>
      </c>
      <c r="ES73" s="732">
        <v>4.1349999999999998</v>
      </c>
      <c r="ET73" s="732">
        <v>0</v>
      </c>
      <c r="EU73" s="732">
        <v>411616</v>
      </c>
      <c r="EV73" s="732">
        <v>0</v>
      </c>
      <c r="EW73" s="732">
        <v>0</v>
      </c>
      <c r="EX73" s="732">
        <v>0</v>
      </c>
      <c r="EZ73" s="732">
        <v>4897574</v>
      </c>
      <c r="FA73" s="732">
        <v>0</v>
      </c>
      <c r="FB73" s="732">
        <v>5309190</v>
      </c>
      <c r="FC73" s="732">
        <v>0.97326799999999991</v>
      </c>
      <c r="FD73" s="732">
        <v>0</v>
      </c>
      <c r="FE73" s="732">
        <v>692274</v>
      </c>
      <c r="FF73" s="732">
        <v>156256</v>
      </c>
      <c r="FG73" s="732">
        <v>5.4563E-2</v>
      </c>
      <c r="FH73" s="732">
        <v>4.8908E-2</v>
      </c>
      <c r="FI73" s="732">
        <v>0</v>
      </c>
      <c r="FJ73" s="732">
        <v>0</v>
      </c>
      <c r="FK73" s="732">
        <v>999.96900000000005</v>
      </c>
      <c r="FL73" s="732">
        <v>6157720</v>
      </c>
      <c r="FM73" s="732">
        <v>0</v>
      </c>
      <c r="FN73" s="732">
        <v>0</v>
      </c>
      <c r="FO73" s="732">
        <v>0</v>
      </c>
      <c r="FP73" s="732">
        <v>0</v>
      </c>
      <c r="FQ73" s="732">
        <v>0</v>
      </c>
      <c r="FR73" s="732">
        <v>0</v>
      </c>
      <c r="FS73" s="732">
        <v>0</v>
      </c>
      <c r="FT73" s="732">
        <v>0</v>
      </c>
      <c r="FU73" s="732">
        <v>0</v>
      </c>
      <c r="FV73" s="732">
        <v>0</v>
      </c>
      <c r="FW73" s="732">
        <v>0</v>
      </c>
      <c r="FX73" s="732">
        <v>0</v>
      </c>
      <c r="FY73" s="732">
        <v>0</v>
      </c>
      <c r="FZ73" s="732">
        <v>0</v>
      </c>
      <c r="GA73" s="732">
        <v>0</v>
      </c>
      <c r="GB73" s="732">
        <v>335502</v>
      </c>
      <c r="GC73" s="732">
        <v>335502</v>
      </c>
      <c r="GD73" s="732">
        <v>38</v>
      </c>
      <c r="GF73" s="732">
        <v>0</v>
      </c>
      <c r="GG73" s="732">
        <v>0</v>
      </c>
      <c r="GH73" s="732">
        <v>0</v>
      </c>
      <c r="GI73" s="732">
        <v>0</v>
      </c>
      <c r="GJ73" s="732">
        <v>0</v>
      </c>
      <c r="GK73" s="732">
        <v>0</v>
      </c>
      <c r="GL73" s="732">
        <v>0</v>
      </c>
      <c r="GM73" s="732">
        <v>0</v>
      </c>
      <c r="GN73" s="732">
        <v>0</v>
      </c>
      <c r="GO73" s="732">
        <v>0</v>
      </c>
      <c r="GP73" s="732">
        <v>6157720</v>
      </c>
      <c r="GQ73" s="732">
        <v>6157720</v>
      </c>
      <c r="GR73" s="732">
        <v>0</v>
      </c>
      <c r="GS73" s="732">
        <v>0</v>
      </c>
      <c r="GT73" s="732">
        <v>0</v>
      </c>
      <c r="HB73" s="732">
        <v>0</v>
      </c>
      <c r="HC73" s="732">
        <v>0</v>
      </c>
      <c r="HD73" s="732">
        <v>0</v>
      </c>
    </row>
    <row r="74" spans="1:212" hidden="1" x14ac:dyDescent="0.2">
      <c r="A74" s="732">
        <v>70801</v>
      </c>
      <c r="B74" s="732">
        <v>28349</v>
      </c>
      <c r="C74" s="732">
        <v>35</v>
      </c>
      <c r="D74" s="732">
        <v>2021</v>
      </c>
      <c r="E74" s="732">
        <v>5392</v>
      </c>
      <c r="F74" s="732">
        <v>0</v>
      </c>
      <c r="G74" s="732">
        <v>2382.7650000000003</v>
      </c>
      <c r="H74" s="732">
        <v>2179.3029999999999</v>
      </c>
      <c r="I74" s="732">
        <v>2179.3029999999999</v>
      </c>
      <c r="J74" s="732">
        <v>2382.7650000000003</v>
      </c>
      <c r="K74" s="732">
        <v>0</v>
      </c>
      <c r="L74" s="732">
        <v>6540</v>
      </c>
      <c r="M74" s="732">
        <v>0</v>
      </c>
      <c r="N74" s="732">
        <v>0</v>
      </c>
      <c r="P74" s="732">
        <v>2382.7650000000003</v>
      </c>
      <c r="Q74" s="732">
        <v>0</v>
      </c>
      <c r="R74" s="732">
        <v>1135888</v>
      </c>
      <c r="S74" s="732">
        <v>476.71000000000004</v>
      </c>
      <c r="U74" s="732">
        <v>0</v>
      </c>
      <c r="V74" s="732">
        <v>935.53500000000008</v>
      </c>
      <c r="W74" s="732">
        <v>611840</v>
      </c>
      <c r="X74" s="732">
        <v>611840</v>
      </c>
      <c r="Z74" s="732">
        <v>0</v>
      </c>
      <c r="AA74" s="732">
        <v>1</v>
      </c>
      <c r="AB74" s="732">
        <v>1</v>
      </c>
      <c r="AC74" s="732">
        <v>0</v>
      </c>
      <c r="AD74" s="732" t="s">
        <v>318</v>
      </c>
      <c r="AE74" s="732">
        <v>0</v>
      </c>
      <c r="AH74" s="732">
        <v>0</v>
      </c>
      <c r="AI74" s="732">
        <v>0</v>
      </c>
      <c r="AJ74" s="732">
        <v>5104</v>
      </c>
      <c r="AK74" s="732" t="s">
        <v>787</v>
      </c>
      <c r="AL74" s="732" t="s">
        <v>51</v>
      </c>
      <c r="AM74" s="732">
        <v>0</v>
      </c>
      <c r="AN74" s="732">
        <v>0</v>
      </c>
      <c r="AO74" s="732">
        <v>0</v>
      </c>
      <c r="AP74" s="732">
        <v>0</v>
      </c>
      <c r="AQ74" s="732">
        <v>0</v>
      </c>
      <c r="AR74" s="732">
        <v>0</v>
      </c>
      <c r="AS74" s="732">
        <v>0</v>
      </c>
      <c r="AT74" s="732">
        <v>0</v>
      </c>
      <c r="AU74" s="732">
        <v>0</v>
      </c>
      <c r="AV74" s="732">
        <v>0</v>
      </c>
      <c r="AW74" s="732">
        <v>23628577</v>
      </c>
      <c r="AX74" s="732">
        <v>23357460</v>
      </c>
      <c r="AY74" s="732">
        <v>0</v>
      </c>
      <c r="AZ74" s="732">
        <v>1331963</v>
      </c>
      <c r="BA74" s="732">
        <v>147.917</v>
      </c>
      <c r="BB74" s="732">
        <v>93500</v>
      </c>
      <c r="BC74" s="732">
        <v>93500</v>
      </c>
      <c r="BD74" s="732">
        <v>119.13800000000001</v>
      </c>
      <c r="BE74" s="732">
        <v>0</v>
      </c>
      <c r="BF74" s="732">
        <v>20453944</v>
      </c>
      <c r="BG74" s="732">
        <v>0</v>
      </c>
      <c r="BH74" s="732">
        <v>713</v>
      </c>
      <c r="BI74" s="732">
        <v>196075</v>
      </c>
      <c r="BJ74" s="732">
        <v>12</v>
      </c>
      <c r="BK74" s="732">
        <v>0</v>
      </c>
      <c r="BL74" s="732">
        <v>0</v>
      </c>
      <c r="BM74" s="732">
        <v>0</v>
      </c>
      <c r="BN74" s="732">
        <v>0</v>
      </c>
      <c r="BO74" s="732">
        <v>0</v>
      </c>
      <c r="BP74" s="732">
        <v>0</v>
      </c>
      <c r="BQ74" s="732">
        <v>5392</v>
      </c>
      <c r="BR74" s="732">
        <v>1</v>
      </c>
      <c r="BS74" s="732">
        <v>0</v>
      </c>
      <c r="BT74" s="732">
        <v>0</v>
      </c>
      <c r="BU74" s="732">
        <v>0</v>
      </c>
      <c r="BV74" s="732">
        <v>0</v>
      </c>
      <c r="BW74" s="732">
        <v>0</v>
      </c>
      <c r="BX74" s="732">
        <v>0</v>
      </c>
      <c r="BY74" s="732">
        <v>0</v>
      </c>
      <c r="BZ74" s="732">
        <v>0</v>
      </c>
      <c r="CA74" s="732">
        <v>0</v>
      </c>
      <c r="CB74" s="732">
        <v>0</v>
      </c>
      <c r="CC74" s="732">
        <v>0</v>
      </c>
      <c r="CG74" s="732">
        <v>0</v>
      </c>
      <c r="CH74" s="732">
        <v>75042</v>
      </c>
      <c r="CI74" s="732">
        <v>0</v>
      </c>
      <c r="CJ74" s="732">
        <v>4</v>
      </c>
      <c r="CK74" s="732">
        <v>0</v>
      </c>
      <c r="CL74" s="732">
        <v>0</v>
      </c>
      <c r="CN74" s="732">
        <v>0</v>
      </c>
      <c r="CO74" s="732">
        <v>1</v>
      </c>
      <c r="CP74" s="732">
        <v>0</v>
      </c>
      <c r="CQ74" s="732">
        <v>4.3330000000000002</v>
      </c>
      <c r="CR74" s="732">
        <v>2382.7650000000003</v>
      </c>
      <c r="CS74" s="732">
        <v>0</v>
      </c>
      <c r="CT74" s="732">
        <v>0</v>
      </c>
      <c r="CU74" s="732">
        <v>0</v>
      </c>
      <c r="CV74" s="732">
        <v>0</v>
      </c>
      <c r="CW74" s="732">
        <v>0</v>
      </c>
      <c r="CX74" s="732">
        <v>0</v>
      </c>
      <c r="CY74" s="732">
        <v>0</v>
      </c>
      <c r="CZ74" s="732">
        <v>0</v>
      </c>
      <c r="DA74" s="732">
        <v>1</v>
      </c>
      <c r="DB74" s="732">
        <v>14252642</v>
      </c>
      <c r="DC74" s="732">
        <v>0</v>
      </c>
      <c r="DD74" s="732">
        <v>0</v>
      </c>
      <c r="DE74" s="732">
        <v>3428046</v>
      </c>
      <c r="DF74" s="732">
        <v>3428046</v>
      </c>
      <c r="DG74" s="732">
        <v>2620.83</v>
      </c>
      <c r="DH74" s="732">
        <v>0</v>
      </c>
      <c r="DI74" s="732">
        <v>0</v>
      </c>
      <c r="DK74" s="732">
        <v>5392</v>
      </c>
      <c r="DL74" s="732">
        <v>0</v>
      </c>
      <c r="DM74" s="732">
        <v>1243556</v>
      </c>
      <c r="DN74" s="732">
        <v>0</v>
      </c>
      <c r="DO74" s="732">
        <v>0</v>
      </c>
      <c r="DP74" s="732">
        <v>0</v>
      </c>
      <c r="DQ74" s="732">
        <v>0</v>
      </c>
      <c r="DR74" s="732">
        <v>0</v>
      </c>
      <c r="DS74" s="732">
        <v>0</v>
      </c>
      <c r="DT74" s="732">
        <v>0</v>
      </c>
      <c r="DU74" s="732">
        <v>0</v>
      </c>
      <c r="DV74" s="732">
        <v>0</v>
      </c>
      <c r="DW74" s="732">
        <v>0</v>
      </c>
      <c r="DX74" s="732">
        <v>0</v>
      </c>
      <c r="DY74" s="732">
        <v>0</v>
      </c>
      <c r="DZ74" s="732">
        <v>0</v>
      </c>
      <c r="EA74" s="732">
        <v>0</v>
      </c>
      <c r="EB74" s="732">
        <v>0</v>
      </c>
      <c r="EC74" s="732">
        <v>41.862000000000002</v>
      </c>
      <c r="ED74" s="732">
        <v>301155</v>
      </c>
      <c r="EE74" s="732">
        <v>0</v>
      </c>
      <c r="EF74" s="732">
        <v>0</v>
      </c>
      <c r="EG74" s="732">
        <v>0</v>
      </c>
      <c r="EH74" s="732">
        <v>942401</v>
      </c>
      <c r="EI74" s="732">
        <v>0</v>
      </c>
      <c r="EJ74" s="732">
        <v>0</v>
      </c>
      <c r="EK74" s="732">
        <v>44.106000000000002</v>
      </c>
      <c r="EL74" s="732">
        <v>0</v>
      </c>
      <c r="EM74" s="732">
        <v>0</v>
      </c>
      <c r="EN74" s="732">
        <v>2.3560000000000003</v>
      </c>
      <c r="EO74" s="732">
        <v>0</v>
      </c>
      <c r="EP74" s="732">
        <v>0</v>
      </c>
      <c r="EQ74" s="732">
        <v>46.462000000000003</v>
      </c>
      <c r="ER74" s="732">
        <v>0</v>
      </c>
      <c r="ES74" s="732">
        <v>144.09800000000001</v>
      </c>
      <c r="ET74" s="732">
        <v>75042</v>
      </c>
      <c r="EU74" s="732">
        <v>1331963</v>
      </c>
      <c r="EV74" s="732">
        <v>0</v>
      </c>
      <c r="EW74" s="732">
        <v>0</v>
      </c>
      <c r="EX74" s="732">
        <v>0</v>
      </c>
      <c r="EZ74" s="732">
        <v>19956740</v>
      </c>
      <c r="FA74" s="732">
        <v>0</v>
      </c>
      <c r="FB74" s="732">
        <v>21288703</v>
      </c>
      <c r="FC74" s="732">
        <v>0.97326799999999991</v>
      </c>
      <c r="FD74" s="732">
        <v>0</v>
      </c>
      <c r="FE74" s="732">
        <v>2774480</v>
      </c>
      <c r="FF74" s="732">
        <v>626240</v>
      </c>
      <c r="FG74" s="732">
        <v>5.4563E-2</v>
      </c>
      <c r="FH74" s="732">
        <v>4.8908E-2</v>
      </c>
      <c r="FI74" s="732">
        <v>0</v>
      </c>
      <c r="FJ74" s="732">
        <v>0</v>
      </c>
      <c r="FK74" s="732">
        <v>4007.6530000000002</v>
      </c>
      <c r="FL74" s="732">
        <v>24764465</v>
      </c>
      <c r="FM74" s="732">
        <v>0</v>
      </c>
      <c r="FN74" s="732">
        <v>0</v>
      </c>
      <c r="FO74" s="732">
        <v>47554</v>
      </c>
      <c r="FP74" s="732">
        <v>0</v>
      </c>
      <c r="FQ74" s="732">
        <v>76891</v>
      </c>
      <c r="FR74" s="732">
        <v>47554</v>
      </c>
      <c r="FS74" s="732">
        <v>29337</v>
      </c>
      <c r="FT74" s="732">
        <v>0</v>
      </c>
      <c r="FU74" s="732">
        <v>0</v>
      </c>
      <c r="FV74" s="732">
        <v>0</v>
      </c>
      <c r="FW74" s="732">
        <v>0</v>
      </c>
      <c r="FX74" s="732">
        <v>0</v>
      </c>
      <c r="FY74" s="732">
        <v>0</v>
      </c>
      <c r="FZ74" s="732">
        <v>0</v>
      </c>
      <c r="GA74" s="732">
        <v>0</v>
      </c>
      <c r="GB74" s="732">
        <v>1386153</v>
      </c>
      <c r="GC74" s="732">
        <v>1386153</v>
      </c>
      <c r="GD74" s="732">
        <v>157</v>
      </c>
      <c r="GF74" s="732">
        <v>0</v>
      </c>
      <c r="GG74" s="732">
        <v>0</v>
      </c>
      <c r="GH74" s="732">
        <v>0</v>
      </c>
      <c r="GI74" s="732">
        <v>0</v>
      </c>
      <c r="GJ74" s="732">
        <v>0</v>
      </c>
      <c r="GK74" s="732">
        <v>5151</v>
      </c>
      <c r="GL74" s="732">
        <v>7938</v>
      </c>
      <c r="GM74" s="732">
        <v>0</v>
      </c>
      <c r="GN74" s="732">
        <v>0</v>
      </c>
      <c r="GO74" s="732">
        <v>0</v>
      </c>
      <c r="GP74" s="732">
        <v>24689423</v>
      </c>
      <c r="GQ74" s="732">
        <v>24689423</v>
      </c>
      <c r="GR74" s="732">
        <v>0</v>
      </c>
      <c r="GS74" s="732">
        <v>0</v>
      </c>
      <c r="GT74" s="732">
        <v>0</v>
      </c>
      <c r="HB74" s="732">
        <v>0</v>
      </c>
      <c r="HC74" s="732">
        <v>0</v>
      </c>
      <c r="HD74" s="732">
        <v>0</v>
      </c>
    </row>
    <row r="75" spans="1:212" hidden="1" x14ac:dyDescent="0.2">
      <c r="A75" s="732">
        <v>71801</v>
      </c>
      <c r="B75" s="732">
        <v>28349</v>
      </c>
      <c r="C75" s="732">
        <v>35</v>
      </c>
      <c r="D75" s="732">
        <v>2021</v>
      </c>
      <c r="E75" s="732">
        <v>5392</v>
      </c>
      <c r="F75" s="732">
        <v>0</v>
      </c>
      <c r="G75" s="732">
        <v>975.82300000000009</v>
      </c>
      <c r="H75" s="732">
        <v>916.01700000000005</v>
      </c>
      <c r="I75" s="732">
        <v>916.01700000000005</v>
      </c>
      <c r="J75" s="732">
        <v>975.82300000000009</v>
      </c>
      <c r="K75" s="732">
        <v>0</v>
      </c>
      <c r="L75" s="732">
        <v>6540</v>
      </c>
      <c r="M75" s="732">
        <v>0</v>
      </c>
      <c r="N75" s="732">
        <v>0</v>
      </c>
      <c r="P75" s="732">
        <v>975.82300000000009</v>
      </c>
      <c r="Q75" s="732">
        <v>0</v>
      </c>
      <c r="R75" s="732">
        <v>465185</v>
      </c>
      <c r="S75" s="732">
        <v>476.71000000000004</v>
      </c>
      <c r="U75" s="732">
        <v>0</v>
      </c>
      <c r="V75" s="732">
        <v>258.43200000000002</v>
      </c>
      <c r="W75" s="732">
        <v>169015</v>
      </c>
      <c r="X75" s="732">
        <v>169015</v>
      </c>
      <c r="Z75" s="732">
        <v>0</v>
      </c>
      <c r="AA75" s="732">
        <v>1</v>
      </c>
      <c r="AB75" s="732">
        <v>1</v>
      </c>
      <c r="AC75" s="732">
        <v>0</v>
      </c>
      <c r="AD75" s="732" t="s">
        <v>318</v>
      </c>
      <c r="AE75" s="732">
        <v>0</v>
      </c>
      <c r="AH75" s="732">
        <v>0</v>
      </c>
      <c r="AI75" s="732">
        <v>0</v>
      </c>
      <c r="AJ75" s="732">
        <v>5104</v>
      </c>
      <c r="AK75" s="732" t="s">
        <v>787</v>
      </c>
      <c r="AL75" s="732" t="s">
        <v>86</v>
      </c>
      <c r="AM75" s="732">
        <v>0</v>
      </c>
      <c r="AN75" s="732">
        <v>0</v>
      </c>
      <c r="AO75" s="732">
        <v>0</v>
      </c>
      <c r="AP75" s="732">
        <v>0</v>
      </c>
      <c r="AQ75" s="732">
        <v>0</v>
      </c>
      <c r="AR75" s="732">
        <v>0</v>
      </c>
      <c r="AS75" s="732">
        <v>0</v>
      </c>
      <c r="AT75" s="732">
        <v>0</v>
      </c>
      <c r="AU75" s="732">
        <v>0</v>
      </c>
      <c r="AV75" s="732">
        <v>0</v>
      </c>
      <c r="AW75" s="732">
        <v>8551930</v>
      </c>
      <c r="AX75" s="732">
        <v>8500550</v>
      </c>
      <c r="AY75" s="732">
        <v>0</v>
      </c>
      <c r="AZ75" s="732">
        <v>505336</v>
      </c>
      <c r="BA75" s="732">
        <v>22.083000000000002</v>
      </c>
      <c r="BB75" s="732">
        <v>0</v>
      </c>
      <c r="BC75" s="732">
        <v>0</v>
      </c>
      <c r="BD75" s="732">
        <v>0</v>
      </c>
      <c r="BE75" s="732">
        <v>0</v>
      </c>
      <c r="BF75" s="732">
        <v>7510698</v>
      </c>
      <c r="BG75" s="732">
        <v>0</v>
      </c>
      <c r="BH75" s="732">
        <v>146.00300000000001</v>
      </c>
      <c r="BI75" s="732">
        <v>40151</v>
      </c>
      <c r="BJ75" s="732">
        <v>12</v>
      </c>
      <c r="BK75" s="732">
        <v>0</v>
      </c>
      <c r="BL75" s="732">
        <v>0</v>
      </c>
      <c r="BM75" s="732">
        <v>0</v>
      </c>
      <c r="BN75" s="732">
        <v>0</v>
      </c>
      <c r="BO75" s="732">
        <v>0</v>
      </c>
      <c r="BP75" s="732">
        <v>0</v>
      </c>
      <c r="BQ75" s="732">
        <v>5392</v>
      </c>
      <c r="BR75" s="732">
        <v>1</v>
      </c>
      <c r="BS75" s="732">
        <v>0</v>
      </c>
      <c r="BT75" s="732">
        <v>0</v>
      </c>
      <c r="BU75" s="732">
        <v>0</v>
      </c>
      <c r="BV75" s="732">
        <v>0</v>
      </c>
      <c r="BW75" s="732">
        <v>0</v>
      </c>
      <c r="BX75" s="732">
        <v>0</v>
      </c>
      <c r="BY75" s="732">
        <v>0</v>
      </c>
      <c r="BZ75" s="732">
        <v>0</v>
      </c>
      <c r="CA75" s="732">
        <v>0</v>
      </c>
      <c r="CB75" s="732">
        <v>0</v>
      </c>
      <c r="CC75" s="732">
        <v>0</v>
      </c>
      <c r="CG75" s="732">
        <v>0</v>
      </c>
      <c r="CH75" s="732">
        <v>11229</v>
      </c>
      <c r="CI75" s="732">
        <v>0</v>
      </c>
      <c r="CJ75" s="732">
        <v>4</v>
      </c>
      <c r="CK75" s="732">
        <v>0</v>
      </c>
      <c r="CL75" s="732">
        <v>0</v>
      </c>
      <c r="CN75" s="732">
        <v>0</v>
      </c>
      <c r="CO75" s="732">
        <v>1</v>
      </c>
      <c r="CP75" s="732">
        <v>0</v>
      </c>
      <c r="CQ75" s="732">
        <v>0.75</v>
      </c>
      <c r="CR75" s="732">
        <v>975.82300000000009</v>
      </c>
      <c r="CS75" s="732">
        <v>0</v>
      </c>
      <c r="CT75" s="732">
        <v>0</v>
      </c>
      <c r="CU75" s="732">
        <v>0</v>
      </c>
      <c r="CV75" s="732">
        <v>0</v>
      </c>
      <c r="CW75" s="732">
        <v>0</v>
      </c>
      <c r="CX75" s="732">
        <v>0</v>
      </c>
      <c r="CY75" s="732">
        <v>0</v>
      </c>
      <c r="CZ75" s="732">
        <v>0</v>
      </c>
      <c r="DA75" s="732">
        <v>1</v>
      </c>
      <c r="DB75" s="732">
        <v>5990751</v>
      </c>
      <c r="DC75" s="732">
        <v>0</v>
      </c>
      <c r="DD75" s="732">
        <v>0</v>
      </c>
      <c r="DE75" s="732">
        <v>721140</v>
      </c>
      <c r="DF75" s="732">
        <v>721140</v>
      </c>
      <c r="DG75" s="732">
        <v>551.33000000000004</v>
      </c>
      <c r="DH75" s="732">
        <v>0</v>
      </c>
      <c r="DI75" s="732">
        <v>0</v>
      </c>
      <c r="DK75" s="732">
        <v>5392</v>
      </c>
      <c r="DL75" s="732">
        <v>0</v>
      </c>
      <c r="DM75" s="732">
        <v>329051</v>
      </c>
      <c r="DN75" s="732">
        <v>0</v>
      </c>
      <c r="DO75" s="732">
        <v>0</v>
      </c>
      <c r="DP75" s="732">
        <v>0</v>
      </c>
      <c r="DQ75" s="732">
        <v>0</v>
      </c>
      <c r="DR75" s="732">
        <v>0</v>
      </c>
      <c r="DS75" s="732">
        <v>0</v>
      </c>
      <c r="DT75" s="732">
        <v>0</v>
      </c>
      <c r="DU75" s="732">
        <v>0</v>
      </c>
      <c r="DV75" s="732">
        <v>0</v>
      </c>
      <c r="DW75" s="732">
        <v>0</v>
      </c>
      <c r="DX75" s="732">
        <v>0</v>
      </c>
      <c r="DY75" s="732">
        <v>0</v>
      </c>
      <c r="DZ75" s="732">
        <v>0</v>
      </c>
      <c r="EA75" s="732">
        <v>0</v>
      </c>
      <c r="EB75" s="732">
        <v>0</v>
      </c>
      <c r="EC75" s="732">
        <v>37.327000000000005</v>
      </c>
      <c r="ED75" s="732">
        <v>268530</v>
      </c>
      <c r="EE75" s="732">
        <v>0</v>
      </c>
      <c r="EF75" s="732">
        <v>0</v>
      </c>
      <c r="EG75" s="732">
        <v>0</v>
      </c>
      <c r="EH75" s="732">
        <v>60521</v>
      </c>
      <c r="EI75" s="732">
        <v>0</v>
      </c>
      <c r="EJ75" s="732">
        <v>0</v>
      </c>
      <c r="EK75" s="732">
        <v>1.3180000000000001</v>
      </c>
      <c r="EL75" s="732">
        <v>0</v>
      </c>
      <c r="EM75" s="732">
        <v>0</v>
      </c>
      <c r="EN75" s="732">
        <v>1.06</v>
      </c>
      <c r="EO75" s="732">
        <v>0</v>
      </c>
      <c r="EP75" s="732">
        <v>0</v>
      </c>
      <c r="EQ75" s="732">
        <v>2.3780000000000001</v>
      </c>
      <c r="ER75" s="732">
        <v>0</v>
      </c>
      <c r="ES75" s="732">
        <v>9.2539999999999996</v>
      </c>
      <c r="ET75" s="732">
        <v>11229</v>
      </c>
      <c r="EU75" s="732">
        <v>505336</v>
      </c>
      <c r="EV75" s="732">
        <v>0</v>
      </c>
      <c r="EW75" s="732">
        <v>0</v>
      </c>
      <c r="EX75" s="732">
        <v>0</v>
      </c>
      <c r="EZ75" s="732">
        <v>7251804</v>
      </c>
      <c r="FA75" s="732">
        <v>0</v>
      </c>
      <c r="FB75" s="732">
        <v>7757140</v>
      </c>
      <c r="FC75" s="732">
        <v>0.97326799999999991</v>
      </c>
      <c r="FD75" s="732">
        <v>0</v>
      </c>
      <c r="FE75" s="732">
        <v>1018790</v>
      </c>
      <c r="FF75" s="732">
        <v>229956</v>
      </c>
      <c r="FG75" s="732">
        <v>5.4563E-2</v>
      </c>
      <c r="FH75" s="732">
        <v>4.8908E-2</v>
      </c>
      <c r="FI75" s="732">
        <v>0</v>
      </c>
      <c r="FJ75" s="732">
        <v>0</v>
      </c>
      <c r="FK75" s="732">
        <v>1471.6120000000001</v>
      </c>
      <c r="FL75" s="732">
        <v>9017115</v>
      </c>
      <c r="FM75" s="732">
        <v>0</v>
      </c>
      <c r="FN75" s="732">
        <v>0</v>
      </c>
      <c r="FO75" s="732">
        <v>0</v>
      </c>
      <c r="FP75" s="732">
        <v>0</v>
      </c>
      <c r="FQ75" s="732">
        <v>0</v>
      </c>
      <c r="FR75" s="732">
        <v>0</v>
      </c>
      <c r="FS75" s="732">
        <v>0</v>
      </c>
      <c r="FT75" s="732">
        <v>0</v>
      </c>
      <c r="FU75" s="732">
        <v>0</v>
      </c>
      <c r="FV75" s="732">
        <v>0</v>
      </c>
      <c r="FW75" s="732">
        <v>0</v>
      </c>
      <c r="FX75" s="732">
        <v>0</v>
      </c>
      <c r="FY75" s="732">
        <v>0</v>
      </c>
      <c r="FZ75" s="732">
        <v>0</v>
      </c>
      <c r="GA75" s="732">
        <v>0</v>
      </c>
      <c r="GB75" s="732">
        <v>507032</v>
      </c>
      <c r="GC75" s="732">
        <v>507032</v>
      </c>
      <c r="GD75" s="732">
        <v>57.428000000000004</v>
      </c>
      <c r="GF75" s="732">
        <v>0</v>
      </c>
      <c r="GG75" s="732">
        <v>0</v>
      </c>
      <c r="GH75" s="732">
        <v>0</v>
      </c>
      <c r="GI75" s="732">
        <v>0</v>
      </c>
      <c r="GJ75" s="732">
        <v>0</v>
      </c>
      <c r="GK75" s="732">
        <v>5032</v>
      </c>
      <c r="GL75" s="732">
        <v>19953</v>
      </c>
      <c r="GM75" s="732">
        <v>0</v>
      </c>
      <c r="GN75" s="732">
        <v>0</v>
      </c>
      <c r="GO75" s="732">
        <v>0</v>
      </c>
      <c r="GP75" s="732">
        <v>9005886</v>
      </c>
      <c r="GQ75" s="732">
        <v>9005886</v>
      </c>
      <c r="GR75" s="732">
        <v>0</v>
      </c>
      <c r="GS75" s="732">
        <v>0</v>
      </c>
      <c r="GT75" s="732">
        <v>0</v>
      </c>
      <c r="HB75" s="732">
        <v>0</v>
      </c>
      <c r="HC75" s="732">
        <v>0</v>
      </c>
      <c r="HD75" s="732">
        <v>0</v>
      </c>
    </row>
    <row r="76" spans="1:212" hidden="1" x14ac:dyDescent="0.2">
      <c r="A76" s="732">
        <v>71803</v>
      </c>
      <c r="B76" s="732">
        <v>28349</v>
      </c>
      <c r="C76" s="732">
        <v>35</v>
      </c>
      <c r="D76" s="732">
        <v>2021</v>
      </c>
      <c r="E76" s="732">
        <v>5392</v>
      </c>
      <c r="F76" s="732">
        <v>0</v>
      </c>
      <c r="G76" s="732">
        <v>180.733</v>
      </c>
      <c r="H76" s="732">
        <v>171.47300000000001</v>
      </c>
      <c r="I76" s="732">
        <v>171.47300000000001</v>
      </c>
      <c r="J76" s="732">
        <v>180.733</v>
      </c>
      <c r="K76" s="732">
        <v>0</v>
      </c>
      <c r="L76" s="732">
        <v>6540</v>
      </c>
      <c r="M76" s="732">
        <v>0</v>
      </c>
      <c r="N76" s="732">
        <v>0</v>
      </c>
      <c r="P76" s="732">
        <v>180.733</v>
      </c>
      <c r="Q76" s="732">
        <v>0</v>
      </c>
      <c r="R76" s="732">
        <v>86157</v>
      </c>
      <c r="S76" s="732">
        <v>476.71000000000004</v>
      </c>
      <c r="U76" s="732">
        <v>0</v>
      </c>
      <c r="V76" s="732">
        <v>42.502000000000002</v>
      </c>
      <c r="W76" s="732">
        <v>27796</v>
      </c>
      <c r="X76" s="732">
        <v>27796</v>
      </c>
      <c r="Z76" s="732">
        <v>0</v>
      </c>
      <c r="AA76" s="732">
        <v>1</v>
      </c>
      <c r="AB76" s="732">
        <v>1</v>
      </c>
      <c r="AC76" s="732">
        <v>0</v>
      </c>
      <c r="AD76" s="732" t="s">
        <v>318</v>
      </c>
      <c r="AE76" s="732">
        <v>0</v>
      </c>
      <c r="AH76" s="732">
        <v>0</v>
      </c>
      <c r="AI76" s="732">
        <v>0</v>
      </c>
      <c r="AJ76" s="732">
        <v>5104</v>
      </c>
      <c r="AK76" s="732" t="s">
        <v>787</v>
      </c>
      <c r="AL76" s="732" t="s">
        <v>512</v>
      </c>
      <c r="AM76" s="732">
        <v>0</v>
      </c>
      <c r="AN76" s="732">
        <v>0</v>
      </c>
      <c r="AO76" s="732">
        <v>0</v>
      </c>
      <c r="AP76" s="732">
        <v>0</v>
      </c>
      <c r="AQ76" s="732">
        <v>0</v>
      </c>
      <c r="AR76" s="732">
        <v>0</v>
      </c>
      <c r="AS76" s="732">
        <v>0</v>
      </c>
      <c r="AT76" s="732">
        <v>0</v>
      </c>
      <c r="AU76" s="732">
        <v>0</v>
      </c>
      <c r="AV76" s="732">
        <v>0</v>
      </c>
      <c r="AW76" s="732">
        <v>1854690</v>
      </c>
      <c r="AX76" s="732">
        <v>1808354</v>
      </c>
      <c r="AY76" s="732">
        <v>0</v>
      </c>
      <c r="AZ76" s="732">
        <v>125930</v>
      </c>
      <c r="BA76" s="732">
        <v>7.25</v>
      </c>
      <c r="BB76" s="732">
        <v>0</v>
      </c>
      <c r="BC76" s="732">
        <v>0</v>
      </c>
      <c r="BD76" s="732">
        <v>0</v>
      </c>
      <c r="BE76" s="732">
        <v>0</v>
      </c>
      <c r="BF76" s="732">
        <v>1587054</v>
      </c>
      <c r="BG76" s="732">
        <v>0</v>
      </c>
      <c r="BH76" s="732">
        <v>144.63</v>
      </c>
      <c r="BI76" s="732">
        <v>39773</v>
      </c>
      <c r="BJ76" s="732">
        <v>12</v>
      </c>
      <c r="BK76" s="732">
        <v>0</v>
      </c>
      <c r="BL76" s="732">
        <v>0</v>
      </c>
      <c r="BM76" s="732">
        <v>0</v>
      </c>
      <c r="BN76" s="732">
        <v>0</v>
      </c>
      <c r="BO76" s="732">
        <v>0</v>
      </c>
      <c r="BP76" s="732">
        <v>0</v>
      </c>
      <c r="BQ76" s="732">
        <v>5392</v>
      </c>
      <c r="BR76" s="732">
        <v>1</v>
      </c>
      <c r="BS76" s="732">
        <v>0</v>
      </c>
      <c r="BT76" s="732">
        <v>0</v>
      </c>
      <c r="BU76" s="732">
        <v>0</v>
      </c>
      <c r="BV76" s="732">
        <v>0</v>
      </c>
      <c r="BW76" s="732">
        <v>0</v>
      </c>
      <c r="BX76" s="732">
        <v>0</v>
      </c>
      <c r="BY76" s="732">
        <v>0</v>
      </c>
      <c r="BZ76" s="732">
        <v>0</v>
      </c>
      <c r="CA76" s="732">
        <v>0</v>
      </c>
      <c r="CB76" s="732">
        <v>0</v>
      </c>
      <c r="CC76" s="732">
        <v>0</v>
      </c>
      <c r="CG76" s="732">
        <v>0</v>
      </c>
      <c r="CH76" s="732">
        <v>6563</v>
      </c>
      <c r="CI76" s="732">
        <v>0</v>
      </c>
      <c r="CJ76" s="732">
        <v>4</v>
      </c>
      <c r="CK76" s="732">
        <v>0</v>
      </c>
      <c r="CL76" s="732">
        <v>0</v>
      </c>
      <c r="CN76" s="732">
        <v>0</v>
      </c>
      <c r="CO76" s="732">
        <v>1</v>
      </c>
      <c r="CP76" s="732">
        <v>1.206</v>
      </c>
      <c r="CQ76" s="732">
        <v>11.75</v>
      </c>
      <c r="CR76" s="732">
        <v>180.733</v>
      </c>
      <c r="CS76" s="732">
        <v>0</v>
      </c>
      <c r="CT76" s="732">
        <v>0</v>
      </c>
      <c r="CU76" s="732">
        <v>0</v>
      </c>
      <c r="CV76" s="732">
        <v>0</v>
      </c>
      <c r="CW76" s="732">
        <v>0</v>
      </c>
      <c r="CX76" s="732">
        <v>0</v>
      </c>
      <c r="CY76" s="732">
        <v>0</v>
      </c>
      <c r="CZ76" s="732">
        <v>0</v>
      </c>
      <c r="DA76" s="732">
        <v>1</v>
      </c>
      <c r="DB76" s="732">
        <v>1121433</v>
      </c>
      <c r="DC76" s="732">
        <v>0</v>
      </c>
      <c r="DD76" s="732">
        <v>0</v>
      </c>
      <c r="DE76" s="732">
        <v>258762</v>
      </c>
      <c r="DF76" s="732">
        <v>277770</v>
      </c>
      <c r="DG76" s="732">
        <v>197.83</v>
      </c>
      <c r="DH76" s="732">
        <v>0</v>
      </c>
      <c r="DI76" s="732">
        <v>19008</v>
      </c>
      <c r="DK76" s="732">
        <v>5392</v>
      </c>
      <c r="DL76" s="732">
        <v>0</v>
      </c>
      <c r="DM76" s="732">
        <v>121888</v>
      </c>
      <c r="DN76" s="732">
        <v>0</v>
      </c>
      <c r="DO76" s="732">
        <v>0</v>
      </c>
      <c r="DP76" s="732">
        <v>0</v>
      </c>
      <c r="DQ76" s="732">
        <v>0</v>
      </c>
      <c r="DR76" s="732">
        <v>0</v>
      </c>
      <c r="DS76" s="732">
        <v>0</v>
      </c>
      <c r="DT76" s="732">
        <v>0</v>
      </c>
      <c r="DU76" s="732">
        <v>0</v>
      </c>
      <c r="DV76" s="732">
        <v>0</v>
      </c>
      <c r="DW76" s="732">
        <v>0</v>
      </c>
      <c r="DX76" s="732">
        <v>0</v>
      </c>
      <c r="DY76" s="732">
        <v>0</v>
      </c>
      <c r="DZ76" s="732">
        <v>0</v>
      </c>
      <c r="EA76" s="732">
        <v>0</v>
      </c>
      <c r="EB76" s="732">
        <v>0</v>
      </c>
      <c r="EC76" s="732">
        <v>16.943000000000001</v>
      </c>
      <c r="ED76" s="732">
        <v>121888</v>
      </c>
      <c r="EE76" s="732">
        <v>0</v>
      </c>
      <c r="EF76" s="732">
        <v>0</v>
      </c>
      <c r="EG76" s="732">
        <v>0</v>
      </c>
      <c r="EH76" s="732">
        <v>0</v>
      </c>
      <c r="EI76" s="732">
        <v>0</v>
      </c>
      <c r="EJ76" s="732">
        <v>0</v>
      </c>
      <c r="EK76" s="732">
        <v>0</v>
      </c>
      <c r="EL76" s="732">
        <v>0</v>
      </c>
      <c r="EM76" s="732">
        <v>0</v>
      </c>
      <c r="EN76" s="732">
        <v>0</v>
      </c>
      <c r="EO76" s="732">
        <v>0</v>
      </c>
      <c r="EP76" s="732">
        <v>0</v>
      </c>
      <c r="EQ76" s="732">
        <v>0</v>
      </c>
      <c r="ER76" s="732">
        <v>0</v>
      </c>
      <c r="ES76" s="732">
        <v>0</v>
      </c>
      <c r="ET76" s="732">
        <v>6563</v>
      </c>
      <c r="EU76" s="732">
        <v>125930</v>
      </c>
      <c r="EV76" s="732">
        <v>0</v>
      </c>
      <c r="EW76" s="732">
        <v>0</v>
      </c>
      <c r="EX76" s="732">
        <v>0</v>
      </c>
      <c r="EZ76" s="732">
        <v>1544487</v>
      </c>
      <c r="FA76" s="732">
        <v>0</v>
      </c>
      <c r="FB76" s="732">
        <v>1670417</v>
      </c>
      <c r="FC76" s="732">
        <v>0.97326799999999991</v>
      </c>
      <c r="FD76" s="732">
        <v>0</v>
      </c>
      <c r="FE76" s="732">
        <v>215276</v>
      </c>
      <c r="FF76" s="732">
        <v>48591</v>
      </c>
      <c r="FG76" s="732">
        <v>5.4563E-2</v>
      </c>
      <c r="FH76" s="732">
        <v>4.8908E-2</v>
      </c>
      <c r="FI76" s="732">
        <v>0</v>
      </c>
      <c r="FJ76" s="732">
        <v>0</v>
      </c>
      <c r="FK76" s="732">
        <v>310.95999999999998</v>
      </c>
      <c r="FL76" s="732">
        <v>1940847</v>
      </c>
      <c r="FM76" s="732">
        <v>0</v>
      </c>
      <c r="FN76" s="732">
        <v>0</v>
      </c>
      <c r="FO76" s="732">
        <v>0</v>
      </c>
      <c r="FP76" s="732">
        <v>0</v>
      </c>
      <c r="FQ76" s="732">
        <v>0</v>
      </c>
      <c r="FR76" s="732">
        <v>0</v>
      </c>
      <c r="FS76" s="732">
        <v>0</v>
      </c>
      <c r="FT76" s="732">
        <v>0</v>
      </c>
      <c r="FU76" s="732">
        <v>0</v>
      </c>
      <c r="FV76" s="732">
        <v>0</v>
      </c>
      <c r="FW76" s="732">
        <v>0</v>
      </c>
      <c r="FX76" s="732">
        <v>0</v>
      </c>
      <c r="FY76" s="732">
        <v>0</v>
      </c>
      <c r="FZ76" s="732">
        <v>0</v>
      </c>
      <c r="GA76" s="732">
        <v>0</v>
      </c>
      <c r="GB76" s="732">
        <v>81757</v>
      </c>
      <c r="GC76" s="732">
        <v>81757</v>
      </c>
      <c r="GD76" s="732">
        <v>9.26</v>
      </c>
      <c r="GF76" s="732">
        <v>0</v>
      </c>
      <c r="GG76" s="732">
        <v>0</v>
      </c>
      <c r="GH76" s="732">
        <v>0</v>
      </c>
      <c r="GI76" s="732">
        <v>0</v>
      </c>
      <c r="GJ76" s="732">
        <v>0</v>
      </c>
      <c r="GK76" s="732">
        <v>5113</v>
      </c>
      <c r="GL76" s="732">
        <v>7493</v>
      </c>
      <c r="GM76" s="732">
        <v>0</v>
      </c>
      <c r="GN76" s="732">
        <v>0</v>
      </c>
      <c r="GO76" s="732">
        <v>0</v>
      </c>
      <c r="GP76" s="732">
        <v>1934284</v>
      </c>
      <c r="GQ76" s="732">
        <v>1934284</v>
      </c>
      <c r="GR76" s="732">
        <v>0</v>
      </c>
      <c r="GS76" s="732">
        <v>0</v>
      </c>
      <c r="GT76" s="732">
        <v>0</v>
      </c>
      <c r="HB76" s="732">
        <v>0</v>
      </c>
      <c r="HC76" s="732">
        <v>0</v>
      </c>
      <c r="HD76" s="732">
        <v>0</v>
      </c>
    </row>
    <row r="77" spans="1:212" hidden="1" x14ac:dyDescent="0.2">
      <c r="A77" s="732">
        <v>71804</v>
      </c>
      <c r="B77" s="732">
        <v>28349</v>
      </c>
      <c r="C77" s="732">
        <v>35</v>
      </c>
      <c r="D77" s="732">
        <v>2021</v>
      </c>
      <c r="E77" s="732">
        <v>5392</v>
      </c>
      <c r="F77" s="732">
        <v>0</v>
      </c>
      <c r="G77" s="732">
        <v>274.12</v>
      </c>
      <c r="H77" s="732">
        <v>249.96100000000001</v>
      </c>
      <c r="I77" s="732">
        <v>249.96100000000001</v>
      </c>
      <c r="J77" s="732">
        <v>274.12</v>
      </c>
      <c r="K77" s="732">
        <v>0</v>
      </c>
      <c r="L77" s="732">
        <v>6540</v>
      </c>
      <c r="M77" s="732">
        <v>0</v>
      </c>
      <c r="N77" s="732">
        <v>0</v>
      </c>
      <c r="P77" s="732">
        <v>274.12</v>
      </c>
      <c r="Q77" s="732">
        <v>0</v>
      </c>
      <c r="R77" s="732">
        <v>130676</v>
      </c>
      <c r="S77" s="732">
        <v>476.71000000000004</v>
      </c>
      <c r="U77" s="732">
        <v>0</v>
      </c>
      <c r="V77" s="732">
        <v>17.5</v>
      </c>
      <c r="W77" s="732">
        <v>11445</v>
      </c>
      <c r="X77" s="732">
        <v>11445</v>
      </c>
      <c r="Z77" s="732">
        <v>0</v>
      </c>
      <c r="AA77" s="732">
        <v>1</v>
      </c>
      <c r="AB77" s="732">
        <v>1</v>
      </c>
      <c r="AC77" s="732">
        <v>0</v>
      </c>
      <c r="AD77" s="732" t="s">
        <v>318</v>
      </c>
      <c r="AE77" s="732">
        <v>0</v>
      </c>
      <c r="AH77" s="732">
        <v>0</v>
      </c>
      <c r="AI77" s="732">
        <v>0</v>
      </c>
      <c r="AJ77" s="732">
        <v>5104</v>
      </c>
      <c r="AK77" s="732" t="s">
        <v>787</v>
      </c>
      <c r="AL77" s="732" t="s">
        <v>26</v>
      </c>
      <c r="AM77" s="732">
        <v>0</v>
      </c>
      <c r="AN77" s="732">
        <v>0</v>
      </c>
      <c r="AO77" s="732">
        <v>0</v>
      </c>
      <c r="AP77" s="732">
        <v>0</v>
      </c>
      <c r="AQ77" s="732">
        <v>0</v>
      </c>
      <c r="AR77" s="732">
        <v>0</v>
      </c>
      <c r="AS77" s="732">
        <v>0</v>
      </c>
      <c r="AT77" s="732">
        <v>0</v>
      </c>
      <c r="AU77" s="732">
        <v>0</v>
      </c>
      <c r="AV77" s="732">
        <v>0</v>
      </c>
      <c r="AW77" s="732">
        <v>2726581</v>
      </c>
      <c r="AX77" s="732">
        <v>2645906</v>
      </c>
      <c r="AY77" s="732">
        <v>0</v>
      </c>
      <c r="AZ77" s="732">
        <v>206059</v>
      </c>
      <c r="BA77" s="732">
        <v>10.583</v>
      </c>
      <c r="BB77" s="732">
        <v>0</v>
      </c>
      <c r="BC77" s="732">
        <v>0</v>
      </c>
      <c r="BD77" s="732">
        <v>0</v>
      </c>
      <c r="BE77" s="732">
        <v>0</v>
      </c>
      <c r="BF77" s="732">
        <v>2325974</v>
      </c>
      <c r="BG77" s="732">
        <v>0</v>
      </c>
      <c r="BH77" s="732">
        <v>325.68600000000004</v>
      </c>
      <c r="BI77" s="732">
        <v>75383</v>
      </c>
      <c r="BJ77" s="732">
        <v>12</v>
      </c>
      <c r="BK77" s="732">
        <v>0</v>
      </c>
      <c r="BL77" s="732">
        <v>0</v>
      </c>
      <c r="BM77" s="732">
        <v>0</v>
      </c>
      <c r="BN77" s="732">
        <v>0</v>
      </c>
      <c r="BO77" s="732">
        <v>0</v>
      </c>
      <c r="BP77" s="732">
        <v>0</v>
      </c>
      <c r="BQ77" s="732">
        <v>5392</v>
      </c>
      <c r="BR77" s="732">
        <v>1</v>
      </c>
      <c r="BS77" s="732">
        <v>0</v>
      </c>
      <c r="BT77" s="732">
        <v>0</v>
      </c>
      <c r="BU77" s="732">
        <v>0</v>
      </c>
      <c r="BV77" s="732">
        <v>0</v>
      </c>
      <c r="BW77" s="732">
        <v>0</v>
      </c>
      <c r="BX77" s="732">
        <v>0</v>
      </c>
      <c r="BY77" s="732">
        <v>0</v>
      </c>
      <c r="BZ77" s="732">
        <v>0</v>
      </c>
      <c r="CA77" s="732">
        <v>0</v>
      </c>
      <c r="CB77" s="732">
        <v>0</v>
      </c>
      <c r="CC77" s="732">
        <v>0</v>
      </c>
      <c r="CG77" s="732">
        <v>0</v>
      </c>
      <c r="CH77" s="732">
        <v>5292</v>
      </c>
      <c r="CI77" s="732">
        <v>0</v>
      </c>
      <c r="CJ77" s="732">
        <v>4</v>
      </c>
      <c r="CK77" s="732">
        <v>0</v>
      </c>
      <c r="CL77" s="732">
        <v>0</v>
      </c>
      <c r="CN77" s="732">
        <v>0</v>
      </c>
      <c r="CO77" s="732">
        <v>1</v>
      </c>
      <c r="CP77" s="732">
        <v>1.107</v>
      </c>
      <c r="CQ77" s="732">
        <v>0</v>
      </c>
      <c r="CR77" s="732">
        <v>274.12</v>
      </c>
      <c r="CS77" s="732">
        <v>0</v>
      </c>
      <c r="CT77" s="732">
        <v>0</v>
      </c>
      <c r="CU77" s="732">
        <v>0</v>
      </c>
      <c r="CV77" s="732">
        <v>0</v>
      </c>
      <c r="CW77" s="732">
        <v>0</v>
      </c>
      <c r="CX77" s="732">
        <v>0</v>
      </c>
      <c r="CY77" s="732">
        <v>0</v>
      </c>
      <c r="CZ77" s="732">
        <v>0</v>
      </c>
      <c r="DA77" s="732">
        <v>1</v>
      </c>
      <c r="DB77" s="732">
        <v>1634745</v>
      </c>
      <c r="DC77" s="732">
        <v>0</v>
      </c>
      <c r="DD77" s="732">
        <v>0</v>
      </c>
      <c r="DE77" s="732">
        <v>328962</v>
      </c>
      <c r="DF77" s="732">
        <v>346410</v>
      </c>
      <c r="DG77" s="732">
        <v>251.5</v>
      </c>
      <c r="DH77" s="732">
        <v>0</v>
      </c>
      <c r="DI77" s="732">
        <v>17448</v>
      </c>
      <c r="DK77" s="732">
        <v>5392</v>
      </c>
      <c r="DL77" s="732">
        <v>0</v>
      </c>
      <c r="DM77" s="732">
        <v>185134</v>
      </c>
      <c r="DN77" s="732">
        <v>0</v>
      </c>
      <c r="DO77" s="732">
        <v>0</v>
      </c>
      <c r="DP77" s="732">
        <v>0</v>
      </c>
      <c r="DQ77" s="732">
        <v>0</v>
      </c>
      <c r="DR77" s="732">
        <v>0</v>
      </c>
      <c r="DS77" s="732">
        <v>0</v>
      </c>
      <c r="DT77" s="732">
        <v>0</v>
      </c>
      <c r="DU77" s="732">
        <v>0</v>
      </c>
      <c r="DV77" s="732">
        <v>0</v>
      </c>
      <c r="DW77" s="732">
        <v>0</v>
      </c>
      <c r="DX77" s="732">
        <v>0</v>
      </c>
      <c r="DY77" s="732">
        <v>0</v>
      </c>
      <c r="DZ77" s="732">
        <v>0</v>
      </c>
      <c r="EA77" s="732">
        <v>0.13300000000000001</v>
      </c>
      <c r="EB77" s="732">
        <v>0</v>
      </c>
      <c r="EC77" s="732">
        <v>25.13</v>
      </c>
      <c r="ED77" s="732">
        <v>180785</v>
      </c>
      <c r="EE77" s="732">
        <v>0</v>
      </c>
      <c r="EF77" s="732">
        <v>0</v>
      </c>
      <c r="EG77" s="732">
        <v>0</v>
      </c>
      <c r="EH77" s="732">
        <v>4349</v>
      </c>
      <c r="EI77" s="732">
        <v>0</v>
      </c>
      <c r="EJ77" s="732">
        <v>0</v>
      </c>
      <c r="EK77" s="732">
        <v>0</v>
      </c>
      <c r="EL77" s="732">
        <v>0</v>
      </c>
      <c r="EM77" s="732">
        <v>0</v>
      </c>
      <c r="EN77" s="732">
        <v>0</v>
      </c>
      <c r="EO77" s="732">
        <v>0</v>
      </c>
      <c r="EP77" s="732">
        <v>0</v>
      </c>
      <c r="EQ77" s="732">
        <v>0.13300000000000001</v>
      </c>
      <c r="ER77" s="732">
        <v>0</v>
      </c>
      <c r="ES77" s="732">
        <v>0.66500000000000004</v>
      </c>
      <c r="ET77" s="732">
        <v>5292</v>
      </c>
      <c r="EU77" s="732">
        <v>206059</v>
      </c>
      <c r="EV77" s="732">
        <v>0</v>
      </c>
      <c r="EW77" s="732">
        <v>0</v>
      </c>
      <c r="EX77" s="732">
        <v>0</v>
      </c>
      <c r="EZ77" s="732">
        <v>2259184</v>
      </c>
      <c r="FA77" s="732">
        <v>0</v>
      </c>
      <c r="FB77" s="732">
        <v>2465243</v>
      </c>
      <c r="FC77" s="732">
        <v>0.97326799999999991</v>
      </c>
      <c r="FD77" s="732">
        <v>0</v>
      </c>
      <c r="FE77" s="732">
        <v>315507</v>
      </c>
      <c r="FF77" s="732">
        <v>71215</v>
      </c>
      <c r="FG77" s="732">
        <v>5.4563E-2</v>
      </c>
      <c r="FH77" s="732">
        <v>4.8908E-2</v>
      </c>
      <c r="FI77" s="732">
        <v>0</v>
      </c>
      <c r="FJ77" s="732">
        <v>0</v>
      </c>
      <c r="FK77" s="732">
        <v>455.74100000000004</v>
      </c>
      <c r="FL77" s="732">
        <v>2857257</v>
      </c>
      <c r="FM77" s="732">
        <v>0</v>
      </c>
      <c r="FN77" s="732">
        <v>0</v>
      </c>
      <c r="FO77" s="732">
        <v>0</v>
      </c>
      <c r="FP77" s="732">
        <v>0</v>
      </c>
      <c r="FQ77" s="732">
        <v>0</v>
      </c>
      <c r="FR77" s="732">
        <v>0</v>
      </c>
      <c r="FS77" s="732">
        <v>0</v>
      </c>
      <c r="FT77" s="732">
        <v>0</v>
      </c>
      <c r="FU77" s="732">
        <v>0</v>
      </c>
      <c r="FV77" s="732">
        <v>0</v>
      </c>
      <c r="FW77" s="732">
        <v>0</v>
      </c>
      <c r="FX77" s="732">
        <v>0</v>
      </c>
      <c r="FY77" s="732">
        <v>0</v>
      </c>
      <c r="FZ77" s="732">
        <v>0</v>
      </c>
      <c r="GA77" s="732">
        <v>0</v>
      </c>
      <c r="GB77" s="732">
        <v>212126</v>
      </c>
      <c r="GC77" s="732">
        <v>212126</v>
      </c>
      <c r="GD77" s="732">
        <v>24.026</v>
      </c>
      <c r="GF77" s="732">
        <v>0</v>
      </c>
      <c r="GG77" s="732">
        <v>0</v>
      </c>
      <c r="GH77" s="732">
        <v>0</v>
      </c>
      <c r="GI77" s="732">
        <v>0</v>
      </c>
      <c r="GJ77" s="732">
        <v>0</v>
      </c>
      <c r="GK77" s="732">
        <v>5157</v>
      </c>
      <c r="GL77" s="732">
        <v>14655</v>
      </c>
      <c r="GM77" s="732">
        <v>0</v>
      </c>
      <c r="GN77" s="732">
        <v>0</v>
      </c>
      <c r="GO77" s="732">
        <v>0</v>
      </c>
      <c r="GP77" s="732">
        <v>2851965</v>
      </c>
      <c r="GQ77" s="732">
        <v>2851965</v>
      </c>
      <c r="GR77" s="732">
        <v>0</v>
      </c>
      <c r="GS77" s="732">
        <v>0</v>
      </c>
      <c r="GT77" s="732">
        <v>0</v>
      </c>
      <c r="HB77" s="732">
        <v>0</v>
      </c>
      <c r="HC77" s="732">
        <v>0</v>
      </c>
      <c r="HD77" s="732">
        <v>0</v>
      </c>
    </row>
    <row r="78" spans="1:212" hidden="1" x14ac:dyDescent="0.2">
      <c r="A78" s="732">
        <v>71806</v>
      </c>
      <c r="B78" s="732">
        <v>28349</v>
      </c>
      <c r="C78" s="732">
        <v>35</v>
      </c>
      <c r="D78" s="732">
        <v>2021</v>
      </c>
      <c r="E78" s="732">
        <v>5392</v>
      </c>
      <c r="F78" s="732">
        <v>0</v>
      </c>
      <c r="G78" s="732">
        <v>3451.37</v>
      </c>
      <c r="H78" s="732">
        <v>3274.4610000000002</v>
      </c>
      <c r="I78" s="732">
        <v>3274.4610000000002</v>
      </c>
      <c r="J78" s="732">
        <v>3451.37</v>
      </c>
      <c r="K78" s="732">
        <v>0</v>
      </c>
      <c r="L78" s="732">
        <v>6540</v>
      </c>
      <c r="M78" s="732">
        <v>0</v>
      </c>
      <c r="N78" s="732">
        <v>0</v>
      </c>
      <c r="P78" s="732">
        <v>3451.37</v>
      </c>
      <c r="Q78" s="732">
        <v>0</v>
      </c>
      <c r="R78" s="732">
        <v>1645303</v>
      </c>
      <c r="S78" s="732">
        <v>476.71000000000004</v>
      </c>
      <c r="U78" s="732">
        <v>0</v>
      </c>
      <c r="V78" s="732">
        <v>778.08400000000006</v>
      </c>
      <c r="W78" s="732">
        <v>508867</v>
      </c>
      <c r="X78" s="732">
        <v>508867</v>
      </c>
      <c r="Z78" s="732">
        <v>0</v>
      </c>
      <c r="AA78" s="732">
        <v>1</v>
      </c>
      <c r="AB78" s="732">
        <v>1</v>
      </c>
      <c r="AC78" s="732">
        <v>0</v>
      </c>
      <c r="AD78" s="732" t="s">
        <v>318</v>
      </c>
      <c r="AE78" s="732">
        <v>0</v>
      </c>
      <c r="AH78" s="732">
        <v>0</v>
      </c>
      <c r="AI78" s="732">
        <v>0</v>
      </c>
      <c r="AJ78" s="732">
        <v>5104</v>
      </c>
      <c r="AK78" s="732" t="s">
        <v>787</v>
      </c>
      <c r="AL78" s="732" t="s">
        <v>27</v>
      </c>
      <c r="AM78" s="732">
        <v>0</v>
      </c>
      <c r="AN78" s="732">
        <v>0</v>
      </c>
      <c r="AO78" s="732">
        <v>0</v>
      </c>
      <c r="AP78" s="732">
        <v>0</v>
      </c>
      <c r="AQ78" s="732">
        <v>0</v>
      </c>
      <c r="AR78" s="732">
        <v>0</v>
      </c>
      <c r="AS78" s="732">
        <v>0</v>
      </c>
      <c r="AT78" s="732">
        <v>0</v>
      </c>
      <c r="AU78" s="732">
        <v>0</v>
      </c>
      <c r="AV78" s="732">
        <v>0</v>
      </c>
      <c r="AW78" s="732">
        <v>32071093</v>
      </c>
      <c r="AX78" s="732">
        <v>31848926</v>
      </c>
      <c r="AY78" s="732">
        <v>0</v>
      </c>
      <c r="AZ78" s="732">
        <v>1826803</v>
      </c>
      <c r="BA78" s="732">
        <v>81.332999999999998</v>
      </c>
      <c r="BB78" s="732">
        <v>135432</v>
      </c>
      <c r="BC78" s="732">
        <v>135432</v>
      </c>
      <c r="BD78" s="732">
        <v>172.56900000000002</v>
      </c>
      <c r="BE78" s="732">
        <v>0</v>
      </c>
      <c r="BF78" s="732">
        <v>28058498</v>
      </c>
      <c r="BG78" s="732">
        <v>0</v>
      </c>
      <c r="BH78" s="732">
        <v>660</v>
      </c>
      <c r="BI78" s="732">
        <v>181500</v>
      </c>
      <c r="BJ78" s="732">
        <v>12</v>
      </c>
      <c r="BK78" s="732">
        <v>0</v>
      </c>
      <c r="BL78" s="732">
        <v>0</v>
      </c>
      <c r="BM78" s="732">
        <v>0</v>
      </c>
      <c r="BN78" s="732">
        <v>0</v>
      </c>
      <c r="BO78" s="732">
        <v>0</v>
      </c>
      <c r="BP78" s="732">
        <v>0</v>
      </c>
      <c r="BQ78" s="732">
        <v>5392</v>
      </c>
      <c r="BR78" s="732">
        <v>1</v>
      </c>
      <c r="BS78" s="732">
        <v>0</v>
      </c>
      <c r="BT78" s="732">
        <v>0</v>
      </c>
      <c r="BU78" s="732">
        <v>0</v>
      </c>
      <c r="BV78" s="732">
        <v>0</v>
      </c>
      <c r="BW78" s="732">
        <v>0</v>
      </c>
      <c r="BX78" s="732">
        <v>0</v>
      </c>
      <c r="BY78" s="732">
        <v>0</v>
      </c>
      <c r="BZ78" s="732">
        <v>0</v>
      </c>
      <c r="CA78" s="732">
        <v>0</v>
      </c>
      <c r="CB78" s="732">
        <v>0</v>
      </c>
      <c r="CC78" s="732">
        <v>0</v>
      </c>
      <c r="CG78" s="732">
        <v>0</v>
      </c>
      <c r="CH78" s="732">
        <v>40667</v>
      </c>
      <c r="CI78" s="732">
        <v>0</v>
      </c>
      <c r="CJ78" s="732">
        <v>4</v>
      </c>
      <c r="CK78" s="732">
        <v>0</v>
      </c>
      <c r="CL78" s="732">
        <v>0</v>
      </c>
      <c r="CN78" s="732">
        <v>0</v>
      </c>
      <c r="CO78" s="732">
        <v>1</v>
      </c>
      <c r="CP78" s="732">
        <v>0</v>
      </c>
      <c r="CQ78" s="732">
        <v>0</v>
      </c>
      <c r="CR78" s="732">
        <v>3451.37</v>
      </c>
      <c r="CS78" s="732">
        <v>0</v>
      </c>
      <c r="CT78" s="732">
        <v>0</v>
      </c>
      <c r="CU78" s="732">
        <v>0</v>
      </c>
      <c r="CV78" s="732">
        <v>0</v>
      </c>
      <c r="CW78" s="732">
        <v>0</v>
      </c>
      <c r="CX78" s="732">
        <v>0</v>
      </c>
      <c r="CY78" s="732">
        <v>0</v>
      </c>
      <c r="CZ78" s="732">
        <v>0</v>
      </c>
      <c r="DA78" s="732">
        <v>1</v>
      </c>
      <c r="DB78" s="732">
        <v>21414975</v>
      </c>
      <c r="DC78" s="732">
        <v>0</v>
      </c>
      <c r="DD78" s="732">
        <v>0</v>
      </c>
      <c r="DE78" s="732">
        <v>3499776</v>
      </c>
      <c r="DF78" s="732">
        <v>3499776</v>
      </c>
      <c r="DG78" s="732">
        <v>2675.67</v>
      </c>
      <c r="DH78" s="732">
        <v>0</v>
      </c>
      <c r="DI78" s="732">
        <v>0</v>
      </c>
      <c r="DK78" s="732">
        <v>5392</v>
      </c>
      <c r="DL78" s="732">
        <v>0</v>
      </c>
      <c r="DM78" s="732">
        <v>2528474</v>
      </c>
      <c r="DN78" s="732">
        <v>0</v>
      </c>
      <c r="DO78" s="732">
        <v>0</v>
      </c>
      <c r="DP78" s="732">
        <v>0</v>
      </c>
      <c r="DQ78" s="732">
        <v>0</v>
      </c>
      <c r="DR78" s="732">
        <v>0</v>
      </c>
      <c r="DS78" s="732">
        <v>0</v>
      </c>
      <c r="DT78" s="732">
        <v>0</v>
      </c>
      <c r="DU78" s="732">
        <v>0</v>
      </c>
      <c r="DV78" s="732">
        <v>0</v>
      </c>
      <c r="DW78" s="732">
        <v>0</v>
      </c>
      <c r="DX78" s="732">
        <v>0</v>
      </c>
      <c r="DY78" s="732">
        <v>0</v>
      </c>
      <c r="DZ78" s="732">
        <v>0</v>
      </c>
      <c r="EA78" s="732">
        <v>0.108</v>
      </c>
      <c r="EB78" s="732">
        <v>0</v>
      </c>
      <c r="EC78" s="732">
        <v>84.89800000000001</v>
      </c>
      <c r="ED78" s="732">
        <v>610756</v>
      </c>
      <c r="EE78" s="732">
        <v>0</v>
      </c>
      <c r="EF78" s="732">
        <v>0</v>
      </c>
      <c r="EG78" s="732">
        <v>0</v>
      </c>
      <c r="EH78" s="732">
        <v>1917718</v>
      </c>
      <c r="EI78" s="732">
        <v>0</v>
      </c>
      <c r="EJ78" s="732">
        <v>0</v>
      </c>
      <c r="EK78" s="732">
        <v>67.656999999999996</v>
      </c>
      <c r="EL78" s="732">
        <v>0</v>
      </c>
      <c r="EM78" s="732">
        <v>18.001000000000001</v>
      </c>
      <c r="EN78" s="732">
        <v>7.1430000000000007</v>
      </c>
      <c r="EO78" s="732">
        <v>0</v>
      </c>
      <c r="EP78" s="732">
        <v>0</v>
      </c>
      <c r="EQ78" s="732">
        <v>92.909000000000006</v>
      </c>
      <c r="ER78" s="732">
        <v>0</v>
      </c>
      <c r="ES78" s="732">
        <v>293.22900000000004</v>
      </c>
      <c r="ET78" s="732">
        <v>40667</v>
      </c>
      <c r="EU78" s="732">
        <v>1826803</v>
      </c>
      <c r="EV78" s="732">
        <v>0</v>
      </c>
      <c r="EW78" s="732">
        <v>0</v>
      </c>
      <c r="EX78" s="732">
        <v>0</v>
      </c>
      <c r="EZ78" s="732">
        <v>27183857</v>
      </c>
      <c r="FA78" s="732">
        <v>0</v>
      </c>
      <c r="FB78" s="732">
        <v>29010660</v>
      </c>
      <c r="FC78" s="732">
        <v>0.97326799999999991</v>
      </c>
      <c r="FD78" s="732">
        <v>0</v>
      </c>
      <c r="FE78" s="732">
        <v>3806000</v>
      </c>
      <c r="FF78" s="732">
        <v>859069</v>
      </c>
      <c r="FG78" s="732">
        <v>5.4563E-2</v>
      </c>
      <c r="FH78" s="732">
        <v>4.8908E-2</v>
      </c>
      <c r="FI78" s="732">
        <v>0</v>
      </c>
      <c r="FJ78" s="732">
        <v>0</v>
      </c>
      <c r="FK78" s="732">
        <v>5497.6540000000005</v>
      </c>
      <c r="FL78" s="732">
        <v>33716396</v>
      </c>
      <c r="FM78" s="732">
        <v>0</v>
      </c>
      <c r="FN78" s="732">
        <v>0</v>
      </c>
      <c r="FO78" s="732">
        <v>0</v>
      </c>
      <c r="FP78" s="732">
        <v>0</v>
      </c>
      <c r="FQ78" s="732">
        <v>0</v>
      </c>
      <c r="FR78" s="732">
        <v>0</v>
      </c>
      <c r="FS78" s="732">
        <v>0</v>
      </c>
      <c r="FT78" s="732">
        <v>0</v>
      </c>
      <c r="FU78" s="732">
        <v>0</v>
      </c>
      <c r="FV78" s="732">
        <v>0</v>
      </c>
      <c r="FW78" s="732">
        <v>0</v>
      </c>
      <c r="FX78" s="732">
        <v>0</v>
      </c>
      <c r="FY78" s="732">
        <v>0</v>
      </c>
      <c r="FZ78" s="732">
        <v>0</v>
      </c>
      <c r="GA78" s="732">
        <v>0</v>
      </c>
      <c r="GB78" s="732">
        <v>741636</v>
      </c>
      <c r="GC78" s="732">
        <v>741636</v>
      </c>
      <c r="GD78" s="732">
        <v>84</v>
      </c>
      <c r="GF78" s="732">
        <v>0</v>
      </c>
      <c r="GG78" s="732">
        <v>0</v>
      </c>
      <c r="GH78" s="732">
        <v>0</v>
      </c>
      <c r="GI78" s="732">
        <v>0</v>
      </c>
      <c r="GJ78" s="732">
        <v>0</v>
      </c>
      <c r="GK78" s="732">
        <v>5101</v>
      </c>
      <c r="GL78" s="732">
        <v>19021</v>
      </c>
      <c r="GM78" s="732">
        <v>0</v>
      </c>
      <c r="GN78" s="732">
        <v>0</v>
      </c>
      <c r="GO78" s="732">
        <v>0</v>
      </c>
      <c r="GP78" s="732">
        <v>33675729</v>
      </c>
      <c r="GQ78" s="732">
        <v>33675729</v>
      </c>
      <c r="GR78" s="732">
        <v>0</v>
      </c>
      <c r="GS78" s="732">
        <v>0</v>
      </c>
      <c r="GT78" s="732">
        <v>0</v>
      </c>
      <c r="HB78" s="732">
        <v>0</v>
      </c>
      <c r="HC78" s="732">
        <v>0</v>
      </c>
      <c r="HD78" s="732">
        <v>0</v>
      </c>
    </row>
    <row r="79" spans="1:212" hidden="1" x14ac:dyDescent="0.2">
      <c r="A79" s="732">
        <v>71807</v>
      </c>
      <c r="B79" s="732">
        <v>28349</v>
      </c>
      <c r="C79" s="732">
        <v>35</v>
      </c>
      <c r="D79" s="732">
        <v>2021</v>
      </c>
      <c r="E79" s="732">
        <v>5392</v>
      </c>
      <c r="F79" s="732">
        <v>0</v>
      </c>
      <c r="G79" s="732">
        <v>194.27800000000002</v>
      </c>
      <c r="H79" s="732">
        <v>193.21</v>
      </c>
      <c r="I79" s="732">
        <v>193.21</v>
      </c>
      <c r="J79" s="732">
        <v>194.27800000000002</v>
      </c>
      <c r="K79" s="732">
        <v>0</v>
      </c>
      <c r="L79" s="732">
        <v>6540</v>
      </c>
      <c r="M79" s="732">
        <v>0</v>
      </c>
      <c r="N79" s="732">
        <v>0</v>
      </c>
      <c r="P79" s="732">
        <v>194.27800000000002</v>
      </c>
      <c r="Q79" s="732">
        <v>0</v>
      </c>
      <c r="R79" s="732">
        <v>92614</v>
      </c>
      <c r="S79" s="732">
        <v>476.71000000000004</v>
      </c>
      <c r="U79" s="732">
        <v>0</v>
      </c>
      <c r="V79" s="732">
        <v>154.995</v>
      </c>
      <c r="W79" s="732">
        <v>101367</v>
      </c>
      <c r="X79" s="732">
        <v>101367</v>
      </c>
      <c r="Z79" s="732">
        <v>0</v>
      </c>
      <c r="AA79" s="732">
        <v>1</v>
      </c>
      <c r="AB79" s="732">
        <v>1</v>
      </c>
      <c r="AC79" s="732">
        <v>0</v>
      </c>
      <c r="AD79" s="732" t="s">
        <v>318</v>
      </c>
      <c r="AE79" s="732">
        <v>0</v>
      </c>
      <c r="AH79" s="732">
        <v>0</v>
      </c>
      <c r="AI79" s="732">
        <v>0</v>
      </c>
      <c r="AJ79" s="732">
        <v>5104</v>
      </c>
      <c r="AK79" s="732" t="s">
        <v>787</v>
      </c>
      <c r="AL79" s="732" t="s">
        <v>65</v>
      </c>
      <c r="AM79" s="732">
        <v>0</v>
      </c>
      <c r="AN79" s="732">
        <v>0</v>
      </c>
      <c r="AO79" s="732">
        <v>0</v>
      </c>
      <c r="AP79" s="732">
        <v>0</v>
      </c>
      <c r="AQ79" s="732">
        <v>0</v>
      </c>
      <c r="AR79" s="732">
        <v>0</v>
      </c>
      <c r="AS79" s="732">
        <v>0</v>
      </c>
      <c r="AT79" s="732">
        <v>0</v>
      </c>
      <c r="AU79" s="732">
        <v>0</v>
      </c>
      <c r="AV79" s="732">
        <v>0</v>
      </c>
      <c r="AW79" s="732">
        <v>1808595</v>
      </c>
      <c r="AX79" s="732">
        <v>1808595</v>
      </c>
      <c r="AY79" s="732">
        <v>0</v>
      </c>
      <c r="AZ79" s="732">
        <v>92614</v>
      </c>
      <c r="BA79" s="732">
        <v>0</v>
      </c>
      <c r="BB79" s="732">
        <v>0</v>
      </c>
      <c r="BC79" s="732">
        <v>0</v>
      </c>
      <c r="BD79" s="732">
        <v>0</v>
      </c>
      <c r="BE79" s="732">
        <v>0</v>
      </c>
      <c r="BF79" s="732">
        <v>1592664</v>
      </c>
      <c r="BG79" s="732">
        <v>0</v>
      </c>
      <c r="BH79" s="732">
        <v>0</v>
      </c>
      <c r="BI79" s="732">
        <v>0</v>
      </c>
      <c r="BJ79" s="732">
        <v>12</v>
      </c>
      <c r="BK79" s="732">
        <v>0</v>
      </c>
      <c r="BL79" s="732">
        <v>0</v>
      </c>
      <c r="BM79" s="732">
        <v>0</v>
      </c>
      <c r="BN79" s="732">
        <v>0</v>
      </c>
      <c r="BO79" s="732">
        <v>0</v>
      </c>
      <c r="BP79" s="732">
        <v>0</v>
      </c>
      <c r="BQ79" s="732">
        <v>5392</v>
      </c>
      <c r="BR79" s="732">
        <v>1</v>
      </c>
      <c r="BS79" s="732">
        <v>0</v>
      </c>
      <c r="BT79" s="732">
        <v>0</v>
      </c>
      <c r="BU79" s="732">
        <v>0</v>
      </c>
      <c r="BV79" s="732">
        <v>0</v>
      </c>
      <c r="BW79" s="732">
        <v>0</v>
      </c>
      <c r="BX79" s="732">
        <v>0</v>
      </c>
      <c r="BY79" s="732">
        <v>0</v>
      </c>
      <c r="BZ79" s="732">
        <v>0</v>
      </c>
      <c r="CA79" s="732">
        <v>0</v>
      </c>
      <c r="CB79" s="732">
        <v>0</v>
      </c>
      <c r="CC79" s="732">
        <v>0</v>
      </c>
      <c r="CG79" s="732">
        <v>0</v>
      </c>
      <c r="CH79" s="732">
        <v>0</v>
      </c>
      <c r="CI79" s="732">
        <v>0</v>
      </c>
      <c r="CJ79" s="732">
        <v>4</v>
      </c>
      <c r="CK79" s="732">
        <v>0</v>
      </c>
      <c r="CL79" s="732">
        <v>0</v>
      </c>
      <c r="CN79" s="732">
        <v>0</v>
      </c>
      <c r="CO79" s="732">
        <v>1</v>
      </c>
      <c r="CP79" s="732">
        <v>0</v>
      </c>
      <c r="CQ79" s="732">
        <v>0</v>
      </c>
      <c r="CR79" s="732">
        <v>194.27800000000002</v>
      </c>
      <c r="CS79" s="732">
        <v>0</v>
      </c>
      <c r="CT79" s="732">
        <v>0</v>
      </c>
      <c r="CU79" s="732">
        <v>0</v>
      </c>
      <c r="CV79" s="732">
        <v>0</v>
      </c>
      <c r="CW79" s="732">
        <v>0</v>
      </c>
      <c r="CX79" s="732">
        <v>0</v>
      </c>
      <c r="CY79" s="732">
        <v>0</v>
      </c>
      <c r="CZ79" s="732">
        <v>0</v>
      </c>
      <c r="DA79" s="732">
        <v>1</v>
      </c>
      <c r="DB79" s="732">
        <v>1263593</v>
      </c>
      <c r="DC79" s="732">
        <v>0</v>
      </c>
      <c r="DD79" s="732">
        <v>0</v>
      </c>
      <c r="DE79" s="732">
        <v>248088</v>
      </c>
      <c r="DF79" s="732">
        <v>248088</v>
      </c>
      <c r="DG79" s="732">
        <v>189.67000000000002</v>
      </c>
      <c r="DH79" s="732">
        <v>0</v>
      </c>
      <c r="DI79" s="732">
        <v>0</v>
      </c>
      <c r="DK79" s="732">
        <v>5392</v>
      </c>
      <c r="DL79" s="732">
        <v>0</v>
      </c>
      <c r="DM79" s="732">
        <v>23361</v>
      </c>
      <c r="DN79" s="732">
        <v>0</v>
      </c>
      <c r="DO79" s="732">
        <v>0</v>
      </c>
      <c r="DP79" s="732">
        <v>0</v>
      </c>
      <c r="DQ79" s="732">
        <v>0</v>
      </c>
      <c r="DR79" s="732">
        <v>0</v>
      </c>
      <c r="DS79" s="732">
        <v>0</v>
      </c>
      <c r="DT79" s="732">
        <v>0</v>
      </c>
      <c r="DU79" s="732">
        <v>0</v>
      </c>
      <c r="DV79" s="732">
        <v>0</v>
      </c>
      <c r="DW79" s="732">
        <v>0</v>
      </c>
      <c r="DX79" s="732">
        <v>0</v>
      </c>
      <c r="DY79" s="732">
        <v>0</v>
      </c>
      <c r="DZ79" s="732">
        <v>0</v>
      </c>
      <c r="EA79" s="732">
        <v>0</v>
      </c>
      <c r="EB79" s="732">
        <v>0</v>
      </c>
      <c r="EC79" s="732">
        <v>0</v>
      </c>
      <c r="ED79" s="732">
        <v>0</v>
      </c>
      <c r="EE79" s="732">
        <v>0</v>
      </c>
      <c r="EF79" s="732">
        <v>0</v>
      </c>
      <c r="EG79" s="732">
        <v>0</v>
      </c>
      <c r="EH79" s="732">
        <v>23361</v>
      </c>
      <c r="EI79" s="732">
        <v>0</v>
      </c>
      <c r="EJ79" s="732">
        <v>0</v>
      </c>
      <c r="EK79" s="732">
        <v>0.88400000000000001</v>
      </c>
      <c r="EL79" s="732">
        <v>0</v>
      </c>
      <c r="EM79" s="732">
        <v>0</v>
      </c>
      <c r="EN79" s="732">
        <v>0.184</v>
      </c>
      <c r="EO79" s="732">
        <v>0</v>
      </c>
      <c r="EP79" s="732">
        <v>0</v>
      </c>
      <c r="EQ79" s="732">
        <v>1.0680000000000001</v>
      </c>
      <c r="ER79" s="732">
        <v>0</v>
      </c>
      <c r="ES79" s="732">
        <v>3.5720000000000001</v>
      </c>
      <c r="ET79" s="732">
        <v>0</v>
      </c>
      <c r="EU79" s="732">
        <v>92614</v>
      </c>
      <c r="EV79" s="732">
        <v>0</v>
      </c>
      <c r="EW79" s="732">
        <v>0</v>
      </c>
      <c r="EX79" s="732">
        <v>0</v>
      </c>
      <c r="EZ79" s="732">
        <v>1543795</v>
      </c>
      <c r="FA79" s="732">
        <v>0</v>
      </c>
      <c r="FB79" s="732">
        <v>1636409</v>
      </c>
      <c r="FC79" s="732">
        <v>0.97326799999999991</v>
      </c>
      <c r="FD79" s="732">
        <v>0</v>
      </c>
      <c r="FE79" s="732">
        <v>216037</v>
      </c>
      <c r="FF79" s="732">
        <v>48763</v>
      </c>
      <c r="FG79" s="732">
        <v>5.4563E-2</v>
      </c>
      <c r="FH79" s="732">
        <v>4.8908E-2</v>
      </c>
      <c r="FI79" s="732">
        <v>0</v>
      </c>
      <c r="FJ79" s="732">
        <v>0</v>
      </c>
      <c r="FK79" s="732">
        <v>312.05900000000003</v>
      </c>
      <c r="FL79" s="732">
        <v>1901209</v>
      </c>
      <c r="FM79" s="732">
        <v>0</v>
      </c>
      <c r="FN79" s="732">
        <v>0</v>
      </c>
      <c r="FO79" s="732">
        <v>0</v>
      </c>
      <c r="FP79" s="732">
        <v>0</v>
      </c>
      <c r="FQ79" s="732">
        <v>0</v>
      </c>
      <c r="FR79" s="732">
        <v>0</v>
      </c>
      <c r="FS79" s="732">
        <v>0</v>
      </c>
      <c r="FT79" s="732">
        <v>0</v>
      </c>
      <c r="FU79" s="732">
        <v>0</v>
      </c>
      <c r="FV79" s="732">
        <v>0</v>
      </c>
      <c r="FW79" s="732">
        <v>0</v>
      </c>
      <c r="FX79" s="732">
        <v>0</v>
      </c>
      <c r="FY79" s="732">
        <v>0</v>
      </c>
      <c r="FZ79" s="732">
        <v>0</v>
      </c>
      <c r="GA79" s="732">
        <v>0</v>
      </c>
      <c r="GB79" s="732">
        <v>0</v>
      </c>
      <c r="GC79" s="732">
        <v>0</v>
      </c>
      <c r="GD79" s="732">
        <v>0</v>
      </c>
      <c r="GF79" s="732">
        <v>0</v>
      </c>
      <c r="GG79" s="732">
        <v>0</v>
      </c>
      <c r="GH79" s="732">
        <v>0</v>
      </c>
      <c r="GI79" s="732">
        <v>0</v>
      </c>
      <c r="GJ79" s="732">
        <v>0</v>
      </c>
      <c r="GK79" s="732">
        <v>4971</v>
      </c>
      <c r="GL79" s="732">
        <v>3806</v>
      </c>
      <c r="GM79" s="732">
        <v>0</v>
      </c>
      <c r="GN79" s="732">
        <v>0</v>
      </c>
      <c r="GO79" s="732">
        <v>0</v>
      </c>
      <c r="GP79" s="732">
        <v>1901209</v>
      </c>
      <c r="GQ79" s="732">
        <v>1901209</v>
      </c>
      <c r="GR79" s="732">
        <v>0</v>
      </c>
      <c r="GS79" s="732">
        <v>0</v>
      </c>
      <c r="GT79" s="732">
        <v>0</v>
      </c>
      <c r="HB79" s="732">
        <v>0</v>
      </c>
      <c r="HC79" s="732">
        <v>0</v>
      </c>
      <c r="HD79" s="732">
        <v>0</v>
      </c>
    </row>
    <row r="80" spans="1:212" hidden="1" x14ac:dyDescent="0.2">
      <c r="A80" s="732">
        <v>71809</v>
      </c>
      <c r="B80" s="732">
        <v>28349</v>
      </c>
      <c r="C80" s="732">
        <v>35</v>
      </c>
      <c r="D80" s="732">
        <v>2021</v>
      </c>
      <c r="E80" s="732">
        <v>5392</v>
      </c>
      <c r="F80" s="732">
        <v>0</v>
      </c>
      <c r="G80" s="732">
        <v>277.21700000000004</v>
      </c>
      <c r="H80" s="732">
        <v>276.76600000000002</v>
      </c>
      <c r="I80" s="732">
        <v>276.76600000000002</v>
      </c>
      <c r="J80" s="732">
        <v>277.21700000000004</v>
      </c>
      <c r="K80" s="732">
        <v>0</v>
      </c>
      <c r="L80" s="732">
        <v>6540</v>
      </c>
      <c r="M80" s="732">
        <v>0</v>
      </c>
      <c r="N80" s="732">
        <v>0</v>
      </c>
      <c r="P80" s="732">
        <v>277.21700000000004</v>
      </c>
      <c r="Q80" s="732">
        <v>0</v>
      </c>
      <c r="R80" s="732">
        <v>132152</v>
      </c>
      <c r="S80" s="732">
        <v>476.71000000000004</v>
      </c>
      <c r="U80" s="732">
        <v>0</v>
      </c>
      <c r="V80" s="732">
        <v>93.498000000000005</v>
      </c>
      <c r="W80" s="732">
        <v>61148</v>
      </c>
      <c r="X80" s="732">
        <v>61148</v>
      </c>
      <c r="Z80" s="732">
        <v>0</v>
      </c>
      <c r="AA80" s="732">
        <v>1</v>
      </c>
      <c r="AB80" s="732">
        <v>1</v>
      </c>
      <c r="AC80" s="732">
        <v>0</v>
      </c>
      <c r="AD80" s="732" t="s">
        <v>318</v>
      </c>
      <c r="AE80" s="732">
        <v>0</v>
      </c>
      <c r="AH80" s="732">
        <v>0</v>
      </c>
      <c r="AI80" s="732">
        <v>0</v>
      </c>
      <c r="AJ80" s="732">
        <v>5104</v>
      </c>
      <c r="AK80" s="732" t="s">
        <v>787</v>
      </c>
      <c r="AL80" s="732" t="s">
        <v>342</v>
      </c>
      <c r="AM80" s="732">
        <v>0</v>
      </c>
      <c r="AN80" s="732">
        <v>0</v>
      </c>
      <c r="AO80" s="732">
        <v>0</v>
      </c>
      <c r="AP80" s="732">
        <v>0</v>
      </c>
      <c r="AQ80" s="732">
        <v>0</v>
      </c>
      <c r="AR80" s="732">
        <v>0</v>
      </c>
      <c r="AS80" s="732">
        <v>0</v>
      </c>
      <c r="AT80" s="732">
        <v>0</v>
      </c>
      <c r="AU80" s="732">
        <v>0</v>
      </c>
      <c r="AV80" s="732">
        <v>0</v>
      </c>
      <c r="AW80" s="732">
        <v>2429072</v>
      </c>
      <c r="AX80" s="732">
        <v>2423447</v>
      </c>
      <c r="AY80" s="732">
        <v>0</v>
      </c>
      <c r="AZ80" s="732">
        <v>132152</v>
      </c>
      <c r="BA80" s="732">
        <v>11.25</v>
      </c>
      <c r="BB80" s="732">
        <v>0</v>
      </c>
      <c r="BC80" s="732">
        <v>0</v>
      </c>
      <c r="BD80" s="732">
        <v>0</v>
      </c>
      <c r="BE80" s="732">
        <v>0</v>
      </c>
      <c r="BF80" s="732">
        <v>2140855</v>
      </c>
      <c r="BG80" s="732">
        <v>0</v>
      </c>
      <c r="BH80" s="732">
        <v>0</v>
      </c>
      <c r="BI80" s="732">
        <v>0</v>
      </c>
      <c r="BJ80" s="732">
        <v>12</v>
      </c>
      <c r="BK80" s="732">
        <v>0</v>
      </c>
      <c r="BL80" s="732">
        <v>0</v>
      </c>
      <c r="BM80" s="732">
        <v>0</v>
      </c>
      <c r="BN80" s="732">
        <v>0</v>
      </c>
      <c r="BO80" s="732">
        <v>0</v>
      </c>
      <c r="BP80" s="732">
        <v>0</v>
      </c>
      <c r="BQ80" s="732">
        <v>5392</v>
      </c>
      <c r="BR80" s="732">
        <v>1</v>
      </c>
      <c r="BS80" s="732">
        <v>0</v>
      </c>
      <c r="BT80" s="732">
        <v>0</v>
      </c>
      <c r="BU80" s="732">
        <v>0</v>
      </c>
      <c r="BV80" s="732">
        <v>0</v>
      </c>
      <c r="BW80" s="732">
        <v>0</v>
      </c>
      <c r="BX80" s="732">
        <v>0</v>
      </c>
      <c r="BY80" s="732">
        <v>0</v>
      </c>
      <c r="BZ80" s="732">
        <v>0</v>
      </c>
      <c r="CA80" s="732">
        <v>0</v>
      </c>
      <c r="CB80" s="732">
        <v>0</v>
      </c>
      <c r="CC80" s="732">
        <v>0</v>
      </c>
      <c r="CG80" s="732">
        <v>0</v>
      </c>
      <c r="CH80" s="732">
        <v>5625</v>
      </c>
      <c r="CI80" s="732">
        <v>0</v>
      </c>
      <c r="CJ80" s="732">
        <v>4</v>
      </c>
      <c r="CK80" s="732">
        <v>0</v>
      </c>
      <c r="CL80" s="732">
        <v>0</v>
      </c>
      <c r="CN80" s="732">
        <v>0</v>
      </c>
      <c r="CO80" s="732">
        <v>1</v>
      </c>
      <c r="CP80" s="732">
        <v>0</v>
      </c>
      <c r="CQ80" s="732">
        <v>0</v>
      </c>
      <c r="CR80" s="732">
        <v>277.21700000000004</v>
      </c>
      <c r="CS80" s="732">
        <v>0</v>
      </c>
      <c r="CT80" s="732">
        <v>0</v>
      </c>
      <c r="CU80" s="732">
        <v>0</v>
      </c>
      <c r="CV80" s="732">
        <v>0</v>
      </c>
      <c r="CW80" s="732">
        <v>0</v>
      </c>
      <c r="CX80" s="732">
        <v>0</v>
      </c>
      <c r="CY80" s="732">
        <v>0</v>
      </c>
      <c r="CZ80" s="732">
        <v>0</v>
      </c>
      <c r="DA80" s="732">
        <v>1</v>
      </c>
      <c r="DB80" s="732">
        <v>1810050</v>
      </c>
      <c r="DC80" s="732">
        <v>0</v>
      </c>
      <c r="DD80" s="732">
        <v>0</v>
      </c>
      <c r="DE80" s="732">
        <v>256590</v>
      </c>
      <c r="DF80" s="732">
        <v>256590</v>
      </c>
      <c r="DG80" s="732">
        <v>196.17000000000002</v>
      </c>
      <c r="DH80" s="732">
        <v>0</v>
      </c>
      <c r="DI80" s="732">
        <v>0</v>
      </c>
      <c r="DK80" s="732">
        <v>5392</v>
      </c>
      <c r="DL80" s="732">
        <v>0</v>
      </c>
      <c r="DM80" s="732">
        <v>71868</v>
      </c>
      <c r="DN80" s="732">
        <v>0</v>
      </c>
      <c r="DO80" s="732">
        <v>0</v>
      </c>
      <c r="DP80" s="732">
        <v>0</v>
      </c>
      <c r="DQ80" s="732">
        <v>0</v>
      </c>
      <c r="DR80" s="732">
        <v>0</v>
      </c>
      <c r="DS80" s="732">
        <v>0</v>
      </c>
      <c r="DT80" s="732">
        <v>0</v>
      </c>
      <c r="DU80" s="732">
        <v>0</v>
      </c>
      <c r="DV80" s="732">
        <v>0</v>
      </c>
      <c r="DW80" s="732">
        <v>0</v>
      </c>
      <c r="DX80" s="732">
        <v>0</v>
      </c>
      <c r="DY80" s="732">
        <v>0</v>
      </c>
      <c r="DZ80" s="732">
        <v>0</v>
      </c>
      <c r="EA80" s="732">
        <v>0</v>
      </c>
      <c r="EB80" s="732">
        <v>0</v>
      </c>
      <c r="EC80" s="732">
        <v>7.94</v>
      </c>
      <c r="ED80" s="732">
        <v>57120</v>
      </c>
      <c r="EE80" s="732">
        <v>0</v>
      </c>
      <c r="EF80" s="732">
        <v>0</v>
      </c>
      <c r="EG80" s="732">
        <v>0</v>
      </c>
      <c r="EH80" s="732">
        <v>14748</v>
      </c>
      <c r="EI80" s="732">
        <v>0</v>
      </c>
      <c r="EJ80" s="732">
        <v>0</v>
      </c>
      <c r="EK80" s="732">
        <v>0</v>
      </c>
      <c r="EL80" s="732">
        <v>0</v>
      </c>
      <c r="EM80" s="732">
        <v>0</v>
      </c>
      <c r="EN80" s="732">
        <v>0.45100000000000001</v>
      </c>
      <c r="EO80" s="732">
        <v>0</v>
      </c>
      <c r="EP80" s="732">
        <v>0</v>
      </c>
      <c r="EQ80" s="732">
        <v>0.45100000000000001</v>
      </c>
      <c r="ER80" s="732">
        <v>0</v>
      </c>
      <c r="ES80" s="732">
        <v>2.2549999999999999</v>
      </c>
      <c r="ET80" s="732">
        <v>5625</v>
      </c>
      <c r="EU80" s="732">
        <v>132152</v>
      </c>
      <c r="EV80" s="732">
        <v>0</v>
      </c>
      <c r="EW80" s="732">
        <v>0</v>
      </c>
      <c r="EX80" s="732">
        <v>0</v>
      </c>
      <c r="EZ80" s="732">
        <v>2067504</v>
      </c>
      <c r="FA80" s="732">
        <v>0</v>
      </c>
      <c r="FB80" s="732">
        <v>2199656</v>
      </c>
      <c r="FC80" s="732">
        <v>0.97326799999999991</v>
      </c>
      <c r="FD80" s="732">
        <v>0</v>
      </c>
      <c r="FE80" s="732">
        <v>290396</v>
      </c>
      <c r="FF80" s="732">
        <v>65547</v>
      </c>
      <c r="FG80" s="732">
        <v>5.4563E-2</v>
      </c>
      <c r="FH80" s="732">
        <v>4.8908E-2</v>
      </c>
      <c r="FI80" s="732">
        <v>0</v>
      </c>
      <c r="FJ80" s="732">
        <v>0</v>
      </c>
      <c r="FK80" s="732">
        <v>419.46899999999999</v>
      </c>
      <c r="FL80" s="732">
        <v>2561224</v>
      </c>
      <c r="FM80" s="732">
        <v>0</v>
      </c>
      <c r="FN80" s="732">
        <v>0</v>
      </c>
      <c r="FO80" s="732">
        <v>0</v>
      </c>
      <c r="FP80" s="732">
        <v>0</v>
      </c>
      <c r="FQ80" s="732">
        <v>0</v>
      </c>
      <c r="FR80" s="732">
        <v>0</v>
      </c>
      <c r="FS80" s="732">
        <v>0</v>
      </c>
      <c r="FT80" s="732">
        <v>0</v>
      </c>
      <c r="FU80" s="732">
        <v>0</v>
      </c>
      <c r="FV80" s="732">
        <v>0</v>
      </c>
      <c r="FW80" s="732">
        <v>0</v>
      </c>
      <c r="FX80" s="732">
        <v>0</v>
      </c>
      <c r="FY80" s="732">
        <v>0</v>
      </c>
      <c r="FZ80" s="732">
        <v>0</v>
      </c>
      <c r="GA80" s="732">
        <v>0</v>
      </c>
      <c r="GB80" s="732">
        <v>0</v>
      </c>
      <c r="GC80" s="732">
        <v>0</v>
      </c>
      <c r="GD80" s="732">
        <v>0</v>
      </c>
      <c r="GF80" s="732">
        <v>0</v>
      </c>
      <c r="GG80" s="732">
        <v>0</v>
      </c>
      <c r="GH80" s="732">
        <v>0</v>
      </c>
      <c r="GI80" s="732">
        <v>0</v>
      </c>
      <c r="GJ80" s="732">
        <v>0</v>
      </c>
      <c r="GK80" s="732">
        <v>4971</v>
      </c>
      <c r="GL80" s="732">
        <v>0</v>
      </c>
      <c r="GM80" s="732">
        <v>0</v>
      </c>
      <c r="GN80" s="732">
        <v>0</v>
      </c>
      <c r="GO80" s="732">
        <v>0</v>
      </c>
      <c r="GP80" s="732">
        <v>2555599</v>
      </c>
      <c r="GQ80" s="732">
        <v>2555599</v>
      </c>
      <c r="GR80" s="732">
        <v>0</v>
      </c>
      <c r="GS80" s="732">
        <v>0</v>
      </c>
      <c r="GT80" s="732">
        <v>0</v>
      </c>
      <c r="HB80" s="732">
        <v>0</v>
      </c>
      <c r="HC80" s="732">
        <v>0</v>
      </c>
      <c r="HD80" s="732">
        <v>0</v>
      </c>
    </row>
    <row r="81" spans="1:212" hidden="1" x14ac:dyDescent="0.2">
      <c r="A81" s="732">
        <v>71810</v>
      </c>
      <c r="B81" s="732">
        <v>28349</v>
      </c>
      <c r="C81" s="732">
        <v>35</v>
      </c>
      <c r="D81" s="732">
        <v>2021</v>
      </c>
      <c r="E81" s="732">
        <v>5392</v>
      </c>
      <c r="F81" s="732">
        <v>0</v>
      </c>
      <c r="G81" s="732">
        <v>206.75800000000001</v>
      </c>
      <c r="H81" s="732">
        <v>205.65300000000002</v>
      </c>
      <c r="I81" s="732">
        <v>205.65300000000002</v>
      </c>
      <c r="J81" s="732">
        <v>206.75800000000001</v>
      </c>
      <c r="K81" s="732">
        <v>0</v>
      </c>
      <c r="L81" s="732">
        <v>6540</v>
      </c>
      <c r="M81" s="732">
        <v>0</v>
      </c>
      <c r="N81" s="732">
        <v>0</v>
      </c>
      <c r="P81" s="732">
        <v>206.75800000000001</v>
      </c>
      <c r="Q81" s="732">
        <v>0</v>
      </c>
      <c r="R81" s="732">
        <v>98564</v>
      </c>
      <c r="S81" s="732">
        <v>476.71000000000004</v>
      </c>
      <c r="U81" s="732">
        <v>0</v>
      </c>
      <c r="V81" s="732">
        <v>100.05200000000001</v>
      </c>
      <c r="W81" s="732">
        <v>65434</v>
      </c>
      <c r="X81" s="732">
        <v>65434</v>
      </c>
      <c r="Z81" s="732">
        <v>0</v>
      </c>
      <c r="AA81" s="732">
        <v>1</v>
      </c>
      <c r="AB81" s="732">
        <v>1</v>
      </c>
      <c r="AC81" s="732">
        <v>0</v>
      </c>
      <c r="AD81" s="732" t="s">
        <v>318</v>
      </c>
      <c r="AE81" s="732">
        <v>0</v>
      </c>
      <c r="AH81" s="732">
        <v>0</v>
      </c>
      <c r="AI81" s="732">
        <v>0</v>
      </c>
      <c r="AJ81" s="732">
        <v>5104</v>
      </c>
      <c r="AK81" s="732" t="s">
        <v>787</v>
      </c>
      <c r="AL81" s="732" t="s">
        <v>343</v>
      </c>
      <c r="AM81" s="732">
        <v>0</v>
      </c>
      <c r="AN81" s="732">
        <v>0</v>
      </c>
      <c r="AO81" s="732">
        <v>0</v>
      </c>
      <c r="AP81" s="732">
        <v>0</v>
      </c>
      <c r="AQ81" s="732">
        <v>0</v>
      </c>
      <c r="AR81" s="732">
        <v>0</v>
      </c>
      <c r="AS81" s="732">
        <v>0</v>
      </c>
      <c r="AT81" s="732">
        <v>0</v>
      </c>
      <c r="AU81" s="732">
        <v>0</v>
      </c>
      <c r="AV81" s="732">
        <v>0</v>
      </c>
      <c r="AW81" s="732">
        <v>2016664</v>
      </c>
      <c r="AX81" s="732">
        <v>2016664</v>
      </c>
      <c r="AY81" s="732">
        <v>0</v>
      </c>
      <c r="AZ81" s="732">
        <v>98564</v>
      </c>
      <c r="BA81" s="732">
        <v>0</v>
      </c>
      <c r="BB81" s="732">
        <v>5494</v>
      </c>
      <c r="BC81" s="732">
        <v>5494</v>
      </c>
      <c r="BD81" s="732">
        <v>7</v>
      </c>
      <c r="BE81" s="732">
        <v>0</v>
      </c>
      <c r="BF81" s="732">
        <v>1764979</v>
      </c>
      <c r="BG81" s="732">
        <v>0</v>
      </c>
      <c r="BH81" s="732">
        <v>0</v>
      </c>
      <c r="BI81" s="732">
        <v>0</v>
      </c>
      <c r="BJ81" s="732">
        <v>12</v>
      </c>
      <c r="BK81" s="732">
        <v>0</v>
      </c>
      <c r="BL81" s="732">
        <v>0</v>
      </c>
      <c r="BM81" s="732">
        <v>0</v>
      </c>
      <c r="BN81" s="732">
        <v>0</v>
      </c>
      <c r="BO81" s="732">
        <v>0</v>
      </c>
      <c r="BP81" s="732">
        <v>0</v>
      </c>
      <c r="BQ81" s="732">
        <v>5392</v>
      </c>
      <c r="BR81" s="732">
        <v>1</v>
      </c>
      <c r="BS81" s="732">
        <v>0</v>
      </c>
      <c r="BT81" s="732">
        <v>0</v>
      </c>
      <c r="BU81" s="732">
        <v>0</v>
      </c>
      <c r="BV81" s="732">
        <v>0</v>
      </c>
      <c r="BW81" s="732">
        <v>0</v>
      </c>
      <c r="BX81" s="732">
        <v>0</v>
      </c>
      <c r="BY81" s="732">
        <v>0</v>
      </c>
      <c r="BZ81" s="732">
        <v>0</v>
      </c>
      <c r="CA81" s="732">
        <v>0</v>
      </c>
      <c r="CB81" s="732">
        <v>0</v>
      </c>
      <c r="CC81" s="732">
        <v>0</v>
      </c>
      <c r="CG81" s="732">
        <v>0</v>
      </c>
      <c r="CH81" s="732">
        <v>0</v>
      </c>
      <c r="CI81" s="732">
        <v>0</v>
      </c>
      <c r="CJ81" s="732">
        <v>5</v>
      </c>
      <c r="CK81" s="732">
        <v>0</v>
      </c>
      <c r="CL81" s="732">
        <v>0</v>
      </c>
      <c r="CN81" s="732">
        <v>0</v>
      </c>
      <c r="CO81" s="732">
        <v>1</v>
      </c>
      <c r="CP81" s="732">
        <v>0</v>
      </c>
      <c r="CQ81" s="732">
        <v>0</v>
      </c>
      <c r="CR81" s="732">
        <v>206.75800000000001</v>
      </c>
      <c r="CS81" s="732">
        <v>0</v>
      </c>
      <c r="CT81" s="732">
        <v>0</v>
      </c>
      <c r="CU81" s="732">
        <v>0</v>
      </c>
      <c r="CV81" s="732">
        <v>0</v>
      </c>
      <c r="CW81" s="732">
        <v>0</v>
      </c>
      <c r="CX81" s="732">
        <v>0</v>
      </c>
      <c r="CY81" s="732">
        <v>0</v>
      </c>
      <c r="CZ81" s="732">
        <v>0</v>
      </c>
      <c r="DA81" s="732">
        <v>1</v>
      </c>
      <c r="DB81" s="732">
        <v>1344971</v>
      </c>
      <c r="DC81" s="732">
        <v>0</v>
      </c>
      <c r="DD81" s="732">
        <v>0</v>
      </c>
      <c r="DE81" s="732">
        <v>274902</v>
      </c>
      <c r="DF81" s="732">
        <v>274902</v>
      </c>
      <c r="DG81" s="732">
        <v>210.17000000000002</v>
      </c>
      <c r="DH81" s="732">
        <v>0</v>
      </c>
      <c r="DI81" s="732">
        <v>0</v>
      </c>
      <c r="DK81" s="732">
        <v>5392</v>
      </c>
      <c r="DL81" s="732">
        <v>0</v>
      </c>
      <c r="DM81" s="732">
        <v>122655</v>
      </c>
      <c r="DN81" s="732">
        <v>0</v>
      </c>
      <c r="DO81" s="732">
        <v>0</v>
      </c>
      <c r="DP81" s="732">
        <v>0</v>
      </c>
      <c r="DQ81" s="732">
        <v>0</v>
      </c>
      <c r="DR81" s="732">
        <v>0</v>
      </c>
      <c r="DS81" s="732">
        <v>0</v>
      </c>
      <c r="DT81" s="732">
        <v>0</v>
      </c>
      <c r="DU81" s="732">
        <v>0</v>
      </c>
      <c r="DV81" s="732">
        <v>0</v>
      </c>
      <c r="DW81" s="732">
        <v>0</v>
      </c>
      <c r="DX81" s="732">
        <v>0</v>
      </c>
      <c r="DY81" s="732">
        <v>0</v>
      </c>
      <c r="DZ81" s="732">
        <v>0</v>
      </c>
      <c r="EA81" s="732">
        <v>0</v>
      </c>
      <c r="EB81" s="732">
        <v>0</v>
      </c>
      <c r="EC81" s="732">
        <v>13.487</v>
      </c>
      <c r="ED81" s="732">
        <v>97025</v>
      </c>
      <c r="EE81" s="732">
        <v>0</v>
      </c>
      <c r="EF81" s="732">
        <v>0</v>
      </c>
      <c r="EG81" s="732">
        <v>0</v>
      </c>
      <c r="EH81" s="732">
        <v>25630</v>
      </c>
      <c r="EI81" s="732">
        <v>0</v>
      </c>
      <c r="EJ81" s="732">
        <v>0</v>
      </c>
      <c r="EK81" s="732">
        <v>0</v>
      </c>
      <c r="EL81" s="732">
        <v>0</v>
      </c>
      <c r="EM81" s="732">
        <v>0.80300000000000005</v>
      </c>
      <c r="EN81" s="732">
        <v>0.30199999999999999</v>
      </c>
      <c r="EO81" s="732">
        <v>0</v>
      </c>
      <c r="EP81" s="732">
        <v>0</v>
      </c>
      <c r="EQ81" s="732">
        <v>1.105</v>
      </c>
      <c r="ER81" s="732">
        <v>0</v>
      </c>
      <c r="ES81" s="732">
        <v>3.919</v>
      </c>
      <c r="ET81" s="732">
        <v>0</v>
      </c>
      <c r="EU81" s="732">
        <v>98564</v>
      </c>
      <c r="EV81" s="732">
        <v>0</v>
      </c>
      <c r="EW81" s="732">
        <v>0</v>
      </c>
      <c r="EX81" s="732">
        <v>0</v>
      </c>
      <c r="EZ81" s="732">
        <v>1723214</v>
      </c>
      <c r="FA81" s="732">
        <v>0</v>
      </c>
      <c r="FB81" s="732">
        <v>1821778</v>
      </c>
      <c r="FC81" s="732">
        <v>0.97326799999999991</v>
      </c>
      <c r="FD81" s="732">
        <v>0</v>
      </c>
      <c r="FE81" s="732">
        <v>239411</v>
      </c>
      <c r="FF81" s="732">
        <v>54039</v>
      </c>
      <c r="FG81" s="732">
        <v>5.4563E-2</v>
      </c>
      <c r="FH81" s="732">
        <v>4.8908E-2</v>
      </c>
      <c r="FI81" s="732">
        <v>0</v>
      </c>
      <c r="FJ81" s="732">
        <v>0</v>
      </c>
      <c r="FK81" s="732">
        <v>345.822</v>
      </c>
      <c r="FL81" s="732">
        <v>2115228</v>
      </c>
      <c r="FM81" s="732">
        <v>0</v>
      </c>
      <c r="FN81" s="732">
        <v>0</v>
      </c>
      <c r="FO81" s="732">
        <v>8322</v>
      </c>
      <c r="FP81" s="732">
        <v>0</v>
      </c>
      <c r="FQ81" s="732">
        <v>8322</v>
      </c>
      <c r="FR81" s="732">
        <v>8322</v>
      </c>
      <c r="FS81" s="732">
        <v>0</v>
      </c>
      <c r="FT81" s="732">
        <v>0</v>
      </c>
      <c r="FU81" s="732">
        <v>0</v>
      </c>
      <c r="FV81" s="732">
        <v>0</v>
      </c>
      <c r="FW81" s="732">
        <v>0</v>
      </c>
      <c r="FX81" s="732">
        <v>0</v>
      </c>
      <c r="FY81" s="732">
        <v>0</v>
      </c>
      <c r="FZ81" s="732">
        <v>0</v>
      </c>
      <c r="GA81" s="732">
        <v>0</v>
      </c>
      <c r="GB81" s="732">
        <v>0</v>
      </c>
      <c r="GC81" s="732">
        <v>0</v>
      </c>
      <c r="GD81" s="732">
        <v>0</v>
      </c>
      <c r="GF81" s="732">
        <v>0</v>
      </c>
      <c r="GG81" s="732">
        <v>0</v>
      </c>
      <c r="GH81" s="732">
        <v>0</v>
      </c>
      <c r="GI81" s="732">
        <v>0</v>
      </c>
      <c r="GJ81" s="732">
        <v>0</v>
      </c>
      <c r="GK81" s="732">
        <v>0</v>
      </c>
      <c r="GL81" s="732">
        <v>0</v>
      </c>
      <c r="GM81" s="732">
        <v>0</v>
      </c>
      <c r="GN81" s="732">
        <v>0</v>
      </c>
      <c r="GO81" s="732">
        <v>0</v>
      </c>
      <c r="GP81" s="732">
        <v>2115228</v>
      </c>
      <c r="GQ81" s="732">
        <v>2115228</v>
      </c>
      <c r="GR81" s="732">
        <v>0</v>
      </c>
      <c r="GS81" s="732">
        <v>0</v>
      </c>
      <c r="GT81" s="732">
        <v>0</v>
      </c>
      <c r="HB81" s="732">
        <v>0</v>
      </c>
      <c r="HC81" s="732">
        <v>0</v>
      </c>
      <c r="HD81" s="732">
        <v>0</v>
      </c>
    </row>
    <row r="82" spans="1:212" hidden="1" x14ac:dyDescent="0.2">
      <c r="A82" s="732">
        <v>72801</v>
      </c>
      <c r="B82" s="732">
        <v>28349</v>
      </c>
      <c r="C82" s="732">
        <v>35</v>
      </c>
      <c r="D82" s="732">
        <v>2021</v>
      </c>
      <c r="E82" s="732">
        <v>5392</v>
      </c>
      <c r="F82" s="732">
        <v>0</v>
      </c>
      <c r="G82" s="732">
        <v>4346.3550000000005</v>
      </c>
      <c r="H82" s="732">
        <v>4027.8560000000002</v>
      </c>
      <c r="I82" s="732">
        <v>4027.8560000000002</v>
      </c>
      <c r="J82" s="732">
        <v>4346.3550000000005</v>
      </c>
      <c r="K82" s="732">
        <v>0</v>
      </c>
      <c r="L82" s="732">
        <v>6540</v>
      </c>
      <c r="M82" s="732">
        <v>0</v>
      </c>
      <c r="N82" s="732">
        <v>0</v>
      </c>
      <c r="P82" s="732">
        <v>4346.3550000000005</v>
      </c>
      <c r="Q82" s="732">
        <v>0</v>
      </c>
      <c r="R82" s="732">
        <v>2071951</v>
      </c>
      <c r="S82" s="732">
        <v>476.71000000000004</v>
      </c>
      <c r="U82" s="732">
        <v>0</v>
      </c>
      <c r="V82" s="732">
        <v>625.76700000000005</v>
      </c>
      <c r="W82" s="732">
        <v>409252</v>
      </c>
      <c r="X82" s="732">
        <v>409252</v>
      </c>
      <c r="Z82" s="732">
        <v>0</v>
      </c>
      <c r="AA82" s="732">
        <v>1</v>
      </c>
      <c r="AB82" s="732">
        <v>1</v>
      </c>
      <c r="AC82" s="732">
        <v>0</v>
      </c>
      <c r="AD82" s="732" t="s">
        <v>318</v>
      </c>
      <c r="AE82" s="732">
        <v>0</v>
      </c>
      <c r="AH82" s="732">
        <v>0</v>
      </c>
      <c r="AI82" s="732">
        <v>0</v>
      </c>
      <c r="AJ82" s="732">
        <v>5104</v>
      </c>
      <c r="AK82" s="732" t="s">
        <v>787</v>
      </c>
      <c r="AL82" s="732" t="s">
        <v>99</v>
      </c>
      <c r="AM82" s="732">
        <v>0</v>
      </c>
      <c r="AN82" s="732">
        <v>0</v>
      </c>
      <c r="AO82" s="732">
        <v>0</v>
      </c>
      <c r="AP82" s="732">
        <v>0</v>
      </c>
      <c r="AQ82" s="732">
        <v>0</v>
      </c>
      <c r="AR82" s="732">
        <v>0</v>
      </c>
      <c r="AS82" s="732">
        <v>0</v>
      </c>
      <c r="AT82" s="732">
        <v>0</v>
      </c>
      <c r="AU82" s="732">
        <v>0</v>
      </c>
      <c r="AV82" s="732">
        <v>0</v>
      </c>
      <c r="AW82" s="732">
        <v>42915694</v>
      </c>
      <c r="AX82" s="732">
        <v>41680696</v>
      </c>
      <c r="AY82" s="732">
        <v>0</v>
      </c>
      <c r="AZ82" s="732">
        <v>3267199</v>
      </c>
      <c r="BA82" s="732">
        <v>76</v>
      </c>
      <c r="BB82" s="732">
        <v>0</v>
      </c>
      <c r="BC82" s="732">
        <v>0</v>
      </c>
      <c r="BD82" s="732">
        <v>0</v>
      </c>
      <c r="BE82" s="732">
        <v>0</v>
      </c>
      <c r="BF82" s="732">
        <v>36615067</v>
      </c>
      <c r="BG82" s="732">
        <v>0</v>
      </c>
      <c r="BH82" s="732">
        <v>6827</v>
      </c>
      <c r="BI82" s="732">
        <v>1195248</v>
      </c>
      <c r="BJ82" s="732">
        <v>12</v>
      </c>
      <c r="BK82" s="732">
        <v>0</v>
      </c>
      <c r="BL82" s="732">
        <v>0</v>
      </c>
      <c r="BM82" s="732">
        <v>0</v>
      </c>
      <c r="BN82" s="732">
        <v>0</v>
      </c>
      <c r="BO82" s="732">
        <v>0</v>
      </c>
      <c r="BP82" s="732">
        <v>0</v>
      </c>
      <c r="BQ82" s="732">
        <v>5392</v>
      </c>
      <c r="BR82" s="732">
        <v>1</v>
      </c>
      <c r="BS82" s="732">
        <v>0</v>
      </c>
      <c r="BT82" s="732">
        <v>0</v>
      </c>
      <c r="BU82" s="732">
        <v>0</v>
      </c>
      <c r="BV82" s="732">
        <v>0</v>
      </c>
      <c r="BW82" s="732">
        <v>0</v>
      </c>
      <c r="BX82" s="732">
        <v>0</v>
      </c>
      <c r="BY82" s="732">
        <v>0</v>
      </c>
      <c r="BZ82" s="732">
        <v>0</v>
      </c>
      <c r="CA82" s="732">
        <v>0</v>
      </c>
      <c r="CB82" s="732">
        <v>0</v>
      </c>
      <c r="CC82" s="732">
        <v>0</v>
      </c>
      <c r="CG82" s="732">
        <v>0</v>
      </c>
      <c r="CH82" s="732">
        <v>39750</v>
      </c>
      <c r="CI82" s="732">
        <v>0</v>
      </c>
      <c r="CJ82" s="732">
        <v>4</v>
      </c>
      <c r="CK82" s="732">
        <v>0</v>
      </c>
      <c r="CL82" s="732">
        <v>0</v>
      </c>
      <c r="CN82" s="732">
        <v>0</v>
      </c>
      <c r="CO82" s="732">
        <v>1</v>
      </c>
      <c r="CP82" s="732">
        <v>0</v>
      </c>
      <c r="CQ82" s="732">
        <v>7</v>
      </c>
      <c r="CR82" s="732">
        <v>4346.3550000000005</v>
      </c>
      <c r="CS82" s="732">
        <v>0</v>
      </c>
      <c r="CT82" s="732">
        <v>0</v>
      </c>
      <c r="CU82" s="732">
        <v>0</v>
      </c>
      <c r="CV82" s="732">
        <v>0</v>
      </c>
      <c r="CW82" s="732">
        <v>0</v>
      </c>
      <c r="CX82" s="732">
        <v>0</v>
      </c>
      <c r="CY82" s="732">
        <v>0</v>
      </c>
      <c r="CZ82" s="732">
        <v>0</v>
      </c>
      <c r="DA82" s="732">
        <v>1</v>
      </c>
      <c r="DB82" s="732">
        <v>26342178</v>
      </c>
      <c r="DC82" s="732">
        <v>0</v>
      </c>
      <c r="DD82" s="732">
        <v>0</v>
      </c>
      <c r="DE82" s="732">
        <v>3984822</v>
      </c>
      <c r="DF82" s="732">
        <v>3984822</v>
      </c>
      <c r="DG82" s="732">
        <v>3046.5</v>
      </c>
      <c r="DH82" s="732">
        <v>0</v>
      </c>
      <c r="DI82" s="732">
        <v>0</v>
      </c>
      <c r="DK82" s="732">
        <v>5392</v>
      </c>
      <c r="DL82" s="732">
        <v>0</v>
      </c>
      <c r="DM82" s="732">
        <v>5621947</v>
      </c>
      <c r="DN82" s="732">
        <v>0</v>
      </c>
      <c r="DO82" s="732">
        <v>0</v>
      </c>
      <c r="DP82" s="732">
        <v>0</v>
      </c>
      <c r="DQ82" s="732">
        <v>0</v>
      </c>
      <c r="DR82" s="732">
        <v>0</v>
      </c>
      <c r="DS82" s="732">
        <v>0</v>
      </c>
      <c r="DT82" s="732">
        <v>0</v>
      </c>
      <c r="DU82" s="732">
        <v>0</v>
      </c>
      <c r="DV82" s="732">
        <v>0</v>
      </c>
      <c r="DW82" s="732">
        <v>0</v>
      </c>
      <c r="DX82" s="732">
        <v>0</v>
      </c>
      <c r="DY82" s="732">
        <v>0</v>
      </c>
      <c r="DZ82" s="732">
        <v>0</v>
      </c>
      <c r="EA82" s="732">
        <v>0</v>
      </c>
      <c r="EB82" s="732">
        <v>2.6640000000000001</v>
      </c>
      <c r="EC82" s="732">
        <v>301.15000000000003</v>
      </c>
      <c r="ED82" s="732">
        <v>2166473</v>
      </c>
      <c r="EE82" s="732">
        <v>0</v>
      </c>
      <c r="EF82" s="732">
        <v>0</v>
      </c>
      <c r="EG82" s="732">
        <v>0</v>
      </c>
      <c r="EH82" s="732">
        <v>3410767</v>
      </c>
      <c r="EI82" s="732">
        <v>44707</v>
      </c>
      <c r="EJ82" s="732">
        <v>1.7090000000000001</v>
      </c>
      <c r="EK82" s="732">
        <v>148.13</v>
      </c>
      <c r="EL82" s="732">
        <v>8.2960000000000012</v>
      </c>
      <c r="EM82" s="732">
        <v>22.919</v>
      </c>
      <c r="EN82" s="732">
        <v>7.6999999999999999E-2</v>
      </c>
      <c r="EO82" s="732">
        <v>0</v>
      </c>
      <c r="EP82" s="732">
        <v>0</v>
      </c>
      <c r="EQ82" s="732">
        <v>175.499</v>
      </c>
      <c r="ER82" s="732">
        <v>0</v>
      </c>
      <c r="ES82" s="732">
        <v>521.524</v>
      </c>
      <c r="ET82" s="732">
        <v>39750</v>
      </c>
      <c r="EU82" s="732">
        <v>3267199</v>
      </c>
      <c r="EV82" s="732">
        <v>0</v>
      </c>
      <c r="EW82" s="732">
        <v>0</v>
      </c>
      <c r="EX82" s="732">
        <v>0</v>
      </c>
      <c r="EZ82" s="732">
        <v>35592991</v>
      </c>
      <c r="FA82" s="732">
        <v>0</v>
      </c>
      <c r="FB82" s="732">
        <v>38860190</v>
      </c>
      <c r="FC82" s="732">
        <v>0.97326799999999991</v>
      </c>
      <c r="FD82" s="732">
        <v>0</v>
      </c>
      <c r="FE82" s="732">
        <v>4966658</v>
      </c>
      <c r="FF82" s="732">
        <v>1121047</v>
      </c>
      <c r="FG82" s="732">
        <v>5.4563E-2</v>
      </c>
      <c r="FH82" s="732">
        <v>4.8908E-2</v>
      </c>
      <c r="FI82" s="732">
        <v>0</v>
      </c>
      <c r="FJ82" s="732">
        <v>0</v>
      </c>
      <c r="FK82" s="732">
        <v>7174.1900000000005</v>
      </c>
      <c r="FL82" s="732">
        <v>44987645</v>
      </c>
      <c r="FM82" s="732">
        <v>0</v>
      </c>
      <c r="FN82" s="732">
        <v>0</v>
      </c>
      <c r="FO82" s="732">
        <v>44196</v>
      </c>
      <c r="FP82" s="732">
        <v>0</v>
      </c>
      <c r="FQ82" s="732">
        <v>44196</v>
      </c>
      <c r="FR82" s="732">
        <v>44196</v>
      </c>
      <c r="FS82" s="732">
        <v>0</v>
      </c>
      <c r="FT82" s="732">
        <v>0</v>
      </c>
      <c r="FU82" s="732">
        <v>1</v>
      </c>
      <c r="FV82" s="732">
        <v>0</v>
      </c>
      <c r="FW82" s="732">
        <v>0</v>
      </c>
      <c r="FX82" s="732">
        <v>0</v>
      </c>
      <c r="FY82" s="732">
        <v>0</v>
      </c>
      <c r="FZ82" s="732">
        <v>0</v>
      </c>
      <c r="GA82" s="732">
        <v>0</v>
      </c>
      <c r="GB82" s="732">
        <v>1262547</v>
      </c>
      <c r="GC82" s="732">
        <v>1262547</v>
      </c>
      <c r="GD82" s="732">
        <v>143</v>
      </c>
      <c r="GF82" s="732">
        <v>0</v>
      </c>
      <c r="GG82" s="732">
        <v>0</v>
      </c>
      <c r="GH82" s="732">
        <v>0</v>
      </c>
      <c r="GI82" s="732">
        <v>0</v>
      </c>
      <c r="GJ82" s="732">
        <v>0</v>
      </c>
      <c r="GK82" s="732">
        <v>5147</v>
      </c>
      <c r="GL82" s="732">
        <v>8036</v>
      </c>
      <c r="GM82" s="732">
        <v>0</v>
      </c>
      <c r="GN82" s="732">
        <v>0</v>
      </c>
      <c r="GO82" s="732">
        <v>0</v>
      </c>
      <c r="GP82" s="732">
        <v>44947895</v>
      </c>
      <c r="GQ82" s="732">
        <v>44947895</v>
      </c>
      <c r="GR82" s="732">
        <v>0</v>
      </c>
      <c r="GS82" s="732">
        <v>0</v>
      </c>
      <c r="GT82" s="732">
        <v>0</v>
      </c>
      <c r="HB82" s="732">
        <v>0</v>
      </c>
      <c r="HC82" s="732">
        <v>0</v>
      </c>
      <c r="HD82" s="732">
        <v>0</v>
      </c>
    </row>
    <row r="83" spans="1:212" hidden="1" x14ac:dyDescent="0.2">
      <c r="A83" s="732">
        <v>72802</v>
      </c>
      <c r="B83" s="732">
        <v>28349</v>
      </c>
      <c r="C83" s="732">
        <v>35</v>
      </c>
      <c r="D83" s="732">
        <v>2021</v>
      </c>
      <c r="E83" s="732">
        <v>5392</v>
      </c>
      <c r="F83" s="732">
        <v>0</v>
      </c>
      <c r="G83" s="732">
        <v>96.832999999999998</v>
      </c>
      <c r="H83" s="732">
        <v>81.971000000000004</v>
      </c>
      <c r="I83" s="732">
        <v>81.971000000000004</v>
      </c>
      <c r="J83" s="732">
        <v>96.832999999999998</v>
      </c>
      <c r="K83" s="732">
        <v>0</v>
      </c>
      <c r="L83" s="732">
        <v>6540</v>
      </c>
      <c r="M83" s="732">
        <v>0</v>
      </c>
      <c r="N83" s="732">
        <v>0</v>
      </c>
      <c r="P83" s="732">
        <v>96.832999999999998</v>
      </c>
      <c r="Q83" s="732">
        <v>0</v>
      </c>
      <c r="R83" s="732">
        <v>46161</v>
      </c>
      <c r="S83" s="732">
        <v>476.71000000000004</v>
      </c>
      <c r="U83" s="732">
        <v>0</v>
      </c>
      <c r="V83" s="732">
        <v>5.367</v>
      </c>
      <c r="W83" s="732">
        <v>3510</v>
      </c>
      <c r="X83" s="732">
        <v>3510</v>
      </c>
      <c r="Z83" s="732">
        <v>0</v>
      </c>
      <c r="AA83" s="732">
        <v>1</v>
      </c>
      <c r="AB83" s="732">
        <v>1</v>
      </c>
      <c r="AC83" s="732">
        <v>0</v>
      </c>
      <c r="AD83" s="732" t="s">
        <v>318</v>
      </c>
      <c r="AE83" s="732">
        <v>0</v>
      </c>
      <c r="AH83" s="732">
        <v>0</v>
      </c>
      <c r="AI83" s="732">
        <v>0</v>
      </c>
      <c r="AJ83" s="732">
        <v>5104</v>
      </c>
      <c r="AK83" s="732" t="s">
        <v>787</v>
      </c>
      <c r="AL83" s="732" t="s">
        <v>344</v>
      </c>
      <c r="AM83" s="732">
        <v>0</v>
      </c>
      <c r="AN83" s="732">
        <v>0</v>
      </c>
      <c r="AO83" s="732">
        <v>0</v>
      </c>
      <c r="AP83" s="732">
        <v>0</v>
      </c>
      <c r="AQ83" s="732">
        <v>0</v>
      </c>
      <c r="AR83" s="732">
        <v>0</v>
      </c>
      <c r="AS83" s="732">
        <v>0</v>
      </c>
      <c r="AT83" s="732">
        <v>0</v>
      </c>
      <c r="AU83" s="732">
        <v>0</v>
      </c>
      <c r="AV83" s="732">
        <v>0</v>
      </c>
      <c r="AW83" s="732">
        <v>962383</v>
      </c>
      <c r="AX83" s="732">
        <v>931233</v>
      </c>
      <c r="AY83" s="732">
        <v>0</v>
      </c>
      <c r="AZ83" s="732">
        <v>72561</v>
      </c>
      <c r="BA83" s="732">
        <v>9</v>
      </c>
      <c r="BB83" s="732">
        <v>0</v>
      </c>
      <c r="BC83" s="732">
        <v>0</v>
      </c>
      <c r="BD83" s="732">
        <v>0</v>
      </c>
      <c r="BE83" s="732">
        <v>0</v>
      </c>
      <c r="BF83" s="732">
        <v>818774</v>
      </c>
      <c r="BG83" s="732">
        <v>0</v>
      </c>
      <c r="BH83" s="732">
        <v>96</v>
      </c>
      <c r="BI83" s="732">
        <v>26400</v>
      </c>
      <c r="BJ83" s="732">
        <v>12</v>
      </c>
      <c r="BK83" s="732">
        <v>0</v>
      </c>
      <c r="BL83" s="732">
        <v>0</v>
      </c>
      <c r="BM83" s="732">
        <v>0</v>
      </c>
      <c r="BN83" s="732">
        <v>0</v>
      </c>
      <c r="BO83" s="732">
        <v>0</v>
      </c>
      <c r="BP83" s="732">
        <v>0</v>
      </c>
      <c r="BQ83" s="732">
        <v>5392</v>
      </c>
      <c r="BR83" s="732">
        <v>1</v>
      </c>
      <c r="BS83" s="732">
        <v>0</v>
      </c>
      <c r="BT83" s="732">
        <v>0</v>
      </c>
      <c r="BU83" s="732">
        <v>0</v>
      </c>
      <c r="BV83" s="732">
        <v>0</v>
      </c>
      <c r="BW83" s="732">
        <v>0</v>
      </c>
      <c r="BX83" s="732">
        <v>0</v>
      </c>
      <c r="BY83" s="732">
        <v>0</v>
      </c>
      <c r="BZ83" s="732">
        <v>0</v>
      </c>
      <c r="CA83" s="732">
        <v>0</v>
      </c>
      <c r="CB83" s="732">
        <v>0</v>
      </c>
      <c r="CC83" s="732">
        <v>0</v>
      </c>
      <c r="CG83" s="732">
        <v>0</v>
      </c>
      <c r="CH83" s="732">
        <v>4750</v>
      </c>
      <c r="CI83" s="732">
        <v>0</v>
      </c>
      <c r="CJ83" s="732">
        <v>4</v>
      </c>
      <c r="CK83" s="732">
        <v>0</v>
      </c>
      <c r="CL83" s="732">
        <v>0</v>
      </c>
      <c r="CN83" s="732">
        <v>0</v>
      </c>
      <c r="CO83" s="732">
        <v>1</v>
      </c>
      <c r="CP83" s="732">
        <v>0.56700000000000006</v>
      </c>
      <c r="CQ83" s="732">
        <v>1</v>
      </c>
      <c r="CR83" s="732">
        <v>96.832999999999998</v>
      </c>
      <c r="CS83" s="732">
        <v>0</v>
      </c>
      <c r="CT83" s="732">
        <v>0</v>
      </c>
      <c r="CU83" s="732">
        <v>0</v>
      </c>
      <c r="CV83" s="732">
        <v>0</v>
      </c>
      <c r="CW83" s="732">
        <v>0</v>
      </c>
      <c r="CX83" s="732">
        <v>0</v>
      </c>
      <c r="CY83" s="732">
        <v>0</v>
      </c>
      <c r="CZ83" s="732">
        <v>0</v>
      </c>
      <c r="DA83" s="732">
        <v>1</v>
      </c>
      <c r="DB83" s="732">
        <v>536090</v>
      </c>
      <c r="DC83" s="732">
        <v>0</v>
      </c>
      <c r="DD83" s="732">
        <v>0</v>
      </c>
      <c r="DE83" s="732">
        <v>91560</v>
      </c>
      <c r="DF83" s="732">
        <v>100497</v>
      </c>
      <c r="DG83" s="732">
        <v>70</v>
      </c>
      <c r="DH83" s="732">
        <v>0</v>
      </c>
      <c r="DI83" s="732">
        <v>8937</v>
      </c>
      <c r="DK83" s="732">
        <v>5392</v>
      </c>
      <c r="DL83" s="732">
        <v>0</v>
      </c>
      <c r="DM83" s="732">
        <v>104047</v>
      </c>
      <c r="DN83" s="732">
        <v>0</v>
      </c>
      <c r="DO83" s="732">
        <v>0</v>
      </c>
      <c r="DP83" s="732">
        <v>0</v>
      </c>
      <c r="DQ83" s="732">
        <v>0</v>
      </c>
      <c r="DR83" s="732">
        <v>0</v>
      </c>
      <c r="DS83" s="732">
        <v>0</v>
      </c>
      <c r="DT83" s="732">
        <v>0</v>
      </c>
      <c r="DU83" s="732">
        <v>0</v>
      </c>
      <c r="DV83" s="732">
        <v>0</v>
      </c>
      <c r="DW83" s="732">
        <v>0</v>
      </c>
      <c r="DX83" s="732">
        <v>0</v>
      </c>
      <c r="DY83" s="732">
        <v>0</v>
      </c>
      <c r="DZ83" s="732">
        <v>0</v>
      </c>
      <c r="EA83" s="732">
        <v>0</v>
      </c>
      <c r="EB83" s="732">
        <v>0</v>
      </c>
      <c r="EC83" s="732">
        <v>1.133</v>
      </c>
      <c r="ED83" s="732">
        <v>8151</v>
      </c>
      <c r="EE83" s="732">
        <v>0</v>
      </c>
      <c r="EF83" s="732">
        <v>0</v>
      </c>
      <c r="EG83" s="732">
        <v>0</v>
      </c>
      <c r="EH83" s="732">
        <v>15402</v>
      </c>
      <c r="EI83" s="732">
        <v>80494</v>
      </c>
      <c r="EJ83" s="732">
        <v>3.077</v>
      </c>
      <c r="EK83" s="732">
        <v>0.78500000000000003</v>
      </c>
      <c r="EL83" s="732">
        <v>0</v>
      </c>
      <c r="EM83" s="732">
        <v>0</v>
      </c>
      <c r="EN83" s="732">
        <v>0</v>
      </c>
      <c r="EO83" s="732">
        <v>0</v>
      </c>
      <c r="EP83" s="732">
        <v>0</v>
      </c>
      <c r="EQ83" s="732">
        <v>3.8620000000000001</v>
      </c>
      <c r="ER83" s="732">
        <v>0</v>
      </c>
      <c r="ES83" s="732">
        <v>2.355</v>
      </c>
      <c r="ET83" s="732">
        <v>4750</v>
      </c>
      <c r="EU83" s="732">
        <v>72561</v>
      </c>
      <c r="EV83" s="732">
        <v>0</v>
      </c>
      <c r="EW83" s="732">
        <v>0</v>
      </c>
      <c r="EX83" s="732">
        <v>0</v>
      </c>
      <c r="EZ83" s="732">
        <v>795102</v>
      </c>
      <c r="FA83" s="732">
        <v>0</v>
      </c>
      <c r="FB83" s="732">
        <v>867663</v>
      </c>
      <c r="FC83" s="732">
        <v>0.97326799999999991</v>
      </c>
      <c r="FD83" s="732">
        <v>0</v>
      </c>
      <c r="FE83" s="732">
        <v>111063</v>
      </c>
      <c r="FF83" s="732">
        <v>25068</v>
      </c>
      <c r="FG83" s="732">
        <v>5.4563E-2</v>
      </c>
      <c r="FH83" s="732">
        <v>4.8908E-2</v>
      </c>
      <c r="FI83" s="732">
        <v>0</v>
      </c>
      <c r="FJ83" s="732">
        <v>0</v>
      </c>
      <c r="FK83" s="732">
        <v>160.42700000000002</v>
      </c>
      <c r="FL83" s="732">
        <v>1008544</v>
      </c>
      <c r="FM83" s="732">
        <v>0</v>
      </c>
      <c r="FN83" s="732">
        <v>0</v>
      </c>
      <c r="FO83" s="732">
        <v>0</v>
      </c>
      <c r="FP83" s="732">
        <v>0</v>
      </c>
      <c r="FQ83" s="732">
        <v>0</v>
      </c>
      <c r="FR83" s="732">
        <v>0</v>
      </c>
      <c r="FS83" s="732">
        <v>0</v>
      </c>
      <c r="FT83" s="732">
        <v>0</v>
      </c>
      <c r="FU83" s="732">
        <v>0</v>
      </c>
      <c r="FV83" s="732">
        <v>0</v>
      </c>
      <c r="FW83" s="732">
        <v>0</v>
      </c>
      <c r="FX83" s="732">
        <v>0</v>
      </c>
      <c r="FY83" s="732">
        <v>0</v>
      </c>
      <c r="FZ83" s="732">
        <v>0</v>
      </c>
      <c r="GA83" s="732">
        <v>0</v>
      </c>
      <c r="GB83" s="732">
        <v>97119</v>
      </c>
      <c r="GC83" s="732">
        <v>97119</v>
      </c>
      <c r="GD83" s="732">
        <v>11</v>
      </c>
      <c r="GF83" s="732">
        <v>0</v>
      </c>
      <c r="GG83" s="732">
        <v>0</v>
      </c>
      <c r="GH83" s="732">
        <v>0</v>
      </c>
      <c r="GI83" s="732">
        <v>0</v>
      </c>
      <c r="GJ83" s="732">
        <v>0</v>
      </c>
      <c r="GK83" s="732">
        <v>5179</v>
      </c>
      <c r="GL83" s="732">
        <v>6316</v>
      </c>
      <c r="GM83" s="732">
        <v>0</v>
      </c>
      <c r="GN83" s="732">
        <v>0</v>
      </c>
      <c r="GO83" s="732">
        <v>0</v>
      </c>
      <c r="GP83" s="732">
        <v>1003794</v>
      </c>
      <c r="GQ83" s="732">
        <v>1003794</v>
      </c>
      <c r="GR83" s="732">
        <v>0</v>
      </c>
      <c r="GS83" s="732">
        <v>0</v>
      </c>
      <c r="GT83" s="732">
        <v>0</v>
      </c>
      <c r="HB83" s="732">
        <v>0</v>
      </c>
      <c r="HC83" s="732">
        <v>0</v>
      </c>
      <c r="HD83" s="732">
        <v>0</v>
      </c>
    </row>
    <row r="84" spans="1:212" hidden="1" x14ac:dyDescent="0.2">
      <c r="A84" s="732">
        <v>84802</v>
      </c>
      <c r="B84" s="732">
        <v>28349</v>
      </c>
      <c r="C84" s="732">
        <v>35</v>
      </c>
      <c r="D84" s="732">
        <v>2021</v>
      </c>
      <c r="E84" s="732">
        <v>5392</v>
      </c>
      <c r="F84" s="732">
        <v>0</v>
      </c>
      <c r="G84" s="732">
        <v>1026.0320000000002</v>
      </c>
      <c r="H84" s="732">
        <v>974.46600000000001</v>
      </c>
      <c r="I84" s="732">
        <v>974.46600000000001</v>
      </c>
      <c r="J84" s="732">
        <v>1026.0320000000002</v>
      </c>
      <c r="K84" s="732">
        <v>0</v>
      </c>
      <c r="L84" s="732">
        <v>6540</v>
      </c>
      <c r="M84" s="732">
        <v>0</v>
      </c>
      <c r="N84" s="732">
        <v>0</v>
      </c>
      <c r="P84" s="732">
        <v>1026.0320000000002</v>
      </c>
      <c r="Q84" s="732">
        <v>0</v>
      </c>
      <c r="R84" s="732">
        <v>489120</v>
      </c>
      <c r="S84" s="732">
        <v>476.71000000000004</v>
      </c>
      <c r="U84" s="732">
        <v>0</v>
      </c>
      <c r="V84" s="732">
        <v>161.99</v>
      </c>
      <c r="W84" s="732">
        <v>105941</v>
      </c>
      <c r="X84" s="732">
        <v>105941</v>
      </c>
      <c r="Z84" s="732">
        <v>0</v>
      </c>
      <c r="AA84" s="732">
        <v>1</v>
      </c>
      <c r="AB84" s="732">
        <v>1</v>
      </c>
      <c r="AC84" s="732">
        <v>0</v>
      </c>
      <c r="AD84" s="732" t="s">
        <v>318</v>
      </c>
      <c r="AE84" s="732">
        <v>0</v>
      </c>
      <c r="AH84" s="732">
        <v>0</v>
      </c>
      <c r="AI84" s="732">
        <v>0</v>
      </c>
      <c r="AJ84" s="732">
        <v>5104</v>
      </c>
      <c r="AK84" s="732" t="s">
        <v>787</v>
      </c>
      <c r="AL84" s="732" t="s">
        <v>345</v>
      </c>
      <c r="AM84" s="732">
        <v>0</v>
      </c>
      <c r="AN84" s="732">
        <v>0</v>
      </c>
      <c r="AO84" s="732">
        <v>0</v>
      </c>
      <c r="AP84" s="732">
        <v>0</v>
      </c>
      <c r="AQ84" s="732">
        <v>0</v>
      </c>
      <c r="AR84" s="732">
        <v>0</v>
      </c>
      <c r="AS84" s="732">
        <v>0</v>
      </c>
      <c r="AT84" s="732">
        <v>0</v>
      </c>
      <c r="AU84" s="732">
        <v>0</v>
      </c>
      <c r="AV84" s="732">
        <v>0</v>
      </c>
      <c r="AW84" s="732">
        <v>9695318</v>
      </c>
      <c r="AX84" s="732">
        <v>9625618</v>
      </c>
      <c r="AY84" s="732">
        <v>0</v>
      </c>
      <c r="AZ84" s="732">
        <v>535320</v>
      </c>
      <c r="BA84" s="732">
        <v>46</v>
      </c>
      <c r="BB84" s="732">
        <v>40261</v>
      </c>
      <c r="BC84" s="732">
        <v>40261</v>
      </c>
      <c r="BD84" s="732">
        <v>51.302</v>
      </c>
      <c r="BE84" s="732">
        <v>0</v>
      </c>
      <c r="BF84" s="732">
        <v>8473231</v>
      </c>
      <c r="BG84" s="732">
        <v>0</v>
      </c>
      <c r="BH84" s="732">
        <v>168</v>
      </c>
      <c r="BI84" s="732">
        <v>46200</v>
      </c>
      <c r="BJ84" s="732">
        <v>12</v>
      </c>
      <c r="BK84" s="732">
        <v>0</v>
      </c>
      <c r="BL84" s="732">
        <v>0</v>
      </c>
      <c r="BM84" s="732">
        <v>0</v>
      </c>
      <c r="BN84" s="732">
        <v>0</v>
      </c>
      <c r="BO84" s="732">
        <v>0</v>
      </c>
      <c r="BP84" s="732">
        <v>0</v>
      </c>
      <c r="BQ84" s="732">
        <v>5392</v>
      </c>
      <c r="BR84" s="732">
        <v>1</v>
      </c>
      <c r="BS84" s="732">
        <v>0</v>
      </c>
      <c r="BT84" s="732">
        <v>0</v>
      </c>
      <c r="BU84" s="732">
        <v>0</v>
      </c>
      <c r="BV84" s="732">
        <v>0</v>
      </c>
      <c r="BW84" s="732">
        <v>0</v>
      </c>
      <c r="BX84" s="732">
        <v>0</v>
      </c>
      <c r="BY84" s="732">
        <v>0</v>
      </c>
      <c r="BZ84" s="732">
        <v>0</v>
      </c>
      <c r="CA84" s="732">
        <v>0</v>
      </c>
      <c r="CB84" s="732">
        <v>0</v>
      </c>
      <c r="CC84" s="732">
        <v>0</v>
      </c>
      <c r="CG84" s="732">
        <v>0</v>
      </c>
      <c r="CH84" s="732">
        <v>23500</v>
      </c>
      <c r="CI84" s="732">
        <v>0</v>
      </c>
      <c r="CJ84" s="732">
        <v>4</v>
      </c>
      <c r="CK84" s="732">
        <v>0</v>
      </c>
      <c r="CL84" s="732">
        <v>0</v>
      </c>
      <c r="CN84" s="732">
        <v>0</v>
      </c>
      <c r="CO84" s="732">
        <v>1</v>
      </c>
      <c r="CP84" s="732">
        <v>0</v>
      </c>
      <c r="CQ84" s="732">
        <v>2</v>
      </c>
      <c r="CR84" s="732">
        <v>1026.0320000000002</v>
      </c>
      <c r="CS84" s="732">
        <v>0</v>
      </c>
      <c r="CT84" s="732">
        <v>0</v>
      </c>
      <c r="CU84" s="732">
        <v>0</v>
      </c>
      <c r="CV84" s="732">
        <v>0</v>
      </c>
      <c r="CW84" s="732">
        <v>0</v>
      </c>
      <c r="CX84" s="732">
        <v>0</v>
      </c>
      <c r="CY84" s="732">
        <v>0</v>
      </c>
      <c r="CZ84" s="732">
        <v>0</v>
      </c>
      <c r="DA84" s="732">
        <v>1</v>
      </c>
      <c r="DB84" s="732">
        <v>6373008</v>
      </c>
      <c r="DC84" s="732">
        <v>0</v>
      </c>
      <c r="DD84" s="732">
        <v>0</v>
      </c>
      <c r="DE84" s="732">
        <v>1163244</v>
      </c>
      <c r="DF84" s="732">
        <v>1163244</v>
      </c>
      <c r="DG84" s="732">
        <v>889.33</v>
      </c>
      <c r="DH84" s="732">
        <v>0</v>
      </c>
      <c r="DI84" s="732">
        <v>0</v>
      </c>
      <c r="DK84" s="732">
        <v>5392</v>
      </c>
      <c r="DL84" s="732">
        <v>0</v>
      </c>
      <c r="DM84" s="732">
        <v>740977</v>
      </c>
      <c r="DN84" s="732">
        <v>0</v>
      </c>
      <c r="DO84" s="732">
        <v>0</v>
      </c>
      <c r="DP84" s="732">
        <v>0</v>
      </c>
      <c r="DQ84" s="732">
        <v>0</v>
      </c>
      <c r="DR84" s="732">
        <v>0</v>
      </c>
      <c r="DS84" s="732">
        <v>0</v>
      </c>
      <c r="DT84" s="732">
        <v>0</v>
      </c>
      <c r="DU84" s="732">
        <v>0</v>
      </c>
      <c r="DV84" s="732">
        <v>0</v>
      </c>
      <c r="DW84" s="732">
        <v>0</v>
      </c>
      <c r="DX84" s="732">
        <v>0</v>
      </c>
      <c r="DY84" s="732">
        <v>0</v>
      </c>
      <c r="DZ84" s="732">
        <v>0</v>
      </c>
      <c r="EA84" s="732">
        <v>0</v>
      </c>
      <c r="EB84" s="732">
        <v>0</v>
      </c>
      <c r="EC84" s="732">
        <v>47.383000000000003</v>
      </c>
      <c r="ED84" s="732">
        <v>340873</v>
      </c>
      <c r="EE84" s="732">
        <v>0</v>
      </c>
      <c r="EF84" s="732">
        <v>0</v>
      </c>
      <c r="EG84" s="732">
        <v>0</v>
      </c>
      <c r="EH84" s="732">
        <v>400104</v>
      </c>
      <c r="EI84" s="732">
        <v>0</v>
      </c>
      <c r="EJ84" s="732">
        <v>0</v>
      </c>
      <c r="EK84" s="732">
        <v>18.326000000000001</v>
      </c>
      <c r="EL84" s="732">
        <v>0</v>
      </c>
      <c r="EM84" s="732">
        <v>0</v>
      </c>
      <c r="EN84" s="732">
        <v>1.24</v>
      </c>
      <c r="EO84" s="732">
        <v>0</v>
      </c>
      <c r="EP84" s="732">
        <v>0</v>
      </c>
      <c r="EQ84" s="732">
        <v>19.566000000000003</v>
      </c>
      <c r="ER84" s="732">
        <v>0</v>
      </c>
      <c r="ES84" s="732">
        <v>61.178000000000004</v>
      </c>
      <c r="ET84" s="732">
        <v>23500</v>
      </c>
      <c r="EU84" s="732">
        <v>535320</v>
      </c>
      <c r="EV84" s="732">
        <v>0</v>
      </c>
      <c r="EW84" s="732">
        <v>0</v>
      </c>
      <c r="EX84" s="732">
        <v>0</v>
      </c>
      <c r="EZ84" s="732">
        <v>8216839</v>
      </c>
      <c r="FA84" s="732">
        <v>0</v>
      </c>
      <c r="FB84" s="732">
        <v>8752159</v>
      </c>
      <c r="FC84" s="732">
        <v>0.97326799999999991</v>
      </c>
      <c r="FD84" s="732">
        <v>0</v>
      </c>
      <c r="FE84" s="732">
        <v>1149353</v>
      </c>
      <c r="FF84" s="732">
        <v>259426</v>
      </c>
      <c r="FG84" s="732">
        <v>5.4563E-2</v>
      </c>
      <c r="FH84" s="732">
        <v>4.8908E-2</v>
      </c>
      <c r="FI84" s="732">
        <v>0</v>
      </c>
      <c r="FJ84" s="732">
        <v>0</v>
      </c>
      <c r="FK84" s="732">
        <v>1660.2060000000001</v>
      </c>
      <c r="FL84" s="732">
        <v>10184438</v>
      </c>
      <c r="FM84" s="732">
        <v>0</v>
      </c>
      <c r="FN84" s="732">
        <v>0</v>
      </c>
      <c r="FO84" s="732">
        <v>0</v>
      </c>
      <c r="FP84" s="732">
        <v>0</v>
      </c>
      <c r="FQ84" s="732">
        <v>0</v>
      </c>
      <c r="FR84" s="732">
        <v>0</v>
      </c>
      <c r="FS84" s="732">
        <v>0</v>
      </c>
      <c r="FT84" s="732">
        <v>0</v>
      </c>
      <c r="FU84" s="732">
        <v>0</v>
      </c>
      <c r="FV84" s="732">
        <v>0</v>
      </c>
      <c r="FW84" s="732">
        <v>0</v>
      </c>
      <c r="FX84" s="732">
        <v>0</v>
      </c>
      <c r="FY84" s="732">
        <v>0</v>
      </c>
      <c r="FZ84" s="732">
        <v>0</v>
      </c>
      <c r="GA84" s="732">
        <v>0</v>
      </c>
      <c r="GB84" s="732">
        <v>282528</v>
      </c>
      <c r="GC84" s="732">
        <v>282528</v>
      </c>
      <c r="GD84" s="732">
        <v>32</v>
      </c>
      <c r="GF84" s="732">
        <v>0</v>
      </c>
      <c r="GG84" s="732">
        <v>0</v>
      </c>
      <c r="GH84" s="732">
        <v>0</v>
      </c>
      <c r="GI84" s="732">
        <v>0</v>
      </c>
      <c r="GJ84" s="732">
        <v>0</v>
      </c>
      <c r="GK84" s="732">
        <v>5316</v>
      </c>
      <c r="GL84" s="732">
        <v>11477</v>
      </c>
      <c r="GM84" s="732">
        <v>0</v>
      </c>
      <c r="GN84" s="732">
        <v>0</v>
      </c>
      <c r="GO84" s="732">
        <v>0</v>
      </c>
      <c r="GP84" s="732">
        <v>10160938</v>
      </c>
      <c r="GQ84" s="732">
        <v>10160938</v>
      </c>
      <c r="GR84" s="732">
        <v>0</v>
      </c>
      <c r="GS84" s="732">
        <v>0</v>
      </c>
      <c r="GT84" s="732">
        <v>0</v>
      </c>
      <c r="HB84" s="732">
        <v>0</v>
      </c>
      <c r="HC84" s="732">
        <v>0</v>
      </c>
      <c r="HD84" s="732">
        <v>0</v>
      </c>
    </row>
    <row r="85" spans="1:212" hidden="1" x14ac:dyDescent="0.2">
      <c r="A85" s="732">
        <v>84804</v>
      </c>
      <c r="B85" s="732">
        <v>28349</v>
      </c>
      <c r="C85" s="732">
        <v>35</v>
      </c>
      <c r="D85" s="732">
        <v>2021</v>
      </c>
      <c r="E85" s="732">
        <v>5392</v>
      </c>
      <c r="F85" s="732">
        <v>0</v>
      </c>
      <c r="G85" s="732">
        <v>233.56</v>
      </c>
      <c r="H85" s="732">
        <v>230.98100000000002</v>
      </c>
      <c r="I85" s="732">
        <v>230.98100000000002</v>
      </c>
      <c r="J85" s="732">
        <v>233.56</v>
      </c>
      <c r="K85" s="732">
        <v>0</v>
      </c>
      <c r="L85" s="732">
        <v>6540</v>
      </c>
      <c r="M85" s="732">
        <v>0</v>
      </c>
      <c r="N85" s="732">
        <v>0</v>
      </c>
      <c r="P85" s="732">
        <v>233.56</v>
      </c>
      <c r="Q85" s="732">
        <v>0</v>
      </c>
      <c r="R85" s="732">
        <v>111340</v>
      </c>
      <c r="S85" s="732">
        <v>476.71000000000004</v>
      </c>
      <c r="U85" s="732">
        <v>0</v>
      </c>
      <c r="V85" s="732">
        <v>0</v>
      </c>
      <c r="W85" s="732">
        <v>0</v>
      </c>
      <c r="X85" s="732">
        <v>0</v>
      </c>
      <c r="Z85" s="732">
        <v>0</v>
      </c>
      <c r="AA85" s="732">
        <v>1</v>
      </c>
      <c r="AB85" s="732">
        <v>1</v>
      </c>
      <c r="AC85" s="732">
        <v>0</v>
      </c>
      <c r="AD85" s="732" t="s">
        <v>318</v>
      </c>
      <c r="AE85" s="732">
        <v>0</v>
      </c>
      <c r="AH85" s="732">
        <v>0</v>
      </c>
      <c r="AI85" s="732">
        <v>0</v>
      </c>
      <c r="AJ85" s="732">
        <v>5104</v>
      </c>
      <c r="AK85" s="732" t="s">
        <v>787</v>
      </c>
      <c r="AL85" s="732" t="s">
        <v>66</v>
      </c>
      <c r="AM85" s="732">
        <v>0</v>
      </c>
      <c r="AN85" s="732">
        <v>0</v>
      </c>
      <c r="AO85" s="732">
        <v>0</v>
      </c>
      <c r="AP85" s="732">
        <v>0</v>
      </c>
      <c r="AQ85" s="732">
        <v>0</v>
      </c>
      <c r="AR85" s="732">
        <v>0</v>
      </c>
      <c r="AS85" s="732">
        <v>0</v>
      </c>
      <c r="AT85" s="732">
        <v>0</v>
      </c>
      <c r="AU85" s="732">
        <v>0</v>
      </c>
      <c r="AV85" s="732">
        <v>0</v>
      </c>
      <c r="AW85" s="732">
        <v>2133707</v>
      </c>
      <c r="AX85" s="732">
        <v>2133707</v>
      </c>
      <c r="AY85" s="732">
        <v>0</v>
      </c>
      <c r="AZ85" s="732">
        <v>111340</v>
      </c>
      <c r="BA85" s="732">
        <v>0</v>
      </c>
      <c r="BB85" s="732">
        <v>9165</v>
      </c>
      <c r="BC85" s="732">
        <v>9165</v>
      </c>
      <c r="BD85" s="732">
        <v>11.678000000000001</v>
      </c>
      <c r="BE85" s="732">
        <v>0</v>
      </c>
      <c r="BF85" s="732">
        <v>1880701</v>
      </c>
      <c r="BG85" s="732">
        <v>0</v>
      </c>
      <c r="BH85" s="732">
        <v>0</v>
      </c>
      <c r="BI85" s="732">
        <v>0</v>
      </c>
      <c r="BJ85" s="732">
        <v>12</v>
      </c>
      <c r="BK85" s="732">
        <v>0</v>
      </c>
      <c r="BL85" s="732">
        <v>0</v>
      </c>
      <c r="BM85" s="732">
        <v>0</v>
      </c>
      <c r="BN85" s="732">
        <v>0</v>
      </c>
      <c r="BO85" s="732">
        <v>0</v>
      </c>
      <c r="BP85" s="732">
        <v>0</v>
      </c>
      <c r="BQ85" s="732">
        <v>5392</v>
      </c>
      <c r="BR85" s="732">
        <v>1</v>
      </c>
      <c r="BS85" s="732">
        <v>0</v>
      </c>
      <c r="BT85" s="732">
        <v>0</v>
      </c>
      <c r="BU85" s="732">
        <v>0</v>
      </c>
      <c r="BV85" s="732">
        <v>0</v>
      </c>
      <c r="BW85" s="732">
        <v>0</v>
      </c>
      <c r="BX85" s="732">
        <v>0</v>
      </c>
      <c r="BY85" s="732">
        <v>0</v>
      </c>
      <c r="BZ85" s="732">
        <v>0</v>
      </c>
      <c r="CA85" s="732">
        <v>0</v>
      </c>
      <c r="CB85" s="732">
        <v>0</v>
      </c>
      <c r="CC85" s="732">
        <v>0</v>
      </c>
      <c r="CG85" s="732">
        <v>0</v>
      </c>
      <c r="CH85" s="732">
        <v>0</v>
      </c>
      <c r="CI85" s="732">
        <v>0</v>
      </c>
      <c r="CJ85" s="732">
        <v>4</v>
      </c>
      <c r="CK85" s="732">
        <v>0</v>
      </c>
      <c r="CL85" s="732">
        <v>0</v>
      </c>
      <c r="CN85" s="732">
        <v>0</v>
      </c>
      <c r="CO85" s="732">
        <v>1</v>
      </c>
      <c r="CP85" s="732">
        <v>0</v>
      </c>
      <c r="CQ85" s="732">
        <v>0</v>
      </c>
      <c r="CR85" s="732">
        <v>233.56</v>
      </c>
      <c r="CS85" s="732">
        <v>0</v>
      </c>
      <c r="CT85" s="732">
        <v>0</v>
      </c>
      <c r="CU85" s="732">
        <v>0</v>
      </c>
      <c r="CV85" s="732">
        <v>0</v>
      </c>
      <c r="CW85" s="732">
        <v>0</v>
      </c>
      <c r="CX85" s="732">
        <v>0</v>
      </c>
      <c r="CY85" s="732">
        <v>0</v>
      </c>
      <c r="CZ85" s="732">
        <v>0</v>
      </c>
      <c r="DA85" s="732">
        <v>1</v>
      </c>
      <c r="DB85" s="732">
        <v>1510616</v>
      </c>
      <c r="DC85" s="732">
        <v>0</v>
      </c>
      <c r="DD85" s="732">
        <v>0</v>
      </c>
      <c r="DE85" s="732">
        <v>359268</v>
      </c>
      <c r="DF85" s="732">
        <v>359268</v>
      </c>
      <c r="DG85" s="732">
        <v>274.67</v>
      </c>
      <c r="DH85" s="732">
        <v>0</v>
      </c>
      <c r="DI85" s="732">
        <v>0</v>
      </c>
      <c r="DK85" s="732">
        <v>5392</v>
      </c>
      <c r="DL85" s="732">
        <v>0</v>
      </c>
      <c r="DM85" s="732">
        <v>53308</v>
      </c>
      <c r="DN85" s="732">
        <v>0</v>
      </c>
      <c r="DO85" s="732">
        <v>0</v>
      </c>
      <c r="DP85" s="732">
        <v>0</v>
      </c>
      <c r="DQ85" s="732">
        <v>0</v>
      </c>
      <c r="DR85" s="732">
        <v>0</v>
      </c>
      <c r="DS85" s="732">
        <v>0</v>
      </c>
      <c r="DT85" s="732">
        <v>0</v>
      </c>
      <c r="DU85" s="732">
        <v>0</v>
      </c>
      <c r="DV85" s="732">
        <v>0</v>
      </c>
      <c r="DW85" s="732">
        <v>0</v>
      </c>
      <c r="DX85" s="732">
        <v>0</v>
      </c>
      <c r="DY85" s="732">
        <v>0</v>
      </c>
      <c r="DZ85" s="732">
        <v>0</v>
      </c>
      <c r="EA85" s="732">
        <v>0</v>
      </c>
      <c r="EB85" s="732">
        <v>0</v>
      </c>
      <c r="EC85" s="732">
        <v>0</v>
      </c>
      <c r="ED85" s="732">
        <v>0</v>
      </c>
      <c r="EE85" s="732">
        <v>0</v>
      </c>
      <c r="EF85" s="732">
        <v>0</v>
      </c>
      <c r="EG85" s="732">
        <v>0</v>
      </c>
      <c r="EH85" s="732">
        <v>53308</v>
      </c>
      <c r="EI85" s="732">
        <v>0</v>
      </c>
      <c r="EJ85" s="732">
        <v>0</v>
      </c>
      <c r="EK85" s="732">
        <v>2.3720000000000003</v>
      </c>
      <c r="EL85" s="732">
        <v>0</v>
      </c>
      <c r="EM85" s="732">
        <v>0</v>
      </c>
      <c r="EN85" s="732">
        <v>0.20700000000000002</v>
      </c>
      <c r="EO85" s="732">
        <v>0</v>
      </c>
      <c r="EP85" s="732">
        <v>0</v>
      </c>
      <c r="EQ85" s="732">
        <v>2.5790000000000002</v>
      </c>
      <c r="ER85" s="732">
        <v>0</v>
      </c>
      <c r="ES85" s="732">
        <v>8.1509999999999998</v>
      </c>
      <c r="ET85" s="732">
        <v>0</v>
      </c>
      <c r="EU85" s="732">
        <v>111340</v>
      </c>
      <c r="EV85" s="732">
        <v>0</v>
      </c>
      <c r="EW85" s="732">
        <v>0</v>
      </c>
      <c r="EX85" s="732">
        <v>0</v>
      </c>
      <c r="EZ85" s="732">
        <v>1821017</v>
      </c>
      <c r="FA85" s="732">
        <v>0</v>
      </c>
      <c r="FB85" s="732">
        <v>1932357</v>
      </c>
      <c r="FC85" s="732">
        <v>0.97326799999999991</v>
      </c>
      <c r="FD85" s="732">
        <v>0</v>
      </c>
      <c r="FE85" s="732">
        <v>255108</v>
      </c>
      <c r="FF85" s="732">
        <v>57582</v>
      </c>
      <c r="FG85" s="732">
        <v>5.4563E-2</v>
      </c>
      <c r="FH85" s="732">
        <v>4.8908E-2</v>
      </c>
      <c r="FI85" s="732">
        <v>0</v>
      </c>
      <c r="FJ85" s="732">
        <v>0</v>
      </c>
      <c r="FK85" s="732">
        <v>368.49600000000004</v>
      </c>
      <c r="FL85" s="732">
        <v>2245047</v>
      </c>
      <c r="FM85" s="732">
        <v>0</v>
      </c>
      <c r="FN85" s="732">
        <v>0</v>
      </c>
      <c r="FO85" s="732">
        <v>0</v>
      </c>
      <c r="FP85" s="732">
        <v>0</v>
      </c>
      <c r="FQ85" s="732">
        <v>0</v>
      </c>
      <c r="FR85" s="732">
        <v>0</v>
      </c>
      <c r="FS85" s="732">
        <v>0</v>
      </c>
      <c r="FT85" s="732">
        <v>0</v>
      </c>
      <c r="FU85" s="732">
        <v>0</v>
      </c>
      <c r="FV85" s="732">
        <v>0</v>
      </c>
      <c r="FW85" s="732">
        <v>0</v>
      </c>
      <c r="FX85" s="732">
        <v>0</v>
      </c>
      <c r="FY85" s="732">
        <v>0</v>
      </c>
      <c r="FZ85" s="732">
        <v>0</v>
      </c>
      <c r="GA85" s="732">
        <v>0</v>
      </c>
      <c r="GB85" s="732">
        <v>0</v>
      </c>
      <c r="GC85" s="732">
        <v>0</v>
      </c>
      <c r="GD85" s="732">
        <v>0</v>
      </c>
      <c r="GF85" s="732">
        <v>0</v>
      </c>
      <c r="GG85" s="732">
        <v>0</v>
      </c>
      <c r="GH85" s="732">
        <v>0</v>
      </c>
      <c r="GI85" s="732">
        <v>0</v>
      </c>
      <c r="GJ85" s="732">
        <v>0</v>
      </c>
      <c r="GK85" s="732">
        <v>4971</v>
      </c>
      <c r="GL85" s="732">
        <v>4559</v>
      </c>
      <c r="GM85" s="732">
        <v>0</v>
      </c>
      <c r="GN85" s="732">
        <v>0</v>
      </c>
      <c r="GO85" s="732">
        <v>0</v>
      </c>
      <c r="GP85" s="732">
        <v>2245047</v>
      </c>
      <c r="GQ85" s="732">
        <v>2245047</v>
      </c>
      <c r="GR85" s="732">
        <v>0</v>
      </c>
      <c r="GS85" s="732">
        <v>0</v>
      </c>
      <c r="GT85" s="732">
        <v>0</v>
      </c>
      <c r="HB85" s="732">
        <v>0</v>
      </c>
      <c r="HC85" s="732">
        <v>0</v>
      </c>
      <c r="HD85" s="732">
        <v>0</v>
      </c>
    </row>
    <row r="86" spans="1:212" hidden="1" x14ac:dyDescent="0.2">
      <c r="A86" s="732">
        <v>92801</v>
      </c>
      <c r="B86" s="732">
        <v>28349</v>
      </c>
      <c r="C86" s="732">
        <v>35</v>
      </c>
      <c r="D86" s="732">
        <v>2021</v>
      </c>
      <c r="E86" s="732">
        <v>5392</v>
      </c>
      <c r="F86" s="732">
        <v>0</v>
      </c>
      <c r="G86" s="732">
        <v>132.78200000000001</v>
      </c>
      <c r="H86" s="732">
        <v>93.762</v>
      </c>
      <c r="I86" s="732">
        <v>93.762</v>
      </c>
      <c r="J86" s="732">
        <v>132.78200000000001</v>
      </c>
      <c r="K86" s="732">
        <v>0</v>
      </c>
      <c r="L86" s="732">
        <v>6540</v>
      </c>
      <c r="M86" s="732">
        <v>0</v>
      </c>
      <c r="N86" s="732">
        <v>0</v>
      </c>
      <c r="P86" s="732">
        <v>132.78200000000001</v>
      </c>
      <c r="Q86" s="732">
        <v>0</v>
      </c>
      <c r="R86" s="732">
        <v>63299</v>
      </c>
      <c r="S86" s="732">
        <v>476.71000000000004</v>
      </c>
      <c r="U86" s="732">
        <v>0</v>
      </c>
      <c r="V86" s="732">
        <v>0</v>
      </c>
      <c r="W86" s="732">
        <v>0</v>
      </c>
      <c r="X86" s="732">
        <v>0</v>
      </c>
      <c r="Z86" s="732">
        <v>0</v>
      </c>
      <c r="AA86" s="732">
        <v>1</v>
      </c>
      <c r="AB86" s="732">
        <v>1</v>
      </c>
      <c r="AC86" s="732">
        <v>0</v>
      </c>
      <c r="AD86" s="732" t="s">
        <v>318</v>
      </c>
      <c r="AE86" s="732">
        <v>0</v>
      </c>
      <c r="AH86" s="732">
        <v>0</v>
      </c>
      <c r="AI86" s="732">
        <v>0</v>
      </c>
      <c r="AJ86" s="732">
        <v>5104</v>
      </c>
      <c r="AK86" s="732" t="s">
        <v>787</v>
      </c>
      <c r="AL86" s="732" t="s">
        <v>29</v>
      </c>
      <c r="AM86" s="732">
        <v>0</v>
      </c>
      <c r="AN86" s="732">
        <v>0</v>
      </c>
      <c r="AO86" s="732">
        <v>0</v>
      </c>
      <c r="AP86" s="732">
        <v>0</v>
      </c>
      <c r="AQ86" s="732">
        <v>0</v>
      </c>
      <c r="AR86" s="732">
        <v>0</v>
      </c>
      <c r="AS86" s="732">
        <v>0</v>
      </c>
      <c r="AT86" s="732">
        <v>0</v>
      </c>
      <c r="AU86" s="732">
        <v>0</v>
      </c>
      <c r="AV86" s="732">
        <v>0</v>
      </c>
      <c r="AW86" s="732">
        <v>1247009</v>
      </c>
      <c r="AX86" s="732">
        <v>1211567</v>
      </c>
      <c r="AY86" s="732">
        <v>0</v>
      </c>
      <c r="AZ86" s="732">
        <v>97741</v>
      </c>
      <c r="BA86" s="732">
        <v>2</v>
      </c>
      <c r="BB86" s="732">
        <v>0</v>
      </c>
      <c r="BC86" s="732">
        <v>0</v>
      </c>
      <c r="BD86" s="732">
        <v>0</v>
      </c>
      <c r="BE86" s="732">
        <v>0</v>
      </c>
      <c r="BF86" s="732">
        <v>1067970</v>
      </c>
      <c r="BG86" s="732">
        <v>0</v>
      </c>
      <c r="BH86" s="732">
        <v>125.242</v>
      </c>
      <c r="BI86" s="732">
        <v>34442</v>
      </c>
      <c r="BJ86" s="732">
        <v>12</v>
      </c>
      <c r="BK86" s="732">
        <v>0</v>
      </c>
      <c r="BL86" s="732">
        <v>0</v>
      </c>
      <c r="BM86" s="732">
        <v>0</v>
      </c>
      <c r="BN86" s="732">
        <v>0</v>
      </c>
      <c r="BO86" s="732">
        <v>0</v>
      </c>
      <c r="BP86" s="732">
        <v>0</v>
      </c>
      <c r="BQ86" s="732">
        <v>5392</v>
      </c>
      <c r="BR86" s="732">
        <v>1</v>
      </c>
      <c r="BS86" s="732">
        <v>0</v>
      </c>
      <c r="BT86" s="732">
        <v>0</v>
      </c>
      <c r="BU86" s="732">
        <v>0</v>
      </c>
      <c r="BV86" s="732">
        <v>0</v>
      </c>
      <c r="BW86" s="732">
        <v>0</v>
      </c>
      <c r="BX86" s="732">
        <v>0</v>
      </c>
      <c r="BY86" s="732">
        <v>0</v>
      </c>
      <c r="BZ86" s="732">
        <v>0</v>
      </c>
      <c r="CA86" s="732">
        <v>0</v>
      </c>
      <c r="CB86" s="732">
        <v>0</v>
      </c>
      <c r="CC86" s="732">
        <v>0</v>
      </c>
      <c r="CG86" s="732">
        <v>0</v>
      </c>
      <c r="CH86" s="732">
        <v>1000</v>
      </c>
      <c r="CI86" s="732">
        <v>0</v>
      </c>
      <c r="CJ86" s="732">
        <v>4</v>
      </c>
      <c r="CK86" s="732">
        <v>0</v>
      </c>
      <c r="CL86" s="732">
        <v>0</v>
      </c>
      <c r="CN86" s="732">
        <v>0</v>
      </c>
      <c r="CO86" s="732">
        <v>1</v>
      </c>
      <c r="CP86" s="732">
        <v>0</v>
      </c>
      <c r="CQ86" s="732">
        <v>0</v>
      </c>
      <c r="CR86" s="732">
        <v>132.78200000000001</v>
      </c>
      <c r="CS86" s="732">
        <v>0</v>
      </c>
      <c r="CT86" s="732">
        <v>0</v>
      </c>
      <c r="CU86" s="732">
        <v>0</v>
      </c>
      <c r="CV86" s="732">
        <v>0</v>
      </c>
      <c r="CW86" s="732">
        <v>0</v>
      </c>
      <c r="CX86" s="732">
        <v>0</v>
      </c>
      <c r="CY86" s="732">
        <v>0</v>
      </c>
      <c r="CZ86" s="732">
        <v>0</v>
      </c>
      <c r="DA86" s="732">
        <v>1</v>
      </c>
      <c r="DB86" s="732">
        <v>613203</v>
      </c>
      <c r="DC86" s="732">
        <v>0</v>
      </c>
      <c r="DD86" s="732">
        <v>0</v>
      </c>
      <c r="DE86" s="732">
        <v>59514</v>
      </c>
      <c r="DF86" s="732">
        <v>59514</v>
      </c>
      <c r="DG86" s="732">
        <v>45.5</v>
      </c>
      <c r="DH86" s="732">
        <v>0</v>
      </c>
      <c r="DI86" s="732">
        <v>0</v>
      </c>
      <c r="DK86" s="732">
        <v>5392</v>
      </c>
      <c r="DL86" s="732">
        <v>0</v>
      </c>
      <c r="DM86" s="732">
        <v>80308</v>
      </c>
      <c r="DN86" s="732">
        <v>0</v>
      </c>
      <c r="DO86" s="732">
        <v>0</v>
      </c>
      <c r="DP86" s="732">
        <v>0</v>
      </c>
      <c r="DQ86" s="732">
        <v>0</v>
      </c>
      <c r="DR86" s="732">
        <v>0</v>
      </c>
      <c r="DS86" s="732">
        <v>0</v>
      </c>
      <c r="DT86" s="732">
        <v>0</v>
      </c>
      <c r="DU86" s="732">
        <v>0</v>
      </c>
      <c r="DV86" s="732">
        <v>0</v>
      </c>
      <c r="DW86" s="732">
        <v>0</v>
      </c>
      <c r="DX86" s="732">
        <v>0</v>
      </c>
      <c r="DY86" s="732">
        <v>0</v>
      </c>
      <c r="DZ86" s="732">
        <v>0</v>
      </c>
      <c r="EA86" s="732">
        <v>0</v>
      </c>
      <c r="EB86" s="732">
        <v>0</v>
      </c>
      <c r="EC86" s="732">
        <v>11.045</v>
      </c>
      <c r="ED86" s="732">
        <v>79458</v>
      </c>
      <c r="EE86" s="732">
        <v>0</v>
      </c>
      <c r="EF86" s="732">
        <v>0</v>
      </c>
      <c r="EG86" s="732">
        <v>0</v>
      </c>
      <c r="EH86" s="732">
        <v>850</v>
      </c>
      <c r="EI86" s="732">
        <v>0</v>
      </c>
      <c r="EJ86" s="732">
        <v>0</v>
      </c>
      <c r="EK86" s="732">
        <v>0</v>
      </c>
      <c r="EL86" s="732">
        <v>0</v>
      </c>
      <c r="EM86" s="732">
        <v>0</v>
      </c>
      <c r="EN86" s="732">
        <v>2.6000000000000002E-2</v>
      </c>
      <c r="EO86" s="732">
        <v>0</v>
      </c>
      <c r="EP86" s="732">
        <v>0</v>
      </c>
      <c r="EQ86" s="732">
        <v>2.6000000000000002E-2</v>
      </c>
      <c r="ER86" s="732">
        <v>0</v>
      </c>
      <c r="ES86" s="732">
        <v>0.13</v>
      </c>
      <c r="ET86" s="732">
        <v>1000</v>
      </c>
      <c r="EU86" s="732">
        <v>97741</v>
      </c>
      <c r="EV86" s="732">
        <v>0</v>
      </c>
      <c r="EW86" s="732">
        <v>0</v>
      </c>
      <c r="EX86" s="732">
        <v>0</v>
      </c>
      <c r="EZ86" s="732">
        <v>1034004</v>
      </c>
      <c r="FA86" s="732">
        <v>0</v>
      </c>
      <c r="FB86" s="732">
        <v>1131745</v>
      </c>
      <c r="FC86" s="732">
        <v>0.97326799999999991</v>
      </c>
      <c r="FD86" s="732">
        <v>0</v>
      </c>
      <c r="FE86" s="732">
        <v>144865</v>
      </c>
      <c r="FF86" s="732">
        <v>32698</v>
      </c>
      <c r="FG86" s="732">
        <v>5.4563E-2</v>
      </c>
      <c r="FH86" s="732">
        <v>4.8908E-2</v>
      </c>
      <c r="FI86" s="732">
        <v>0</v>
      </c>
      <c r="FJ86" s="732">
        <v>0</v>
      </c>
      <c r="FK86" s="732">
        <v>209.25300000000001</v>
      </c>
      <c r="FL86" s="732">
        <v>1310308</v>
      </c>
      <c r="FM86" s="732">
        <v>0</v>
      </c>
      <c r="FN86" s="732">
        <v>0</v>
      </c>
      <c r="FO86" s="732">
        <v>0</v>
      </c>
      <c r="FP86" s="732">
        <v>0</v>
      </c>
      <c r="FQ86" s="732">
        <v>0</v>
      </c>
      <c r="FR86" s="732">
        <v>0</v>
      </c>
      <c r="FS86" s="732">
        <v>0</v>
      </c>
      <c r="FT86" s="732">
        <v>0</v>
      </c>
      <c r="FU86" s="732">
        <v>0</v>
      </c>
      <c r="FV86" s="732">
        <v>0</v>
      </c>
      <c r="FW86" s="732">
        <v>0</v>
      </c>
      <c r="FX86" s="732">
        <v>0</v>
      </c>
      <c r="FY86" s="732">
        <v>0</v>
      </c>
      <c r="FZ86" s="732">
        <v>0</v>
      </c>
      <c r="GA86" s="732">
        <v>0</v>
      </c>
      <c r="GB86" s="732">
        <v>344278</v>
      </c>
      <c r="GC86" s="732">
        <v>344278</v>
      </c>
      <c r="GD86" s="732">
        <v>38.994</v>
      </c>
      <c r="GF86" s="732">
        <v>0</v>
      </c>
      <c r="GG86" s="732">
        <v>0</v>
      </c>
      <c r="GH86" s="732">
        <v>0</v>
      </c>
      <c r="GI86" s="732">
        <v>0</v>
      </c>
      <c r="GJ86" s="732">
        <v>0</v>
      </c>
      <c r="GK86" s="732">
        <v>5224</v>
      </c>
      <c r="GL86" s="732">
        <v>4981</v>
      </c>
      <c r="GM86" s="732">
        <v>0</v>
      </c>
      <c r="GN86" s="732">
        <v>0</v>
      </c>
      <c r="GO86" s="732">
        <v>0</v>
      </c>
      <c r="GP86" s="732">
        <v>1309308</v>
      </c>
      <c r="GQ86" s="732">
        <v>1309308</v>
      </c>
      <c r="GR86" s="732">
        <v>0</v>
      </c>
      <c r="GS86" s="732">
        <v>0</v>
      </c>
      <c r="GT86" s="732">
        <v>0</v>
      </c>
      <c r="HB86" s="732">
        <v>0</v>
      </c>
      <c r="HC86" s="732">
        <v>0</v>
      </c>
      <c r="HD86" s="732">
        <v>0</v>
      </c>
    </row>
    <row r="87" spans="1:212" hidden="1" x14ac:dyDescent="0.2">
      <c r="A87" s="732">
        <v>101802</v>
      </c>
      <c r="B87" s="732">
        <v>28349</v>
      </c>
      <c r="C87" s="732">
        <v>35</v>
      </c>
      <c r="D87" s="732">
        <v>2021</v>
      </c>
      <c r="E87" s="732">
        <v>5392</v>
      </c>
      <c r="F87" s="732">
        <v>0</v>
      </c>
      <c r="G87" s="732">
        <v>1023.2320000000001</v>
      </c>
      <c r="H87" s="732">
        <v>1012.6800000000001</v>
      </c>
      <c r="I87" s="732">
        <v>1012.6800000000001</v>
      </c>
      <c r="J87" s="732">
        <v>1023.2320000000001</v>
      </c>
      <c r="K87" s="732">
        <v>0</v>
      </c>
      <c r="L87" s="732">
        <v>6540</v>
      </c>
      <c r="M87" s="732">
        <v>0</v>
      </c>
      <c r="N87" s="732">
        <v>0</v>
      </c>
      <c r="P87" s="732">
        <v>1023.2320000000001</v>
      </c>
      <c r="Q87" s="732">
        <v>0</v>
      </c>
      <c r="R87" s="732">
        <v>487785</v>
      </c>
      <c r="S87" s="732">
        <v>476.71000000000004</v>
      </c>
      <c r="U87" s="732">
        <v>0</v>
      </c>
      <c r="V87" s="732">
        <v>901.24800000000005</v>
      </c>
      <c r="W87" s="732">
        <v>589416</v>
      </c>
      <c r="X87" s="732">
        <v>589416</v>
      </c>
      <c r="Z87" s="732">
        <v>0</v>
      </c>
      <c r="AA87" s="732">
        <v>1</v>
      </c>
      <c r="AB87" s="732">
        <v>1</v>
      </c>
      <c r="AC87" s="732">
        <v>0</v>
      </c>
      <c r="AD87" s="732" t="s">
        <v>318</v>
      </c>
      <c r="AE87" s="732">
        <v>0</v>
      </c>
      <c r="AH87" s="732">
        <v>0</v>
      </c>
      <c r="AI87" s="732">
        <v>0</v>
      </c>
      <c r="AJ87" s="732">
        <v>5104</v>
      </c>
      <c r="AK87" s="732" t="s">
        <v>787</v>
      </c>
      <c r="AL87" s="732" t="s">
        <v>52</v>
      </c>
      <c r="AM87" s="732">
        <v>0</v>
      </c>
      <c r="AN87" s="732">
        <v>0</v>
      </c>
      <c r="AO87" s="732">
        <v>0</v>
      </c>
      <c r="AP87" s="732">
        <v>0</v>
      </c>
      <c r="AQ87" s="732">
        <v>0</v>
      </c>
      <c r="AR87" s="732">
        <v>0</v>
      </c>
      <c r="AS87" s="732">
        <v>0</v>
      </c>
      <c r="AT87" s="732">
        <v>0</v>
      </c>
      <c r="AU87" s="732">
        <v>0</v>
      </c>
      <c r="AV87" s="732">
        <v>0</v>
      </c>
      <c r="AW87" s="732">
        <v>9937153</v>
      </c>
      <c r="AX87" s="732">
        <v>9937153</v>
      </c>
      <c r="AY87" s="732">
        <v>0</v>
      </c>
      <c r="AZ87" s="732">
        <v>487785</v>
      </c>
      <c r="BA87" s="732">
        <v>0</v>
      </c>
      <c r="BB87" s="732">
        <v>0</v>
      </c>
      <c r="BC87" s="732">
        <v>0</v>
      </c>
      <c r="BD87" s="732">
        <v>0</v>
      </c>
      <c r="BE87" s="732">
        <v>0</v>
      </c>
      <c r="BF87" s="732">
        <v>8733089</v>
      </c>
      <c r="BG87" s="732">
        <v>0</v>
      </c>
      <c r="BH87" s="732">
        <v>0</v>
      </c>
      <c r="BI87" s="732">
        <v>0</v>
      </c>
      <c r="BJ87" s="732">
        <v>12</v>
      </c>
      <c r="BK87" s="732">
        <v>0</v>
      </c>
      <c r="BL87" s="732">
        <v>0</v>
      </c>
      <c r="BM87" s="732">
        <v>0</v>
      </c>
      <c r="BN87" s="732">
        <v>0</v>
      </c>
      <c r="BO87" s="732">
        <v>0</v>
      </c>
      <c r="BP87" s="732">
        <v>0</v>
      </c>
      <c r="BQ87" s="732">
        <v>5392</v>
      </c>
      <c r="BR87" s="732">
        <v>1</v>
      </c>
      <c r="BS87" s="732">
        <v>0</v>
      </c>
      <c r="BT87" s="732">
        <v>0</v>
      </c>
      <c r="BU87" s="732">
        <v>0</v>
      </c>
      <c r="BV87" s="732">
        <v>0</v>
      </c>
      <c r="BW87" s="732">
        <v>0</v>
      </c>
      <c r="BX87" s="732">
        <v>0</v>
      </c>
      <c r="BY87" s="732">
        <v>0</v>
      </c>
      <c r="BZ87" s="732">
        <v>0</v>
      </c>
      <c r="CA87" s="732">
        <v>0</v>
      </c>
      <c r="CB87" s="732">
        <v>0</v>
      </c>
      <c r="CC87" s="732">
        <v>0</v>
      </c>
      <c r="CG87" s="732">
        <v>0</v>
      </c>
      <c r="CH87" s="732">
        <v>0</v>
      </c>
      <c r="CI87" s="732">
        <v>0</v>
      </c>
      <c r="CJ87" s="732">
        <v>4</v>
      </c>
      <c r="CK87" s="732">
        <v>0</v>
      </c>
      <c r="CL87" s="732">
        <v>0</v>
      </c>
      <c r="CN87" s="732">
        <v>0</v>
      </c>
      <c r="CO87" s="732">
        <v>1</v>
      </c>
      <c r="CP87" s="732">
        <v>0</v>
      </c>
      <c r="CQ87" s="732">
        <v>0</v>
      </c>
      <c r="CR87" s="732">
        <v>1023.2320000000001</v>
      </c>
      <c r="CS87" s="732">
        <v>0</v>
      </c>
      <c r="CT87" s="732">
        <v>0</v>
      </c>
      <c r="CU87" s="732">
        <v>0</v>
      </c>
      <c r="CV87" s="732">
        <v>0</v>
      </c>
      <c r="CW87" s="732">
        <v>0</v>
      </c>
      <c r="CX87" s="732">
        <v>0</v>
      </c>
      <c r="CY87" s="732">
        <v>0</v>
      </c>
      <c r="CZ87" s="732">
        <v>0</v>
      </c>
      <c r="DA87" s="732">
        <v>1</v>
      </c>
      <c r="DB87" s="732">
        <v>6622927</v>
      </c>
      <c r="DC87" s="732">
        <v>0</v>
      </c>
      <c r="DD87" s="732">
        <v>0</v>
      </c>
      <c r="DE87" s="732">
        <v>1480002</v>
      </c>
      <c r="DF87" s="732">
        <v>1480002</v>
      </c>
      <c r="DG87" s="732">
        <v>1131.5</v>
      </c>
      <c r="DH87" s="732">
        <v>0</v>
      </c>
      <c r="DI87" s="732">
        <v>0</v>
      </c>
      <c r="DK87" s="732">
        <v>5392</v>
      </c>
      <c r="DL87" s="732">
        <v>0</v>
      </c>
      <c r="DM87" s="732">
        <v>280609</v>
      </c>
      <c r="DN87" s="732">
        <v>0</v>
      </c>
      <c r="DO87" s="732">
        <v>0</v>
      </c>
      <c r="DP87" s="732">
        <v>0</v>
      </c>
      <c r="DQ87" s="732">
        <v>0</v>
      </c>
      <c r="DR87" s="732">
        <v>0</v>
      </c>
      <c r="DS87" s="732">
        <v>0</v>
      </c>
      <c r="DT87" s="732">
        <v>0</v>
      </c>
      <c r="DU87" s="732">
        <v>0</v>
      </c>
      <c r="DV87" s="732">
        <v>0</v>
      </c>
      <c r="DW87" s="732">
        <v>0</v>
      </c>
      <c r="DX87" s="732">
        <v>0</v>
      </c>
      <c r="DY87" s="732">
        <v>0</v>
      </c>
      <c r="DZ87" s="732">
        <v>0</v>
      </c>
      <c r="EA87" s="732">
        <v>0</v>
      </c>
      <c r="EB87" s="732">
        <v>0</v>
      </c>
      <c r="EC87" s="732">
        <v>6.5150000000000006</v>
      </c>
      <c r="ED87" s="732">
        <v>46869</v>
      </c>
      <c r="EE87" s="732">
        <v>0</v>
      </c>
      <c r="EF87" s="732">
        <v>0</v>
      </c>
      <c r="EG87" s="732">
        <v>0</v>
      </c>
      <c r="EH87" s="732">
        <v>233740</v>
      </c>
      <c r="EI87" s="732">
        <v>0</v>
      </c>
      <c r="EJ87" s="732">
        <v>0</v>
      </c>
      <c r="EK87" s="732">
        <v>8.51</v>
      </c>
      <c r="EL87" s="732">
        <v>0</v>
      </c>
      <c r="EM87" s="732">
        <v>0</v>
      </c>
      <c r="EN87" s="732">
        <v>2.0420000000000003</v>
      </c>
      <c r="EO87" s="732">
        <v>0</v>
      </c>
      <c r="EP87" s="732">
        <v>0</v>
      </c>
      <c r="EQ87" s="732">
        <v>10.552000000000001</v>
      </c>
      <c r="ER87" s="732">
        <v>0</v>
      </c>
      <c r="ES87" s="732">
        <v>35.74</v>
      </c>
      <c r="ET87" s="732">
        <v>0</v>
      </c>
      <c r="EU87" s="732">
        <v>487785</v>
      </c>
      <c r="EV87" s="732">
        <v>0</v>
      </c>
      <c r="EW87" s="732">
        <v>0</v>
      </c>
      <c r="EX87" s="732">
        <v>0</v>
      </c>
      <c r="EZ87" s="732">
        <v>8485169</v>
      </c>
      <c r="FA87" s="732">
        <v>0</v>
      </c>
      <c r="FB87" s="732">
        <v>8972954</v>
      </c>
      <c r="FC87" s="732">
        <v>0.97326799999999991</v>
      </c>
      <c r="FD87" s="732">
        <v>0</v>
      </c>
      <c r="FE87" s="732">
        <v>1184602</v>
      </c>
      <c r="FF87" s="732">
        <v>267382</v>
      </c>
      <c r="FG87" s="732">
        <v>5.4563E-2</v>
      </c>
      <c r="FH87" s="732">
        <v>4.8908E-2</v>
      </c>
      <c r="FI87" s="732">
        <v>0</v>
      </c>
      <c r="FJ87" s="732">
        <v>0</v>
      </c>
      <c r="FK87" s="732">
        <v>1711.1220000000001</v>
      </c>
      <c r="FL87" s="732">
        <v>10424938</v>
      </c>
      <c r="FM87" s="732">
        <v>0</v>
      </c>
      <c r="FN87" s="732">
        <v>0</v>
      </c>
      <c r="FO87" s="732">
        <v>0</v>
      </c>
      <c r="FP87" s="732">
        <v>0</v>
      </c>
      <c r="FQ87" s="732">
        <v>0</v>
      </c>
      <c r="FR87" s="732">
        <v>0</v>
      </c>
      <c r="FS87" s="732">
        <v>0</v>
      </c>
      <c r="FT87" s="732">
        <v>0</v>
      </c>
      <c r="FU87" s="732">
        <v>0</v>
      </c>
      <c r="FV87" s="732">
        <v>0</v>
      </c>
      <c r="FW87" s="732">
        <v>0</v>
      </c>
      <c r="FX87" s="732">
        <v>0</v>
      </c>
      <c r="FY87" s="732">
        <v>0</v>
      </c>
      <c r="FZ87" s="732">
        <v>0</v>
      </c>
      <c r="GA87" s="732">
        <v>0</v>
      </c>
      <c r="GB87" s="732">
        <v>0</v>
      </c>
      <c r="GC87" s="732">
        <v>0</v>
      </c>
      <c r="GD87" s="732">
        <v>0</v>
      </c>
      <c r="GF87" s="732">
        <v>0</v>
      </c>
      <c r="GG87" s="732">
        <v>0</v>
      </c>
      <c r="GH87" s="732">
        <v>0</v>
      </c>
      <c r="GI87" s="732">
        <v>0</v>
      </c>
      <c r="GJ87" s="732">
        <v>0</v>
      </c>
      <c r="GK87" s="732">
        <v>5147</v>
      </c>
      <c r="GL87" s="732">
        <v>19678</v>
      </c>
      <c r="GM87" s="732">
        <v>0</v>
      </c>
      <c r="GN87" s="732">
        <v>0</v>
      </c>
      <c r="GO87" s="732">
        <v>0</v>
      </c>
      <c r="GP87" s="732">
        <v>10424938</v>
      </c>
      <c r="GQ87" s="732">
        <v>10424938</v>
      </c>
      <c r="GR87" s="732">
        <v>0</v>
      </c>
      <c r="GS87" s="732">
        <v>0</v>
      </c>
      <c r="GT87" s="732">
        <v>0</v>
      </c>
      <c r="HB87" s="732">
        <v>0</v>
      </c>
      <c r="HC87" s="732">
        <v>0</v>
      </c>
      <c r="HD87" s="732">
        <v>0</v>
      </c>
    </row>
    <row r="88" spans="1:212" hidden="1" x14ac:dyDescent="0.2">
      <c r="A88" s="732">
        <v>101803</v>
      </c>
      <c r="B88" s="732">
        <v>28349</v>
      </c>
      <c r="C88" s="732">
        <v>35</v>
      </c>
      <c r="D88" s="732">
        <v>2021</v>
      </c>
      <c r="E88" s="732">
        <v>5392</v>
      </c>
      <c r="F88" s="732">
        <v>0</v>
      </c>
      <c r="G88" s="732">
        <v>916.6930000000001</v>
      </c>
      <c r="H88" s="732">
        <v>903.48500000000001</v>
      </c>
      <c r="I88" s="732">
        <v>903.48500000000001</v>
      </c>
      <c r="J88" s="732">
        <v>916.6930000000001</v>
      </c>
      <c r="K88" s="732">
        <v>0</v>
      </c>
      <c r="L88" s="732">
        <v>6540</v>
      </c>
      <c r="M88" s="732">
        <v>0</v>
      </c>
      <c r="N88" s="732">
        <v>0</v>
      </c>
      <c r="P88" s="732">
        <v>916.6930000000001</v>
      </c>
      <c r="Q88" s="732">
        <v>0</v>
      </c>
      <c r="R88" s="732">
        <v>436997</v>
      </c>
      <c r="S88" s="732">
        <v>476.71000000000004</v>
      </c>
      <c r="U88" s="732">
        <v>0</v>
      </c>
      <c r="V88" s="732">
        <v>15.718</v>
      </c>
      <c r="W88" s="732">
        <v>10280</v>
      </c>
      <c r="X88" s="732">
        <v>10280</v>
      </c>
      <c r="Z88" s="732">
        <v>0</v>
      </c>
      <c r="AA88" s="732">
        <v>1</v>
      </c>
      <c r="AB88" s="732">
        <v>1</v>
      </c>
      <c r="AC88" s="732">
        <v>0</v>
      </c>
      <c r="AD88" s="732" t="s">
        <v>318</v>
      </c>
      <c r="AE88" s="732">
        <v>0</v>
      </c>
      <c r="AH88" s="732">
        <v>0</v>
      </c>
      <c r="AI88" s="732">
        <v>0</v>
      </c>
      <c r="AJ88" s="732">
        <v>5104</v>
      </c>
      <c r="AK88" s="732" t="s">
        <v>787</v>
      </c>
      <c r="AL88" s="732" t="s">
        <v>93</v>
      </c>
      <c r="AM88" s="732">
        <v>0</v>
      </c>
      <c r="AN88" s="732">
        <v>0</v>
      </c>
      <c r="AO88" s="732">
        <v>0</v>
      </c>
      <c r="AP88" s="732">
        <v>0</v>
      </c>
      <c r="AQ88" s="732">
        <v>0</v>
      </c>
      <c r="AR88" s="732">
        <v>0</v>
      </c>
      <c r="AS88" s="732">
        <v>0</v>
      </c>
      <c r="AT88" s="732">
        <v>0</v>
      </c>
      <c r="AU88" s="732">
        <v>0</v>
      </c>
      <c r="AV88" s="732">
        <v>0</v>
      </c>
      <c r="AW88" s="732">
        <v>7560036</v>
      </c>
      <c r="AX88" s="732">
        <v>7519634</v>
      </c>
      <c r="AY88" s="732">
        <v>0</v>
      </c>
      <c r="AZ88" s="732">
        <v>470274</v>
      </c>
      <c r="BA88" s="732">
        <v>14.25</v>
      </c>
      <c r="BB88" s="732">
        <v>0</v>
      </c>
      <c r="BC88" s="732">
        <v>0</v>
      </c>
      <c r="BD88" s="732">
        <v>0</v>
      </c>
      <c r="BE88" s="732">
        <v>0</v>
      </c>
      <c r="BF88" s="732">
        <v>6665360</v>
      </c>
      <c r="BG88" s="732">
        <v>0</v>
      </c>
      <c r="BH88" s="732">
        <v>121.009</v>
      </c>
      <c r="BI88" s="732">
        <v>33277</v>
      </c>
      <c r="BJ88" s="732">
        <v>12</v>
      </c>
      <c r="BK88" s="732">
        <v>0</v>
      </c>
      <c r="BL88" s="732">
        <v>0</v>
      </c>
      <c r="BM88" s="732">
        <v>0</v>
      </c>
      <c r="BN88" s="732">
        <v>0</v>
      </c>
      <c r="BO88" s="732">
        <v>0</v>
      </c>
      <c r="BP88" s="732">
        <v>0</v>
      </c>
      <c r="BQ88" s="732">
        <v>5392</v>
      </c>
      <c r="BR88" s="732">
        <v>1</v>
      </c>
      <c r="BS88" s="732">
        <v>0</v>
      </c>
      <c r="BT88" s="732">
        <v>0</v>
      </c>
      <c r="BU88" s="732">
        <v>0</v>
      </c>
      <c r="BV88" s="732">
        <v>0</v>
      </c>
      <c r="BW88" s="732">
        <v>0</v>
      </c>
      <c r="BX88" s="732">
        <v>0</v>
      </c>
      <c r="BY88" s="732">
        <v>0</v>
      </c>
      <c r="BZ88" s="732">
        <v>0</v>
      </c>
      <c r="CA88" s="732">
        <v>0</v>
      </c>
      <c r="CB88" s="732">
        <v>0</v>
      </c>
      <c r="CC88" s="732">
        <v>0</v>
      </c>
      <c r="CG88" s="732">
        <v>0</v>
      </c>
      <c r="CH88" s="732">
        <v>7125</v>
      </c>
      <c r="CI88" s="732">
        <v>0</v>
      </c>
      <c r="CJ88" s="732">
        <v>5</v>
      </c>
      <c r="CK88" s="732">
        <v>0</v>
      </c>
      <c r="CL88" s="732">
        <v>0</v>
      </c>
      <c r="CN88" s="732">
        <v>0</v>
      </c>
      <c r="CO88" s="732">
        <v>1</v>
      </c>
      <c r="CP88" s="732">
        <v>0</v>
      </c>
      <c r="CQ88" s="732">
        <v>0</v>
      </c>
      <c r="CR88" s="732">
        <v>916.6930000000001</v>
      </c>
      <c r="CS88" s="732">
        <v>0</v>
      </c>
      <c r="CT88" s="732">
        <v>0</v>
      </c>
      <c r="CU88" s="732">
        <v>0</v>
      </c>
      <c r="CV88" s="732">
        <v>0</v>
      </c>
      <c r="CW88" s="732">
        <v>0</v>
      </c>
      <c r="CX88" s="732">
        <v>0</v>
      </c>
      <c r="CY88" s="732">
        <v>0</v>
      </c>
      <c r="CZ88" s="732">
        <v>0</v>
      </c>
      <c r="DA88" s="732">
        <v>1</v>
      </c>
      <c r="DB88" s="732">
        <v>5908792</v>
      </c>
      <c r="DC88" s="732">
        <v>0</v>
      </c>
      <c r="DD88" s="732">
        <v>0</v>
      </c>
      <c r="DE88" s="732">
        <v>291252</v>
      </c>
      <c r="DF88" s="732">
        <v>291252</v>
      </c>
      <c r="DG88" s="732">
        <v>222.67000000000002</v>
      </c>
      <c r="DH88" s="732">
        <v>0</v>
      </c>
      <c r="DI88" s="732">
        <v>0</v>
      </c>
      <c r="DK88" s="732">
        <v>5392</v>
      </c>
      <c r="DL88" s="732">
        <v>0</v>
      </c>
      <c r="DM88" s="732">
        <v>638109</v>
      </c>
      <c r="DN88" s="732">
        <v>0</v>
      </c>
      <c r="DO88" s="732">
        <v>0</v>
      </c>
      <c r="DP88" s="732">
        <v>0</v>
      </c>
      <c r="DQ88" s="732">
        <v>0</v>
      </c>
      <c r="DR88" s="732">
        <v>0</v>
      </c>
      <c r="DS88" s="732">
        <v>0</v>
      </c>
      <c r="DT88" s="732">
        <v>0</v>
      </c>
      <c r="DU88" s="732">
        <v>0</v>
      </c>
      <c r="DV88" s="732">
        <v>0</v>
      </c>
      <c r="DW88" s="732">
        <v>0</v>
      </c>
      <c r="DX88" s="732">
        <v>0</v>
      </c>
      <c r="DY88" s="732">
        <v>0</v>
      </c>
      <c r="DZ88" s="732">
        <v>0</v>
      </c>
      <c r="EA88" s="732">
        <v>0</v>
      </c>
      <c r="EB88" s="732">
        <v>0</v>
      </c>
      <c r="EC88" s="732">
        <v>49.353000000000002</v>
      </c>
      <c r="ED88" s="732">
        <v>355045</v>
      </c>
      <c r="EE88" s="732">
        <v>0</v>
      </c>
      <c r="EF88" s="732">
        <v>0</v>
      </c>
      <c r="EG88" s="732">
        <v>0</v>
      </c>
      <c r="EH88" s="732">
        <v>283064</v>
      </c>
      <c r="EI88" s="732">
        <v>0</v>
      </c>
      <c r="EJ88" s="732">
        <v>0</v>
      </c>
      <c r="EK88" s="732">
        <v>10.563000000000001</v>
      </c>
      <c r="EL88" s="732">
        <v>0</v>
      </c>
      <c r="EM88" s="732">
        <v>0.81600000000000006</v>
      </c>
      <c r="EN88" s="732">
        <v>1.8290000000000002</v>
      </c>
      <c r="EO88" s="732">
        <v>0</v>
      </c>
      <c r="EP88" s="732">
        <v>0</v>
      </c>
      <c r="EQ88" s="732">
        <v>13.208</v>
      </c>
      <c r="ER88" s="732">
        <v>0</v>
      </c>
      <c r="ES88" s="732">
        <v>43.282000000000004</v>
      </c>
      <c r="ET88" s="732">
        <v>7125</v>
      </c>
      <c r="EU88" s="732">
        <v>470274</v>
      </c>
      <c r="EV88" s="732">
        <v>0</v>
      </c>
      <c r="EW88" s="732">
        <v>0</v>
      </c>
      <c r="EX88" s="732">
        <v>0</v>
      </c>
      <c r="EZ88" s="732">
        <v>6411436</v>
      </c>
      <c r="FA88" s="732">
        <v>0</v>
      </c>
      <c r="FB88" s="732">
        <v>6881710</v>
      </c>
      <c r="FC88" s="732">
        <v>0.97326799999999991</v>
      </c>
      <c r="FD88" s="732">
        <v>0</v>
      </c>
      <c r="FE88" s="732">
        <v>904124</v>
      </c>
      <c r="FF88" s="732">
        <v>204074</v>
      </c>
      <c r="FG88" s="732">
        <v>5.4563E-2</v>
      </c>
      <c r="FH88" s="732">
        <v>4.8908E-2</v>
      </c>
      <c r="FI88" s="732">
        <v>0</v>
      </c>
      <c r="FJ88" s="732">
        <v>0</v>
      </c>
      <c r="FK88" s="732">
        <v>1305.98</v>
      </c>
      <c r="FL88" s="732">
        <v>7997033</v>
      </c>
      <c r="FM88" s="732">
        <v>0</v>
      </c>
      <c r="FN88" s="732">
        <v>0</v>
      </c>
      <c r="FO88" s="732">
        <v>0</v>
      </c>
      <c r="FP88" s="732">
        <v>0</v>
      </c>
      <c r="FQ88" s="732">
        <v>0</v>
      </c>
      <c r="FR88" s="732">
        <v>0</v>
      </c>
      <c r="FS88" s="732">
        <v>0</v>
      </c>
      <c r="FT88" s="732">
        <v>0</v>
      </c>
      <c r="FU88" s="732">
        <v>0</v>
      </c>
      <c r="FV88" s="732">
        <v>0</v>
      </c>
      <c r="FW88" s="732">
        <v>0</v>
      </c>
      <c r="FX88" s="732">
        <v>0</v>
      </c>
      <c r="FY88" s="732">
        <v>0</v>
      </c>
      <c r="FZ88" s="732">
        <v>0</v>
      </c>
      <c r="GA88" s="732">
        <v>0</v>
      </c>
      <c r="GB88" s="732">
        <v>0</v>
      </c>
      <c r="GC88" s="732">
        <v>0</v>
      </c>
      <c r="GD88" s="732">
        <v>0</v>
      </c>
      <c r="GF88" s="732">
        <v>0</v>
      </c>
      <c r="GG88" s="732">
        <v>0</v>
      </c>
      <c r="GH88" s="732">
        <v>0</v>
      </c>
      <c r="GI88" s="732">
        <v>0</v>
      </c>
      <c r="GJ88" s="732">
        <v>0</v>
      </c>
      <c r="GK88" s="732">
        <v>5081</v>
      </c>
      <c r="GL88" s="732">
        <v>8781</v>
      </c>
      <c r="GM88" s="732">
        <v>0</v>
      </c>
      <c r="GN88" s="732">
        <v>0</v>
      </c>
      <c r="GO88" s="732">
        <v>0</v>
      </c>
      <c r="GP88" s="732">
        <v>7989908</v>
      </c>
      <c r="GQ88" s="732">
        <v>7989908</v>
      </c>
      <c r="GR88" s="732">
        <v>0</v>
      </c>
      <c r="GS88" s="732">
        <v>0</v>
      </c>
      <c r="GT88" s="732">
        <v>0</v>
      </c>
      <c r="HB88" s="732">
        <v>0</v>
      </c>
      <c r="HC88" s="732">
        <v>0</v>
      </c>
      <c r="HD88" s="732">
        <v>0</v>
      </c>
    </row>
    <row r="89" spans="1:212" hidden="1" x14ac:dyDescent="0.2">
      <c r="A89" s="732">
        <v>101804</v>
      </c>
      <c r="B89" s="732">
        <v>28349</v>
      </c>
      <c r="C89" s="732">
        <v>35</v>
      </c>
      <c r="D89" s="732">
        <v>2021</v>
      </c>
      <c r="E89" s="732">
        <v>5392</v>
      </c>
      <c r="F89" s="732">
        <v>0</v>
      </c>
      <c r="G89" s="732">
        <v>904.44500000000005</v>
      </c>
      <c r="H89" s="732">
        <v>756.26800000000003</v>
      </c>
      <c r="I89" s="732">
        <v>756.26800000000003</v>
      </c>
      <c r="J89" s="732">
        <v>904.44500000000005</v>
      </c>
      <c r="K89" s="732">
        <v>0</v>
      </c>
      <c r="L89" s="732">
        <v>6540</v>
      </c>
      <c r="M89" s="732">
        <v>0</v>
      </c>
      <c r="N89" s="732">
        <v>0</v>
      </c>
      <c r="P89" s="732">
        <v>904.44500000000005</v>
      </c>
      <c r="Q89" s="732">
        <v>0</v>
      </c>
      <c r="R89" s="732">
        <v>431158</v>
      </c>
      <c r="S89" s="732">
        <v>476.71000000000004</v>
      </c>
      <c r="U89" s="732">
        <v>0</v>
      </c>
      <c r="V89" s="732">
        <v>379.06</v>
      </c>
      <c r="W89" s="732">
        <v>247905</v>
      </c>
      <c r="X89" s="732">
        <v>247905</v>
      </c>
      <c r="Z89" s="732">
        <v>0</v>
      </c>
      <c r="AA89" s="732">
        <v>1</v>
      </c>
      <c r="AB89" s="732">
        <v>1</v>
      </c>
      <c r="AC89" s="732">
        <v>0</v>
      </c>
      <c r="AD89" s="732" t="s">
        <v>318</v>
      </c>
      <c r="AE89" s="732">
        <v>0</v>
      </c>
      <c r="AH89" s="732">
        <v>0</v>
      </c>
      <c r="AI89" s="732">
        <v>0</v>
      </c>
      <c r="AJ89" s="732">
        <v>5104</v>
      </c>
      <c r="AK89" s="732" t="s">
        <v>787</v>
      </c>
      <c r="AL89" s="732" t="s">
        <v>7</v>
      </c>
      <c r="AM89" s="732">
        <v>0</v>
      </c>
      <c r="AN89" s="732">
        <v>0</v>
      </c>
      <c r="AO89" s="732">
        <v>0</v>
      </c>
      <c r="AP89" s="732">
        <v>0</v>
      </c>
      <c r="AQ89" s="732">
        <v>0</v>
      </c>
      <c r="AR89" s="732">
        <v>0</v>
      </c>
      <c r="AS89" s="732">
        <v>0</v>
      </c>
      <c r="AT89" s="732">
        <v>0</v>
      </c>
      <c r="AU89" s="732">
        <v>0</v>
      </c>
      <c r="AV89" s="732">
        <v>0</v>
      </c>
      <c r="AW89" s="732">
        <v>9288612</v>
      </c>
      <c r="AX89" s="732">
        <v>9140376</v>
      </c>
      <c r="AY89" s="732">
        <v>0</v>
      </c>
      <c r="AZ89" s="732">
        <v>579394</v>
      </c>
      <c r="BA89" s="732">
        <v>0</v>
      </c>
      <c r="BB89" s="732">
        <v>0</v>
      </c>
      <c r="BC89" s="732">
        <v>0</v>
      </c>
      <c r="BD89" s="732">
        <v>0</v>
      </c>
      <c r="BE89" s="732">
        <v>0</v>
      </c>
      <c r="BF89" s="732">
        <v>7982124</v>
      </c>
      <c r="BG89" s="732">
        <v>0</v>
      </c>
      <c r="BH89" s="732">
        <v>539.04</v>
      </c>
      <c r="BI89" s="732">
        <v>148236</v>
      </c>
      <c r="BJ89" s="732">
        <v>12</v>
      </c>
      <c r="BK89" s="732">
        <v>0</v>
      </c>
      <c r="BL89" s="732">
        <v>0</v>
      </c>
      <c r="BM89" s="732">
        <v>0</v>
      </c>
      <c r="BN89" s="732">
        <v>0</v>
      </c>
      <c r="BO89" s="732">
        <v>0</v>
      </c>
      <c r="BP89" s="732">
        <v>0</v>
      </c>
      <c r="BQ89" s="732">
        <v>5392</v>
      </c>
      <c r="BR89" s="732">
        <v>1</v>
      </c>
      <c r="BS89" s="732">
        <v>0</v>
      </c>
      <c r="BT89" s="732">
        <v>0</v>
      </c>
      <c r="BU89" s="732">
        <v>0</v>
      </c>
      <c r="BV89" s="732">
        <v>0</v>
      </c>
      <c r="BW89" s="732">
        <v>0</v>
      </c>
      <c r="BX89" s="732">
        <v>0</v>
      </c>
      <c r="BY89" s="732">
        <v>0</v>
      </c>
      <c r="BZ89" s="732">
        <v>0</v>
      </c>
      <c r="CA89" s="732">
        <v>0</v>
      </c>
      <c r="CB89" s="732">
        <v>0</v>
      </c>
      <c r="CC89" s="732">
        <v>0</v>
      </c>
      <c r="CG89" s="732">
        <v>0</v>
      </c>
      <c r="CH89" s="732">
        <v>0</v>
      </c>
      <c r="CI89" s="732">
        <v>0</v>
      </c>
      <c r="CJ89" s="732">
        <v>4</v>
      </c>
      <c r="CK89" s="732">
        <v>0</v>
      </c>
      <c r="CL89" s="732">
        <v>0</v>
      </c>
      <c r="CN89" s="732">
        <v>0</v>
      </c>
      <c r="CO89" s="732">
        <v>1</v>
      </c>
      <c r="CP89" s="732">
        <v>1.073</v>
      </c>
      <c r="CQ89" s="732">
        <v>0</v>
      </c>
      <c r="CR89" s="732">
        <v>904.44500000000005</v>
      </c>
      <c r="CS89" s="732">
        <v>0</v>
      </c>
      <c r="CT89" s="732">
        <v>0</v>
      </c>
      <c r="CU89" s="732">
        <v>0</v>
      </c>
      <c r="CV89" s="732">
        <v>0</v>
      </c>
      <c r="CW89" s="732">
        <v>0</v>
      </c>
      <c r="CX89" s="732">
        <v>0</v>
      </c>
      <c r="CY89" s="732">
        <v>0</v>
      </c>
      <c r="CZ89" s="732">
        <v>0</v>
      </c>
      <c r="DA89" s="732">
        <v>1</v>
      </c>
      <c r="DB89" s="732">
        <v>4945993</v>
      </c>
      <c r="DC89" s="732">
        <v>0</v>
      </c>
      <c r="DD89" s="732">
        <v>0</v>
      </c>
      <c r="DE89" s="732">
        <v>1274214</v>
      </c>
      <c r="DF89" s="732">
        <v>1291126</v>
      </c>
      <c r="DG89" s="732">
        <v>974.17000000000007</v>
      </c>
      <c r="DH89" s="732">
        <v>0</v>
      </c>
      <c r="DI89" s="732">
        <v>16912</v>
      </c>
      <c r="DK89" s="732">
        <v>5392</v>
      </c>
      <c r="DL89" s="732">
        <v>0</v>
      </c>
      <c r="DM89" s="732">
        <v>576709</v>
      </c>
      <c r="DN89" s="732">
        <v>0</v>
      </c>
      <c r="DO89" s="732">
        <v>0</v>
      </c>
      <c r="DP89" s="732">
        <v>0</v>
      </c>
      <c r="DQ89" s="732">
        <v>0</v>
      </c>
      <c r="DR89" s="732">
        <v>0</v>
      </c>
      <c r="DS89" s="732">
        <v>0</v>
      </c>
      <c r="DT89" s="732">
        <v>0</v>
      </c>
      <c r="DU89" s="732">
        <v>0</v>
      </c>
      <c r="DV89" s="732">
        <v>0</v>
      </c>
      <c r="DW89" s="732">
        <v>0</v>
      </c>
      <c r="DX89" s="732">
        <v>0</v>
      </c>
      <c r="DY89" s="732">
        <v>0</v>
      </c>
      <c r="DZ89" s="732">
        <v>0</v>
      </c>
      <c r="EA89" s="732">
        <v>0</v>
      </c>
      <c r="EB89" s="732">
        <v>0</v>
      </c>
      <c r="EC89" s="732">
        <v>27.087</v>
      </c>
      <c r="ED89" s="732">
        <v>194864</v>
      </c>
      <c r="EE89" s="732">
        <v>0</v>
      </c>
      <c r="EF89" s="732">
        <v>0</v>
      </c>
      <c r="EG89" s="732">
        <v>0</v>
      </c>
      <c r="EH89" s="732">
        <v>364553</v>
      </c>
      <c r="EI89" s="732">
        <v>17292</v>
      </c>
      <c r="EJ89" s="732">
        <v>0.66100000000000003</v>
      </c>
      <c r="EK89" s="732">
        <v>14.898000000000001</v>
      </c>
      <c r="EL89" s="732">
        <v>0</v>
      </c>
      <c r="EM89" s="732">
        <v>3.3260000000000001</v>
      </c>
      <c r="EN89" s="732">
        <v>0.21400000000000002</v>
      </c>
      <c r="EO89" s="732">
        <v>0</v>
      </c>
      <c r="EP89" s="732">
        <v>0</v>
      </c>
      <c r="EQ89" s="732">
        <v>19.099</v>
      </c>
      <c r="ER89" s="732">
        <v>0</v>
      </c>
      <c r="ES89" s="732">
        <v>55.742000000000004</v>
      </c>
      <c r="ET89" s="732">
        <v>0</v>
      </c>
      <c r="EU89" s="732">
        <v>579394</v>
      </c>
      <c r="EV89" s="732">
        <v>0</v>
      </c>
      <c r="EW89" s="732">
        <v>0</v>
      </c>
      <c r="EX89" s="732">
        <v>0</v>
      </c>
      <c r="EZ89" s="732">
        <v>7813250</v>
      </c>
      <c r="FA89" s="732">
        <v>0</v>
      </c>
      <c r="FB89" s="732">
        <v>8392644</v>
      </c>
      <c r="FC89" s="732">
        <v>0.97326799999999991</v>
      </c>
      <c r="FD89" s="732">
        <v>0</v>
      </c>
      <c r="FE89" s="732">
        <v>1082737</v>
      </c>
      <c r="FF89" s="732">
        <v>244389</v>
      </c>
      <c r="FG89" s="732">
        <v>5.4563E-2</v>
      </c>
      <c r="FH89" s="732">
        <v>4.8908E-2</v>
      </c>
      <c r="FI89" s="732">
        <v>0</v>
      </c>
      <c r="FJ89" s="732">
        <v>0</v>
      </c>
      <c r="FK89" s="732">
        <v>1563.981</v>
      </c>
      <c r="FL89" s="732">
        <v>9719770</v>
      </c>
      <c r="FM89" s="732">
        <v>0</v>
      </c>
      <c r="FN89" s="732">
        <v>0</v>
      </c>
      <c r="FO89" s="732">
        <v>43045</v>
      </c>
      <c r="FP89" s="732">
        <v>0</v>
      </c>
      <c r="FQ89" s="732">
        <v>43045</v>
      </c>
      <c r="FR89" s="732">
        <v>43045</v>
      </c>
      <c r="FS89" s="732">
        <v>0</v>
      </c>
      <c r="FT89" s="732">
        <v>0</v>
      </c>
      <c r="FU89" s="732">
        <v>0</v>
      </c>
      <c r="FV89" s="732">
        <v>0</v>
      </c>
      <c r="FW89" s="732">
        <v>0</v>
      </c>
      <c r="FX89" s="732">
        <v>0</v>
      </c>
      <c r="FY89" s="732">
        <v>0</v>
      </c>
      <c r="FZ89" s="732">
        <v>0</v>
      </c>
      <c r="GA89" s="732">
        <v>0</v>
      </c>
      <c r="GB89" s="732">
        <v>1139630</v>
      </c>
      <c r="GC89" s="732">
        <v>1139630</v>
      </c>
      <c r="GD89" s="732">
        <v>129.078</v>
      </c>
      <c r="GF89" s="732">
        <v>0</v>
      </c>
      <c r="GG89" s="732">
        <v>0</v>
      </c>
      <c r="GH89" s="732">
        <v>0</v>
      </c>
      <c r="GI89" s="732">
        <v>0</v>
      </c>
      <c r="GJ89" s="732">
        <v>0</v>
      </c>
      <c r="GK89" s="732">
        <v>5281</v>
      </c>
      <c r="GL89" s="732">
        <v>20194</v>
      </c>
      <c r="GM89" s="732">
        <v>0</v>
      </c>
      <c r="GN89" s="732">
        <v>18469</v>
      </c>
      <c r="GO89" s="732">
        <v>0</v>
      </c>
      <c r="GP89" s="732">
        <v>9719770</v>
      </c>
      <c r="GQ89" s="732">
        <v>9719770</v>
      </c>
      <c r="GR89" s="732">
        <v>0</v>
      </c>
      <c r="GS89" s="732">
        <v>0</v>
      </c>
      <c r="GT89" s="732">
        <v>0</v>
      </c>
      <c r="HB89" s="732">
        <v>0</v>
      </c>
      <c r="HC89" s="732">
        <v>0</v>
      </c>
      <c r="HD89" s="732">
        <v>0</v>
      </c>
    </row>
    <row r="90" spans="1:212" hidden="1" x14ac:dyDescent="0.2">
      <c r="A90" s="732">
        <v>101806</v>
      </c>
      <c r="B90" s="732">
        <v>28349</v>
      </c>
      <c r="C90" s="732">
        <v>35</v>
      </c>
      <c r="D90" s="732">
        <v>2021</v>
      </c>
      <c r="E90" s="732">
        <v>5392</v>
      </c>
      <c r="F90" s="732">
        <v>0</v>
      </c>
      <c r="G90" s="732">
        <v>1262.818</v>
      </c>
      <c r="H90" s="732">
        <v>1218.5890000000002</v>
      </c>
      <c r="I90" s="732">
        <v>1218.5890000000002</v>
      </c>
      <c r="J90" s="732">
        <v>1262.818</v>
      </c>
      <c r="K90" s="732">
        <v>0</v>
      </c>
      <c r="L90" s="732">
        <v>6540</v>
      </c>
      <c r="M90" s="732">
        <v>0</v>
      </c>
      <c r="N90" s="732">
        <v>0</v>
      </c>
      <c r="P90" s="732">
        <v>1262.818</v>
      </c>
      <c r="Q90" s="732">
        <v>0</v>
      </c>
      <c r="R90" s="732">
        <v>601998</v>
      </c>
      <c r="S90" s="732">
        <v>476.71000000000004</v>
      </c>
      <c r="U90" s="732">
        <v>0</v>
      </c>
      <c r="V90" s="732">
        <v>672.86200000000008</v>
      </c>
      <c r="W90" s="732">
        <v>440052</v>
      </c>
      <c r="X90" s="732">
        <v>440052</v>
      </c>
      <c r="Z90" s="732">
        <v>0</v>
      </c>
      <c r="AA90" s="732">
        <v>1</v>
      </c>
      <c r="AB90" s="732">
        <v>1</v>
      </c>
      <c r="AC90" s="732">
        <v>0</v>
      </c>
      <c r="AD90" s="732" t="s">
        <v>318</v>
      </c>
      <c r="AE90" s="732">
        <v>0</v>
      </c>
      <c r="AH90" s="732">
        <v>0</v>
      </c>
      <c r="AI90" s="732">
        <v>0</v>
      </c>
      <c r="AJ90" s="732">
        <v>5104</v>
      </c>
      <c r="AK90" s="732" t="s">
        <v>787</v>
      </c>
      <c r="AL90" s="732" t="s">
        <v>483</v>
      </c>
      <c r="AM90" s="732">
        <v>0</v>
      </c>
      <c r="AN90" s="732">
        <v>0</v>
      </c>
      <c r="AO90" s="732">
        <v>0</v>
      </c>
      <c r="AP90" s="732">
        <v>0</v>
      </c>
      <c r="AQ90" s="732">
        <v>0</v>
      </c>
      <c r="AR90" s="732">
        <v>0</v>
      </c>
      <c r="AS90" s="732">
        <v>0</v>
      </c>
      <c r="AT90" s="732">
        <v>0</v>
      </c>
      <c r="AU90" s="732">
        <v>0</v>
      </c>
      <c r="AV90" s="732">
        <v>0</v>
      </c>
      <c r="AW90" s="732">
        <v>12334788</v>
      </c>
      <c r="AX90" s="732">
        <v>12225828</v>
      </c>
      <c r="AY90" s="732">
        <v>0</v>
      </c>
      <c r="AZ90" s="732">
        <v>676479</v>
      </c>
      <c r="BA90" s="732">
        <v>64.332999999999998</v>
      </c>
      <c r="BB90" s="732">
        <v>48830</v>
      </c>
      <c r="BC90" s="732">
        <v>48830</v>
      </c>
      <c r="BD90" s="732">
        <v>62.22</v>
      </c>
      <c r="BE90" s="732">
        <v>0</v>
      </c>
      <c r="BF90" s="732">
        <v>10699926</v>
      </c>
      <c r="BG90" s="732">
        <v>0</v>
      </c>
      <c r="BH90" s="732">
        <v>270.84000000000003</v>
      </c>
      <c r="BI90" s="732">
        <v>74481</v>
      </c>
      <c r="BJ90" s="732">
        <v>12</v>
      </c>
      <c r="BK90" s="732">
        <v>0</v>
      </c>
      <c r="BL90" s="732">
        <v>0</v>
      </c>
      <c r="BM90" s="732">
        <v>0</v>
      </c>
      <c r="BN90" s="732">
        <v>0</v>
      </c>
      <c r="BO90" s="732">
        <v>0</v>
      </c>
      <c r="BP90" s="732">
        <v>0</v>
      </c>
      <c r="BQ90" s="732">
        <v>5392</v>
      </c>
      <c r="BR90" s="732">
        <v>1</v>
      </c>
      <c r="BS90" s="732">
        <v>0</v>
      </c>
      <c r="BT90" s="732">
        <v>0</v>
      </c>
      <c r="BU90" s="732">
        <v>0</v>
      </c>
      <c r="BV90" s="732">
        <v>0</v>
      </c>
      <c r="BW90" s="732">
        <v>0</v>
      </c>
      <c r="BX90" s="732">
        <v>0</v>
      </c>
      <c r="BY90" s="732">
        <v>0</v>
      </c>
      <c r="BZ90" s="732">
        <v>0</v>
      </c>
      <c r="CA90" s="732">
        <v>0</v>
      </c>
      <c r="CB90" s="732">
        <v>0</v>
      </c>
      <c r="CC90" s="732">
        <v>0</v>
      </c>
      <c r="CG90" s="732">
        <v>0</v>
      </c>
      <c r="CH90" s="732">
        <v>34479</v>
      </c>
      <c r="CI90" s="732">
        <v>0</v>
      </c>
      <c r="CJ90" s="732">
        <v>4</v>
      </c>
      <c r="CK90" s="732">
        <v>0</v>
      </c>
      <c r="CL90" s="732">
        <v>0</v>
      </c>
      <c r="CN90" s="732">
        <v>0</v>
      </c>
      <c r="CO90" s="732">
        <v>1</v>
      </c>
      <c r="CP90" s="732">
        <v>0</v>
      </c>
      <c r="CQ90" s="732">
        <v>9.25</v>
      </c>
      <c r="CR90" s="732">
        <v>1262.818</v>
      </c>
      <c r="CS90" s="732">
        <v>0</v>
      </c>
      <c r="CT90" s="732">
        <v>0</v>
      </c>
      <c r="CU90" s="732">
        <v>0</v>
      </c>
      <c r="CV90" s="732">
        <v>0</v>
      </c>
      <c r="CW90" s="732">
        <v>0</v>
      </c>
      <c r="CX90" s="732">
        <v>0</v>
      </c>
      <c r="CY90" s="732">
        <v>0</v>
      </c>
      <c r="CZ90" s="732">
        <v>0</v>
      </c>
      <c r="DA90" s="732">
        <v>1</v>
      </c>
      <c r="DB90" s="732">
        <v>7969572</v>
      </c>
      <c r="DC90" s="732">
        <v>0</v>
      </c>
      <c r="DD90" s="732">
        <v>0</v>
      </c>
      <c r="DE90" s="732">
        <v>1730706</v>
      </c>
      <c r="DF90" s="732">
        <v>1730706</v>
      </c>
      <c r="DG90" s="732">
        <v>1323.17</v>
      </c>
      <c r="DH90" s="732">
        <v>0</v>
      </c>
      <c r="DI90" s="732">
        <v>0</v>
      </c>
      <c r="DK90" s="732">
        <v>5392</v>
      </c>
      <c r="DL90" s="732">
        <v>0</v>
      </c>
      <c r="DM90" s="732">
        <v>620127</v>
      </c>
      <c r="DN90" s="732">
        <v>0</v>
      </c>
      <c r="DO90" s="732">
        <v>0</v>
      </c>
      <c r="DP90" s="732">
        <v>0</v>
      </c>
      <c r="DQ90" s="732">
        <v>0</v>
      </c>
      <c r="DR90" s="732">
        <v>0</v>
      </c>
      <c r="DS90" s="732">
        <v>0</v>
      </c>
      <c r="DT90" s="732">
        <v>0</v>
      </c>
      <c r="DU90" s="732">
        <v>0</v>
      </c>
      <c r="DV90" s="732">
        <v>0</v>
      </c>
      <c r="DW90" s="732">
        <v>0</v>
      </c>
      <c r="DX90" s="732">
        <v>0</v>
      </c>
      <c r="DY90" s="732">
        <v>0</v>
      </c>
      <c r="DZ90" s="732">
        <v>0</v>
      </c>
      <c r="EA90" s="732">
        <v>0</v>
      </c>
      <c r="EB90" s="732">
        <v>0</v>
      </c>
      <c r="EC90" s="732">
        <v>19.987000000000002</v>
      </c>
      <c r="ED90" s="732">
        <v>143786</v>
      </c>
      <c r="EE90" s="732">
        <v>0</v>
      </c>
      <c r="EF90" s="732">
        <v>0</v>
      </c>
      <c r="EG90" s="732">
        <v>0</v>
      </c>
      <c r="EH90" s="732">
        <v>476341</v>
      </c>
      <c r="EI90" s="732">
        <v>0</v>
      </c>
      <c r="EJ90" s="732">
        <v>0</v>
      </c>
      <c r="EK90" s="732">
        <v>19.170999999999999</v>
      </c>
      <c r="EL90" s="732">
        <v>0</v>
      </c>
      <c r="EM90" s="732">
        <v>2.734</v>
      </c>
      <c r="EN90" s="732">
        <v>1.4240000000000002</v>
      </c>
      <c r="EO90" s="732">
        <v>0</v>
      </c>
      <c r="EP90" s="732">
        <v>0</v>
      </c>
      <c r="EQ90" s="732">
        <v>23.329000000000001</v>
      </c>
      <c r="ER90" s="732">
        <v>0</v>
      </c>
      <c r="ES90" s="732">
        <v>72.835000000000008</v>
      </c>
      <c r="ET90" s="732">
        <v>34479</v>
      </c>
      <c r="EU90" s="732">
        <v>676479</v>
      </c>
      <c r="EV90" s="732">
        <v>0</v>
      </c>
      <c r="EW90" s="732">
        <v>0</v>
      </c>
      <c r="EX90" s="732">
        <v>0</v>
      </c>
      <c r="EZ90" s="732">
        <v>10446833</v>
      </c>
      <c r="FA90" s="732">
        <v>0</v>
      </c>
      <c r="FB90" s="732">
        <v>11123312</v>
      </c>
      <c r="FC90" s="732">
        <v>0.97326799999999991</v>
      </c>
      <c r="FD90" s="732">
        <v>0</v>
      </c>
      <c r="FE90" s="732">
        <v>1451394</v>
      </c>
      <c r="FF90" s="732">
        <v>327601</v>
      </c>
      <c r="FG90" s="732">
        <v>5.4563E-2</v>
      </c>
      <c r="FH90" s="732">
        <v>4.8908E-2</v>
      </c>
      <c r="FI90" s="732">
        <v>0</v>
      </c>
      <c r="FJ90" s="732">
        <v>0</v>
      </c>
      <c r="FK90" s="732">
        <v>2096.4949999999999</v>
      </c>
      <c r="FL90" s="732">
        <v>12936786</v>
      </c>
      <c r="FM90" s="732">
        <v>0</v>
      </c>
      <c r="FN90" s="732">
        <v>0</v>
      </c>
      <c r="FO90" s="732">
        <v>55018</v>
      </c>
      <c r="FP90" s="732">
        <v>0</v>
      </c>
      <c r="FQ90" s="732">
        <v>55018</v>
      </c>
      <c r="FR90" s="732">
        <v>55018</v>
      </c>
      <c r="FS90" s="732">
        <v>0</v>
      </c>
      <c r="FT90" s="732">
        <v>0</v>
      </c>
      <c r="FU90" s="732">
        <v>0</v>
      </c>
      <c r="FV90" s="732">
        <v>0</v>
      </c>
      <c r="FW90" s="732">
        <v>0</v>
      </c>
      <c r="FX90" s="732">
        <v>0</v>
      </c>
      <c r="FY90" s="732">
        <v>0</v>
      </c>
      <c r="FZ90" s="732">
        <v>0</v>
      </c>
      <c r="GA90" s="732">
        <v>0</v>
      </c>
      <c r="GB90" s="732">
        <v>184526</v>
      </c>
      <c r="GC90" s="732">
        <v>184526</v>
      </c>
      <c r="GD90" s="732">
        <v>20.900000000000002</v>
      </c>
      <c r="GF90" s="732">
        <v>0</v>
      </c>
      <c r="GG90" s="732">
        <v>0</v>
      </c>
      <c r="GH90" s="732">
        <v>0</v>
      </c>
      <c r="GI90" s="732">
        <v>0</v>
      </c>
      <c r="GJ90" s="732">
        <v>0</v>
      </c>
      <c r="GK90" s="732">
        <v>5152</v>
      </c>
      <c r="GL90" s="732">
        <v>31473</v>
      </c>
      <c r="GM90" s="732">
        <v>0</v>
      </c>
      <c r="GN90" s="732">
        <v>48529</v>
      </c>
      <c r="GO90" s="732">
        <v>0</v>
      </c>
      <c r="GP90" s="732">
        <v>12902307</v>
      </c>
      <c r="GQ90" s="732">
        <v>12902307</v>
      </c>
      <c r="GR90" s="732">
        <v>0</v>
      </c>
      <c r="GS90" s="732">
        <v>0</v>
      </c>
      <c r="GT90" s="732">
        <v>0</v>
      </c>
      <c r="HB90" s="732">
        <v>0</v>
      </c>
      <c r="HC90" s="732">
        <v>0</v>
      </c>
      <c r="HD90" s="732">
        <v>0</v>
      </c>
    </row>
    <row r="91" spans="1:212" hidden="1" x14ac:dyDescent="0.2">
      <c r="A91" s="732">
        <v>101807</v>
      </c>
      <c r="B91" s="732">
        <v>28349</v>
      </c>
      <c r="C91" s="732">
        <v>35</v>
      </c>
      <c r="D91" s="732">
        <v>2021</v>
      </c>
      <c r="E91" s="732">
        <v>5392</v>
      </c>
      <c r="F91" s="732">
        <v>0</v>
      </c>
      <c r="G91" s="732">
        <v>122.527</v>
      </c>
      <c r="H91" s="732">
        <v>118.39700000000001</v>
      </c>
      <c r="I91" s="732">
        <v>118.39700000000001</v>
      </c>
      <c r="J91" s="732">
        <v>122.527</v>
      </c>
      <c r="K91" s="732">
        <v>0</v>
      </c>
      <c r="L91" s="732">
        <v>6540</v>
      </c>
      <c r="M91" s="732">
        <v>0</v>
      </c>
      <c r="N91" s="732">
        <v>0</v>
      </c>
      <c r="P91" s="732">
        <v>122.527</v>
      </c>
      <c r="Q91" s="732">
        <v>0</v>
      </c>
      <c r="R91" s="732">
        <v>58410</v>
      </c>
      <c r="S91" s="732">
        <v>476.71000000000004</v>
      </c>
      <c r="U91" s="732">
        <v>0</v>
      </c>
      <c r="V91" s="732">
        <v>0</v>
      </c>
      <c r="W91" s="732">
        <v>0</v>
      </c>
      <c r="X91" s="732">
        <v>0</v>
      </c>
      <c r="Z91" s="732">
        <v>0</v>
      </c>
      <c r="AA91" s="732">
        <v>1</v>
      </c>
      <c r="AB91" s="732">
        <v>1</v>
      </c>
      <c r="AC91" s="732">
        <v>0</v>
      </c>
      <c r="AD91" s="732" t="s">
        <v>318</v>
      </c>
      <c r="AE91" s="732">
        <v>0</v>
      </c>
      <c r="AH91" s="732">
        <v>0</v>
      </c>
      <c r="AI91" s="732">
        <v>0</v>
      </c>
      <c r="AJ91" s="732">
        <v>5104</v>
      </c>
      <c r="AK91" s="732" t="s">
        <v>787</v>
      </c>
      <c r="AL91" s="732" t="s">
        <v>8</v>
      </c>
      <c r="AM91" s="732">
        <v>0</v>
      </c>
      <c r="AN91" s="732">
        <v>0</v>
      </c>
      <c r="AO91" s="732">
        <v>0</v>
      </c>
      <c r="AP91" s="732">
        <v>0</v>
      </c>
      <c r="AQ91" s="732">
        <v>0</v>
      </c>
      <c r="AR91" s="732">
        <v>0</v>
      </c>
      <c r="AS91" s="732">
        <v>0</v>
      </c>
      <c r="AT91" s="732">
        <v>0</v>
      </c>
      <c r="AU91" s="732">
        <v>0</v>
      </c>
      <c r="AV91" s="732">
        <v>0</v>
      </c>
      <c r="AW91" s="732">
        <v>1067741</v>
      </c>
      <c r="AX91" s="732">
        <v>1067741</v>
      </c>
      <c r="AY91" s="732">
        <v>0</v>
      </c>
      <c r="AZ91" s="732">
        <v>58410</v>
      </c>
      <c r="BA91" s="732">
        <v>0</v>
      </c>
      <c r="BB91" s="732">
        <v>0</v>
      </c>
      <c r="BC91" s="732">
        <v>0</v>
      </c>
      <c r="BD91" s="732">
        <v>0</v>
      </c>
      <c r="BE91" s="732">
        <v>0</v>
      </c>
      <c r="BF91" s="732">
        <v>943390</v>
      </c>
      <c r="BG91" s="732">
        <v>0</v>
      </c>
      <c r="BH91" s="732">
        <v>0</v>
      </c>
      <c r="BI91" s="732">
        <v>0</v>
      </c>
      <c r="BJ91" s="732">
        <v>12</v>
      </c>
      <c r="BK91" s="732">
        <v>0</v>
      </c>
      <c r="BL91" s="732">
        <v>0</v>
      </c>
      <c r="BM91" s="732">
        <v>0</v>
      </c>
      <c r="BN91" s="732">
        <v>0</v>
      </c>
      <c r="BO91" s="732">
        <v>0</v>
      </c>
      <c r="BP91" s="732">
        <v>0</v>
      </c>
      <c r="BQ91" s="732">
        <v>5392</v>
      </c>
      <c r="BR91" s="732">
        <v>1</v>
      </c>
      <c r="BS91" s="732">
        <v>0</v>
      </c>
      <c r="BT91" s="732">
        <v>0</v>
      </c>
      <c r="BU91" s="732">
        <v>0</v>
      </c>
      <c r="BV91" s="732">
        <v>0</v>
      </c>
      <c r="BW91" s="732">
        <v>0</v>
      </c>
      <c r="BX91" s="732">
        <v>0</v>
      </c>
      <c r="BY91" s="732">
        <v>0</v>
      </c>
      <c r="BZ91" s="732">
        <v>0</v>
      </c>
      <c r="CA91" s="732">
        <v>0</v>
      </c>
      <c r="CB91" s="732">
        <v>0</v>
      </c>
      <c r="CC91" s="732">
        <v>0</v>
      </c>
      <c r="CG91" s="732">
        <v>0</v>
      </c>
      <c r="CH91" s="732">
        <v>0</v>
      </c>
      <c r="CI91" s="732">
        <v>0</v>
      </c>
      <c r="CJ91" s="732">
        <v>4</v>
      </c>
      <c r="CK91" s="732">
        <v>0</v>
      </c>
      <c r="CL91" s="732">
        <v>0</v>
      </c>
      <c r="CN91" s="732">
        <v>0</v>
      </c>
      <c r="CO91" s="732">
        <v>1</v>
      </c>
      <c r="CP91" s="732">
        <v>0</v>
      </c>
      <c r="CQ91" s="732">
        <v>0</v>
      </c>
      <c r="CR91" s="732">
        <v>122.527</v>
      </c>
      <c r="CS91" s="732">
        <v>0</v>
      </c>
      <c r="CT91" s="732">
        <v>0</v>
      </c>
      <c r="CU91" s="732">
        <v>0</v>
      </c>
      <c r="CV91" s="732">
        <v>0</v>
      </c>
      <c r="CW91" s="732">
        <v>0</v>
      </c>
      <c r="CX91" s="732">
        <v>0</v>
      </c>
      <c r="CY91" s="732">
        <v>0</v>
      </c>
      <c r="CZ91" s="732">
        <v>0</v>
      </c>
      <c r="DA91" s="732">
        <v>1</v>
      </c>
      <c r="DB91" s="732">
        <v>774316</v>
      </c>
      <c r="DC91" s="732">
        <v>0</v>
      </c>
      <c r="DD91" s="732">
        <v>0</v>
      </c>
      <c r="DE91" s="732">
        <v>87858</v>
      </c>
      <c r="DF91" s="732">
        <v>87858</v>
      </c>
      <c r="DG91" s="732">
        <v>67.17</v>
      </c>
      <c r="DH91" s="732">
        <v>0</v>
      </c>
      <c r="DI91" s="732">
        <v>0</v>
      </c>
      <c r="DK91" s="732">
        <v>5392</v>
      </c>
      <c r="DL91" s="732">
        <v>0</v>
      </c>
      <c r="DM91" s="732">
        <v>107127</v>
      </c>
      <c r="DN91" s="732">
        <v>0</v>
      </c>
      <c r="DO91" s="732">
        <v>0</v>
      </c>
      <c r="DP91" s="732">
        <v>0</v>
      </c>
      <c r="DQ91" s="732">
        <v>0</v>
      </c>
      <c r="DR91" s="732">
        <v>0</v>
      </c>
      <c r="DS91" s="732">
        <v>0</v>
      </c>
      <c r="DT91" s="732">
        <v>0</v>
      </c>
      <c r="DU91" s="732">
        <v>0</v>
      </c>
      <c r="DV91" s="732">
        <v>0</v>
      </c>
      <c r="DW91" s="732">
        <v>0</v>
      </c>
      <c r="DX91" s="732">
        <v>0</v>
      </c>
      <c r="DY91" s="732">
        <v>0</v>
      </c>
      <c r="DZ91" s="732">
        <v>0</v>
      </c>
      <c r="EA91" s="732">
        <v>0</v>
      </c>
      <c r="EB91" s="732">
        <v>0</v>
      </c>
      <c r="EC91" s="732">
        <v>2.9530000000000003</v>
      </c>
      <c r="ED91" s="732">
        <v>21244</v>
      </c>
      <c r="EE91" s="732">
        <v>0</v>
      </c>
      <c r="EF91" s="732">
        <v>0</v>
      </c>
      <c r="EG91" s="732">
        <v>0</v>
      </c>
      <c r="EH91" s="732">
        <v>85883</v>
      </c>
      <c r="EI91" s="732">
        <v>0</v>
      </c>
      <c r="EJ91" s="732">
        <v>0</v>
      </c>
      <c r="EK91" s="732">
        <v>3.7590000000000003</v>
      </c>
      <c r="EL91" s="732">
        <v>0</v>
      </c>
      <c r="EM91" s="732">
        <v>0</v>
      </c>
      <c r="EN91" s="732">
        <v>0.371</v>
      </c>
      <c r="EO91" s="732">
        <v>0</v>
      </c>
      <c r="EP91" s="732">
        <v>0</v>
      </c>
      <c r="EQ91" s="732">
        <v>4.13</v>
      </c>
      <c r="ER91" s="732">
        <v>0</v>
      </c>
      <c r="ES91" s="732">
        <v>13.132000000000001</v>
      </c>
      <c r="ET91" s="732">
        <v>0</v>
      </c>
      <c r="EU91" s="732">
        <v>58410</v>
      </c>
      <c r="EV91" s="732">
        <v>0</v>
      </c>
      <c r="EW91" s="732">
        <v>0</v>
      </c>
      <c r="EX91" s="732">
        <v>0</v>
      </c>
      <c r="EZ91" s="732">
        <v>910891</v>
      </c>
      <c r="FA91" s="732">
        <v>0</v>
      </c>
      <c r="FB91" s="732">
        <v>969301</v>
      </c>
      <c r="FC91" s="732">
        <v>0.97326799999999991</v>
      </c>
      <c r="FD91" s="732">
        <v>0</v>
      </c>
      <c r="FE91" s="732">
        <v>127966</v>
      </c>
      <c r="FF91" s="732">
        <v>28884</v>
      </c>
      <c r="FG91" s="732">
        <v>5.4563E-2</v>
      </c>
      <c r="FH91" s="732">
        <v>4.8908E-2</v>
      </c>
      <c r="FI91" s="732">
        <v>0</v>
      </c>
      <c r="FJ91" s="732">
        <v>0</v>
      </c>
      <c r="FK91" s="732">
        <v>184.84300000000002</v>
      </c>
      <c r="FL91" s="732">
        <v>1126151</v>
      </c>
      <c r="FM91" s="732">
        <v>0</v>
      </c>
      <c r="FN91" s="732">
        <v>0</v>
      </c>
      <c r="FO91" s="732">
        <v>0</v>
      </c>
      <c r="FP91" s="732">
        <v>0</v>
      </c>
      <c r="FQ91" s="732">
        <v>0</v>
      </c>
      <c r="FR91" s="732">
        <v>0</v>
      </c>
      <c r="FS91" s="732">
        <v>0</v>
      </c>
      <c r="FT91" s="732">
        <v>0</v>
      </c>
      <c r="FU91" s="732">
        <v>0</v>
      </c>
      <c r="FV91" s="732">
        <v>0</v>
      </c>
      <c r="FW91" s="732">
        <v>0</v>
      </c>
      <c r="FX91" s="732">
        <v>0</v>
      </c>
      <c r="FY91" s="732">
        <v>0</v>
      </c>
      <c r="FZ91" s="732">
        <v>0</v>
      </c>
      <c r="GA91" s="732">
        <v>0</v>
      </c>
      <c r="GB91" s="732">
        <v>0</v>
      </c>
      <c r="GC91" s="732">
        <v>0</v>
      </c>
      <c r="GD91" s="732">
        <v>0</v>
      </c>
      <c r="GF91" s="732">
        <v>0</v>
      </c>
      <c r="GG91" s="732">
        <v>0</v>
      </c>
      <c r="GH91" s="732">
        <v>0</v>
      </c>
      <c r="GI91" s="732">
        <v>0</v>
      </c>
      <c r="GJ91" s="732">
        <v>0</v>
      </c>
      <c r="GK91" s="732">
        <v>5206</v>
      </c>
      <c r="GL91" s="732">
        <v>3816</v>
      </c>
      <c r="GM91" s="732">
        <v>0</v>
      </c>
      <c r="GN91" s="732">
        <v>0</v>
      </c>
      <c r="GO91" s="732">
        <v>0</v>
      </c>
      <c r="GP91" s="732">
        <v>1126151</v>
      </c>
      <c r="GQ91" s="732">
        <v>1126151</v>
      </c>
      <c r="GR91" s="732">
        <v>0</v>
      </c>
      <c r="GS91" s="732">
        <v>0</v>
      </c>
      <c r="GT91" s="732">
        <v>0</v>
      </c>
      <c r="HB91" s="732">
        <v>0</v>
      </c>
      <c r="HC91" s="732">
        <v>0</v>
      </c>
      <c r="HD91" s="732">
        <v>0</v>
      </c>
    </row>
    <row r="92" spans="1:212" hidden="1" x14ac:dyDescent="0.2">
      <c r="A92" s="732">
        <v>101810</v>
      </c>
      <c r="B92" s="732">
        <v>28349</v>
      </c>
      <c r="C92" s="732">
        <v>35</v>
      </c>
      <c r="D92" s="732">
        <v>2021</v>
      </c>
      <c r="E92" s="732">
        <v>5392</v>
      </c>
      <c r="F92" s="732">
        <v>0</v>
      </c>
      <c r="G92" s="732">
        <v>698.54200000000003</v>
      </c>
      <c r="H92" s="732">
        <v>697.74599999999998</v>
      </c>
      <c r="I92" s="732">
        <v>697.74599999999998</v>
      </c>
      <c r="J92" s="732">
        <v>698.54200000000003</v>
      </c>
      <c r="K92" s="732">
        <v>0</v>
      </c>
      <c r="L92" s="732">
        <v>6540</v>
      </c>
      <c r="M92" s="732">
        <v>0</v>
      </c>
      <c r="N92" s="732">
        <v>0</v>
      </c>
      <c r="P92" s="732">
        <v>698.54200000000003</v>
      </c>
      <c r="Q92" s="732">
        <v>0</v>
      </c>
      <c r="R92" s="732">
        <v>333002</v>
      </c>
      <c r="S92" s="732">
        <v>476.71000000000004</v>
      </c>
      <c r="U92" s="732">
        <v>0</v>
      </c>
      <c r="V92" s="732">
        <v>380.57500000000005</v>
      </c>
      <c r="W92" s="732">
        <v>248896</v>
      </c>
      <c r="X92" s="732">
        <v>248896</v>
      </c>
      <c r="Z92" s="732">
        <v>0</v>
      </c>
      <c r="AA92" s="732">
        <v>1</v>
      </c>
      <c r="AB92" s="732">
        <v>1</v>
      </c>
      <c r="AC92" s="732">
        <v>0</v>
      </c>
      <c r="AD92" s="732" t="s">
        <v>318</v>
      </c>
      <c r="AE92" s="732">
        <v>0</v>
      </c>
      <c r="AH92" s="732">
        <v>0</v>
      </c>
      <c r="AI92" s="732">
        <v>0</v>
      </c>
      <c r="AJ92" s="732">
        <v>5104</v>
      </c>
      <c r="AK92" s="732" t="s">
        <v>787</v>
      </c>
      <c r="AL92" s="732" t="s">
        <v>346</v>
      </c>
      <c r="AM92" s="732">
        <v>0</v>
      </c>
      <c r="AN92" s="732">
        <v>0</v>
      </c>
      <c r="AO92" s="732">
        <v>0</v>
      </c>
      <c r="AP92" s="732">
        <v>0</v>
      </c>
      <c r="AQ92" s="732">
        <v>0</v>
      </c>
      <c r="AR92" s="732">
        <v>0</v>
      </c>
      <c r="AS92" s="732">
        <v>0</v>
      </c>
      <c r="AT92" s="732">
        <v>0</v>
      </c>
      <c r="AU92" s="732">
        <v>0</v>
      </c>
      <c r="AV92" s="732">
        <v>0</v>
      </c>
      <c r="AW92" s="732">
        <v>6537755</v>
      </c>
      <c r="AX92" s="732">
        <v>6532338</v>
      </c>
      <c r="AY92" s="732">
        <v>0</v>
      </c>
      <c r="AZ92" s="732">
        <v>333002</v>
      </c>
      <c r="BA92" s="732">
        <v>10.833</v>
      </c>
      <c r="BB92" s="732">
        <v>0</v>
      </c>
      <c r="BC92" s="732">
        <v>0</v>
      </c>
      <c r="BD92" s="732">
        <v>0</v>
      </c>
      <c r="BE92" s="732">
        <v>0</v>
      </c>
      <c r="BF92" s="732">
        <v>5751174</v>
      </c>
      <c r="BG92" s="732">
        <v>0</v>
      </c>
      <c r="BH92" s="732">
        <v>0</v>
      </c>
      <c r="BI92" s="732">
        <v>0</v>
      </c>
      <c r="BJ92" s="732">
        <v>12</v>
      </c>
      <c r="BK92" s="732">
        <v>0</v>
      </c>
      <c r="BL92" s="732">
        <v>0</v>
      </c>
      <c r="BM92" s="732">
        <v>0</v>
      </c>
      <c r="BN92" s="732">
        <v>0</v>
      </c>
      <c r="BO92" s="732">
        <v>0</v>
      </c>
      <c r="BP92" s="732">
        <v>0</v>
      </c>
      <c r="BQ92" s="732">
        <v>5392</v>
      </c>
      <c r="BR92" s="732">
        <v>1</v>
      </c>
      <c r="BS92" s="732">
        <v>0</v>
      </c>
      <c r="BT92" s="732">
        <v>0</v>
      </c>
      <c r="BU92" s="732">
        <v>0</v>
      </c>
      <c r="BV92" s="732">
        <v>0</v>
      </c>
      <c r="BW92" s="732">
        <v>0</v>
      </c>
      <c r="BX92" s="732">
        <v>0</v>
      </c>
      <c r="BY92" s="732">
        <v>0</v>
      </c>
      <c r="BZ92" s="732">
        <v>0</v>
      </c>
      <c r="CA92" s="732">
        <v>0</v>
      </c>
      <c r="CB92" s="732">
        <v>0</v>
      </c>
      <c r="CC92" s="732">
        <v>0</v>
      </c>
      <c r="CG92" s="732">
        <v>0</v>
      </c>
      <c r="CH92" s="732">
        <v>5417</v>
      </c>
      <c r="CI92" s="732">
        <v>0</v>
      </c>
      <c r="CJ92" s="732">
        <v>4</v>
      </c>
      <c r="CK92" s="732">
        <v>0</v>
      </c>
      <c r="CL92" s="732">
        <v>0</v>
      </c>
      <c r="CN92" s="732">
        <v>0</v>
      </c>
      <c r="CO92" s="732">
        <v>1</v>
      </c>
      <c r="CP92" s="732">
        <v>0</v>
      </c>
      <c r="CQ92" s="732">
        <v>0</v>
      </c>
      <c r="CR92" s="732">
        <v>698.54200000000003</v>
      </c>
      <c r="CS92" s="732">
        <v>0</v>
      </c>
      <c r="CT92" s="732">
        <v>0</v>
      </c>
      <c r="CU92" s="732">
        <v>0</v>
      </c>
      <c r="CV92" s="732">
        <v>0</v>
      </c>
      <c r="CW92" s="732">
        <v>0</v>
      </c>
      <c r="CX92" s="732">
        <v>0</v>
      </c>
      <c r="CY92" s="732">
        <v>0</v>
      </c>
      <c r="CZ92" s="732">
        <v>0</v>
      </c>
      <c r="DA92" s="732">
        <v>1</v>
      </c>
      <c r="DB92" s="732">
        <v>4563259</v>
      </c>
      <c r="DC92" s="732">
        <v>0</v>
      </c>
      <c r="DD92" s="732">
        <v>0</v>
      </c>
      <c r="DE92" s="732">
        <v>1000620</v>
      </c>
      <c r="DF92" s="732">
        <v>1000620</v>
      </c>
      <c r="DG92" s="732">
        <v>765</v>
      </c>
      <c r="DH92" s="732">
        <v>0</v>
      </c>
      <c r="DI92" s="732">
        <v>0</v>
      </c>
      <c r="DK92" s="732">
        <v>5392</v>
      </c>
      <c r="DL92" s="732">
        <v>0</v>
      </c>
      <c r="DM92" s="732">
        <v>96362</v>
      </c>
      <c r="DN92" s="732">
        <v>0</v>
      </c>
      <c r="DO92" s="732">
        <v>0</v>
      </c>
      <c r="DP92" s="732">
        <v>0</v>
      </c>
      <c r="DQ92" s="732">
        <v>0</v>
      </c>
      <c r="DR92" s="732">
        <v>0</v>
      </c>
      <c r="DS92" s="732">
        <v>0</v>
      </c>
      <c r="DT92" s="732">
        <v>0</v>
      </c>
      <c r="DU92" s="732">
        <v>0</v>
      </c>
      <c r="DV92" s="732">
        <v>0</v>
      </c>
      <c r="DW92" s="732">
        <v>0</v>
      </c>
      <c r="DX92" s="732">
        <v>0</v>
      </c>
      <c r="DY92" s="732">
        <v>0</v>
      </c>
      <c r="DZ92" s="732">
        <v>0</v>
      </c>
      <c r="EA92" s="732">
        <v>0</v>
      </c>
      <c r="EB92" s="732">
        <v>0</v>
      </c>
      <c r="EC92" s="732">
        <v>10.642000000000001</v>
      </c>
      <c r="ED92" s="732">
        <v>76559</v>
      </c>
      <c r="EE92" s="732">
        <v>0</v>
      </c>
      <c r="EF92" s="732">
        <v>0</v>
      </c>
      <c r="EG92" s="732">
        <v>0</v>
      </c>
      <c r="EH92" s="732">
        <v>19803</v>
      </c>
      <c r="EI92" s="732">
        <v>0</v>
      </c>
      <c r="EJ92" s="732">
        <v>0</v>
      </c>
      <c r="EK92" s="732">
        <v>0.47600000000000003</v>
      </c>
      <c r="EL92" s="732">
        <v>0</v>
      </c>
      <c r="EM92" s="732">
        <v>0</v>
      </c>
      <c r="EN92" s="732">
        <v>0.32</v>
      </c>
      <c r="EO92" s="732">
        <v>0</v>
      </c>
      <c r="EP92" s="732">
        <v>0</v>
      </c>
      <c r="EQ92" s="732">
        <v>0.79600000000000004</v>
      </c>
      <c r="ER92" s="732">
        <v>0</v>
      </c>
      <c r="ES92" s="732">
        <v>3.028</v>
      </c>
      <c r="ET92" s="732">
        <v>5417</v>
      </c>
      <c r="EU92" s="732">
        <v>333002</v>
      </c>
      <c r="EV92" s="732">
        <v>0</v>
      </c>
      <c r="EW92" s="732">
        <v>0</v>
      </c>
      <c r="EX92" s="732">
        <v>0</v>
      </c>
      <c r="EZ92" s="732">
        <v>5576135</v>
      </c>
      <c r="FA92" s="732">
        <v>0</v>
      </c>
      <c r="FB92" s="732">
        <v>5909137</v>
      </c>
      <c r="FC92" s="732">
        <v>0.97326799999999991</v>
      </c>
      <c r="FD92" s="732">
        <v>0</v>
      </c>
      <c r="FE92" s="732">
        <v>780119</v>
      </c>
      <c r="FF92" s="732">
        <v>176084</v>
      </c>
      <c r="FG92" s="732">
        <v>5.4563E-2</v>
      </c>
      <c r="FH92" s="732">
        <v>4.8908E-2</v>
      </c>
      <c r="FI92" s="732">
        <v>0</v>
      </c>
      <c r="FJ92" s="732">
        <v>0</v>
      </c>
      <c r="FK92" s="732">
        <v>1126.8590000000002</v>
      </c>
      <c r="FL92" s="732">
        <v>6870757</v>
      </c>
      <c r="FM92" s="732">
        <v>0</v>
      </c>
      <c r="FN92" s="732">
        <v>0</v>
      </c>
      <c r="FO92" s="732">
        <v>0</v>
      </c>
      <c r="FP92" s="732">
        <v>0</v>
      </c>
      <c r="FQ92" s="732">
        <v>0</v>
      </c>
      <c r="FR92" s="732">
        <v>0</v>
      </c>
      <c r="FS92" s="732">
        <v>0</v>
      </c>
      <c r="FT92" s="732">
        <v>0</v>
      </c>
      <c r="FU92" s="732">
        <v>0</v>
      </c>
      <c r="FV92" s="732">
        <v>0</v>
      </c>
      <c r="FW92" s="732">
        <v>0</v>
      </c>
      <c r="FX92" s="732">
        <v>0</v>
      </c>
      <c r="FY92" s="732">
        <v>0</v>
      </c>
      <c r="FZ92" s="732">
        <v>0</v>
      </c>
      <c r="GA92" s="732">
        <v>0</v>
      </c>
      <c r="GB92" s="732">
        <v>0</v>
      </c>
      <c r="GC92" s="732">
        <v>0</v>
      </c>
      <c r="GD92" s="732">
        <v>0</v>
      </c>
      <c r="GF92" s="732">
        <v>0</v>
      </c>
      <c r="GG92" s="732">
        <v>0</v>
      </c>
      <c r="GH92" s="732">
        <v>0</v>
      </c>
      <c r="GI92" s="732">
        <v>0</v>
      </c>
      <c r="GJ92" s="732">
        <v>0</v>
      </c>
      <c r="GK92" s="732">
        <v>5173</v>
      </c>
      <c r="GL92" s="732">
        <v>15800</v>
      </c>
      <c r="GM92" s="732">
        <v>0</v>
      </c>
      <c r="GN92" s="732">
        <v>0</v>
      </c>
      <c r="GO92" s="732">
        <v>0</v>
      </c>
      <c r="GP92" s="732">
        <v>6865340</v>
      </c>
      <c r="GQ92" s="732">
        <v>6865340</v>
      </c>
      <c r="GR92" s="732">
        <v>0</v>
      </c>
      <c r="GS92" s="732">
        <v>0</v>
      </c>
      <c r="GT92" s="732">
        <v>0</v>
      </c>
      <c r="HB92" s="732">
        <v>0</v>
      </c>
      <c r="HC92" s="732">
        <v>0</v>
      </c>
      <c r="HD92" s="732">
        <v>0</v>
      </c>
    </row>
    <row r="93" spans="1:212" hidden="1" x14ac:dyDescent="0.2">
      <c r="A93" s="732">
        <v>101811</v>
      </c>
      <c r="B93" s="732">
        <v>28349</v>
      </c>
      <c r="C93" s="732">
        <v>35</v>
      </c>
      <c r="D93" s="732">
        <v>2021</v>
      </c>
      <c r="E93" s="732">
        <v>5392</v>
      </c>
      <c r="F93" s="732">
        <v>0</v>
      </c>
      <c r="G93" s="732">
        <v>264.47000000000003</v>
      </c>
      <c r="H93" s="732">
        <v>224.61100000000002</v>
      </c>
      <c r="I93" s="732">
        <v>224.61100000000002</v>
      </c>
      <c r="J93" s="732">
        <v>264.47000000000003</v>
      </c>
      <c r="K93" s="732">
        <v>0</v>
      </c>
      <c r="L93" s="732">
        <v>6540</v>
      </c>
      <c r="M93" s="732">
        <v>0</v>
      </c>
      <c r="N93" s="732">
        <v>0</v>
      </c>
      <c r="P93" s="732">
        <v>264.47000000000003</v>
      </c>
      <c r="Q93" s="732">
        <v>0</v>
      </c>
      <c r="R93" s="732">
        <v>126075</v>
      </c>
      <c r="S93" s="732">
        <v>476.71000000000004</v>
      </c>
      <c r="U93" s="732">
        <v>0</v>
      </c>
      <c r="V93" s="732">
        <v>31.373000000000001</v>
      </c>
      <c r="W93" s="732">
        <v>20518</v>
      </c>
      <c r="X93" s="732">
        <v>20518</v>
      </c>
      <c r="Z93" s="732">
        <v>0</v>
      </c>
      <c r="AA93" s="732">
        <v>1</v>
      </c>
      <c r="AB93" s="732">
        <v>1</v>
      </c>
      <c r="AC93" s="732">
        <v>0</v>
      </c>
      <c r="AD93" s="732" t="s">
        <v>318</v>
      </c>
      <c r="AE93" s="732">
        <v>0</v>
      </c>
      <c r="AH93" s="732">
        <v>0</v>
      </c>
      <c r="AI93" s="732">
        <v>0</v>
      </c>
      <c r="AJ93" s="732">
        <v>5104</v>
      </c>
      <c r="AK93" s="732" t="s">
        <v>787</v>
      </c>
      <c r="AL93" s="732" t="s">
        <v>347</v>
      </c>
      <c r="AM93" s="732">
        <v>0</v>
      </c>
      <c r="AN93" s="732">
        <v>0</v>
      </c>
      <c r="AO93" s="732">
        <v>0</v>
      </c>
      <c r="AP93" s="732">
        <v>0</v>
      </c>
      <c r="AQ93" s="732">
        <v>0</v>
      </c>
      <c r="AR93" s="732">
        <v>0</v>
      </c>
      <c r="AS93" s="732">
        <v>0</v>
      </c>
      <c r="AT93" s="732">
        <v>0</v>
      </c>
      <c r="AU93" s="732">
        <v>0</v>
      </c>
      <c r="AV93" s="732">
        <v>0</v>
      </c>
      <c r="AW93" s="732">
        <v>3452214</v>
      </c>
      <c r="AX93" s="732">
        <v>3379485</v>
      </c>
      <c r="AY93" s="732">
        <v>0</v>
      </c>
      <c r="AZ93" s="732">
        <v>198804</v>
      </c>
      <c r="BA93" s="732">
        <v>0</v>
      </c>
      <c r="BB93" s="732">
        <v>0</v>
      </c>
      <c r="BC93" s="732">
        <v>0</v>
      </c>
      <c r="BD93" s="732">
        <v>0</v>
      </c>
      <c r="BE93" s="732">
        <v>0</v>
      </c>
      <c r="BF93" s="732">
        <v>2936647</v>
      </c>
      <c r="BG93" s="732">
        <v>0</v>
      </c>
      <c r="BH93" s="732">
        <v>344.47300000000001</v>
      </c>
      <c r="BI93" s="732">
        <v>72729</v>
      </c>
      <c r="BJ93" s="732">
        <v>12</v>
      </c>
      <c r="BK93" s="732">
        <v>0</v>
      </c>
      <c r="BL93" s="732">
        <v>0</v>
      </c>
      <c r="BM93" s="732">
        <v>0</v>
      </c>
      <c r="BN93" s="732">
        <v>0</v>
      </c>
      <c r="BO93" s="732">
        <v>0</v>
      </c>
      <c r="BP93" s="732">
        <v>0</v>
      </c>
      <c r="BQ93" s="732">
        <v>5392</v>
      </c>
      <c r="BR93" s="732">
        <v>1</v>
      </c>
      <c r="BS93" s="732">
        <v>0</v>
      </c>
      <c r="BT93" s="732">
        <v>0</v>
      </c>
      <c r="BU93" s="732">
        <v>0</v>
      </c>
      <c r="BV93" s="732">
        <v>0</v>
      </c>
      <c r="BW93" s="732">
        <v>0</v>
      </c>
      <c r="BX93" s="732">
        <v>0</v>
      </c>
      <c r="BY93" s="732">
        <v>0</v>
      </c>
      <c r="BZ93" s="732">
        <v>0</v>
      </c>
      <c r="CA93" s="732">
        <v>0</v>
      </c>
      <c r="CB93" s="732">
        <v>0</v>
      </c>
      <c r="CC93" s="732">
        <v>0</v>
      </c>
      <c r="CG93" s="732">
        <v>0</v>
      </c>
      <c r="CH93" s="732">
        <v>0</v>
      </c>
      <c r="CI93" s="732">
        <v>0</v>
      </c>
      <c r="CJ93" s="732">
        <v>4</v>
      </c>
      <c r="CK93" s="732">
        <v>0</v>
      </c>
      <c r="CL93" s="732">
        <v>0</v>
      </c>
      <c r="CN93" s="732">
        <v>0</v>
      </c>
      <c r="CO93" s="732">
        <v>1</v>
      </c>
      <c r="CP93" s="732">
        <v>0</v>
      </c>
      <c r="CQ93" s="732">
        <v>0</v>
      </c>
      <c r="CR93" s="732">
        <v>264.47000000000003</v>
      </c>
      <c r="CS93" s="732">
        <v>0</v>
      </c>
      <c r="CT93" s="732">
        <v>0</v>
      </c>
      <c r="CU93" s="732">
        <v>0</v>
      </c>
      <c r="CV93" s="732">
        <v>0</v>
      </c>
      <c r="CW93" s="732">
        <v>0</v>
      </c>
      <c r="CX93" s="732">
        <v>0</v>
      </c>
      <c r="CY93" s="732">
        <v>0</v>
      </c>
      <c r="CZ93" s="732">
        <v>0</v>
      </c>
      <c r="DA93" s="732">
        <v>1</v>
      </c>
      <c r="DB93" s="732">
        <v>1468956</v>
      </c>
      <c r="DC93" s="732">
        <v>0</v>
      </c>
      <c r="DD93" s="732">
        <v>0</v>
      </c>
      <c r="DE93" s="732">
        <v>468696</v>
      </c>
      <c r="DF93" s="732">
        <v>468696</v>
      </c>
      <c r="DG93" s="732">
        <v>358.33</v>
      </c>
      <c r="DH93" s="732">
        <v>0</v>
      </c>
      <c r="DI93" s="732">
        <v>0</v>
      </c>
      <c r="DK93" s="732">
        <v>5392</v>
      </c>
      <c r="DL93" s="732">
        <v>0</v>
      </c>
      <c r="DM93" s="732">
        <v>1059136</v>
      </c>
      <c r="DN93" s="732">
        <v>0</v>
      </c>
      <c r="DO93" s="732">
        <v>0</v>
      </c>
      <c r="DP93" s="732">
        <v>0</v>
      </c>
      <c r="DQ93" s="732">
        <v>0</v>
      </c>
      <c r="DR93" s="732">
        <v>0</v>
      </c>
      <c r="DS93" s="732">
        <v>0</v>
      </c>
      <c r="DT93" s="732">
        <v>0</v>
      </c>
      <c r="DU93" s="732">
        <v>0</v>
      </c>
      <c r="DV93" s="732">
        <v>0</v>
      </c>
      <c r="DW93" s="732">
        <v>0</v>
      </c>
      <c r="DX93" s="732">
        <v>0</v>
      </c>
      <c r="DY93" s="732">
        <v>0</v>
      </c>
      <c r="DZ93" s="732">
        <v>0</v>
      </c>
      <c r="EA93" s="732">
        <v>0</v>
      </c>
      <c r="EB93" s="732">
        <v>9.1999999999999998E-2</v>
      </c>
      <c r="EC93" s="732">
        <v>3.66</v>
      </c>
      <c r="ED93" s="732">
        <v>26330</v>
      </c>
      <c r="EE93" s="732">
        <v>0</v>
      </c>
      <c r="EF93" s="732">
        <v>0</v>
      </c>
      <c r="EG93" s="732">
        <v>6.5000000000000002E-2</v>
      </c>
      <c r="EH93" s="732">
        <v>29832</v>
      </c>
      <c r="EI93" s="732">
        <v>1002974</v>
      </c>
      <c r="EJ93" s="732">
        <v>38.340000000000003</v>
      </c>
      <c r="EK93" s="732">
        <v>0.72899999999999998</v>
      </c>
      <c r="EL93" s="732">
        <v>0</v>
      </c>
      <c r="EM93" s="732">
        <v>0.621</v>
      </c>
      <c r="EN93" s="732">
        <v>1.2E-2</v>
      </c>
      <c r="EO93" s="732">
        <v>0</v>
      </c>
      <c r="EP93" s="732">
        <v>0</v>
      </c>
      <c r="EQ93" s="732">
        <v>39.859000000000002</v>
      </c>
      <c r="ER93" s="732">
        <v>0</v>
      </c>
      <c r="ES93" s="732">
        <v>4.5620000000000003</v>
      </c>
      <c r="ET93" s="732">
        <v>0</v>
      </c>
      <c r="EU93" s="732">
        <v>198804</v>
      </c>
      <c r="EV93" s="732">
        <v>0</v>
      </c>
      <c r="EW93" s="732">
        <v>0</v>
      </c>
      <c r="EX93" s="732">
        <v>0</v>
      </c>
      <c r="EZ93" s="732">
        <v>2891231</v>
      </c>
      <c r="FA93" s="732">
        <v>0</v>
      </c>
      <c r="FB93" s="732">
        <v>3090035</v>
      </c>
      <c r="FC93" s="732">
        <v>0.97326799999999991</v>
      </c>
      <c r="FD93" s="732">
        <v>0</v>
      </c>
      <c r="FE93" s="732">
        <v>398342</v>
      </c>
      <c r="FF93" s="732">
        <v>89912</v>
      </c>
      <c r="FG93" s="732">
        <v>5.4563E-2</v>
      </c>
      <c r="FH93" s="732">
        <v>4.8908E-2</v>
      </c>
      <c r="FI93" s="732">
        <v>0</v>
      </c>
      <c r="FJ93" s="732">
        <v>0</v>
      </c>
      <c r="FK93" s="732">
        <v>575.39300000000003</v>
      </c>
      <c r="FL93" s="732">
        <v>3578289</v>
      </c>
      <c r="FM93" s="732">
        <v>0</v>
      </c>
      <c r="FN93" s="732">
        <v>0</v>
      </c>
      <c r="FO93" s="732">
        <v>0</v>
      </c>
      <c r="FP93" s="732">
        <v>0</v>
      </c>
      <c r="FQ93" s="732">
        <v>0</v>
      </c>
      <c r="FR93" s="732">
        <v>0</v>
      </c>
      <c r="FS93" s="732">
        <v>0</v>
      </c>
      <c r="FT93" s="732">
        <v>0</v>
      </c>
      <c r="FU93" s="732">
        <v>0</v>
      </c>
      <c r="FV93" s="732">
        <v>0</v>
      </c>
      <c r="FW93" s="732">
        <v>0</v>
      </c>
      <c r="FX93" s="732">
        <v>0</v>
      </c>
      <c r="FY93" s="732">
        <v>0</v>
      </c>
      <c r="FZ93" s="732">
        <v>0</v>
      </c>
      <c r="GA93" s="732">
        <v>0</v>
      </c>
      <c r="GB93" s="732">
        <v>0</v>
      </c>
      <c r="GC93" s="732">
        <v>0</v>
      </c>
      <c r="GD93" s="732">
        <v>0</v>
      </c>
      <c r="GF93" s="732">
        <v>0</v>
      </c>
      <c r="GG93" s="732">
        <v>0</v>
      </c>
      <c r="GH93" s="732">
        <v>0</v>
      </c>
      <c r="GI93" s="732">
        <v>0</v>
      </c>
      <c r="GJ93" s="732">
        <v>0</v>
      </c>
      <c r="GK93" s="732">
        <v>5121</v>
      </c>
      <c r="GL93" s="732">
        <v>26765</v>
      </c>
      <c r="GM93" s="732">
        <v>0</v>
      </c>
      <c r="GN93" s="732">
        <v>0</v>
      </c>
      <c r="GO93" s="732">
        <v>0</v>
      </c>
      <c r="GP93" s="732">
        <v>3578289</v>
      </c>
      <c r="GQ93" s="732">
        <v>3578289</v>
      </c>
      <c r="GR93" s="732">
        <v>0</v>
      </c>
      <c r="GS93" s="732">
        <v>0</v>
      </c>
      <c r="GT93" s="732">
        <v>0</v>
      </c>
      <c r="HB93" s="732">
        <v>0</v>
      </c>
      <c r="HC93" s="732">
        <v>0</v>
      </c>
      <c r="HD93" s="732">
        <v>0</v>
      </c>
    </row>
    <row r="94" spans="1:212" hidden="1" x14ac:dyDescent="0.2">
      <c r="A94" s="732">
        <v>101814</v>
      </c>
      <c r="B94" s="732">
        <v>28349</v>
      </c>
      <c r="C94" s="732">
        <v>35</v>
      </c>
      <c r="D94" s="732">
        <v>2021</v>
      </c>
      <c r="E94" s="732">
        <v>5392</v>
      </c>
      <c r="F94" s="732">
        <v>0</v>
      </c>
      <c r="G94" s="732">
        <v>1407.5120000000002</v>
      </c>
      <c r="H94" s="732">
        <v>1399.0740000000001</v>
      </c>
      <c r="I94" s="732">
        <v>1399.0740000000001</v>
      </c>
      <c r="J94" s="732">
        <v>1407.5120000000002</v>
      </c>
      <c r="K94" s="732">
        <v>0</v>
      </c>
      <c r="L94" s="732">
        <v>6540</v>
      </c>
      <c r="M94" s="732">
        <v>0</v>
      </c>
      <c r="N94" s="732">
        <v>0</v>
      </c>
      <c r="P94" s="732">
        <v>1407.5120000000002</v>
      </c>
      <c r="Q94" s="732">
        <v>0</v>
      </c>
      <c r="R94" s="732">
        <v>670975</v>
      </c>
      <c r="S94" s="732">
        <v>476.71000000000004</v>
      </c>
      <c r="U94" s="732">
        <v>0</v>
      </c>
      <c r="V94" s="732">
        <v>591.94000000000005</v>
      </c>
      <c r="W94" s="732">
        <v>387129</v>
      </c>
      <c r="X94" s="732">
        <v>387129</v>
      </c>
      <c r="Z94" s="732">
        <v>0</v>
      </c>
      <c r="AA94" s="732">
        <v>1</v>
      </c>
      <c r="AB94" s="732">
        <v>1</v>
      </c>
      <c r="AC94" s="732">
        <v>0</v>
      </c>
      <c r="AD94" s="732" t="s">
        <v>318</v>
      </c>
      <c r="AE94" s="732">
        <v>0</v>
      </c>
      <c r="AH94" s="732">
        <v>0</v>
      </c>
      <c r="AI94" s="732">
        <v>0</v>
      </c>
      <c r="AJ94" s="732">
        <v>5104</v>
      </c>
      <c r="AK94" s="732" t="s">
        <v>787</v>
      </c>
      <c r="AL94" s="732" t="s">
        <v>348</v>
      </c>
      <c r="AM94" s="732">
        <v>0</v>
      </c>
      <c r="AN94" s="732">
        <v>0</v>
      </c>
      <c r="AO94" s="732">
        <v>0</v>
      </c>
      <c r="AP94" s="732">
        <v>0</v>
      </c>
      <c r="AQ94" s="732">
        <v>0</v>
      </c>
      <c r="AR94" s="732">
        <v>0</v>
      </c>
      <c r="AS94" s="732">
        <v>0</v>
      </c>
      <c r="AT94" s="732">
        <v>0</v>
      </c>
      <c r="AU94" s="732">
        <v>0</v>
      </c>
      <c r="AV94" s="732">
        <v>0</v>
      </c>
      <c r="AW94" s="732">
        <v>13486189</v>
      </c>
      <c r="AX94" s="732">
        <v>13448605</v>
      </c>
      <c r="AY94" s="732">
        <v>0</v>
      </c>
      <c r="AZ94" s="732">
        <v>670975</v>
      </c>
      <c r="BA94" s="732">
        <v>75.167000000000002</v>
      </c>
      <c r="BB94" s="732">
        <v>0</v>
      </c>
      <c r="BC94" s="732">
        <v>0</v>
      </c>
      <c r="BD94" s="732">
        <v>0</v>
      </c>
      <c r="BE94" s="732">
        <v>0</v>
      </c>
      <c r="BF94" s="732">
        <v>11727896</v>
      </c>
      <c r="BG94" s="732">
        <v>0</v>
      </c>
      <c r="BH94" s="732">
        <v>0</v>
      </c>
      <c r="BI94" s="732">
        <v>0</v>
      </c>
      <c r="BJ94" s="732">
        <v>12</v>
      </c>
      <c r="BK94" s="732">
        <v>0</v>
      </c>
      <c r="BL94" s="732">
        <v>0</v>
      </c>
      <c r="BM94" s="732">
        <v>0</v>
      </c>
      <c r="BN94" s="732">
        <v>0</v>
      </c>
      <c r="BO94" s="732">
        <v>0</v>
      </c>
      <c r="BP94" s="732">
        <v>0</v>
      </c>
      <c r="BQ94" s="732">
        <v>5392</v>
      </c>
      <c r="BR94" s="732">
        <v>1</v>
      </c>
      <c r="BS94" s="732">
        <v>0</v>
      </c>
      <c r="BT94" s="732">
        <v>0</v>
      </c>
      <c r="BU94" s="732">
        <v>0</v>
      </c>
      <c r="BV94" s="732">
        <v>0</v>
      </c>
      <c r="BW94" s="732">
        <v>0</v>
      </c>
      <c r="BX94" s="732">
        <v>0</v>
      </c>
      <c r="BY94" s="732">
        <v>0</v>
      </c>
      <c r="BZ94" s="732">
        <v>0</v>
      </c>
      <c r="CA94" s="732">
        <v>0</v>
      </c>
      <c r="CB94" s="732">
        <v>0</v>
      </c>
      <c r="CC94" s="732">
        <v>0</v>
      </c>
      <c r="CG94" s="732">
        <v>0</v>
      </c>
      <c r="CH94" s="732">
        <v>37584</v>
      </c>
      <c r="CI94" s="732">
        <v>0</v>
      </c>
      <c r="CJ94" s="732">
        <v>4</v>
      </c>
      <c r="CK94" s="732">
        <v>0</v>
      </c>
      <c r="CL94" s="732">
        <v>0</v>
      </c>
      <c r="CN94" s="732">
        <v>0</v>
      </c>
      <c r="CO94" s="732">
        <v>1</v>
      </c>
      <c r="CP94" s="732">
        <v>0</v>
      </c>
      <c r="CQ94" s="732">
        <v>0</v>
      </c>
      <c r="CR94" s="732">
        <v>1407.5120000000002</v>
      </c>
      <c r="CS94" s="732">
        <v>0</v>
      </c>
      <c r="CT94" s="732">
        <v>0</v>
      </c>
      <c r="CU94" s="732">
        <v>0</v>
      </c>
      <c r="CV94" s="732">
        <v>0</v>
      </c>
      <c r="CW94" s="732">
        <v>0</v>
      </c>
      <c r="CX94" s="732">
        <v>0</v>
      </c>
      <c r="CY94" s="732">
        <v>0</v>
      </c>
      <c r="CZ94" s="732">
        <v>0</v>
      </c>
      <c r="DA94" s="732">
        <v>1</v>
      </c>
      <c r="DB94" s="732">
        <v>9149944</v>
      </c>
      <c r="DC94" s="732">
        <v>0</v>
      </c>
      <c r="DD94" s="732">
        <v>0</v>
      </c>
      <c r="DE94" s="732">
        <v>2103486</v>
      </c>
      <c r="DF94" s="732">
        <v>2103486</v>
      </c>
      <c r="DG94" s="732">
        <v>1608.17</v>
      </c>
      <c r="DH94" s="732">
        <v>0</v>
      </c>
      <c r="DI94" s="732">
        <v>0</v>
      </c>
      <c r="DK94" s="732">
        <v>5392</v>
      </c>
      <c r="DL94" s="732">
        <v>0</v>
      </c>
      <c r="DM94" s="732">
        <v>409459</v>
      </c>
      <c r="DN94" s="732">
        <v>0</v>
      </c>
      <c r="DO94" s="732">
        <v>0</v>
      </c>
      <c r="DP94" s="732">
        <v>0</v>
      </c>
      <c r="DQ94" s="732">
        <v>0</v>
      </c>
      <c r="DR94" s="732">
        <v>0</v>
      </c>
      <c r="DS94" s="732">
        <v>0</v>
      </c>
      <c r="DT94" s="732">
        <v>0</v>
      </c>
      <c r="DU94" s="732">
        <v>0</v>
      </c>
      <c r="DV94" s="732">
        <v>0</v>
      </c>
      <c r="DW94" s="732">
        <v>0</v>
      </c>
      <c r="DX94" s="732">
        <v>0</v>
      </c>
      <c r="DY94" s="732">
        <v>0</v>
      </c>
      <c r="DZ94" s="732">
        <v>0</v>
      </c>
      <c r="EA94" s="732">
        <v>0</v>
      </c>
      <c r="EB94" s="732">
        <v>0</v>
      </c>
      <c r="EC94" s="732">
        <v>32.134999999999998</v>
      </c>
      <c r="ED94" s="732">
        <v>231179</v>
      </c>
      <c r="EE94" s="732">
        <v>0</v>
      </c>
      <c r="EF94" s="732">
        <v>0</v>
      </c>
      <c r="EG94" s="732">
        <v>0</v>
      </c>
      <c r="EH94" s="732">
        <v>178280</v>
      </c>
      <c r="EI94" s="732">
        <v>0</v>
      </c>
      <c r="EJ94" s="732">
        <v>0</v>
      </c>
      <c r="EK94" s="732">
        <v>7.4650000000000007</v>
      </c>
      <c r="EL94" s="732">
        <v>0</v>
      </c>
      <c r="EM94" s="732">
        <v>0</v>
      </c>
      <c r="EN94" s="732">
        <v>0.97300000000000009</v>
      </c>
      <c r="EO94" s="732">
        <v>0</v>
      </c>
      <c r="EP94" s="732">
        <v>0</v>
      </c>
      <c r="EQ94" s="732">
        <v>8.4380000000000006</v>
      </c>
      <c r="ER94" s="732">
        <v>0</v>
      </c>
      <c r="ES94" s="732">
        <v>27.26</v>
      </c>
      <c r="ET94" s="732">
        <v>37584</v>
      </c>
      <c r="EU94" s="732">
        <v>670975</v>
      </c>
      <c r="EV94" s="732">
        <v>0</v>
      </c>
      <c r="EW94" s="732">
        <v>0</v>
      </c>
      <c r="EX94" s="732">
        <v>0</v>
      </c>
      <c r="EZ94" s="732">
        <v>11498698</v>
      </c>
      <c r="FA94" s="732">
        <v>0</v>
      </c>
      <c r="FB94" s="732">
        <v>12169673</v>
      </c>
      <c r="FC94" s="732">
        <v>0.97326799999999991</v>
      </c>
      <c r="FD94" s="732">
        <v>0</v>
      </c>
      <c r="FE94" s="732">
        <v>1590833</v>
      </c>
      <c r="FF94" s="732">
        <v>359074</v>
      </c>
      <c r="FG94" s="732">
        <v>5.4563E-2</v>
      </c>
      <c r="FH94" s="732">
        <v>4.8908E-2</v>
      </c>
      <c r="FI94" s="732">
        <v>0</v>
      </c>
      <c r="FJ94" s="732">
        <v>0</v>
      </c>
      <c r="FK94" s="732">
        <v>2297.9110000000001</v>
      </c>
      <c r="FL94" s="732">
        <v>14157164</v>
      </c>
      <c r="FM94" s="732">
        <v>0</v>
      </c>
      <c r="FN94" s="732">
        <v>0</v>
      </c>
      <c r="FO94" s="732">
        <v>119655</v>
      </c>
      <c r="FP94" s="732">
        <v>0</v>
      </c>
      <c r="FQ94" s="732">
        <v>119655</v>
      </c>
      <c r="FR94" s="732">
        <v>119655</v>
      </c>
      <c r="FS94" s="732">
        <v>0</v>
      </c>
      <c r="FT94" s="732">
        <v>0</v>
      </c>
      <c r="FU94" s="732">
        <v>0</v>
      </c>
      <c r="FV94" s="732">
        <v>0</v>
      </c>
      <c r="FW94" s="732">
        <v>0</v>
      </c>
      <c r="FX94" s="732">
        <v>0</v>
      </c>
      <c r="FY94" s="732">
        <v>0</v>
      </c>
      <c r="FZ94" s="732">
        <v>0</v>
      </c>
      <c r="GA94" s="732">
        <v>0</v>
      </c>
      <c r="GB94" s="732">
        <v>0</v>
      </c>
      <c r="GC94" s="732">
        <v>0</v>
      </c>
      <c r="GD94" s="732">
        <v>0</v>
      </c>
      <c r="GF94" s="732">
        <v>0</v>
      </c>
      <c r="GG94" s="732">
        <v>0</v>
      </c>
      <c r="GH94" s="732">
        <v>0</v>
      </c>
      <c r="GI94" s="732">
        <v>0</v>
      </c>
      <c r="GJ94" s="732">
        <v>0</v>
      </c>
      <c r="GK94" s="732">
        <v>5107</v>
      </c>
      <c r="GL94" s="732">
        <v>43740</v>
      </c>
      <c r="GM94" s="732">
        <v>0</v>
      </c>
      <c r="GN94" s="732">
        <v>119565</v>
      </c>
      <c r="GO94" s="732">
        <v>0</v>
      </c>
      <c r="GP94" s="732">
        <v>14119580</v>
      </c>
      <c r="GQ94" s="732">
        <v>14119580</v>
      </c>
      <c r="GR94" s="732">
        <v>0</v>
      </c>
      <c r="GS94" s="732">
        <v>0</v>
      </c>
      <c r="GT94" s="732">
        <v>0</v>
      </c>
      <c r="HB94" s="732">
        <v>0</v>
      </c>
      <c r="HC94" s="732">
        <v>0</v>
      </c>
      <c r="HD94" s="732">
        <v>0</v>
      </c>
    </row>
    <row r="95" spans="1:212" hidden="1" x14ac:dyDescent="0.2">
      <c r="A95" s="732">
        <v>101815</v>
      </c>
      <c r="B95" s="732">
        <v>28349</v>
      </c>
      <c r="C95" s="732">
        <v>35</v>
      </c>
      <c r="D95" s="732">
        <v>2021</v>
      </c>
      <c r="E95" s="732">
        <v>5392</v>
      </c>
      <c r="F95" s="732">
        <v>0</v>
      </c>
      <c r="G95" s="732">
        <v>268.65199999999999</v>
      </c>
      <c r="H95" s="732">
        <v>268.19400000000002</v>
      </c>
      <c r="I95" s="732">
        <v>268.19400000000002</v>
      </c>
      <c r="J95" s="732">
        <v>268.65199999999999</v>
      </c>
      <c r="K95" s="732">
        <v>0</v>
      </c>
      <c r="L95" s="732">
        <v>6540</v>
      </c>
      <c r="M95" s="732">
        <v>0</v>
      </c>
      <c r="N95" s="732">
        <v>0</v>
      </c>
      <c r="P95" s="732">
        <v>268.65199999999999</v>
      </c>
      <c r="Q95" s="732">
        <v>0</v>
      </c>
      <c r="R95" s="732">
        <v>128069</v>
      </c>
      <c r="S95" s="732">
        <v>476.71000000000004</v>
      </c>
      <c r="U95" s="732">
        <v>0</v>
      </c>
      <c r="V95" s="732">
        <v>202.62</v>
      </c>
      <c r="W95" s="732">
        <v>132513</v>
      </c>
      <c r="X95" s="732">
        <v>132513</v>
      </c>
      <c r="Z95" s="732">
        <v>0</v>
      </c>
      <c r="AA95" s="732">
        <v>1</v>
      </c>
      <c r="AB95" s="732">
        <v>1</v>
      </c>
      <c r="AC95" s="732">
        <v>0</v>
      </c>
      <c r="AD95" s="732" t="s">
        <v>318</v>
      </c>
      <c r="AE95" s="732">
        <v>0</v>
      </c>
      <c r="AH95" s="732">
        <v>0</v>
      </c>
      <c r="AI95" s="732">
        <v>0</v>
      </c>
      <c r="AJ95" s="732">
        <v>5104</v>
      </c>
      <c r="AK95" s="732" t="s">
        <v>787</v>
      </c>
      <c r="AL95" s="732" t="s">
        <v>54</v>
      </c>
      <c r="AM95" s="732">
        <v>0</v>
      </c>
      <c r="AN95" s="732">
        <v>0</v>
      </c>
      <c r="AO95" s="732">
        <v>0</v>
      </c>
      <c r="AP95" s="732">
        <v>0</v>
      </c>
      <c r="AQ95" s="732">
        <v>0</v>
      </c>
      <c r="AR95" s="732">
        <v>0</v>
      </c>
      <c r="AS95" s="732">
        <v>0</v>
      </c>
      <c r="AT95" s="732">
        <v>0</v>
      </c>
      <c r="AU95" s="732">
        <v>0</v>
      </c>
      <c r="AV95" s="732">
        <v>0</v>
      </c>
      <c r="AW95" s="732">
        <v>2575035</v>
      </c>
      <c r="AX95" s="732">
        <v>2567410</v>
      </c>
      <c r="AY95" s="732">
        <v>0</v>
      </c>
      <c r="AZ95" s="732">
        <v>128069</v>
      </c>
      <c r="BA95" s="732">
        <v>15.167000000000002</v>
      </c>
      <c r="BB95" s="732">
        <v>0</v>
      </c>
      <c r="BC95" s="732">
        <v>0</v>
      </c>
      <c r="BD95" s="732">
        <v>0</v>
      </c>
      <c r="BE95" s="732">
        <v>0</v>
      </c>
      <c r="BF95" s="732">
        <v>2258033</v>
      </c>
      <c r="BG95" s="732">
        <v>0</v>
      </c>
      <c r="BH95" s="732">
        <v>0</v>
      </c>
      <c r="BI95" s="732">
        <v>0</v>
      </c>
      <c r="BJ95" s="732">
        <v>12</v>
      </c>
      <c r="BK95" s="732">
        <v>0</v>
      </c>
      <c r="BL95" s="732">
        <v>0</v>
      </c>
      <c r="BM95" s="732">
        <v>0</v>
      </c>
      <c r="BN95" s="732">
        <v>0</v>
      </c>
      <c r="BO95" s="732">
        <v>0</v>
      </c>
      <c r="BP95" s="732">
        <v>0</v>
      </c>
      <c r="BQ95" s="732">
        <v>5392</v>
      </c>
      <c r="BR95" s="732">
        <v>1</v>
      </c>
      <c r="BS95" s="732">
        <v>0</v>
      </c>
      <c r="BT95" s="732">
        <v>0</v>
      </c>
      <c r="BU95" s="732">
        <v>0</v>
      </c>
      <c r="BV95" s="732">
        <v>0</v>
      </c>
      <c r="BW95" s="732">
        <v>0</v>
      </c>
      <c r="BX95" s="732">
        <v>0</v>
      </c>
      <c r="BY95" s="732">
        <v>0</v>
      </c>
      <c r="BZ95" s="732">
        <v>0</v>
      </c>
      <c r="CA95" s="732">
        <v>0</v>
      </c>
      <c r="CB95" s="732">
        <v>0</v>
      </c>
      <c r="CC95" s="732">
        <v>0</v>
      </c>
      <c r="CG95" s="732">
        <v>0</v>
      </c>
      <c r="CH95" s="732">
        <v>7625</v>
      </c>
      <c r="CI95" s="732">
        <v>0</v>
      </c>
      <c r="CJ95" s="732">
        <v>4</v>
      </c>
      <c r="CK95" s="732">
        <v>0</v>
      </c>
      <c r="CL95" s="732">
        <v>0</v>
      </c>
      <c r="CN95" s="732">
        <v>0</v>
      </c>
      <c r="CO95" s="732">
        <v>1</v>
      </c>
      <c r="CP95" s="732">
        <v>0</v>
      </c>
      <c r="CQ95" s="732">
        <v>0.16700000000000001</v>
      </c>
      <c r="CR95" s="732">
        <v>268.65199999999999</v>
      </c>
      <c r="CS95" s="732">
        <v>0</v>
      </c>
      <c r="CT95" s="732">
        <v>0</v>
      </c>
      <c r="CU95" s="732">
        <v>0</v>
      </c>
      <c r="CV95" s="732">
        <v>0</v>
      </c>
      <c r="CW95" s="732">
        <v>0</v>
      </c>
      <c r="CX95" s="732">
        <v>0</v>
      </c>
      <c r="CY95" s="732">
        <v>0</v>
      </c>
      <c r="CZ95" s="732">
        <v>0</v>
      </c>
      <c r="DA95" s="732">
        <v>1</v>
      </c>
      <c r="DB95" s="732">
        <v>1753989</v>
      </c>
      <c r="DC95" s="732">
        <v>0</v>
      </c>
      <c r="DD95" s="732">
        <v>0</v>
      </c>
      <c r="DE95" s="732">
        <v>331800</v>
      </c>
      <c r="DF95" s="732">
        <v>331800</v>
      </c>
      <c r="DG95" s="732">
        <v>253.67000000000002</v>
      </c>
      <c r="DH95" s="732">
        <v>0</v>
      </c>
      <c r="DI95" s="732">
        <v>0</v>
      </c>
      <c r="DK95" s="732">
        <v>5392</v>
      </c>
      <c r="DL95" s="732">
        <v>0</v>
      </c>
      <c r="DM95" s="732">
        <v>101751</v>
      </c>
      <c r="DN95" s="732">
        <v>0</v>
      </c>
      <c r="DO95" s="732">
        <v>0</v>
      </c>
      <c r="DP95" s="732">
        <v>0</v>
      </c>
      <c r="DQ95" s="732">
        <v>0</v>
      </c>
      <c r="DR95" s="732">
        <v>0</v>
      </c>
      <c r="DS95" s="732">
        <v>0</v>
      </c>
      <c r="DT95" s="732">
        <v>0</v>
      </c>
      <c r="DU95" s="732">
        <v>0</v>
      </c>
      <c r="DV95" s="732">
        <v>0</v>
      </c>
      <c r="DW95" s="732">
        <v>0</v>
      </c>
      <c r="DX95" s="732">
        <v>0</v>
      </c>
      <c r="DY95" s="732">
        <v>0</v>
      </c>
      <c r="DZ95" s="732">
        <v>0</v>
      </c>
      <c r="EA95" s="732">
        <v>0</v>
      </c>
      <c r="EB95" s="732">
        <v>0</v>
      </c>
      <c r="EC95" s="732">
        <v>12.062000000000001</v>
      </c>
      <c r="ED95" s="732">
        <v>86774</v>
      </c>
      <c r="EE95" s="732">
        <v>0</v>
      </c>
      <c r="EF95" s="732">
        <v>0</v>
      </c>
      <c r="EG95" s="732">
        <v>0</v>
      </c>
      <c r="EH95" s="732">
        <v>14977</v>
      </c>
      <c r="EI95" s="732">
        <v>0</v>
      </c>
      <c r="EJ95" s="732">
        <v>0</v>
      </c>
      <c r="EK95" s="732">
        <v>0</v>
      </c>
      <c r="EL95" s="732">
        <v>0</v>
      </c>
      <c r="EM95" s="732">
        <v>0</v>
      </c>
      <c r="EN95" s="732">
        <v>0.45800000000000002</v>
      </c>
      <c r="EO95" s="732">
        <v>0</v>
      </c>
      <c r="EP95" s="732">
        <v>0</v>
      </c>
      <c r="EQ95" s="732">
        <v>0.45800000000000002</v>
      </c>
      <c r="ER95" s="732">
        <v>0</v>
      </c>
      <c r="ES95" s="732">
        <v>2.29</v>
      </c>
      <c r="ET95" s="732">
        <v>7625</v>
      </c>
      <c r="EU95" s="732">
        <v>128069</v>
      </c>
      <c r="EV95" s="732">
        <v>0</v>
      </c>
      <c r="EW95" s="732">
        <v>0</v>
      </c>
      <c r="EX95" s="732">
        <v>0</v>
      </c>
      <c r="EZ95" s="732">
        <v>2191984</v>
      </c>
      <c r="FA95" s="732">
        <v>0</v>
      </c>
      <c r="FB95" s="732">
        <v>2320053</v>
      </c>
      <c r="FC95" s="732">
        <v>0.97326799999999991</v>
      </c>
      <c r="FD95" s="732">
        <v>0</v>
      </c>
      <c r="FE95" s="732">
        <v>306292</v>
      </c>
      <c r="FF95" s="732">
        <v>69134</v>
      </c>
      <c r="FG95" s="732">
        <v>5.4563E-2</v>
      </c>
      <c r="FH95" s="732">
        <v>4.8908E-2</v>
      </c>
      <c r="FI95" s="732">
        <v>0</v>
      </c>
      <c r="FJ95" s="732">
        <v>0</v>
      </c>
      <c r="FK95" s="732">
        <v>442.42900000000003</v>
      </c>
      <c r="FL95" s="732">
        <v>2703104</v>
      </c>
      <c r="FM95" s="732">
        <v>0</v>
      </c>
      <c r="FN95" s="732">
        <v>0</v>
      </c>
      <c r="FO95" s="732">
        <v>0</v>
      </c>
      <c r="FP95" s="732">
        <v>0</v>
      </c>
      <c r="FQ95" s="732">
        <v>0</v>
      </c>
      <c r="FR95" s="732">
        <v>0</v>
      </c>
      <c r="FS95" s="732">
        <v>0</v>
      </c>
      <c r="FT95" s="732">
        <v>0</v>
      </c>
      <c r="FU95" s="732">
        <v>0</v>
      </c>
      <c r="FV95" s="732">
        <v>0</v>
      </c>
      <c r="FW95" s="732">
        <v>0</v>
      </c>
      <c r="FX95" s="732">
        <v>0</v>
      </c>
      <c r="FY95" s="732">
        <v>0</v>
      </c>
      <c r="FZ95" s="732">
        <v>0</v>
      </c>
      <c r="GA95" s="732">
        <v>0</v>
      </c>
      <c r="GB95" s="732">
        <v>0</v>
      </c>
      <c r="GC95" s="732">
        <v>0</v>
      </c>
      <c r="GD95" s="732">
        <v>0</v>
      </c>
      <c r="GF95" s="732">
        <v>0</v>
      </c>
      <c r="GG95" s="732">
        <v>0</v>
      </c>
      <c r="GH95" s="732">
        <v>0</v>
      </c>
      <c r="GI95" s="732">
        <v>0</v>
      </c>
      <c r="GJ95" s="732">
        <v>0</v>
      </c>
      <c r="GK95" s="732">
        <v>4975</v>
      </c>
      <c r="GL95" s="732">
        <v>6218</v>
      </c>
      <c r="GM95" s="732">
        <v>0</v>
      </c>
      <c r="GN95" s="732">
        <v>0</v>
      </c>
      <c r="GO95" s="732">
        <v>0</v>
      </c>
      <c r="GP95" s="732">
        <v>2695479</v>
      </c>
      <c r="GQ95" s="732">
        <v>2695479</v>
      </c>
      <c r="GR95" s="732">
        <v>0</v>
      </c>
      <c r="GS95" s="732">
        <v>0</v>
      </c>
      <c r="GT95" s="732">
        <v>0</v>
      </c>
      <c r="HB95" s="732">
        <v>0</v>
      </c>
      <c r="HC95" s="732">
        <v>0</v>
      </c>
      <c r="HD95" s="732">
        <v>0</v>
      </c>
    </row>
    <row r="96" spans="1:212" hidden="1" x14ac:dyDescent="0.2">
      <c r="A96" s="732">
        <v>101819</v>
      </c>
      <c r="B96" s="732">
        <v>28349</v>
      </c>
      <c r="C96" s="732">
        <v>35</v>
      </c>
      <c r="D96" s="732">
        <v>2021</v>
      </c>
      <c r="E96" s="732">
        <v>5392</v>
      </c>
      <c r="F96" s="732">
        <v>0</v>
      </c>
      <c r="G96" s="732">
        <v>464.18800000000005</v>
      </c>
      <c r="H96" s="732">
        <v>457.233</v>
      </c>
      <c r="I96" s="732">
        <v>457.233</v>
      </c>
      <c r="J96" s="732">
        <v>464.18800000000005</v>
      </c>
      <c r="K96" s="732">
        <v>0</v>
      </c>
      <c r="L96" s="732">
        <v>6540</v>
      </c>
      <c r="M96" s="732">
        <v>0</v>
      </c>
      <c r="N96" s="732">
        <v>0</v>
      </c>
      <c r="P96" s="732">
        <v>464.18800000000005</v>
      </c>
      <c r="Q96" s="732">
        <v>0</v>
      </c>
      <c r="R96" s="732">
        <v>221283</v>
      </c>
      <c r="S96" s="732">
        <v>476.71000000000004</v>
      </c>
      <c r="U96" s="732">
        <v>0</v>
      </c>
      <c r="V96" s="732">
        <v>347.56200000000001</v>
      </c>
      <c r="W96" s="732">
        <v>227306</v>
      </c>
      <c r="X96" s="732">
        <v>227306</v>
      </c>
      <c r="Z96" s="732">
        <v>0</v>
      </c>
      <c r="AA96" s="732">
        <v>1</v>
      </c>
      <c r="AB96" s="732">
        <v>1</v>
      </c>
      <c r="AC96" s="732">
        <v>0</v>
      </c>
      <c r="AD96" s="732" t="s">
        <v>318</v>
      </c>
      <c r="AE96" s="732">
        <v>0</v>
      </c>
      <c r="AH96" s="732">
        <v>0</v>
      </c>
      <c r="AI96" s="732">
        <v>0</v>
      </c>
      <c r="AJ96" s="732">
        <v>5104</v>
      </c>
      <c r="AK96" s="732" t="s">
        <v>787</v>
      </c>
      <c r="AL96" s="732" t="s">
        <v>349</v>
      </c>
      <c r="AM96" s="732">
        <v>0</v>
      </c>
      <c r="AN96" s="732">
        <v>0</v>
      </c>
      <c r="AO96" s="732">
        <v>0</v>
      </c>
      <c r="AP96" s="732">
        <v>0</v>
      </c>
      <c r="AQ96" s="732">
        <v>0</v>
      </c>
      <c r="AR96" s="732">
        <v>0</v>
      </c>
      <c r="AS96" s="732">
        <v>0</v>
      </c>
      <c r="AT96" s="732">
        <v>0</v>
      </c>
      <c r="AU96" s="732">
        <v>0</v>
      </c>
      <c r="AV96" s="732">
        <v>0</v>
      </c>
      <c r="AW96" s="732">
        <v>4474722</v>
      </c>
      <c r="AX96" s="732">
        <v>4474722</v>
      </c>
      <c r="AY96" s="732">
        <v>0</v>
      </c>
      <c r="AZ96" s="732">
        <v>221283</v>
      </c>
      <c r="BA96" s="732">
        <v>0</v>
      </c>
      <c r="BB96" s="732">
        <v>0</v>
      </c>
      <c r="BC96" s="732">
        <v>0</v>
      </c>
      <c r="BD96" s="732">
        <v>0</v>
      </c>
      <c r="BE96" s="732">
        <v>0</v>
      </c>
      <c r="BF96" s="732">
        <v>3933898</v>
      </c>
      <c r="BG96" s="732">
        <v>0</v>
      </c>
      <c r="BH96" s="732">
        <v>0</v>
      </c>
      <c r="BI96" s="732">
        <v>0</v>
      </c>
      <c r="BJ96" s="732">
        <v>12</v>
      </c>
      <c r="BK96" s="732">
        <v>0</v>
      </c>
      <c r="BL96" s="732">
        <v>0</v>
      </c>
      <c r="BM96" s="732">
        <v>0</v>
      </c>
      <c r="BN96" s="732">
        <v>0</v>
      </c>
      <c r="BO96" s="732">
        <v>0</v>
      </c>
      <c r="BP96" s="732">
        <v>0</v>
      </c>
      <c r="BQ96" s="732">
        <v>5392</v>
      </c>
      <c r="BR96" s="732">
        <v>1</v>
      </c>
      <c r="BS96" s="732">
        <v>0</v>
      </c>
      <c r="BT96" s="732">
        <v>0</v>
      </c>
      <c r="BU96" s="732">
        <v>0</v>
      </c>
      <c r="BV96" s="732">
        <v>0</v>
      </c>
      <c r="BW96" s="732">
        <v>0</v>
      </c>
      <c r="BX96" s="732">
        <v>0</v>
      </c>
      <c r="BY96" s="732">
        <v>0</v>
      </c>
      <c r="BZ96" s="732">
        <v>0</v>
      </c>
      <c r="CA96" s="732">
        <v>0</v>
      </c>
      <c r="CB96" s="732">
        <v>0</v>
      </c>
      <c r="CC96" s="732">
        <v>0</v>
      </c>
      <c r="CG96" s="732">
        <v>0</v>
      </c>
      <c r="CH96" s="732">
        <v>0</v>
      </c>
      <c r="CI96" s="732">
        <v>0</v>
      </c>
      <c r="CJ96" s="732">
        <v>4</v>
      </c>
      <c r="CK96" s="732">
        <v>0</v>
      </c>
      <c r="CL96" s="732">
        <v>0</v>
      </c>
      <c r="CN96" s="732">
        <v>0</v>
      </c>
      <c r="CO96" s="732">
        <v>1</v>
      </c>
      <c r="CP96" s="732">
        <v>0</v>
      </c>
      <c r="CQ96" s="732">
        <v>0</v>
      </c>
      <c r="CR96" s="732">
        <v>464.18800000000005</v>
      </c>
      <c r="CS96" s="732">
        <v>0</v>
      </c>
      <c r="CT96" s="732">
        <v>0</v>
      </c>
      <c r="CU96" s="732">
        <v>0</v>
      </c>
      <c r="CV96" s="732">
        <v>0</v>
      </c>
      <c r="CW96" s="732">
        <v>0</v>
      </c>
      <c r="CX96" s="732">
        <v>0</v>
      </c>
      <c r="CY96" s="732">
        <v>0</v>
      </c>
      <c r="CZ96" s="732">
        <v>0</v>
      </c>
      <c r="DA96" s="732">
        <v>1</v>
      </c>
      <c r="DB96" s="732">
        <v>2990304</v>
      </c>
      <c r="DC96" s="732">
        <v>0</v>
      </c>
      <c r="DD96" s="732">
        <v>0</v>
      </c>
      <c r="DE96" s="732">
        <v>656394</v>
      </c>
      <c r="DF96" s="732">
        <v>656394</v>
      </c>
      <c r="DG96" s="732">
        <v>501.83</v>
      </c>
      <c r="DH96" s="732">
        <v>0</v>
      </c>
      <c r="DI96" s="732">
        <v>0</v>
      </c>
      <c r="DK96" s="732">
        <v>5392</v>
      </c>
      <c r="DL96" s="732">
        <v>0</v>
      </c>
      <c r="DM96" s="732">
        <v>167943</v>
      </c>
      <c r="DN96" s="732">
        <v>0</v>
      </c>
      <c r="DO96" s="732">
        <v>0</v>
      </c>
      <c r="DP96" s="732">
        <v>0</v>
      </c>
      <c r="DQ96" s="732">
        <v>0</v>
      </c>
      <c r="DR96" s="732">
        <v>0</v>
      </c>
      <c r="DS96" s="732">
        <v>0</v>
      </c>
      <c r="DT96" s="732">
        <v>0</v>
      </c>
      <c r="DU96" s="732">
        <v>0</v>
      </c>
      <c r="DV96" s="732">
        <v>0</v>
      </c>
      <c r="DW96" s="732">
        <v>0</v>
      </c>
      <c r="DX96" s="732">
        <v>0</v>
      </c>
      <c r="DY96" s="732">
        <v>0</v>
      </c>
      <c r="DZ96" s="732">
        <v>0</v>
      </c>
      <c r="EA96" s="732">
        <v>0</v>
      </c>
      <c r="EB96" s="732">
        <v>0</v>
      </c>
      <c r="EC96" s="732">
        <v>2.633</v>
      </c>
      <c r="ED96" s="732">
        <v>18942</v>
      </c>
      <c r="EE96" s="732">
        <v>0</v>
      </c>
      <c r="EF96" s="732">
        <v>0</v>
      </c>
      <c r="EG96" s="732">
        <v>0</v>
      </c>
      <c r="EH96" s="732">
        <v>149001</v>
      </c>
      <c r="EI96" s="732">
        <v>0</v>
      </c>
      <c r="EJ96" s="732">
        <v>0</v>
      </c>
      <c r="EK96" s="732">
        <v>5.53</v>
      </c>
      <c r="EL96" s="732">
        <v>0</v>
      </c>
      <c r="EM96" s="732">
        <v>0.46600000000000003</v>
      </c>
      <c r="EN96" s="732">
        <v>0.95900000000000007</v>
      </c>
      <c r="EO96" s="732">
        <v>0</v>
      </c>
      <c r="EP96" s="732">
        <v>0</v>
      </c>
      <c r="EQ96" s="732">
        <v>6.9550000000000001</v>
      </c>
      <c r="ER96" s="732">
        <v>0</v>
      </c>
      <c r="ES96" s="732">
        <v>22.783000000000001</v>
      </c>
      <c r="ET96" s="732">
        <v>0</v>
      </c>
      <c r="EU96" s="732">
        <v>221283</v>
      </c>
      <c r="EV96" s="732">
        <v>0</v>
      </c>
      <c r="EW96" s="732">
        <v>0</v>
      </c>
      <c r="EX96" s="732">
        <v>0</v>
      </c>
      <c r="EZ96" s="732">
        <v>3820664</v>
      </c>
      <c r="FA96" s="732">
        <v>0</v>
      </c>
      <c r="FB96" s="732">
        <v>4041947</v>
      </c>
      <c r="FC96" s="732">
        <v>0.97326799999999991</v>
      </c>
      <c r="FD96" s="732">
        <v>0</v>
      </c>
      <c r="FE96" s="732">
        <v>533614</v>
      </c>
      <c r="FF96" s="732">
        <v>120444</v>
      </c>
      <c r="FG96" s="732">
        <v>5.4563E-2</v>
      </c>
      <c r="FH96" s="732">
        <v>4.8908E-2</v>
      </c>
      <c r="FI96" s="732">
        <v>0</v>
      </c>
      <c r="FJ96" s="732">
        <v>0</v>
      </c>
      <c r="FK96" s="732">
        <v>770.79</v>
      </c>
      <c r="FL96" s="732">
        <v>4696005</v>
      </c>
      <c r="FM96" s="732">
        <v>0</v>
      </c>
      <c r="FN96" s="732">
        <v>0</v>
      </c>
      <c r="FO96" s="732">
        <v>0</v>
      </c>
      <c r="FP96" s="732">
        <v>0</v>
      </c>
      <c r="FQ96" s="732">
        <v>0</v>
      </c>
      <c r="FR96" s="732">
        <v>0</v>
      </c>
      <c r="FS96" s="732">
        <v>0</v>
      </c>
      <c r="FT96" s="732">
        <v>0</v>
      </c>
      <c r="FU96" s="732">
        <v>0</v>
      </c>
      <c r="FV96" s="732">
        <v>0</v>
      </c>
      <c r="FW96" s="732">
        <v>0</v>
      </c>
      <c r="FX96" s="732">
        <v>0</v>
      </c>
      <c r="FY96" s="732">
        <v>0</v>
      </c>
      <c r="FZ96" s="732">
        <v>0</v>
      </c>
      <c r="GA96" s="732">
        <v>0</v>
      </c>
      <c r="GB96" s="732">
        <v>0</v>
      </c>
      <c r="GC96" s="732">
        <v>0</v>
      </c>
      <c r="GD96" s="732">
        <v>0</v>
      </c>
      <c r="GF96" s="732">
        <v>0</v>
      </c>
      <c r="GG96" s="732">
        <v>0</v>
      </c>
      <c r="GH96" s="732">
        <v>0</v>
      </c>
      <c r="GI96" s="732">
        <v>0</v>
      </c>
      <c r="GJ96" s="732">
        <v>0</v>
      </c>
      <c r="GK96" s="732">
        <v>5126</v>
      </c>
      <c r="GL96" s="732">
        <v>15602</v>
      </c>
      <c r="GM96" s="732">
        <v>0</v>
      </c>
      <c r="GN96" s="732">
        <v>0</v>
      </c>
      <c r="GO96" s="732">
        <v>0</v>
      </c>
      <c r="GP96" s="732">
        <v>4696005</v>
      </c>
      <c r="GQ96" s="732">
        <v>4696005</v>
      </c>
      <c r="GR96" s="732">
        <v>0</v>
      </c>
      <c r="GS96" s="732">
        <v>0</v>
      </c>
      <c r="GT96" s="732">
        <v>0</v>
      </c>
      <c r="HB96" s="732">
        <v>0</v>
      </c>
      <c r="HC96" s="732">
        <v>0</v>
      </c>
      <c r="HD96" s="732">
        <v>0</v>
      </c>
    </row>
    <row r="97" spans="1:212" hidden="1" x14ac:dyDescent="0.2">
      <c r="A97" s="732">
        <v>101821</v>
      </c>
      <c r="B97" s="732">
        <v>28349</v>
      </c>
      <c r="C97" s="732">
        <v>35</v>
      </c>
      <c r="D97" s="732">
        <v>2021</v>
      </c>
      <c r="E97" s="732">
        <v>5392</v>
      </c>
      <c r="F97" s="732">
        <v>0</v>
      </c>
      <c r="G97" s="732">
        <v>162.012</v>
      </c>
      <c r="H97" s="732">
        <v>130.18700000000001</v>
      </c>
      <c r="I97" s="732">
        <v>130.18700000000001</v>
      </c>
      <c r="J97" s="732">
        <v>162.012</v>
      </c>
      <c r="K97" s="732">
        <v>0</v>
      </c>
      <c r="L97" s="732">
        <v>6540</v>
      </c>
      <c r="M97" s="732">
        <v>0</v>
      </c>
      <c r="N97" s="732">
        <v>0</v>
      </c>
      <c r="P97" s="732">
        <v>162.012</v>
      </c>
      <c r="Q97" s="732">
        <v>0</v>
      </c>
      <c r="R97" s="732">
        <v>77233</v>
      </c>
      <c r="S97" s="732">
        <v>476.71000000000004</v>
      </c>
      <c r="U97" s="732">
        <v>0</v>
      </c>
      <c r="V97" s="732">
        <v>0</v>
      </c>
      <c r="W97" s="732">
        <v>0</v>
      </c>
      <c r="X97" s="732">
        <v>0</v>
      </c>
      <c r="Z97" s="732">
        <v>0</v>
      </c>
      <c r="AA97" s="732">
        <v>1</v>
      </c>
      <c r="AB97" s="732">
        <v>1</v>
      </c>
      <c r="AC97" s="732">
        <v>0</v>
      </c>
      <c r="AD97" s="732" t="s">
        <v>318</v>
      </c>
      <c r="AE97" s="732">
        <v>0</v>
      </c>
      <c r="AH97" s="732">
        <v>0</v>
      </c>
      <c r="AI97" s="732">
        <v>0</v>
      </c>
      <c r="AJ97" s="732">
        <v>5104</v>
      </c>
      <c r="AK97" s="732" t="s">
        <v>787</v>
      </c>
      <c r="AL97" s="732" t="s">
        <v>10</v>
      </c>
      <c r="AM97" s="732">
        <v>0</v>
      </c>
      <c r="AN97" s="732">
        <v>0</v>
      </c>
      <c r="AO97" s="732">
        <v>0</v>
      </c>
      <c r="AP97" s="732">
        <v>0</v>
      </c>
      <c r="AQ97" s="732">
        <v>0</v>
      </c>
      <c r="AR97" s="732">
        <v>0</v>
      </c>
      <c r="AS97" s="732">
        <v>0</v>
      </c>
      <c r="AT97" s="732">
        <v>0</v>
      </c>
      <c r="AU97" s="732">
        <v>0</v>
      </c>
      <c r="AV97" s="732">
        <v>0</v>
      </c>
      <c r="AW97" s="732">
        <v>1750587</v>
      </c>
      <c r="AX97" s="732">
        <v>1706034</v>
      </c>
      <c r="AY97" s="732">
        <v>0</v>
      </c>
      <c r="AZ97" s="732">
        <v>121786</v>
      </c>
      <c r="BA97" s="732">
        <v>0</v>
      </c>
      <c r="BB97" s="732">
        <v>6357</v>
      </c>
      <c r="BC97" s="732">
        <v>6357</v>
      </c>
      <c r="BD97" s="732">
        <v>8.1010000000000009</v>
      </c>
      <c r="BE97" s="732">
        <v>0</v>
      </c>
      <c r="BF97" s="732">
        <v>1493862</v>
      </c>
      <c r="BG97" s="732">
        <v>0</v>
      </c>
      <c r="BH97" s="732">
        <v>194.999</v>
      </c>
      <c r="BI97" s="732">
        <v>44553</v>
      </c>
      <c r="BJ97" s="732">
        <v>12</v>
      </c>
      <c r="BK97" s="732">
        <v>0</v>
      </c>
      <c r="BL97" s="732">
        <v>0</v>
      </c>
      <c r="BM97" s="732">
        <v>0</v>
      </c>
      <c r="BN97" s="732">
        <v>0</v>
      </c>
      <c r="BO97" s="732">
        <v>0</v>
      </c>
      <c r="BP97" s="732">
        <v>0</v>
      </c>
      <c r="BQ97" s="732">
        <v>5392</v>
      </c>
      <c r="BR97" s="732">
        <v>1</v>
      </c>
      <c r="BS97" s="732">
        <v>0</v>
      </c>
      <c r="BT97" s="732">
        <v>0</v>
      </c>
      <c r="BU97" s="732">
        <v>0</v>
      </c>
      <c r="BV97" s="732">
        <v>0</v>
      </c>
      <c r="BW97" s="732">
        <v>0</v>
      </c>
      <c r="BX97" s="732">
        <v>0</v>
      </c>
      <c r="BY97" s="732">
        <v>0</v>
      </c>
      <c r="BZ97" s="732">
        <v>0</v>
      </c>
      <c r="CA97" s="732">
        <v>0</v>
      </c>
      <c r="CB97" s="732">
        <v>0</v>
      </c>
      <c r="CC97" s="732">
        <v>0</v>
      </c>
      <c r="CG97" s="732">
        <v>0</v>
      </c>
      <c r="CH97" s="732">
        <v>0</v>
      </c>
      <c r="CI97" s="732">
        <v>0</v>
      </c>
      <c r="CJ97" s="732">
        <v>4</v>
      </c>
      <c r="CK97" s="732">
        <v>0</v>
      </c>
      <c r="CL97" s="732">
        <v>0</v>
      </c>
      <c r="CN97" s="732">
        <v>0</v>
      </c>
      <c r="CO97" s="732">
        <v>1</v>
      </c>
      <c r="CP97" s="732">
        <v>0.24500000000000002</v>
      </c>
      <c r="CQ97" s="732">
        <v>0</v>
      </c>
      <c r="CR97" s="732">
        <v>162.012</v>
      </c>
      <c r="CS97" s="732">
        <v>0</v>
      </c>
      <c r="CT97" s="732">
        <v>0</v>
      </c>
      <c r="CU97" s="732">
        <v>0</v>
      </c>
      <c r="CV97" s="732">
        <v>0</v>
      </c>
      <c r="CW97" s="732">
        <v>0</v>
      </c>
      <c r="CX97" s="732">
        <v>0</v>
      </c>
      <c r="CY97" s="732">
        <v>0</v>
      </c>
      <c r="CZ97" s="732">
        <v>0</v>
      </c>
      <c r="DA97" s="732">
        <v>1</v>
      </c>
      <c r="DB97" s="732">
        <v>851423</v>
      </c>
      <c r="DC97" s="732">
        <v>0</v>
      </c>
      <c r="DD97" s="732">
        <v>0</v>
      </c>
      <c r="DE97" s="732">
        <v>267486</v>
      </c>
      <c r="DF97" s="732">
        <v>271348</v>
      </c>
      <c r="DG97" s="732">
        <v>204.5</v>
      </c>
      <c r="DH97" s="732">
        <v>0</v>
      </c>
      <c r="DI97" s="732">
        <v>3862</v>
      </c>
      <c r="DK97" s="732">
        <v>5392</v>
      </c>
      <c r="DL97" s="732">
        <v>0</v>
      </c>
      <c r="DM97" s="732">
        <v>188686</v>
      </c>
      <c r="DN97" s="732">
        <v>0</v>
      </c>
      <c r="DO97" s="732">
        <v>0</v>
      </c>
      <c r="DP97" s="732">
        <v>0</v>
      </c>
      <c r="DQ97" s="732">
        <v>0</v>
      </c>
      <c r="DR97" s="732">
        <v>0</v>
      </c>
      <c r="DS97" s="732">
        <v>0</v>
      </c>
      <c r="DT97" s="732">
        <v>0</v>
      </c>
      <c r="DU97" s="732">
        <v>0</v>
      </c>
      <c r="DV97" s="732">
        <v>0</v>
      </c>
      <c r="DW97" s="732">
        <v>0</v>
      </c>
      <c r="DX97" s="732">
        <v>0</v>
      </c>
      <c r="DY97" s="732">
        <v>0</v>
      </c>
      <c r="DZ97" s="732">
        <v>0</v>
      </c>
      <c r="EA97" s="732">
        <v>0</v>
      </c>
      <c r="EB97" s="732">
        <v>0</v>
      </c>
      <c r="EC97" s="732">
        <v>6.37</v>
      </c>
      <c r="ED97" s="732">
        <v>45826</v>
      </c>
      <c r="EE97" s="732">
        <v>0</v>
      </c>
      <c r="EF97" s="732">
        <v>0</v>
      </c>
      <c r="EG97" s="732">
        <v>0</v>
      </c>
      <c r="EH97" s="732">
        <v>142860</v>
      </c>
      <c r="EI97" s="732">
        <v>0</v>
      </c>
      <c r="EJ97" s="732">
        <v>0</v>
      </c>
      <c r="EK97" s="732">
        <v>7.173</v>
      </c>
      <c r="EL97" s="732">
        <v>0</v>
      </c>
      <c r="EM97" s="732">
        <v>0</v>
      </c>
      <c r="EN97" s="732">
        <v>6.5000000000000002E-2</v>
      </c>
      <c r="EO97" s="732">
        <v>0</v>
      </c>
      <c r="EP97" s="732">
        <v>0</v>
      </c>
      <c r="EQ97" s="732">
        <v>7.2380000000000004</v>
      </c>
      <c r="ER97" s="732">
        <v>0</v>
      </c>
      <c r="ES97" s="732">
        <v>21.844000000000001</v>
      </c>
      <c r="ET97" s="732">
        <v>0</v>
      </c>
      <c r="EU97" s="732">
        <v>121786</v>
      </c>
      <c r="EV97" s="732">
        <v>0</v>
      </c>
      <c r="EW97" s="732">
        <v>0</v>
      </c>
      <c r="EX97" s="732">
        <v>0</v>
      </c>
      <c r="EZ97" s="732">
        <v>1457660</v>
      </c>
      <c r="FA97" s="732">
        <v>0</v>
      </c>
      <c r="FB97" s="732">
        <v>1579446</v>
      </c>
      <c r="FC97" s="732">
        <v>0.97326799999999991</v>
      </c>
      <c r="FD97" s="732">
        <v>0</v>
      </c>
      <c r="FE97" s="732">
        <v>202636</v>
      </c>
      <c r="FF97" s="732">
        <v>45738</v>
      </c>
      <c r="FG97" s="732">
        <v>5.4563E-2</v>
      </c>
      <c r="FH97" s="732">
        <v>4.8908E-2</v>
      </c>
      <c r="FI97" s="732">
        <v>0</v>
      </c>
      <c r="FJ97" s="732">
        <v>0</v>
      </c>
      <c r="FK97" s="732">
        <v>292.70100000000002</v>
      </c>
      <c r="FL97" s="732">
        <v>1827820</v>
      </c>
      <c r="FM97" s="732">
        <v>0</v>
      </c>
      <c r="FN97" s="732">
        <v>0</v>
      </c>
      <c r="FO97" s="732">
        <v>0</v>
      </c>
      <c r="FP97" s="732">
        <v>0</v>
      </c>
      <c r="FQ97" s="732">
        <v>0</v>
      </c>
      <c r="FR97" s="732">
        <v>0</v>
      </c>
      <c r="FS97" s="732">
        <v>0</v>
      </c>
      <c r="FT97" s="732">
        <v>0</v>
      </c>
      <c r="FU97" s="732">
        <v>0</v>
      </c>
      <c r="FV97" s="732">
        <v>0</v>
      </c>
      <c r="FW97" s="732">
        <v>0</v>
      </c>
      <c r="FX97" s="732">
        <v>0</v>
      </c>
      <c r="FY97" s="732">
        <v>0</v>
      </c>
      <c r="FZ97" s="732">
        <v>0</v>
      </c>
      <c r="GA97" s="732">
        <v>0</v>
      </c>
      <c r="GB97" s="732">
        <v>217079</v>
      </c>
      <c r="GC97" s="732">
        <v>217079</v>
      </c>
      <c r="GD97" s="732">
        <v>24.587</v>
      </c>
      <c r="GF97" s="732">
        <v>0</v>
      </c>
      <c r="GG97" s="732">
        <v>0</v>
      </c>
      <c r="GH97" s="732">
        <v>0</v>
      </c>
      <c r="GI97" s="732">
        <v>0</v>
      </c>
      <c r="GJ97" s="732">
        <v>0</v>
      </c>
      <c r="GK97" s="732">
        <v>5208</v>
      </c>
      <c r="GL97" s="732">
        <v>7250</v>
      </c>
      <c r="GM97" s="732">
        <v>0</v>
      </c>
      <c r="GN97" s="732">
        <v>0</v>
      </c>
      <c r="GO97" s="732">
        <v>0</v>
      </c>
      <c r="GP97" s="732">
        <v>1827820</v>
      </c>
      <c r="GQ97" s="732">
        <v>1827820</v>
      </c>
      <c r="GR97" s="732">
        <v>0</v>
      </c>
      <c r="GS97" s="732">
        <v>0</v>
      </c>
      <c r="GT97" s="732">
        <v>0</v>
      </c>
      <c r="HB97" s="732">
        <v>0</v>
      </c>
      <c r="HC97" s="732">
        <v>0</v>
      </c>
      <c r="HD97" s="732">
        <v>0</v>
      </c>
    </row>
    <row r="98" spans="1:212" hidden="1" x14ac:dyDescent="0.2">
      <c r="A98" s="732">
        <v>101828</v>
      </c>
      <c r="B98" s="732">
        <v>28349</v>
      </c>
      <c r="C98" s="732">
        <v>35</v>
      </c>
      <c r="D98" s="732">
        <v>2021</v>
      </c>
      <c r="E98" s="732">
        <v>5392</v>
      </c>
      <c r="F98" s="732">
        <v>0</v>
      </c>
      <c r="G98" s="732">
        <v>2051.4970000000003</v>
      </c>
      <c r="H98" s="732">
        <v>1993.3810000000001</v>
      </c>
      <c r="I98" s="732">
        <v>1993.3810000000001</v>
      </c>
      <c r="J98" s="732">
        <v>2051.4970000000003</v>
      </c>
      <c r="K98" s="732">
        <v>0</v>
      </c>
      <c r="L98" s="732">
        <v>6540</v>
      </c>
      <c r="M98" s="732">
        <v>0</v>
      </c>
      <c r="N98" s="732">
        <v>0</v>
      </c>
      <c r="P98" s="732">
        <v>2051.4970000000003</v>
      </c>
      <c r="Q98" s="732">
        <v>0</v>
      </c>
      <c r="R98" s="732">
        <v>977969</v>
      </c>
      <c r="S98" s="732">
        <v>476.71000000000004</v>
      </c>
      <c r="U98" s="732">
        <v>0</v>
      </c>
      <c r="V98" s="732">
        <v>1009.3370000000001</v>
      </c>
      <c r="W98" s="732">
        <v>660106</v>
      </c>
      <c r="X98" s="732">
        <v>660106</v>
      </c>
      <c r="Z98" s="732">
        <v>0</v>
      </c>
      <c r="AA98" s="732">
        <v>1</v>
      </c>
      <c r="AB98" s="732">
        <v>1</v>
      </c>
      <c r="AC98" s="732">
        <v>0</v>
      </c>
      <c r="AD98" s="732" t="s">
        <v>318</v>
      </c>
      <c r="AE98" s="732">
        <v>0</v>
      </c>
      <c r="AH98" s="732">
        <v>0</v>
      </c>
      <c r="AI98" s="732">
        <v>0</v>
      </c>
      <c r="AJ98" s="732">
        <v>5104</v>
      </c>
      <c r="AK98" s="732" t="s">
        <v>787</v>
      </c>
      <c r="AL98" s="732" t="s">
        <v>350</v>
      </c>
      <c r="AM98" s="732">
        <v>0</v>
      </c>
      <c r="AN98" s="732">
        <v>0</v>
      </c>
      <c r="AO98" s="732">
        <v>0</v>
      </c>
      <c r="AP98" s="732">
        <v>0</v>
      </c>
      <c r="AQ98" s="732">
        <v>0</v>
      </c>
      <c r="AR98" s="732">
        <v>0</v>
      </c>
      <c r="AS98" s="732">
        <v>0</v>
      </c>
      <c r="AT98" s="732">
        <v>0</v>
      </c>
      <c r="AU98" s="732">
        <v>0</v>
      </c>
      <c r="AV98" s="732">
        <v>0</v>
      </c>
      <c r="AW98" s="732">
        <v>19418222</v>
      </c>
      <c r="AX98" s="732">
        <v>19308716</v>
      </c>
      <c r="AY98" s="732">
        <v>0</v>
      </c>
      <c r="AZ98" s="732">
        <v>1087475</v>
      </c>
      <c r="BA98" s="732">
        <v>0</v>
      </c>
      <c r="BB98" s="732">
        <v>0</v>
      </c>
      <c r="BC98" s="732">
        <v>0</v>
      </c>
      <c r="BD98" s="732">
        <v>0</v>
      </c>
      <c r="BE98" s="732">
        <v>0</v>
      </c>
      <c r="BF98" s="732">
        <v>16994387</v>
      </c>
      <c r="BG98" s="732">
        <v>0</v>
      </c>
      <c r="BH98" s="732">
        <v>398.20500000000004</v>
      </c>
      <c r="BI98" s="732">
        <v>109506</v>
      </c>
      <c r="BJ98" s="732">
        <v>12</v>
      </c>
      <c r="BK98" s="732">
        <v>0</v>
      </c>
      <c r="BL98" s="732">
        <v>0</v>
      </c>
      <c r="BM98" s="732">
        <v>0</v>
      </c>
      <c r="BN98" s="732">
        <v>0</v>
      </c>
      <c r="BO98" s="732">
        <v>0</v>
      </c>
      <c r="BP98" s="732">
        <v>0</v>
      </c>
      <c r="BQ98" s="732">
        <v>5392</v>
      </c>
      <c r="BR98" s="732">
        <v>1</v>
      </c>
      <c r="BS98" s="732">
        <v>0</v>
      </c>
      <c r="BT98" s="732">
        <v>0</v>
      </c>
      <c r="BU98" s="732">
        <v>0</v>
      </c>
      <c r="BV98" s="732">
        <v>0</v>
      </c>
      <c r="BW98" s="732">
        <v>0</v>
      </c>
      <c r="BX98" s="732">
        <v>0</v>
      </c>
      <c r="BY98" s="732">
        <v>0</v>
      </c>
      <c r="BZ98" s="732">
        <v>0</v>
      </c>
      <c r="CA98" s="732">
        <v>0</v>
      </c>
      <c r="CB98" s="732">
        <v>0</v>
      </c>
      <c r="CC98" s="732">
        <v>0</v>
      </c>
      <c r="CG98" s="732">
        <v>0</v>
      </c>
      <c r="CH98" s="732">
        <v>0</v>
      </c>
      <c r="CI98" s="732">
        <v>0</v>
      </c>
      <c r="CJ98" s="732">
        <v>4</v>
      </c>
      <c r="CK98" s="732">
        <v>0</v>
      </c>
      <c r="CL98" s="732">
        <v>0</v>
      </c>
      <c r="CN98" s="732">
        <v>0</v>
      </c>
      <c r="CO98" s="732">
        <v>1</v>
      </c>
      <c r="CP98" s="732">
        <v>0</v>
      </c>
      <c r="CQ98" s="732">
        <v>0</v>
      </c>
      <c r="CR98" s="732">
        <v>2051.4970000000003</v>
      </c>
      <c r="CS98" s="732">
        <v>0</v>
      </c>
      <c r="CT98" s="732">
        <v>0</v>
      </c>
      <c r="CU98" s="732">
        <v>0</v>
      </c>
      <c r="CV98" s="732">
        <v>0</v>
      </c>
      <c r="CW98" s="732">
        <v>0</v>
      </c>
      <c r="CX98" s="732">
        <v>0</v>
      </c>
      <c r="CY98" s="732">
        <v>0</v>
      </c>
      <c r="CZ98" s="732">
        <v>0</v>
      </c>
      <c r="DA98" s="732">
        <v>1</v>
      </c>
      <c r="DB98" s="732">
        <v>13036712</v>
      </c>
      <c r="DC98" s="732">
        <v>0</v>
      </c>
      <c r="DD98" s="732">
        <v>0</v>
      </c>
      <c r="DE98" s="732">
        <v>2936460</v>
      </c>
      <c r="DF98" s="732">
        <v>2936460</v>
      </c>
      <c r="DG98" s="732">
        <v>2245</v>
      </c>
      <c r="DH98" s="732">
        <v>0</v>
      </c>
      <c r="DI98" s="732">
        <v>0</v>
      </c>
      <c r="DK98" s="732">
        <v>5392</v>
      </c>
      <c r="DL98" s="732">
        <v>0</v>
      </c>
      <c r="DM98" s="732">
        <v>534493</v>
      </c>
      <c r="DN98" s="732">
        <v>0</v>
      </c>
      <c r="DO98" s="732">
        <v>0</v>
      </c>
      <c r="DP98" s="732">
        <v>0</v>
      </c>
      <c r="DQ98" s="732">
        <v>0</v>
      </c>
      <c r="DR98" s="732">
        <v>0</v>
      </c>
      <c r="DS98" s="732">
        <v>0</v>
      </c>
      <c r="DT98" s="732">
        <v>0</v>
      </c>
      <c r="DU98" s="732">
        <v>0</v>
      </c>
      <c r="DV98" s="732">
        <v>0</v>
      </c>
      <c r="DW98" s="732">
        <v>0</v>
      </c>
      <c r="DX98" s="732">
        <v>0</v>
      </c>
      <c r="DY98" s="732">
        <v>0</v>
      </c>
      <c r="DZ98" s="732">
        <v>0</v>
      </c>
      <c r="EA98" s="732">
        <v>0</v>
      </c>
      <c r="EB98" s="732">
        <v>0</v>
      </c>
      <c r="EC98" s="732">
        <v>3.9570000000000003</v>
      </c>
      <c r="ED98" s="732">
        <v>28467</v>
      </c>
      <c r="EE98" s="732">
        <v>0</v>
      </c>
      <c r="EF98" s="732">
        <v>0</v>
      </c>
      <c r="EG98" s="732">
        <v>0</v>
      </c>
      <c r="EH98" s="732">
        <v>506026</v>
      </c>
      <c r="EI98" s="732">
        <v>0</v>
      </c>
      <c r="EJ98" s="732">
        <v>0</v>
      </c>
      <c r="EK98" s="732">
        <v>21.488</v>
      </c>
      <c r="EL98" s="732">
        <v>0</v>
      </c>
      <c r="EM98" s="732">
        <v>2.04</v>
      </c>
      <c r="EN98" s="732">
        <v>1.3580000000000001</v>
      </c>
      <c r="EO98" s="732">
        <v>0</v>
      </c>
      <c r="EP98" s="732">
        <v>0</v>
      </c>
      <c r="EQ98" s="732">
        <v>24.886000000000003</v>
      </c>
      <c r="ER98" s="732">
        <v>0</v>
      </c>
      <c r="ES98" s="732">
        <v>77.374000000000009</v>
      </c>
      <c r="ET98" s="732">
        <v>0</v>
      </c>
      <c r="EU98" s="732">
        <v>1087475</v>
      </c>
      <c r="EV98" s="732">
        <v>0</v>
      </c>
      <c r="EW98" s="732">
        <v>0</v>
      </c>
      <c r="EX98" s="732">
        <v>0</v>
      </c>
      <c r="EZ98" s="732">
        <v>16483190</v>
      </c>
      <c r="FA98" s="732">
        <v>0</v>
      </c>
      <c r="FB98" s="732">
        <v>17570665</v>
      </c>
      <c r="FC98" s="732">
        <v>0.97326799999999991</v>
      </c>
      <c r="FD98" s="732">
        <v>0</v>
      </c>
      <c r="FE98" s="732">
        <v>2305207</v>
      </c>
      <c r="FF98" s="732">
        <v>520319</v>
      </c>
      <c r="FG98" s="732">
        <v>5.4563E-2</v>
      </c>
      <c r="FH98" s="732">
        <v>4.8908E-2</v>
      </c>
      <c r="FI98" s="732">
        <v>0</v>
      </c>
      <c r="FJ98" s="732">
        <v>0</v>
      </c>
      <c r="FK98" s="732">
        <v>3329.8030000000003</v>
      </c>
      <c r="FL98" s="732">
        <v>20396191</v>
      </c>
      <c r="FM98" s="732">
        <v>0</v>
      </c>
      <c r="FN98" s="732">
        <v>0</v>
      </c>
      <c r="FO98" s="732">
        <v>0</v>
      </c>
      <c r="FP98" s="732">
        <v>0</v>
      </c>
      <c r="FQ98" s="732">
        <v>0</v>
      </c>
      <c r="FR98" s="732">
        <v>0</v>
      </c>
      <c r="FS98" s="732">
        <v>0</v>
      </c>
      <c r="FT98" s="732">
        <v>0</v>
      </c>
      <c r="FU98" s="732">
        <v>0</v>
      </c>
      <c r="FV98" s="732">
        <v>0</v>
      </c>
      <c r="FW98" s="732">
        <v>0</v>
      </c>
      <c r="FX98" s="732">
        <v>0</v>
      </c>
      <c r="FY98" s="732">
        <v>0</v>
      </c>
      <c r="FZ98" s="732">
        <v>0</v>
      </c>
      <c r="GA98" s="732">
        <v>0</v>
      </c>
      <c r="GB98" s="732">
        <v>293388</v>
      </c>
      <c r="GC98" s="732">
        <v>293388</v>
      </c>
      <c r="GD98" s="732">
        <v>33.230000000000004</v>
      </c>
      <c r="GF98" s="732">
        <v>0</v>
      </c>
      <c r="GG98" s="732">
        <v>0</v>
      </c>
      <c r="GH98" s="732">
        <v>0</v>
      </c>
      <c r="GI98" s="732">
        <v>0</v>
      </c>
      <c r="GJ98" s="732">
        <v>0</v>
      </c>
      <c r="GK98" s="732">
        <v>5143</v>
      </c>
      <c r="GL98" s="732">
        <v>24455</v>
      </c>
      <c r="GM98" s="732">
        <v>0</v>
      </c>
      <c r="GN98" s="732">
        <v>0</v>
      </c>
      <c r="GO98" s="732">
        <v>0</v>
      </c>
      <c r="GP98" s="732">
        <v>20396191</v>
      </c>
      <c r="GQ98" s="732">
        <v>20396191</v>
      </c>
      <c r="GR98" s="732">
        <v>0</v>
      </c>
      <c r="GS98" s="732">
        <v>0</v>
      </c>
      <c r="GT98" s="732">
        <v>0</v>
      </c>
      <c r="HB98" s="732">
        <v>0</v>
      </c>
      <c r="HC98" s="732">
        <v>0</v>
      </c>
      <c r="HD98" s="732">
        <v>0</v>
      </c>
    </row>
    <row r="99" spans="1:212" hidden="1" x14ac:dyDescent="0.2">
      <c r="A99" s="732">
        <v>101837</v>
      </c>
      <c r="B99" s="732">
        <v>28349</v>
      </c>
      <c r="C99" s="732">
        <v>35</v>
      </c>
      <c r="D99" s="732">
        <v>2021</v>
      </c>
      <c r="E99" s="732">
        <v>5392</v>
      </c>
      <c r="F99" s="732">
        <v>0</v>
      </c>
      <c r="G99" s="732">
        <v>304.57499999999999</v>
      </c>
      <c r="H99" s="732">
        <v>254.161</v>
      </c>
      <c r="I99" s="732">
        <v>254.161</v>
      </c>
      <c r="J99" s="732">
        <v>304.57499999999999</v>
      </c>
      <c r="K99" s="732">
        <v>0</v>
      </c>
      <c r="L99" s="732">
        <v>6540</v>
      </c>
      <c r="M99" s="732">
        <v>0</v>
      </c>
      <c r="N99" s="732">
        <v>0</v>
      </c>
      <c r="P99" s="732">
        <v>304.57499999999999</v>
      </c>
      <c r="Q99" s="732">
        <v>0</v>
      </c>
      <c r="R99" s="732">
        <v>145194</v>
      </c>
      <c r="S99" s="732">
        <v>476.71000000000004</v>
      </c>
      <c r="U99" s="732">
        <v>0</v>
      </c>
      <c r="V99" s="732">
        <v>12.242000000000001</v>
      </c>
      <c r="W99" s="732">
        <v>8006</v>
      </c>
      <c r="X99" s="732">
        <v>8006</v>
      </c>
      <c r="Z99" s="732">
        <v>0</v>
      </c>
      <c r="AA99" s="732">
        <v>1</v>
      </c>
      <c r="AB99" s="732">
        <v>1</v>
      </c>
      <c r="AC99" s="732">
        <v>0</v>
      </c>
      <c r="AD99" s="732" t="s">
        <v>318</v>
      </c>
      <c r="AE99" s="732">
        <v>0</v>
      </c>
      <c r="AH99" s="732">
        <v>0</v>
      </c>
      <c r="AI99" s="732">
        <v>0</v>
      </c>
      <c r="AJ99" s="732">
        <v>5104</v>
      </c>
      <c r="AK99" s="732" t="s">
        <v>787</v>
      </c>
      <c r="AL99" s="732" t="s">
        <v>13</v>
      </c>
      <c r="AM99" s="732">
        <v>0</v>
      </c>
      <c r="AN99" s="732">
        <v>0</v>
      </c>
      <c r="AO99" s="732">
        <v>0</v>
      </c>
      <c r="AP99" s="732">
        <v>0</v>
      </c>
      <c r="AQ99" s="732">
        <v>0</v>
      </c>
      <c r="AR99" s="732">
        <v>0</v>
      </c>
      <c r="AS99" s="732">
        <v>0</v>
      </c>
      <c r="AT99" s="732">
        <v>0</v>
      </c>
      <c r="AU99" s="732">
        <v>0</v>
      </c>
      <c r="AV99" s="732">
        <v>0</v>
      </c>
      <c r="AW99" s="732">
        <v>2777448</v>
      </c>
      <c r="AX99" s="732">
        <v>2730980</v>
      </c>
      <c r="AY99" s="732">
        <v>0</v>
      </c>
      <c r="AZ99" s="732">
        <v>190120</v>
      </c>
      <c r="BA99" s="732">
        <v>3.0830000000000002</v>
      </c>
      <c r="BB99" s="732">
        <v>0</v>
      </c>
      <c r="BC99" s="732">
        <v>0</v>
      </c>
      <c r="BD99" s="732">
        <v>0</v>
      </c>
      <c r="BE99" s="732">
        <v>0</v>
      </c>
      <c r="BF99" s="732">
        <v>2382046</v>
      </c>
      <c r="BG99" s="732">
        <v>0</v>
      </c>
      <c r="BH99" s="732">
        <v>163.36700000000002</v>
      </c>
      <c r="BI99" s="732">
        <v>44926</v>
      </c>
      <c r="BJ99" s="732">
        <v>12</v>
      </c>
      <c r="BK99" s="732">
        <v>0</v>
      </c>
      <c r="BL99" s="732">
        <v>0</v>
      </c>
      <c r="BM99" s="732">
        <v>0</v>
      </c>
      <c r="BN99" s="732">
        <v>0</v>
      </c>
      <c r="BO99" s="732">
        <v>0</v>
      </c>
      <c r="BP99" s="732">
        <v>0</v>
      </c>
      <c r="BQ99" s="732">
        <v>5392</v>
      </c>
      <c r="BR99" s="732">
        <v>1</v>
      </c>
      <c r="BS99" s="732">
        <v>0</v>
      </c>
      <c r="BT99" s="732">
        <v>0</v>
      </c>
      <c r="BU99" s="732">
        <v>0</v>
      </c>
      <c r="BV99" s="732">
        <v>0</v>
      </c>
      <c r="BW99" s="732">
        <v>0</v>
      </c>
      <c r="BX99" s="732">
        <v>0</v>
      </c>
      <c r="BY99" s="732">
        <v>0</v>
      </c>
      <c r="BZ99" s="732">
        <v>0</v>
      </c>
      <c r="CA99" s="732">
        <v>0</v>
      </c>
      <c r="CB99" s="732">
        <v>0</v>
      </c>
      <c r="CC99" s="732">
        <v>0</v>
      </c>
      <c r="CG99" s="732">
        <v>0</v>
      </c>
      <c r="CH99" s="732">
        <v>1542</v>
      </c>
      <c r="CI99" s="732">
        <v>0</v>
      </c>
      <c r="CJ99" s="732">
        <v>4</v>
      </c>
      <c r="CK99" s="732">
        <v>0</v>
      </c>
      <c r="CL99" s="732">
        <v>0</v>
      </c>
      <c r="CN99" s="732">
        <v>0</v>
      </c>
      <c r="CO99" s="732">
        <v>1</v>
      </c>
      <c r="CP99" s="732">
        <v>0</v>
      </c>
      <c r="CQ99" s="732">
        <v>0</v>
      </c>
      <c r="CR99" s="732">
        <v>304.57499999999999</v>
      </c>
      <c r="CS99" s="732">
        <v>0</v>
      </c>
      <c r="CT99" s="732">
        <v>0</v>
      </c>
      <c r="CU99" s="732">
        <v>0</v>
      </c>
      <c r="CV99" s="732">
        <v>0</v>
      </c>
      <c r="CW99" s="732">
        <v>0</v>
      </c>
      <c r="CX99" s="732">
        <v>0</v>
      </c>
      <c r="CY99" s="732">
        <v>0</v>
      </c>
      <c r="CZ99" s="732">
        <v>0</v>
      </c>
      <c r="DA99" s="732">
        <v>1</v>
      </c>
      <c r="DB99" s="732">
        <v>1662213</v>
      </c>
      <c r="DC99" s="732">
        <v>0</v>
      </c>
      <c r="DD99" s="732">
        <v>0</v>
      </c>
      <c r="DE99" s="732">
        <v>196854</v>
      </c>
      <c r="DF99" s="732">
        <v>196854</v>
      </c>
      <c r="DG99" s="732">
        <v>150.5</v>
      </c>
      <c r="DH99" s="732">
        <v>0</v>
      </c>
      <c r="DI99" s="732">
        <v>0</v>
      </c>
      <c r="DK99" s="732">
        <v>5392</v>
      </c>
      <c r="DL99" s="732">
        <v>0</v>
      </c>
      <c r="DM99" s="732">
        <v>137386</v>
      </c>
      <c r="DN99" s="732">
        <v>0</v>
      </c>
      <c r="DO99" s="732">
        <v>0</v>
      </c>
      <c r="DP99" s="732">
        <v>0</v>
      </c>
      <c r="DQ99" s="732">
        <v>0</v>
      </c>
      <c r="DR99" s="732">
        <v>0</v>
      </c>
      <c r="DS99" s="732">
        <v>0</v>
      </c>
      <c r="DT99" s="732">
        <v>0</v>
      </c>
      <c r="DU99" s="732">
        <v>0</v>
      </c>
      <c r="DV99" s="732">
        <v>0</v>
      </c>
      <c r="DW99" s="732">
        <v>0</v>
      </c>
      <c r="DX99" s="732">
        <v>0</v>
      </c>
      <c r="DY99" s="732">
        <v>0</v>
      </c>
      <c r="DZ99" s="732">
        <v>0</v>
      </c>
      <c r="EA99" s="732">
        <v>0</v>
      </c>
      <c r="EB99" s="732">
        <v>0</v>
      </c>
      <c r="EC99" s="732">
        <v>18.02</v>
      </c>
      <c r="ED99" s="732">
        <v>129636</v>
      </c>
      <c r="EE99" s="732">
        <v>0</v>
      </c>
      <c r="EF99" s="732">
        <v>0</v>
      </c>
      <c r="EG99" s="732">
        <v>0</v>
      </c>
      <c r="EH99" s="732">
        <v>7750</v>
      </c>
      <c r="EI99" s="732">
        <v>0</v>
      </c>
      <c r="EJ99" s="732">
        <v>0</v>
      </c>
      <c r="EK99" s="732">
        <v>0</v>
      </c>
      <c r="EL99" s="732">
        <v>0</v>
      </c>
      <c r="EM99" s="732">
        <v>0</v>
      </c>
      <c r="EN99" s="732">
        <v>0.23700000000000002</v>
      </c>
      <c r="EO99" s="732">
        <v>0</v>
      </c>
      <c r="EP99" s="732">
        <v>0</v>
      </c>
      <c r="EQ99" s="732">
        <v>0.23700000000000002</v>
      </c>
      <c r="ER99" s="732">
        <v>0</v>
      </c>
      <c r="ES99" s="732">
        <v>1.1850000000000001</v>
      </c>
      <c r="ET99" s="732">
        <v>1542</v>
      </c>
      <c r="EU99" s="732">
        <v>190120</v>
      </c>
      <c r="EV99" s="732">
        <v>0</v>
      </c>
      <c r="EW99" s="732">
        <v>0</v>
      </c>
      <c r="EX99" s="732">
        <v>0</v>
      </c>
      <c r="EZ99" s="732">
        <v>2334936</v>
      </c>
      <c r="FA99" s="732">
        <v>0</v>
      </c>
      <c r="FB99" s="732">
        <v>2525056</v>
      </c>
      <c r="FC99" s="732">
        <v>0.97326799999999991</v>
      </c>
      <c r="FD99" s="732">
        <v>0</v>
      </c>
      <c r="FE99" s="732">
        <v>323113</v>
      </c>
      <c r="FF99" s="732">
        <v>72931</v>
      </c>
      <c r="FG99" s="732">
        <v>5.4563E-2</v>
      </c>
      <c r="FH99" s="732">
        <v>4.8908E-2</v>
      </c>
      <c r="FI99" s="732">
        <v>0</v>
      </c>
      <c r="FJ99" s="732">
        <v>0</v>
      </c>
      <c r="FK99" s="732">
        <v>466.72700000000003</v>
      </c>
      <c r="FL99" s="732">
        <v>2922642</v>
      </c>
      <c r="FM99" s="732">
        <v>0</v>
      </c>
      <c r="FN99" s="732">
        <v>0</v>
      </c>
      <c r="FO99" s="732">
        <v>32658</v>
      </c>
      <c r="FP99" s="732">
        <v>0</v>
      </c>
      <c r="FQ99" s="732">
        <v>32658</v>
      </c>
      <c r="FR99" s="732">
        <v>32658</v>
      </c>
      <c r="FS99" s="732">
        <v>0</v>
      </c>
      <c r="FT99" s="732">
        <v>0</v>
      </c>
      <c r="FU99" s="732">
        <v>0</v>
      </c>
      <c r="FV99" s="732">
        <v>0</v>
      </c>
      <c r="FW99" s="732">
        <v>0</v>
      </c>
      <c r="FX99" s="732">
        <v>0</v>
      </c>
      <c r="FY99" s="732">
        <v>0</v>
      </c>
      <c r="FZ99" s="732">
        <v>0</v>
      </c>
      <c r="GA99" s="732">
        <v>0</v>
      </c>
      <c r="GB99" s="732">
        <v>443013</v>
      </c>
      <c r="GC99" s="732">
        <v>443013</v>
      </c>
      <c r="GD99" s="732">
        <v>50.177</v>
      </c>
      <c r="GF99" s="732">
        <v>0</v>
      </c>
      <c r="GG99" s="732">
        <v>0</v>
      </c>
      <c r="GH99" s="732">
        <v>0</v>
      </c>
      <c r="GI99" s="732">
        <v>0</v>
      </c>
      <c r="GJ99" s="732">
        <v>0</v>
      </c>
      <c r="GK99" s="732">
        <v>5238</v>
      </c>
      <c r="GL99" s="732">
        <v>9088</v>
      </c>
      <c r="GM99" s="732">
        <v>0</v>
      </c>
      <c r="GN99" s="732">
        <v>31476</v>
      </c>
      <c r="GO99" s="732">
        <v>0</v>
      </c>
      <c r="GP99" s="732">
        <v>2921100</v>
      </c>
      <c r="GQ99" s="732">
        <v>2921100</v>
      </c>
      <c r="GR99" s="732">
        <v>0</v>
      </c>
      <c r="GS99" s="732">
        <v>0</v>
      </c>
      <c r="GT99" s="732">
        <v>0</v>
      </c>
      <c r="HB99" s="732">
        <v>0</v>
      </c>
      <c r="HC99" s="732">
        <v>0</v>
      </c>
      <c r="HD99" s="732">
        <v>0</v>
      </c>
    </row>
    <row r="100" spans="1:212" x14ac:dyDescent="0.2">
      <c r="A100" s="732">
        <v>101838</v>
      </c>
      <c r="B100" s="732">
        <v>28349</v>
      </c>
      <c r="C100" s="732">
        <v>35</v>
      </c>
      <c r="D100" s="732">
        <v>2021</v>
      </c>
      <c r="E100" s="732">
        <v>5392</v>
      </c>
      <c r="F100" s="732">
        <v>0</v>
      </c>
      <c r="G100" s="732">
        <v>1745.298</v>
      </c>
      <c r="H100" s="732">
        <v>1667.825</v>
      </c>
      <c r="I100" s="732">
        <v>1667.825</v>
      </c>
      <c r="J100" s="732">
        <v>1745.298</v>
      </c>
      <c r="K100" s="732">
        <v>0</v>
      </c>
      <c r="L100" s="732">
        <v>6540</v>
      </c>
      <c r="M100" s="732">
        <v>0</v>
      </c>
      <c r="N100" s="732">
        <v>0</v>
      </c>
      <c r="P100" s="732">
        <v>1745.298</v>
      </c>
      <c r="Q100" s="732">
        <v>0</v>
      </c>
      <c r="R100" s="732">
        <v>832001</v>
      </c>
      <c r="S100" s="732">
        <v>476.71000000000004</v>
      </c>
      <c r="U100" s="732">
        <v>0</v>
      </c>
      <c r="V100" s="732">
        <v>906.14800000000002</v>
      </c>
      <c r="W100" s="732">
        <v>592621</v>
      </c>
      <c r="X100" s="732">
        <v>592621</v>
      </c>
      <c r="Z100" s="732">
        <v>0</v>
      </c>
      <c r="AA100" s="732">
        <v>1</v>
      </c>
      <c r="AB100" s="732">
        <v>1</v>
      </c>
      <c r="AC100" s="732">
        <v>0</v>
      </c>
      <c r="AD100" s="732" t="s">
        <v>318</v>
      </c>
      <c r="AE100" s="732">
        <v>0</v>
      </c>
      <c r="AH100" s="732">
        <v>0</v>
      </c>
      <c r="AI100" s="732">
        <v>0</v>
      </c>
      <c r="AJ100" s="732">
        <v>5104</v>
      </c>
      <c r="AK100" s="732" t="s">
        <v>787</v>
      </c>
      <c r="AL100" s="732" t="s">
        <v>14</v>
      </c>
      <c r="AM100" s="732">
        <v>0</v>
      </c>
      <c r="AN100" s="732">
        <v>0</v>
      </c>
      <c r="AO100" s="732">
        <v>0</v>
      </c>
      <c r="AP100" s="732">
        <v>0</v>
      </c>
      <c r="AQ100" s="732">
        <v>0</v>
      </c>
      <c r="AR100" s="732">
        <v>0</v>
      </c>
      <c r="AS100" s="732">
        <v>0</v>
      </c>
      <c r="AT100" s="732">
        <v>0</v>
      </c>
      <c r="AU100" s="732">
        <v>0</v>
      </c>
      <c r="AV100" s="732">
        <v>0</v>
      </c>
      <c r="AW100" s="732">
        <v>17057292</v>
      </c>
      <c r="AX100" s="732">
        <v>16935330</v>
      </c>
      <c r="AY100" s="732">
        <v>0</v>
      </c>
      <c r="AZ100" s="732">
        <v>953963</v>
      </c>
      <c r="BA100" s="732">
        <v>0</v>
      </c>
      <c r="BB100" s="732">
        <v>0</v>
      </c>
      <c r="BC100" s="732">
        <v>0</v>
      </c>
      <c r="BD100" s="732">
        <v>0</v>
      </c>
      <c r="BE100" s="732">
        <v>0</v>
      </c>
      <c r="BF100" s="732">
        <v>14839469</v>
      </c>
      <c r="BG100" s="732">
        <v>0</v>
      </c>
      <c r="BH100" s="732">
        <v>443.49700000000001</v>
      </c>
      <c r="BI100" s="732">
        <v>121962</v>
      </c>
      <c r="BJ100" s="732">
        <v>12</v>
      </c>
      <c r="BK100" s="732">
        <v>0</v>
      </c>
      <c r="BL100" s="732">
        <v>0</v>
      </c>
      <c r="BM100" s="732">
        <v>0</v>
      </c>
      <c r="BN100" s="732">
        <v>0</v>
      </c>
      <c r="BO100" s="732">
        <v>0</v>
      </c>
      <c r="BP100" s="732">
        <v>0</v>
      </c>
      <c r="BQ100" s="732">
        <v>5392</v>
      </c>
      <c r="BR100" s="732">
        <v>1</v>
      </c>
      <c r="BS100" s="732">
        <v>0</v>
      </c>
      <c r="BT100" s="732">
        <v>0</v>
      </c>
      <c r="BU100" s="732">
        <v>0</v>
      </c>
      <c r="BV100" s="732">
        <v>0</v>
      </c>
      <c r="BW100" s="732">
        <v>0</v>
      </c>
      <c r="BX100" s="732">
        <v>0</v>
      </c>
      <c r="BY100" s="732">
        <v>0</v>
      </c>
      <c r="BZ100" s="732">
        <v>0</v>
      </c>
      <c r="CA100" s="732">
        <v>0</v>
      </c>
      <c r="CB100" s="732">
        <v>0</v>
      </c>
      <c r="CC100" s="732">
        <v>0</v>
      </c>
      <c r="CG100" s="732">
        <v>0</v>
      </c>
      <c r="CH100" s="732">
        <v>0</v>
      </c>
      <c r="CI100" s="732">
        <v>0</v>
      </c>
      <c r="CJ100" s="732">
        <v>4</v>
      </c>
      <c r="CK100" s="732">
        <v>0</v>
      </c>
      <c r="CL100" s="732">
        <v>0</v>
      </c>
      <c r="CN100" s="732">
        <v>0</v>
      </c>
      <c r="CO100" s="732">
        <v>1</v>
      </c>
      <c r="CP100" s="732">
        <v>5.5E-2</v>
      </c>
      <c r="CQ100" s="732">
        <v>0</v>
      </c>
      <c r="CR100" s="732">
        <v>1745.298</v>
      </c>
      <c r="CS100" s="732">
        <v>0</v>
      </c>
      <c r="CT100" s="732">
        <v>0</v>
      </c>
      <c r="CU100" s="732">
        <v>0</v>
      </c>
      <c r="CV100" s="732">
        <v>0</v>
      </c>
      <c r="CW100" s="732">
        <v>0</v>
      </c>
      <c r="CX100" s="732">
        <v>0</v>
      </c>
      <c r="CY100" s="732">
        <v>0</v>
      </c>
      <c r="CZ100" s="732">
        <v>0</v>
      </c>
      <c r="DA100" s="732">
        <v>1</v>
      </c>
      <c r="DB100" s="732">
        <v>10907576</v>
      </c>
      <c r="DC100" s="732">
        <v>0</v>
      </c>
      <c r="DD100" s="732">
        <v>0</v>
      </c>
      <c r="DE100" s="732">
        <v>1813110</v>
      </c>
      <c r="DF100" s="732">
        <v>1813977</v>
      </c>
      <c r="DG100" s="732">
        <v>1386.17</v>
      </c>
      <c r="DH100" s="732">
        <v>0</v>
      </c>
      <c r="DI100" s="732">
        <v>867</v>
      </c>
      <c r="DK100" s="732">
        <v>5392</v>
      </c>
      <c r="DL100" s="732">
        <v>0</v>
      </c>
      <c r="DM100" s="732">
        <v>1741096</v>
      </c>
      <c r="DN100" s="732">
        <v>0</v>
      </c>
      <c r="DO100" s="732">
        <v>0</v>
      </c>
      <c r="DP100" s="732">
        <v>0</v>
      </c>
      <c r="DQ100" s="732">
        <v>0</v>
      </c>
      <c r="DR100" s="732">
        <v>0</v>
      </c>
      <c r="DS100" s="732">
        <v>0</v>
      </c>
      <c r="DT100" s="732">
        <v>0</v>
      </c>
      <c r="DU100" s="732">
        <v>0</v>
      </c>
      <c r="DV100" s="732">
        <v>0</v>
      </c>
      <c r="DW100" s="732">
        <v>0</v>
      </c>
      <c r="DX100" s="732">
        <v>0</v>
      </c>
      <c r="DY100" s="732">
        <v>0</v>
      </c>
      <c r="DZ100" s="732">
        <v>0</v>
      </c>
      <c r="EA100" s="732">
        <v>0</v>
      </c>
      <c r="EB100" s="732">
        <v>0</v>
      </c>
      <c r="EC100" s="732">
        <v>59.187000000000005</v>
      </c>
      <c r="ED100" s="732">
        <v>425791</v>
      </c>
      <c r="EE100" s="732">
        <v>0</v>
      </c>
      <c r="EF100" s="732">
        <v>0</v>
      </c>
      <c r="EG100" s="732">
        <v>0</v>
      </c>
      <c r="EH100" s="732">
        <v>531185</v>
      </c>
      <c r="EI100" s="732">
        <v>784120</v>
      </c>
      <c r="EJ100" s="732">
        <v>29.974</v>
      </c>
      <c r="EK100" s="732">
        <v>23.832000000000001</v>
      </c>
      <c r="EL100" s="732">
        <v>0</v>
      </c>
      <c r="EM100" s="732">
        <v>0</v>
      </c>
      <c r="EN100" s="732">
        <v>1.9450000000000001</v>
      </c>
      <c r="EO100" s="732">
        <v>0</v>
      </c>
      <c r="EP100" s="732">
        <v>0</v>
      </c>
      <c r="EQ100" s="732">
        <v>55.751000000000005</v>
      </c>
      <c r="ER100" s="732">
        <v>0</v>
      </c>
      <c r="ES100" s="732">
        <v>81.221000000000004</v>
      </c>
      <c r="ET100" s="732">
        <v>0</v>
      </c>
      <c r="EU100" s="732">
        <v>953963</v>
      </c>
      <c r="EV100" s="732">
        <v>0</v>
      </c>
      <c r="EW100" s="732">
        <v>0</v>
      </c>
      <c r="EX100" s="732">
        <v>0</v>
      </c>
      <c r="EZ100" s="732">
        <v>14468086</v>
      </c>
      <c r="FA100" s="732">
        <v>0</v>
      </c>
      <c r="FB100" s="732">
        <v>15422049</v>
      </c>
      <c r="FC100" s="732">
        <v>0.97326799999999991</v>
      </c>
      <c r="FD100" s="732">
        <v>0</v>
      </c>
      <c r="FE100" s="732">
        <v>2012903</v>
      </c>
      <c r="FF100" s="732">
        <v>454341</v>
      </c>
      <c r="FG100" s="732">
        <v>5.4563E-2</v>
      </c>
      <c r="FH100" s="732">
        <v>4.8908E-2</v>
      </c>
      <c r="FI100" s="732">
        <v>0</v>
      </c>
      <c r="FJ100" s="732">
        <v>0</v>
      </c>
      <c r="FK100" s="732">
        <v>2907.578</v>
      </c>
      <c r="FL100" s="732">
        <v>17889293</v>
      </c>
      <c r="FM100" s="732">
        <v>0</v>
      </c>
      <c r="FN100" s="732">
        <v>0</v>
      </c>
      <c r="FO100" s="732">
        <v>53033</v>
      </c>
      <c r="FP100" s="732">
        <v>0</v>
      </c>
      <c r="FQ100" s="732">
        <v>53033</v>
      </c>
      <c r="FR100" s="732">
        <v>53033</v>
      </c>
      <c r="FS100" s="732">
        <v>0</v>
      </c>
      <c r="FT100" s="732">
        <v>0</v>
      </c>
      <c r="FU100" s="732">
        <v>0</v>
      </c>
      <c r="FV100" s="732">
        <v>0</v>
      </c>
      <c r="FW100" s="732">
        <v>0</v>
      </c>
      <c r="FX100" s="732">
        <v>0</v>
      </c>
      <c r="FY100" s="732">
        <v>0</v>
      </c>
      <c r="FZ100" s="732">
        <v>0</v>
      </c>
      <c r="GA100" s="732">
        <v>0</v>
      </c>
      <c r="GB100" s="732">
        <v>191784</v>
      </c>
      <c r="GC100" s="732">
        <v>191784</v>
      </c>
      <c r="GD100" s="732">
        <v>21.722000000000001</v>
      </c>
      <c r="GF100" s="732">
        <v>0</v>
      </c>
      <c r="GG100" s="732">
        <v>0</v>
      </c>
      <c r="GH100" s="732">
        <v>0</v>
      </c>
      <c r="GI100" s="732">
        <v>0</v>
      </c>
      <c r="GJ100" s="732">
        <v>0</v>
      </c>
      <c r="GK100" s="732">
        <v>5167</v>
      </c>
      <c r="GL100" s="732">
        <v>32090</v>
      </c>
      <c r="GM100" s="732">
        <v>0</v>
      </c>
      <c r="GN100" s="732">
        <v>0</v>
      </c>
      <c r="GO100" s="732">
        <v>0</v>
      </c>
      <c r="GP100" s="732">
        <v>17889293</v>
      </c>
      <c r="GQ100" s="732">
        <v>17889293</v>
      </c>
      <c r="GR100" s="732">
        <v>0</v>
      </c>
      <c r="GS100" s="732">
        <v>0</v>
      </c>
      <c r="GT100" s="732">
        <v>0</v>
      </c>
      <c r="HB100" s="732">
        <v>0</v>
      </c>
      <c r="HC100" s="732">
        <v>0</v>
      </c>
      <c r="HD100" s="732">
        <v>0</v>
      </c>
    </row>
    <row r="101" spans="1:212" x14ac:dyDescent="0.2">
      <c r="A101" s="732">
        <v>101840</v>
      </c>
      <c r="B101" s="732">
        <v>28349</v>
      </c>
      <c r="C101" s="732">
        <v>35</v>
      </c>
      <c r="D101" s="732">
        <v>2021</v>
      </c>
      <c r="E101" s="732">
        <v>5392</v>
      </c>
      <c r="F101" s="732">
        <v>0</v>
      </c>
      <c r="G101" s="732">
        <v>395.27300000000002</v>
      </c>
      <c r="H101" s="732">
        <v>392.65500000000003</v>
      </c>
      <c r="I101" s="732">
        <v>392.65500000000003</v>
      </c>
      <c r="J101" s="732">
        <v>395.27300000000002</v>
      </c>
      <c r="K101" s="732">
        <v>0</v>
      </c>
      <c r="L101" s="732">
        <v>6540</v>
      </c>
      <c r="M101" s="732">
        <v>0</v>
      </c>
      <c r="N101" s="732">
        <v>0</v>
      </c>
      <c r="P101" s="732">
        <v>395.27300000000002</v>
      </c>
      <c r="Q101" s="732">
        <v>0</v>
      </c>
      <c r="R101" s="732">
        <v>188431</v>
      </c>
      <c r="S101" s="732">
        <v>476.71000000000004</v>
      </c>
      <c r="U101" s="732">
        <v>0</v>
      </c>
      <c r="V101" s="732">
        <v>8.218</v>
      </c>
      <c r="W101" s="732">
        <v>5375</v>
      </c>
      <c r="X101" s="732">
        <v>5375</v>
      </c>
      <c r="Z101" s="732">
        <v>0</v>
      </c>
      <c r="AA101" s="732">
        <v>1</v>
      </c>
      <c r="AB101" s="732">
        <v>1</v>
      </c>
      <c r="AC101" s="732">
        <v>0</v>
      </c>
      <c r="AD101" s="732" t="s">
        <v>318</v>
      </c>
      <c r="AE101" s="732">
        <v>0</v>
      </c>
      <c r="AH101" s="732">
        <v>0</v>
      </c>
      <c r="AI101" s="732">
        <v>0</v>
      </c>
      <c r="AJ101" s="732">
        <v>5104</v>
      </c>
      <c r="AK101" s="732" t="s">
        <v>787</v>
      </c>
      <c r="AL101" s="732" t="s">
        <v>30</v>
      </c>
      <c r="AM101" s="732">
        <v>0</v>
      </c>
      <c r="AN101" s="732">
        <v>0</v>
      </c>
      <c r="AO101" s="732">
        <v>0</v>
      </c>
      <c r="AP101" s="732">
        <v>0</v>
      </c>
      <c r="AQ101" s="732">
        <v>0</v>
      </c>
      <c r="AR101" s="732">
        <v>0</v>
      </c>
      <c r="AS101" s="732">
        <v>0</v>
      </c>
      <c r="AT101" s="732">
        <v>0</v>
      </c>
      <c r="AU101" s="732">
        <v>0</v>
      </c>
      <c r="AV101" s="732">
        <v>0</v>
      </c>
      <c r="AW101" s="732">
        <v>3720686</v>
      </c>
      <c r="AX101" s="732">
        <v>3705686</v>
      </c>
      <c r="AY101" s="732">
        <v>0</v>
      </c>
      <c r="AZ101" s="732">
        <v>188431</v>
      </c>
      <c r="BA101" s="732">
        <v>30</v>
      </c>
      <c r="BB101" s="732">
        <v>15511</v>
      </c>
      <c r="BC101" s="732">
        <v>15511</v>
      </c>
      <c r="BD101" s="732">
        <v>19.763999999999999</v>
      </c>
      <c r="BE101" s="732">
        <v>0</v>
      </c>
      <c r="BF101" s="732">
        <v>3262147</v>
      </c>
      <c r="BG101" s="732">
        <v>0</v>
      </c>
      <c r="BH101" s="732">
        <v>0</v>
      </c>
      <c r="BI101" s="732">
        <v>0</v>
      </c>
      <c r="BJ101" s="732">
        <v>12</v>
      </c>
      <c r="BK101" s="732">
        <v>0</v>
      </c>
      <c r="BL101" s="732">
        <v>0</v>
      </c>
      <c r="BM101" s="732">
        <v>0</v>
      </c>
      <c r="BN101" s="732">
        <v>0</v>
      </c>
      <c r="BO101" s="732">
        <v>0</v>
      </c>
      <c r="BP101" s="732">
        <v>0</v>
      </c>
      <c r="BQ101" s="732">
        <v>5392</v>
      </c>
      <c r="BR101" s="732">
        <v>1</v>
      </c>
      <c r="BS101" s="732">
        <v>0</v>
      </c>
      <c r="BT101" s="732">
        <v>0</v>
      </c>
      <c r="BU101" s="732">
        <v>0</v>
      </c>
      <c r="BV101" s="732">
        <v>0</v>
      </c>
      <c r="BW101" s="732">
        <v>0</v>
      </c>
      <c r="BX101" s="732">
        <v>0</v>
      </c>
      <c r="BY101" s="732">
        <v>0</v>
      </c>
      <c r="BZ101" s="732">
        <v>0</v>
      </c>
      <c r="CA101" s="732">
        <v>0</v>
      </c>
      <c r="CB101" s="732">
        <v>0</v>
      </c>
      <c r="CC101" s="732">
        <v>0</v>
      </c>
      <c r="CG101" s="732">
        <v>0</v>
      </c>
      <c r="CH101" s="732">
        <v>15000</v>
      </c>
      <c r="CI101" s="732">
        <v>0</v>
      </c>
      <c r="CJ101" s="732">
        <v>4</v>
      </c>
      <c r="CK101" s="732">
        <v>0</v>
      </c>
      <c r="CL101" s="732">
        <v>0</v>
      </c>
      <c r="CN101" s="732">
        <v>0</v>
      </c>
      <c r="CO101" s="732">
        <v>1</v>
      </c>
      <c r="CP101" s="732">
        <v>0</v>
      </c>
      <c r="CQ101" s="732">
        <v>0</v>
      </c>
      <c r="CR101" s="732">
        <v>395.27300000000002</v>
      </c>
      <c r="CS101" s="732">
        <v>0</v>
      </c>
      <c r="CT101" s="732">
        <v>0</v>
      </c>
      <c r="CU101" s="732">
        <v>0</v>
      </c>
      <c r="CV101" s="732">
        <v>0</v>
      </c>
      <c r="CW101" s="732">
        <v>0</v>
      </c>
      <c r="CX101" s="732">
        <v>0</v>
      </c>
      <c r="CY101" s="732">
        <v>0</v>
      </c>
      <c r="CZ101" s="732">
        <v>0</v>
      </c>
      <c r="DA101" s="732">
        <v>1</v>
      </c>
      <c r="DB101" s="732">
        <v>2567964</v>
      </c>
      <c r="DC101" s="732">
        <v>0</v>
      </c>
      <c r="DD101" s="732">
        <v>0</v>
      </c>
      <c r="DE101" s="732">
        <v>682776</v>
      </c>
      <c r="DF101" s="732">
        <v>682776</v>
      </c>
      <c r="DG101" s="732">
        <v>522</v>
      </c>
      <c r="DH101" s="732">
        <v>0</v>
      </c>
      <c r="DI101" s="732">
        <v>0</v>
      </c>
      <c r="DK101" s="732">
        <v>5392</v>
      </c>
      <c r="DL101" s="732">
        <v>0</v>
      </c>
      <c r="DM101" s="732">
        <v>80120</v>
      </c>
      <c r="DN101" s="732">
        <v>0</v>
      </c>
      <c r="DO101" s="732">
        <v>0</v>
      </c>
      <c r="DP101" s="732">
        <v>0</v>
      </c>
      <c r="DQ101" s="732">
        <v>0</v>
      </c>
      <c r="DR101" s="732">
        <v>0</v>
      </c>
      <c r="DS101" s="732">
        <v>0</v>
      </c>
      <c r="DT101" s="732">
        <v>0</v>
      </c>
      <c r="DU101" s="732">
        <v>0</v>
      </c>
      <c r="DV101" s="732">
        <v>0</v>
      </c>
      <c r="DW101" s="732">
        <v>0</v>
      </c>
      <c r="DX101" s="732">
        <v>0</v>
      </c>
      <c r="DY101" s="732">
        <v>0</v>
      </c>
      <c r="DZ101" s="732">
        <v>0</v>
      </c>
      <c r="EA101" s="732">
        <v>0</v>
      </c>
      <c r="EB101" s="732">
        <v>0</v>
      </c>
      <c r="EC101" s="732">
        <v>3.4170000000000003</v>
      </c>
      <c r="ED101" s="732">
        <v>24582</v>
      </c>
      <c r="EE101" s="732">
        <v>0</v>
      </c>
      <c r="EF101" s="732">
        <v>0</v>
      </c>
      <c r="EG101" s="732">
        <v>0</v>
      </c>
      <c r="EH101" s="732">
        <v>55538</v>
      </c>
      <c r="EI101" s="732">
        <v>0</v>
      </c>
      <c r="EJ101" s="732">
        <v>0</v>
      </c>
      <c r="EK101" s="732">
        <v>2.2989999999999999</v>
      </c>
      <c r="EL101" s="732">
        <v>0</v>
      </c>
      <c r="EM101" s="732">
        <v>0</v>
      </c>
      <c r="EN101" s="732">
        <v>0.31900000000000001</v>
      </c>
      <c r="EO101" s="732">
        <v>0</v>
      </c>
      <c r="EP101" s="732">
        <v>0</v>
      </c>
      <c r="EQ101" s="732">
        <v>2.6180000000000003</v>
      </c>
      <c r="ER101" s="732">
        <v>0</v>
      </c>
      <c r="ES101" s="732">
        <v>8.4920000000000009</v>
      </c>
      <c r="ET101" s="732">
        <v>15000</v>
      </c>
      <c r="EU101" s="732">
        <v>188431</v>
      </c>
      <c r="EV101" s="732">
        <v>0</v>
      </c>
      <c r="EW101" s="732">
        <v>0</v>
      </c>
      <c r="EX101" s="732">
        <v>0</v>
      </c>
      <c r="EZ101" s="732">
        <v>3163315</v>
      </c>
      <c r="FA101" s="732">
        <v>0</v>
      </c>
      <c r="FB101" s="732">
        <v>3351746</v>
      </c>
      <c r="FC101" s="732">
        <v>0.97326799999999991</v>
      </c>
      <c r="FD101" s="732">
        <v>0</v>
      </c>
      <c r="FE101" s="732">
        <v>442494</v>
      </c>
      <c r="FF101" s="732">
        <v>99877</v>
      </c>
      <c r="FG101" s="732">
        <v>5.4563E-2</v>
      </c>
      <c r="FH101" s="732">
        <v>4.8908E-2</v>
      </c>
      <c r="FI101" s="732">
        <v>0</v>
      </c>
      <c r="FJ101" s="732">
        <v>0</v>
      </c>
      <c r="FK101" s="732">
        <v>639.16999999999996</v>
      </c>
      <c r="FL101" s="732">
        <v>3909117</v>
      </c>
      <c r="FM101" s="732">
        <v>0</v>
      </c>
      <c r="FN101" s="732">
        <v>0</v>
      </c>
      <c r="FO101" s="732">
        <v>0</v>
      </c>
      <c r="FP101" s="732">
        <v>0</v>
      </c>
      <c r="FQ101" s="732">
        <v>0</v>
      </c>
      <c r="FR101" s="732">
        <v>0</v>
      </c>
      <c r="FS101" s="732">
        <v>0</v>
      </c>
      <c r="FT101" s="732">
        <v>0</v>
      </c>
      <c r="FU101" s="732">
        <v>0</v>
      </c>
      <c r="FV101" s="732">
        <v>0</v>
      </c>
      <c r="FW101" s="732">
        <v>0</v>
      </c>
      <c r="FX101" s="732">
        <v>0</v>
      </c>
      <c r="FY101" s="732">
        <v>0</v>
      </c>
      <c r="FZ101" s="732">
        <v>0</v>
      </c>
      <c r="GA101" s="732">
        <v>0</v>
      </c>
      <c r="GB101" s="732">
        <v>0</v>
      </c>
      <c r="GC101" s="732">
        <v>0</v>
      </c>
      <c r="GD101" s="732">
        <v>0</v>
      </c>
      <c r="GF101" s="732">
        <v>0</v>
      </c>
      <c r="GG101" s="732">
        <v>0</v>
      </c>
      <c r="GH101" s="732">
        <v>0</v>
      </c>
      <c r="GI101" s="732">
        <v>0</v>
      </c>
      <c r="GJ101" s="732">
        <v>0</v>
      </c>
      <c r="GK101" s="732">
        <v>4970</v>
      </c>
      <c r="GL101" s="732">
        <v>12974</v>
      </c>
      <c r="GM101" s="732">
        <v>0</v>
      </c>
      <c r="GN101" s="732">
        <v>0</v>
      </c>
      <c r="GO101" s="732">
        <v>0</v>
      </c>
      <c r="GP101" s="732">
        <v>3894117</v>
      </c>
      <c r="GQ101" s="732">
        <v>3894117</v>
      </c>
      <c r="GR101" s="732">
        <v>0</v>
      </c>
      <c r="GS101" s="732">
        <v>0</v>
      </c>
      <c r="GT101" s="732">
        <v>0</v>
      </c>
      <c r="HB101" s="732">
        <v>0</v>
      </c>
      <c r="HC101" s="732">
        <v>0</v>
      </c>
      <c r="HD101" s="732">
        <v>0</v>
      </c>
    </row>
    <row r="102" spans="1:212" x14ac:dyDescent="0.2">
      <c r="A102" s="732">
        <v>101842</v>
      </c>
      <c r="B102" s="732">
        <v>28349</v>
      </c>
      <c r="C102" s="732">
        <v>35</v>
      </c>
      <c r="D102" s="732">
        <v>2021</v>
      </c>
      <c r="E102" s="732">
        <v>5392</v>
      </c>
      <c r="F102" s="732">
        <v>0</v>
      </c>
      <c r="G102" s="732">
        <v>51.305</v>
      </c>
      <c r="H102" s="732">
        <v>27.82</v>
      </c>
      <c r="I102" s="732">
        <v>27.82</v>
      </c>
      <c r="J102" s="732">
        <v>51.305</v>
      </c>
      <c r="K102" s="732">
        <v>0</v>
      </c>
      <c r="L102" s="732">
        <v>6540</v>
      </c>
      <c r="M102" s="732">
        <v>0</v>
      </c>
      <c r="N102" s="732">
        <v>0</v>
      </c>
      <c r="P102" s="732">
        <v>51.305</v>
      </c>
      <c r="Q102" s="732">
        <v>0</v>
      </c>
      <c r="R102" s="732">
        <v>24458</v>
      </c>
      <c r="S102" s="732">
        <v>476.71000000000004</v>
      </c>
      <c r="U102" s="732">
        <v>0</v>
      </c>
      <c r="V102" s="732">
        <v>11.49</v>
      </c>
      <c r="W102" s="732">
        <v>7514</v>
      </c>
      <c r="X102" s="732">
        <v>7514</v>
      </c>
      <c r="Z102" s="732">
        <v>0</v>
      </c>
      <c r="AA102" s="732">
        <v>1</v>
      </c>
      <c r="AB102" s="732">
        <v>1</v>
      </c>
      <c r="AC102" s="732">
        <v>0</v>
      </c>
      <c r="AD102" s="732" t="s">
        <v>318</v>
      </c>
      <c r="AE102" s="732">
        <v>0</v>
      </c>
      <c r="AH102" s="732">
        <v>0</v>
      </c>
      <c r="AI102" s="732">
        <v>0</v>
      </c>
      <c r="AJ102" s="732">
        <v>5104</v>
      </c>
      <c r="AK102" s="732" t="s">
        <v>787</v>
      </c>
      <c r="AL102" s="732" t="s">
        <v>31</v>
      </c>
      <c r="AM102" s="732">
        <v>0</v>
      </c>
      <c r="AN102" s="732">
        <v>0</v>
      </c>
      <c r="AO102" s="732">
        <v>0</v>
      </c>
      <c r="AP102" s="732">
        <v>0</v>
      </c>
      <c r="AQ102" s="732">
        <v>0</v>
      </c>
      <c r="AR102" s="732">
        <v>0</v>
      </c>
      <c r="AS102" s="732">
        <v>0</v>
      </c>
      <c r="AT102" s="732">
        <v>0</v>
      </c>
      <c r="AU102" s="732">
        <v>0</v>
      </c>
      <c r="AV102" s="732">
        <v>0</v>
      </c>
      <c r="AW102" s="732">
        <v>530307</v>
      </c>
      <c r="AX102" s="732">
        <v>521359</v>
      </c>
      <c r="AY102" s="732">
        <v>0</v>
      </c>
      <c r="AZ102" s="732">
        <v>32406</v>
      </c>
      <c r="BA102" s="732">
        <v>2</v>
      </c>
      <c r="BB102" s="732">
        <v>0</v>
      </c>
      <c r="BC102" s="732">
        <v>0</v>
      </c>
      <c r="BD102" s="732">
        <v>0</v>
      </c>
      <c r="BE102" s="732">
        <v>0</v>
      </c>
      <c r="BF102" s="732">
        <v>457237</v>
      </c>
      <c r="BG102" s="732">
        <v>0</v>
      </c>
      <c r="BH102" s="732">
        <v>28.903000000000002</v>
      </c>
      <c r="BI102" s="732">
        <v>7948</v>
      </c>
      <c r="BJ102" s="732">
        <v>12</v>
      </c>
      <c r="BK102" s="732">
        <v>0</v>
      </c>
      <c r="BL102" s="732">
        <v>0</v>
      </c>
      <c r="BM102" s="732">
        <v>0</v>
      </c>
      <c r="BN102" s="732">
        <v>0</v>
      </c>
      <c r="BO102" s="732">
        <v>0</v>
      </c>
      <c r="BP102" s="732">
        <v>0</v>
      </c>
      <c r="BQ102" s="732">
        <v>5392</v>
      </c>
      <c r="BR102" s="732">
        <v>1</v>
      </c>
      <c r="BS102" s="732">
        <v>0</v>
      </c>
      <c r="BT102" s="732">
        <v>0</v>
      </c>
      <c r="BU102" s="732">
        <v>0</v>
      </c>
      <c r="BV102" s="732">
        <v>0</v>
      </c>
      <c r="BW102" s="732">
        <v>0</v>
      </c>
      <c r="BX102" s="732">
        <v>0</v>
      </c>
      <c r="BY102" s="732">
        <v>0</v>
      </c>
      <c r="BZ102" s="732">
        <v>0</v>
      </c>
      <c r="CA102" s="732">
        <v>0</v>
      </c>
      <c r="CB102" s="732">
        <v>0</v>
      </c>
      <c r="CC102" s="732">
        <v>0</v>
      </c>
      <c r="CG102" s="732">
        <v>0</v>
      </c>
      <c r="CH102" s="732">
        <v>1000</v>
      </c>
      <c r="CI102" s="732">
        <v>0</v>
      </c>
      <c r="CJ102" s="732">
        <v>4</v>
      </c>
      <c r="CK102" s="732">
        <v>0</v>
      </c>
      <c r="CL102" s="732">
        <v>0</v>
      </c>
      <c r="CN102" s="732">
        <v>0</v>
      </c>
      <c r="CO102" s="732">
        <v>1</v>
      </c>
      <c r="CP102" s="732">
        <v>0</v>
      </c>
      <c r="CQ102" s="732">
        <v>0</v>
      </c>
      <c r="CR102" s="732">
        <v>51.305</v>
      </c>
      <c r="CS102" s="732">
        <v>0</v>
      </c>
      <c r="CT102" s="732">
        <v>0</v>
      </c>
      <c r="CU102" s="732">
        <v>0</v>
      </c>
      <c r="CV102" s="732">
        <v>0</v>
      </c>
      <c r="CW102" s="732">
        <v>0</v>
      </c>
      <c r="CX102" s="732">
        <v>0</v>
      </c>
      <c r="CY102" s="732">
        <v>0</v>
      </c>
      <c r="CZ102" s="732">
        <v>0</v>
      </c>
      <c r="DA102" s="732">
        <v>1</v>
      </c>
      <c r="DB102" s="732">
        <v>181943</v>
      </c>
      <c r="DC102" s="732">
        <v>0</v>
      </c>
      <c r="DD102" s="732">
        <v>0</v>
      </c>
      <c r="DE102" s="732">
        <v>49272</v>
      </c>
      <c r="DF102" s="732">
        <v>49272</v>
      </c>
      <c r="DG102" s="732">
        <v>37.67</v>
      </c>
      <c r="DH102" s="732">
        <v>0</v>
      </c>
      <c r="DI102" s="732">
        <v>0</v>
      </c>
      <c r="DK102" s="732">
        <v>5392</v>
      </c>
      <c r="DL102" s="732">
        <v>0</v>
      </c>
      <c r="DM102" s="732">
        <v>23771</v>
      </c>
      <c r="DN102" s="732">
        <v>0</v>
      </c>
      <c r="DO102" s="732">
        <v>0</v>
      </c>
      <c r="DP102" s="732">
        <v>0</v>
      </c>
      <c r="DQ102" s="732">
        <v>0</v>
      </c>
      <c r="DR102" s="732">
        <v>0</v>
      </c>
      <c r="DS102" s="732">
        <v>0</v>
      </c>
      <c r="DT102" s="732">
        <v>0</v>
      </c>
      <c r="DU102" s="732">
        <v>0</v>
      </c>
      <c r="DV102" s="732">
        <v>0</v>
      </c>
      <c r="DW102" s="732">
        <v>0</v>
      </c>
      <c r="DX102" s="732">
        <v>0</v>
      </c>
      <c r="DY102" s="732">
        <v>0</v>
      </c>
      <c r="DZ102" s="732">
        <v>0</v>
      </c>
      <c r="EA102" s="732">
        <v>0</v>
      </c>
      <c r="EB102" s="732">
        <v>0</v>
      </c>
      <c r="EC102" s="732">
        <v>3.2770000000000001</v>
      </c>
      <c r="ED102" s="732">
        <v>23575</v>
      </c>
      <c r="EE102" s="732">
        <v>0</v>
      </c>
      <c r="EF102" s="732">
        <v>0</v>
      </c>
      <c r="EG102" s="732">
        <v>0</v>
      </c>
      <c r="EH102" s="732">
        <v>196</v>
      </c>
      <c r="EI102" s="732">
        <v>0</v>
      </c>
      <c r="EJ102" s="732">
        <v>0</v>
      </c>
      <c r="EK102" s="732">
        <v>0</v>
      </c>
      <c r="EL102" s="732">
        <v>0</v>
      </c>
      <c r="EM102" s="732">
        <v>0</v>
      </c>
      <c r="EN102" s="732">
        <v>6.0000000000000001E-3</v>
      </c>
      <c r="EO102" s="732">
        <v>0</v>
      </c>
      <c r="EP102" s="732">
        <v>0</v>
      </c>
      <c r="EQ102" s="732">
        <v>6.0000000000000001E-3</v>
      </c>
      <c r="ER102" s="732">
        <v>0</v>
      </c>
      <c r="ES102" s="732">
        <v>0.03</v>
      </c>
      <c r="ET102" s="732">
        <v>1000</v>
      </c>
      <c r="EU102" s="732">
        <v>32406</v>
      </c>
      <c r="EV102" s="732">
        <v>0</v>
      </c>
      <c r="EW102" s="732">
        <v>0</v>
      </c>
      <c r="EX102" s="732">
        <v>0</v>
      </c>
      <c r="EZ102" s="732">
        <v>445338</v>
      </c>
      <c r="FA102" s="732">
        <v>0</v>
      </c>
      <c r="FB102" s="732">
        <v>477744</v>
      </c>
      <c r="FC102" s="732">
        <v>0.97326799999999991</v>
      </c>
      <c r="FD102" s="732">
        <v>0</v>
      </c>
      <c r="FE102" s="732">
        <v>62022</v>
      </c>
      <c r="FF102" s="732">
        <v>13999</v>
      </c>
      <c r="FG102" s="732">
        <v>5.4563E-2</v>
      </c>
      <c r="FH102" s="732">
        <v>4.8908E-2</v>
      </c>
      <c r="FI102" s="732">
        <v>0</v>
      </c>
      <c r="FJ102" s="732">
        <v>0</v>
      </c>
      <c r="FK102" s="732">
        <v>89.588999999999999</v>
      </c>
      <c r="FL102" s="732">
        <v>554765</v>
      </c>
      <c r="FM102" s="732">
        <v>0</v>
      </c>
      <c r="FN102" s="732">
        <v>0</v>
      </c>
      <c r="FO102" s="732">
        <v>0</v>
      </c>
      <c r="FP102" s="732">
        <v>0</v>
      </c>
      <c r="FQ102" s="732">
        <v>0</v>
      </c>
      <c r="FR102" s="732">
        <v>0</v>
      </c>
      <c r="FS102" s="732">
        <v>0</v>
      </c>
      <c r="FT102" s="732">
        <v>0</v>
      </c>
      <c r="FU102" s="732">
        <v>0</v>
      </c>
      <c r="FV102" s="732">
        <v>0</v>
      </c>
      <c r="FW102" s="732">
        <v>0</v>
      </c>
      <c r="FX102" s="732">
        <v>0</v>
      </c>
      <c r="FY102" s="732">
        <v>0</v>
      </c>
      <c r="FZ102" s="732">
        <v>0</v>
      </c>
      <c r="GA102" s="732">
        <v>0</v>
      </c>
      <c r="GB102" s="732">
        <v>207296</v>
      </c>
      <c r="GC102" s="732">
        <v>207296</v>
      </c>
      <c r="GD102" s="732">
        <v>23.479000000000003</v>
      </c>
      <c r="GF102" s="732">
        <v>0</v>
      </c>
      <c r="GG102" s="732">
        <v>0</v>
      </c>
      <c r="GH102" s="732">
        <v>0</v>
      </c>
      <c r="GI102" s="732">
        <v>0</v>
      </c>
      <c r="GJ102" s="732">
        <v>0</v>
      </c>
      <c r="GK102" s="732">
        <v>5305</v>
      </c>
      <c r="GL102" s="732">
        <v>2818</v>
      </c>
      <c r="GM102" s="732">
        <v>0</v>
      </c>
      <c r="GN102" s="732">
        <v>0</v>
      </c>
      <c r="GO102" s="732">
        <v>0</v>
      </c>
      <c r="GP102" s="732">
        <v>553765</v>
      </c>
      <c r="GQ102" s="732">
        <v>553765</v>
      </c>
      <c r="GR102" s="732">
        <v>0</v>
      </c>
      <c r="GS102" s="732">
        <v>0</v>
      </c>
      <c r="GT102" s="732">
        <v>0</v>
      </c>
      <c r="HB102" s="732">
        <v>0</v>
      </c>
      <c r="HC102" s="732">
        <v>0</v>
      </c>
      <c r="HD102" s="732">
        <v>0</v>
      </c>
    </row>
    <row r="103" spans="1:212" x14ac:dyDescent="0.2">
      <c r="A103" s="732">
        <v>101845</v>
      </c>
      <c r="B103" s="732">
        <v>28349</v>
      </c>
      <c r="C103" s="732">
        <v>35</v>
      </c>
      <c r="D103" s="732">
        <v>2021</v>
      </c>
      <c r="E103" s="732">
        <v>5392</v>
      </c>
      <c r="F103" s="732">
        <v>0</v>
      </c>
      <c r="G103" s="732">
        <v>11520.267</v>
      </c>
      <c r="H103" s="732">
        <v>10989.581</v>
      </c>
      <c r="I103" s="732">
        <v>10989.581</v>
      </c>
      <c r="J103" s="732">
        <v>11520.267</v>
      </c>
      <c r="K103" s="732">
        <v>0</v>
      </c>
      <c r="L103" s="732">
        <v>6540</v>
      </c>
      <c r="M103" s="732">
        <v>0</v>
      </c>
      <c r="N103" s="732">
        <v>0</v>
      </c>
      <c r="P103" s="732">
        <v>11520.267</v>
      </c>
      <c r="Q103" s="732">
        <v>0</v>
      </c>
      <c r="R103" s="732">
        <v>5491826</v>
      </c>
      <c r="S103" s="732">
        <v>476.71000000000004</v>
      </c>
      <c r="U103" s="732">
        <v>0</v>
      </c>
      <c r="V103" s="732">
        <v>3255.5820000000003</v>
      </c>
      <c r="W103" s="732">
        <v>2129151</v>
      </c>
      <c r="X103" s="732">
        <v>2129151</v>
      </c>
      <c r="Z103" s="732">
        <v>0</v>
      </c>
      <c r="AA103" s="732">
        <v>1</v>
      </c>
      <c r="AB103" s="732">
        <v>1</v>
      </c>
      <c r="AC103" s="732">
        <v>0</v>
      </c>
      <c r="AD103" s="732" t="s">
        <v>318</v>
      </c>
      <c r="AE103" s="732">
        <v>0</v>
      </c>
      <c r="AH103" s="732">
        <v>0</v>
      </c>
      <c r="AI103" s="732">
        <v>0</v>
      </c>
      <c r="AJ103" s="732">
        <v>5104</v>
      </c>
      <c r="AK103" s="732" t="s">
        <v>787</v>
      </c>
      <c r="AL103" s="732" t="s">
        <v>103</v>
      </c>
      <c r="AM103" s="732">
        <v>0</v>
      </c>
      <c r="AN103" s="732">
        <v>0</v>
      </c>
      <c r="AO103" s="732">
        <v>0</v>
      </c>
      <c r="AP103" s="732">
        <v>0</v>
      </c>
      <c r="AQ103" s="732">
        <v>0</v>
      </c>
      <c r="AR103" s="732">
        <v>0</v>
      </c>
      <c r="AS103" s="732">
        <v>0</v>
      </c>
      <c r="AT103" s="732">
        <v>0</v>
      </c>
      <c r="AU103" s="732">
        <v>0</v>
      </c>
      <c r="AV103" s="732">
        <v>0</v>
      </c>
      <c r="AW103" s="732">
        <v>111106717</v>
      </c>
      <c r="AX103" s="732">
        <v>109318052</v>
      </c>
      <c r="AY103" s="732">
        <v>0</v>
      </c>
      <c r="AZ103" s="732">
        <v>7064741</v>
      </c>
      <c r="BA103" s="732">
        <v>422.25</v>
      </c>
      <c r="BB103" s="732">
        <v>0</v>
      </c>
      <c r="BC103" s="732">
        <v>0</v>
      </c>
      <c r="BD103" s="732">
        <v>0</v>
      </c>
      <c r="BE103" s="732">
        <v>0</v>
      </c>
      <c r="BF103" s="732">
        <v>95397680</v>
      </c>
      <c r="BG103" s="732">
        <v>0</v>
      </c>
      <c r="BH103" s="732">
        <v>5719.6900000000005</v>
      </c>
      <c r="BI103" s="732">
        <v>1572915</v>
      </c>
      <c r="BJ103" s="732">
        <v>12</v>
      </c>
      <c r="BK103" s="732">
        <v>0</v>
      </c>
      <c r="BL103" s="732">
        <v>0</v>
      </c>
      <c r="BM103" s="732">
        <v>0</v>
      </c>
      <c r="BN103" s="732">
        <v>0</v>
      </c>
      <c r="BO103" s="732">
        <v>0</v>
      </c>
      <c r="BP103" s="732">
        <v>0</v>
      </c>
      <c r="BQ103" s="732">
        <v>5392</v>
      </c>
      <c r="BR103" s="732">
        <v>1</v>
      </c>
      <c r="BS103" s="732">
        <v>0</v>
      </c>
      <c r="BT103" s="732">
        <v>0</v>
      </c>
      <c r="BU103" s="732">
        <v>0</v>
      </c>
      <c r="BV103" s="732">
        <v>0</v>
      </c>
      <c r="BW103" s="732">
        <v>0</v>
      </c>
      <c r="BX103" s="732">
        <v>0</v>
      </c>
      <c r="BY103" s="732">
        <v>0</v>
      </c>
      <c r="BZ103" s="732">
        <v>0</v>
      </c>
      <c r="CA103" s="732">
        <v>0</v>
      </c>
      <c r="CB103" s="732">
        <v>0</v>
      </c>
      <c r="CC103" s="732">
        <v>0</v>
      </c>
      <c r="CG103" s="732">
        <v>0</v>
      </c>
      <c r="CH103" s="732">
        <v>215750</v>
      </c>
      <c r="CI103" s="732">
        <v>0</v>
      </c>
      <c r="CJ103" s="732">
        <v>4</v>
      </c>
      <c r="CK103" s="732">
        <v>0</v>
      </c>
      <c r="CL103" s="732">
        <v>0</v>
      </c>
      <c r="CN103" s="732">
        <v>0</v>
      </c>
      <c r="CO103" s="732">
        <v>1</v>
      </c>
      <c r="CP103" s="732">
        <v>2.31</v>
      </c>
      <c r="CQ103" s="732">
        <v>18.5</v>
      </c>
      <c r="CR103" s="732">
        <v>11520.267</v>
      </c>
      <c r="CS103" s="732">
        <v>0</v>
      </c>
      <c r="CT103" s="732">
        <v>0</v>
      </c>
      <c r="CU103" s="732">
        <v>0</v>
      </c>
      <c r="CV103" s="732">
        <v>0</v>
      </c>
      <c r="CW103" s="732">
        <v>0</v>
      </c>
      <c r="CX103" s="732">
        <v>0</v>
      </c>
      <c r="CY103" s="732">
        <v>0</v>
      </c>
      <c r="CZ103" s="732">
        <v>0</v>
      </c>
      <c r="DA103" s="732">
        <v>1</v>
      </c>
      <c r="DB103" s="732">
        <v>71871860</v>
      </c>
      <c r="DC103" s="732">
        <v>0</v>
      </c>
      <c r="DD103" s="732">
        <v>0</v>
      </c>
      <c r="DE103" s="732">
        <v>15276564</v>
      </c>
      <c r="DF103" s="732">
        <v>15312973</v>
      </c>
      <c r="DG103" s="732">
        <v>11679.33</v>
      </c>
      <c r="DH103" s="732">
        <v>0</v>
      </c>
      <c r="DI103" s="732">
        <v>36409</v>
      </c>
      <c r="DK103" s="732">
        <v>5392</v>
      </c>
      <c r="DL103" s="732">
        <v>0</v>
      </c>
      <c r="DM103" s="732">
        <v>6526683</v>
      </c>
      <c r="DN103" s="732">
        <v>0</v>
      </c>
      <c r="DO103" s="732">
        <v>0</v>
      </c>
      <c r="DP103" s="732">
        <v>0</v>
      </c>
      <c r="DQ103" s="732">
        <v>0</v>
      </c>
      <c r="DR103" s="732">
        <v>0</v>
      </c>
      <c r="DS103" s="732">
        <v>0</v>
      </c>
      <c r="DT103" s="732">
        <v>0</v>
      </c>
      <c r="DU103" s="732">
        <v>0</v>
      </c>
      <c r="DV103" s="732">
        <v>0</v>
      </c>
      <c r="DW103" s="732">
        <v>0</v>
      </c>
      <c r="DX103" s="732">
        <v>0</v>
      </c>
      <c r="DY103" s="732">
        <v>0</v>
      </c>
      <c r="DZ103" s="732">
        <v>0</v>
      </c>
      <c r="EA103" s="732">
        <v>0.108</v>
      </c>
      <c r="EB103" s="732">
        <v>0</v>
      </c>
      <c r="EC103" s="732">
        <v>120.05800000000001</v>
      </c>
      <c r="ED103" s="732">
        <v>863697</v>
      </c>
      <c r="EE103" s="732">
        <v>0</v>
      </c>
      <c r="EF103" s="732">
        <v>0</v>
      </c>
      <c r="EG103" s="732">
        <v>0</v>
      </c>
      <c r="EH103" s="732">
        <v>5662986</v>
      </c>
      <c r="EI103" s="732">
        <v>0</v>
      </c>
      <c r="EJ103" s="732">
        <v>0</v>
      </c>
      <c r="EK103" s="732">
        <v>259.45699999999999</v>
      </c>
      <c r="EL103" s="732">
        <v>0</v>
      </c>
      <c r="EM103" s="732">
        <v>17.808</v>
      </c>
      <c r="EN103" s="732">
        <v>6.7130000000000001</v>
      </c>
      <c r="EO103" s="732">
        <v>0</v>
      </c>
      <c r="EP103" s="732">
        <v>0</v>
      </c>
      <c r="EQ103" s="732">
        <v>284.08600000000001</v>
      </c>
      <c r="ER103" s="732">
        <v>0</v>
      </c>
      <c r="ES103" s="732">
        <v>865.9</v>
      </c>
      <c r="ET103" s="732">
        <v>215750</v>
      </c>
      <c r="EU103" s="732">
        <v>7064741</v>
      </c>
      <c r="EV103" s="732">
        <v>0</v>
      </c>
      <c r="EW103" s="732">
        <v>0</v>
      </c>
      <c r="EX103" s="732">
        <v>0</v>
      </c>
      <c r="EZ103" s="732">
        <v>93457017</v>
      </c>
      <c r="FA103" s="732">
        <v>0</v>
      </c>
      <c r="FB103" s="732">
        <v>100521758</v>
      </c>
      <c r="FC103" s="732">
        <v>0.97326799999999991</v>
      </c>
      <c r="FD103" s="732">
        <v>0</v>
      </c>
      <c r="FE103" s="732">
        <v>12940237</v>
      </c>
      <c r="FF103" s="732">
        <v>2920798</v>
      </c>
      <c r="FG103" s="732">
        <v>5.4563E-2</v>
      </c>
      <c r="FH103" s="732">
        <v>4.8908E-2</v>
      </c>
      <c r="FI103" s="732">
        <v>0</v>
      </c>
      <c r="FJ103" s="732">
        <v>0</v>
      </c>
      <c r="FK103" s="732">
        <v>18691.787</v>
      </c>
      <c r="FL103" s="732">
        <v>116598543</v>
      </c>
      <c r="FM103" s="732">
        <v>0</v>
      </c>
      <c r="FN103" s="732">
        <v>0</v>
      </c>
      <c r="FO103" s="732">
        <v>930945</v>
      </c>
      <c r="FP103" s="732">
        <v>0</v>
      </c>
      <c r="FQ103" s="732">
        <v>930945</v>
      </c>
      <c r="FR103" s="732">
        <v>930945</v>
      </c>
      <c r="FS103" s="732">
        <v>0</v>
      </c>
      <c r="FT103" s="732">
        <v>0</v>
      </c>
      <c r="FU103" s="732">
        <v>0</v>
      </c>
      <c r="FV103" s="732">
        <v>0</v>
      </c>
      <c r="FW103" s="732">
        <v>0</v>
      </c>
      <c r="FX103" s="732">
        <v>0</v>
      </c>
      <c r="FY103" s="732">
        <v>0</v>
      </c>
      <c r="FZ103" s="732">
        <v>0</v>
      </c>
      <c r="GA103" s="732">
        <v>0</v>
      </c>
      <c r="GB103" s="732">
        <v>2177231</v>
      </c>
      <c r="GC103" s="732">
        <v>2177231</v>
      </c>
      <c r="GD103" s="732">
        <v>246.6</v>
      </c>
      <c r="GF103" s="732">
        <v>0</v>
      </c>
      <c r="GG103" s="732">
        <v>0</v>
      </c>
      <c r="GH103" s="732">
        <v>0</v>
      </c>
      <c r="GI103" s="732">
        <v>0</v>
      </c>
      <c r="GJ103" s="732">
        <v>0</v>
      </c>
      <c r="GK103" s="732">
        <v>5294</v>
      </c>
      <c r="GL103" s="732">
        <v>84870</v>
      </c>
      <c r="GM103" s="732">
        <v>0</v>
      </c>
      <c r="GN103" s="732">
        <v>466563</v>
      </c>
      <c r="GO103" s="732">
        <v>0</v>
      </c>
      <c r="GP103" s="732">
        <v>116382793</v>
      </c>
      <c r="GQ103" s="732">
        <v>116382793</v>
      </c>
      <c r="GR103" s="732">
        <v>0</v>
      </c>
      <c r="GS103" s="732">
        <v>0</v>
      </c>
      <c r="GT103" s="732">
        <v>0</v>
      </c>
      <c r="HB103" s="732">
        <v>0</v>
      </c>
      <c r="HC103" s="732">
        <v>0</v>
      </c>
      <c r="HD103" s="732">
        <v>0</v>
      </c>
    </row>
    <row r="104" spans="1:212" x14ac:dyDescent="0.2">
      <c r="A104" s="732">
        <v>101846</v>
      </c>
      <c r="B104" s="732">
        <v>28349</v>
      </c>
      <c r="C104" s="732">
        <v>35</v>
      </c>
      <c r="D104" s="732">
        <v>2021</v>
      </c>
      <c r="E104" s="732">
        <v>5392</v>
      </c>
      <c r="F104" s="732">
        <v>0</v>
      </c>
      <c r="G104" s="732">
        <v>3294.6849999999999</v>
      </c>
      <c r="H104" s="732">
        <v>3002.1840000000002</v>
      </c>
      <c r="I104" s="732">
        <v>3002.1840000000002</v>
      </c>
      <c r="J104" s="732">
        <v>3294.6849999999999</v>
      </c>
      <c r="K104" s="732">
        <v>0</v>
      </c>
      <c r="L104" s="732">
        <v>6540</v>
      </c>
      <c r="M104" s="732">
        <v>0</v>
      </c>
      <c r="N104" s="732">
        <v>0</v>
      </c>
      <c r="P104" s="732">
        <v>3294.6849999999999</v>
      </c>
      <c r="Q104" s="732">
        <v>0</v>
      </c>
      <c r="R104" s="732">
        <v>1570609</v>
      </c>
      <c r="S104" s="732">
        <v>476.71000000000004</v>
      </c>
      <c r="U104" s="732">
        <v>0</v>
      </c>
      <c r="V104" s="732">
        <v>1080.3389999999999</v>
      </c>
      <c r="W104" s="732">
        <v>706542</v>
      </c>
      <c r="X104" s="732">
        <v>706542</v>
      </c>
      <c r="Z104" s="732">
        <v>0</v>
      </c>
      <c r="AA104" s="732">
        <v>1</v>
      </c>
      <c r="AB104" s="732">
        <v>1</v>
      </c>
      <c r="AC104" s="732">
        <v>0</v>
      </c>
      <c r="AD104" s="732" t="s">
        <v>318</v>
      </c>
      <c r="AE104" s="732">
        <v>0</v>
      </c>
      <c r="AH104" s="732">
        <v>0</v>
      </c>
      <c r="AI104" s="732">
        <v>0</v>
      </c>
      <c r="AJ104" s="732">
        <v>5104</v>
      </c>
      <c r="AK104" s="732" t="s">
        <v>787</v>
      </c>
      <c r="AL104" s="732" t="s">
        <v>32</v>
      </c>
      <c r="AM104" s="732">
        <v>0</v>
      </c>
      <c r="AN104" s="732">
        <v>0</v>
      </c>
      <c r="AO104" s="732">
        <v>0</v>
      </c>
      <c r="AP104" s="732">
        <v>0</v>
      </c>
      <c r="AQ104" s="732">
        <v>0</v>
      </c>
      <c r="AR104" s="732">
        <v>0</v>
      </c>
      <c r="AS104" s="732">
        <v>0</v>
      </c>
      <c r="AT104" s="732">
        <v>0</v>
      </c>
      <c r="AU104" s="732">
        <v>0</v>
      </c>
      <c r="AV104" s="732">
        <v>0</v>
      </c>
      <c r="AW104" s="732">
        <v>31686159</v>
      </c>
      <c r="AX104" s="732">
        <v>31375809</v>
      </c>
      <c r="AY104" s="732">
        <v>0</v>
      </c>
      <c r="AZ104" s="732">
        <v>1843959</v>
      </c>
      <c r="BA104" s="732">
        <v>74</v>
      </c>
      <c r="BB104" s="732">
        <v>129283</v>
      </c>
      <c r="BC104" s="732">
        <v>129283</v>
      </c>
      <c r="BD104" s="732">
        <v>164.73400000000001</v>
      </c>
      <c r="BE104" s="732">
        <v>0</v>
      </c>
      <c r="BF104" s="732">
        <v>27599589</v>
      </c>
      <c r="BG104" s="732">
        <v>0</v>
      </c>
      <c r="BH104" s="732">
        <v>994</v>
      </c>
      <c r="BI104" s="732">
        <v>273350</v>
      </c>
      <c r="BJ104" s="732">
        <v>12</v>
      </c>
      <c r="BK104" s="732">
        <v>0</v>
      </c>
      <c r="BL104" s="732">
        <v>0</v>
      </c>
      <c r="BM104" s="732">
        <v>0</v>
      </c>
      <c r="BN104" s="732">
        <v>0</v>
      </c>
      <c r="BO104" s="732">
        <v>0</v>
      </c>
      <c r="BP104" s="732">
        <v>0</v>
      </c>
      <c r="BQ104" s="732">
        <v>5392</v>
      </c>
      <c r="BR104" s="732">
        <v>1</v>
      </c>
      <c r="BS104" s="732">
        <v>0</v>
      </c>
      <c r="BT104" s="732">
        <v>0</v>
      </c>
      <c r="BU104" s="732">
        <v>0</v>
      </c>
      <c r="BV104" s="732">
        <v>0</v>
      </c>
      <c r="BW104" s="732">
        <v>0</v>
      </c>
      <c r="BX104" s="732">
        <v>0</v>
      </c>
      <c r="BY104" s="732">
        <v>0</v>
      </c>
      <c r="BZ104" s="732">
        <v>0</v>
      </c>
      <c r="CA104" s="732">
        <v>0</v>
      </c>
      <c r="CB104" s="732">
        <v>0</v>
      </c>
      <c r="CC104" s="732">
        <v>0</v>
      </c>
      <c r="CG104" s="732">
        <v>0</v>
      </c>
      <c r="CH104" s="732">
        <v>37000</v>
      </c>
      <c r="CI104" s="732">
        <v>0</v>
      </c>
      <c r="CJ104" s="732">
        <v>4</v>
      </c>
      <c r="CK104" s="732">
        <v>0</v>
      </c>
      <c r="CL104" s="732">
        <v>0</v>
      </c>
      <c r="CN104" s="732">
        <v>0</v>
      </c>
      <c r="CO104" s="732">
        <v>1</v>
      </c>
      <c r="CP104" s="732">
        <v>0</v>
      </c>
      <c r="CQ104" s="732">
        <v>0</v>
      </c>
      <c r="CR104" s="732">
        <v>3294.6849999999999</v>
      </c>
      <c r="CS104" s="732">
        <v>0</v>
      </c>
      <c r="CT104" s="732">
        <v>0</v>
      </c>
      <c r="CU104" s="732">
        <v>0</v>
      </c>
      <c r="CV104" s="732">
        <v>0</v>
      </c>
      <c r="CW104" s="732">
        <v>0</v>
      </c>
      <c r="CX104" s="732">
        <v>0</v>
      </c>
      <c r="CY104" s="732">
        <v>0</v>
      </c>
      <c r="CZ104" s="732">
        <v>0</v>
      </c>
      <c r="DA104" s="732">
        <v>1</v>
      </c>
      <c r="DB104" s="732">
        <v>19634283</v>
      </c>
      <c r="DC104" s="732">
        <v>0</v>
      </c>
      <c r="DD104" s="732">
        <v>0</v>
      </c>
      <c r="DE104" s="732">
        <v>3697938</v>
      </c>
      <c r="DF104" s="732">
        <v>3697938</v>
      </c>
      <c r="DG104" s="732">
        <v>2827.17</v>
      </c>
      <c r="DH104" s="732">
        <v>0</v>
      </c>
      <c r="DI104" s="732">
        <v>0</v>
      </c>
      <c r="DK104" s="732">
        <v>5392</v>
      </c>
      <c r="DL104" s="732">
        <v>0</v>
      </c>
      <c r="DM104" s="732">
        <v>2538578</v>
      </c>
      <c r="DN104" s="732">
        <v>0</v>
      </c>
      <c r="DO104" s="732">
        <v>0</v>
      </c>
      <c r="DP104" s="732">
        <v>0</v>
      </c>
      <c r="DQ104" s="732">
        <v>0</v>
      </c>
      <c r="DR104" s="732">
        <v>0</v>
      </c>
      <c r="DS104" s="732">
        <v>0</v>
      </c>
      <c r="DT104" s="732">
        <v>0</v>
      </c>
      <c r="DU104" s="732">
        <v>0</v>
      </c>
      <c r="DV104" s="732">
        <v>0</v>
      </c>
      <c r="DW104" s="732">
        <v>0</v>
      </c>
      <c r="DX104" s="732">
        <v>0</v>
      </c>
      <c r="DY104" s="732">
        <v>0</v>
      </c>
      <c r="DZ104" s="732">
        <v>0</v>
      </c>
      <c r="EA104" s="732">
        <v>0</v>
      </c>
      <c r="EB104" s="732">
        <v>0</v>
      </c>
      <c r="EC104" s="732">
        <v>57.048000000000002</v>
      </c>
      <c r="ED104" s="732">
        <v>410403</v>
      </c>
      <c r="EE104" s="732">
        <v>0</v>
      </c>
      <c r="EF104" s="732">
        <v>0</v>
      </c>
      <c r="EG104" s="732">
        <v>0</v>
      </c>
      <c r="EH104" s="732">
        <v>2128175</v>
      </c>
      <c r="EI104" s="732">
        <v>0</v>
      </c>
      <c r="EJ104" s="732">
        <v>0</v>
      </c>
      <c r="EK104" s="732">
        <v>86.929000000000002</v>
      </c>
      <c r="EL104" s="732">
        <v>0</v>
      </c>
      <c r="EM104" s="732">
        <v>14.119000000000002</v>
      </c>
      <c r="EN104" s="732">
        <v>4.4530000000000003</v>
      </c>
      <c r="EO104" s="732">
        <v>0</v>
      </c>
      <c r="EP104" s="732">
        <v>0</v>
      </c>
      <c r="EQ104" s="732">
        <v>105.501</v>
      </c>
      <c r="ER104" s="732">
        <v>0</v>
      </c>
      <c r="ES104" s="732">
        <v>325.40899999999999</v>
      </c>
      <c r="ET104" s="732">
        <v>37000</v>
      </c>
      <c r="EU104" s="732">
        <v>1843959</v>
      </c>
      <c r="EV104" s="732">
        <v>0</v>
      </c>
      <c r="EW104" s="732">
        <v>0</v>
      </c>
      <c r="EX104" s="732">
        <v>0</v>
      </c>
      <c r="EZ104" s="732">
        <v>26787038</v>
      </c>
      <c r="FA104" s="732">
        <v>0</v>
      </c>
      <c r="FB104" s="732">
        <v>28630997</v>
      </c>
      <c r="FC104" s="732">
        <v>0.97326799999999991</v>
      </c>
      <c r="FD104" s="732">
        <v>0</v>
      </c>
      <c r="FE104" s="732">
        <v>3743752</v>
      </c>
      <c r="FF104" s="732">
        <v>845019</v>
      </c>
      <c r="FG104" s="732">
        <v>5.4563E-2</v>
      </c>
      <c r="FH104" s="732">
        <v>4.8908E-2</v>
      </c>
      <c r="FI104" s="732">
        <v>0</v>
      </c>
      <c r="FJ104" s="732">
        <v>0</v>
      </c>
      <c r="FK104" s="732">
        <v>5407.7380000000003</v>
      </c>
      <c r="FL104" s="732">
        <v>33256768</v>
      </c>
      <c r="FM104" s="732">
        <v>0</v>
      </c>
      <c r="FN104" s="732">
        <v>0</v>
      </c>
      <c r="FO104" s="732">
        <v>0</v>
      </c>
      <c r="FP104" s="732">
        <v>0</v>
      </c>
      <c r="FQ104" s="732">
        <v>0</v>
      </c>
      <c r="FR104" s="732">
        <v>0</v>
      </c>
      <c r="FS104" s="732">
        <v>0</v>
      </c>
      <c r="FT104" s="732">
        <v>0</v>
      </c>
      <c r="FU104" s="732">
        <v>0</v>
      </c>
      <c r="FV104" s="732">
        <v>0</v>
      </c>
      <c r="FW104" s="732">
        <v>0</v>
      </c>
      <c r="FX104" s="732">
        <v>0</v>
      </c>
      <c r="FY104" s="732">
        <v>0</v>
      </c>
      <c r="FZ104" s="732">
        <v>0</v>
      </c>
      <c r="GA104" s="732">
        <v>0</v>
      </c>
      <c r="GB104" s="732">
        <v>1651023</v>
      </c>
      <c r="GC104" s="732">
        <v>1651023</v>
      </c>
      <c r="GD104" s="732">
        <v>187</v>
      </c>
      <c r="GF104" s="732">
        <v>0</v>
      </c>
      <c r="GG104" s="732">
        <v>0</v>
      </c>
      <c r="GH104" s="732">
        <v>0</v>
      </c>
      <c r="GI104" s="732">
        <v>0</v>
      </c>
      <c r="GJ104" s="732">
        <v>0</v>
      </c>
      <c r="GK104" s="732">
        <v>5152.9530000000004</v>
      </c>
      <c r="GL104" s="732">
        <v>46024</v>
      </c>
      <c r="GM104" s="732">
        <v>0</v>
      </c>
      <c r="GN104" s="732">
        <v>0</v>
      </c>
      <c r="GO104" s="732">
        <v>0</v>
      </c>
      <c r="GP104" s="732">
        <v>33219768</v>
      </c>
      <c r="GQ104" s="732">
        <v>33219768</v>
      </c>
      <c r="GR104" s="732">
        <v>0</v>
      </c>
      <c r="GS104" s="732">
        <v>0</v>
      </c>
      <c r="GT104" s="732">
        <v>0</v>
      </c>
      <c r="HB104" s="732">
        <v>0</v>
      </c>
      <c r="HC104" s="732">
        <v>0</v>
      </c>
      <c r="HD104" s="732">
        <v>0</v>
      </c>
    </row>
    <row r="105" spans="1:212" x14ac:dyDescent="0.2">
      <c r="A105" s="732">
        <v>101847</v>
      </c>
      <c r="B105" s="732">
        <v>28349</v>
      </c>
      <c r="C105" s="732">
        <v>35</v>
      </c>
      <c r="D105" s="732">
        <v>2021</v>
      </c>
      <c r="E105" s="732">
        <v>5392</v>
      </c>
      <c r="F105" s="732">
        <v>0</v>
      </c>
      <c r="G105" s="732">
        <v>456.66700000000003</v>
      </c>
      <c r="H105" s="732">
        <v>456.31300000000005</v>
      </c>
      <c r="I105" s="732">
        <v>456.31300000000005</v>
      </c>
      <c r="J105" s="732">
        <v>456.66700000000003</v>
      </c>
      <c r="K105" s="732">
        <v>0</v>
      </c>
      <c r="L105" s="732">
        <v>6540</v>
      </c>
      <c r="M105" s="732">
        <v>0</v>
      </c>
      <c r="N105" s="732">
        <v>0</v>
      </c>
      <c r="P105" s="732">
        <v>456.66700000000003</v>
      </c>
      <c r="Q105" s="732">
        <v>0</v>
      </c>
      <c r="R105" s="732">
        <v>217698</v>
      </c>
      <c r="S105" s="732">
        <v>476.71000000000004</v>
      </c>
      <c r="U105" s="732">
        <v>0</v>
      </c>
      <c r="V105" s="732">
        <v>0</v>
      </c>
      <c r="W105" s="732">
        <v>0</v>
      </c>
      <c r="X105" s="732">
        <v>0</v>
      </c>
      <c r="Z105" s="732">
        <v>0</v>
      </c>
      <c r="AA105" s="732">
        <v>1</v>
      </c>
      <c r="AB105" s="732">
        <v>1</v>
      </c>
      <c r="AC105" s="732">
        <v>0</v>
      </c>
      <c r="AD105" s="732" t="s">
        <v>318</v>
      </c>
      <c r="AE105" s="732">
        <v>0</v>
      </c>
      <c r="AH105" s="732">
        <v>0</v>
      </c>
      <c r="AI105" s="732">
        <v>0</v>
      </c>
      <c r="AJ105" s="732">
        <v>5104</v>
      </c>
      <c r="AK105" s="732" t="s">
        <v>787</v>
      </c>
      <c r="AL105" s="732" t="s">
        <v>33</v>
      </c>
      <c r="AM105" s="732">
        <v>0</v>
      </c>
      <c r="AN105" s="732">
        <v>0</v>
      </c>
      <c r="AO105" s="732">
        <v>0</v>
      </c>
      <c r="AP105" s="732">
        <v>0</v>
      </c>
      <c r="AQ105" s="732">
        <v>0</v>
      </c>
      <c r="AR105" s="732">
        <v>0</v>
      </c>
      <c r="AS105" s="732">
        <v>0</v>
      </c>
      <c r="AT105" s="732">
        <v>0</v>
      </c>
      <c r="AU105" s="732">
        <v>0</v>
      </c>
      <c r="AV105" s="732">
        <v>0</v>
      </c>
      <c r="AW105" s="732">
        <v>4120959</v>
      </c>
      <c r="AX105" s="732">
        <v>4116125</v>
      </c>
      <c r="AY105" s="732">
        <v>0</v>
      </c>
      <c r="AZ105" s="732">
        <v>217698</v>
      </c>
      <c r="BA105" s="732">
        <v>9.6669999999999998</v>
      </c>
      <c r="BB105" s="732">
        <v>0</v>
      </c>
      <c r="BC105" s="732">
        <v>0</v>
      </c>
      <c r="BD105" s="732">
        <v>0</v>
      </c>
      <c r="BE105" s="732">
        <v>0</v>
      </c>
      <c r="BF105" s="732">
        <v>3630493</v>
      </c>
      <c r="BG105" s="732">
        <v>0</v>
      </c>
      <c r="BH105" s="732">
        <v>0</v>
      </c>
      <c r="BI105" s="732">
        <v>0</v>
      </c>
      <c r="BJ105" s="732">
        <v>12</v>
      </c>
      <c r="BK105" s="732">
        <v>0</v>
      </c>
      <c r="BL105" s="732">
        <v>0</v>
      </c>
      <c r="BM105" s="732">
        <v>0</v>
      </c>
      <c r="BN105" s="732">
        <v>0</v>
      </c>
      <c r="BO105" s="732">
        <v>0</v>
      </c>
      <c r="BP105" s="732">
        <v>0</v>
      </c>
      <c r="BQ105" s="732">
        <v>5392</v>
      </c>
      <c r="BR105" s="732">
        <v>1</v>
      </c>
      <c r="BS105" s="732">
        <v>0</v>
      </c>
      <c r="BT105" s="732">
        <v>0</v>
      </c>
      <c r="BU105" s="732">
        <v>0</v>
      </c>
      <c r="BV105" s="732">
        <v>0</v>
      </c>
      <c r="BW105" s="732">
        <v>0</v>
      </c>
      <c r="BX105" s="732">
        <v>0</v>
      </c>
      <c r="BY105" s="732">
        <v>0</v>
      </c>
      <c r="BZ105" s="732">
        <v>0</v>
      </c>
      <c r="CA105" s="732">
        <v>0</v>
      </c>
      <c r="CB105" s="732">
        <v>0</v>
      </c>
      <c r="CC105" s="732">
        <v>0</v>
      </c>
      <c r="CG105" s="732">
        <v>0</v>
      </c>
      <c r="CH105" s="732">
        <v>4834</v>
      </c>
      <c r="CI105" s="732">
        <v>0</v>
      </c>
      <c r="CJ105" s="732">
        <v>4</v>
      </c>
      <c r="CK105" s="732">
        <v>0</v>
      </c>
      <c r="CL105" s="732">
        <v>0</v>
      </c>
      <c r="CN105" s="732">
        <v>0</v>
      </c>
      <c r="CO105" s="732">
        <v>1</v>
      </c>
      <c r="CP105" s="732">
        <v>0</v>
      </c>
      <c r="CQ105" s="732">
        <v>0</v>
      </c>
      <c r="CR105" s="732">
        <v>456.66700000000003</v>
      </c>
      <c r="CS105" s="732">
        <v>0</v>
      </c>
      <c r="CT105" s="732">
        <v>0</v>
      </c>
      <c r="CU105" s="732">
        <v>0</v>
      </c>
      <c r="CV105" s="732">
        <v>0</v>
      </c>
      <c r="CW105" s="732">
        <v>0</v>
      </c>
      <c r="CX105" s="732">
        <v>0</v>
      </c>
      <c r="CY105" s="732">
        <v>0</v>
      </c>
      <c r="CZ105" s="732">
        <v>0</v>
      </c>
      <c r="DA105" s="732">
        <v>1</v>
      </c>
      <c r="DB105" s="732">
        <v>2984287</v>
      </c>
      <c r="DC105" s="732">
        <v>0</v>
      </c>
      <c r="DD105" s="732">
        <v>0</v>
      </c>
      <c r="DE105" s="732">
        <v>571164</v>
      </c>
      <c r="DF105" s="732">
        <v>571164</v>
      </c>
      <c r="DG105" s="732">
        <v>436.67</v>
      </c>
      <c r="DH105" s="732">
        <v>0</v>
      </c>
      <c r="DI105" s="732">
        <v>0</v>
      </c>
      <c r="DK105" s="732">
        <v>5392</v>
      </c>
      <c r="DL105" s="732">
        <v>0</v>
      </c>
      <c r="DM105" s="732">
        <v>174758</v>
      </c>
      <c r="DN105" s="732">
        <v>0</v>
      </c>
      <c r="DO105" s="732">
        <v>0</v>
      </c>
      <c r="DP105" s="732">
        <v>0</v>
      </c>
      <c r="DQ105" s="732">
        <v>0</v>
      </c>
      <c r="DR105" s="732">
        <v>0</v>
      </c>
      <c r="DS105" s="732">
        <v>0</v>
      </c>
      <c r="DT105" s="732">
        <v>0</v>
      </c>
      <c r="DU105" s="732">
        <v>0</v>
      </c>
      <c r="DV105" s="732">
        <v>0</v>
      </c>
      <c r="DW105" s="732">
        <v>0</v>
      </c>
      <c r="DX105" s="732">
        <v>0</v>
      </c>
      <c r="DY105" s="732">
        <v>0</v>
      </c>
      <c r="DZ105" s="732">
        <v>0</v>
      </c>
      <c r="EA105" s="732">
        <v>0</v>
      </c>
      <c r="EB105" s="732">
        <v>0</v>
      </c>
      <c r="EC105" s="732">
        <v>22.683</v>
      </c>
      <c r="ED105" s="732">
        <v>163182</v>
      </c>
      <c r="EE105" s="732">
        <v>0</v>
      </c>
      <c r="EF105" s="732">
        <v>0</v>
      </c>
      <c r="EG105" s="732">
        <v>0</v>
      </c>
      <c r="EH105" s="732">
        <v>11576</v>
      </c>
      <c r="EI105" s="732">
        <v>0</v>
      </c>
      <c r="EJ105" s="732">
        <v>0</v>
      </c>
      <c r="EK105" s="732">
        <v>0</v>
      </c>
      <c r="EL105" s="732">
        <v>0</v>
      </c>
      <c r="EM105" s="732">
        <v>0</v>
      </c>
      <c r="EN105" s="732">
        <v>0.35400000000000004</v>
      </c>
      <c r="EO105" s="732">
        <v>0</v>
      </c>
      <c r="EP105" s="732">
        <v>0</v>
      </c>
      <c r="EQ105" s="732">
        <v>0.35400000000000004</v>
      </c>
      <c r="ER105" s="732">
        <v>0</v>
      </c>
      <c r="ES105" s="732">
        <v>1.77</v>
      </c>
      <c r="ET105" s="732">
        <v>4834</v>
      </c>
      <c r="EU105" s="732">
        <v>217698</v>
      </c>
      <c r="EV105" s="732">
        <v>0</v>
      </c>
      <c r="EW105" s="732">
        <v>0</v>
      </c>
      <c r="EX105" s="732">
        <v>0</v>
      </c>
      <c r="EZ105" s="732">
        <v>3512511</v>
      </c>
      <c r="FA105" s="732">
        <v>0</v>
      </c>
      <c r="FB105" s="732">
        <v>3730209</v>
      </c>
      <c r="FC105" s="732">
        <v>0.97326799999999991</v>
      </c>
      <c r="FD105" s="732">
        <v>0</v>
      </c>
      <c r="FE105" s="732">
        <v>492459</v>
      </c>
      <c r="FF105" s="732">
        <v>111155</v>
      </c>
      <c r="FG105" s="732">
        <v>5.4563E-2</v>
      </c>
      <c r="FH105" s="732">
        <v>4.8908E-2</v>
      </c>
      <c r="FI105" s="732">
        <v>0</v>
      </c>
      <c r="FJ105" s="732">
        <v>0</v>
      </c>
      <c r="FK105" s="732">
        <v>711.34199999999998</v>
      </c>
      <c r="FL105" s="732">
        <v>4338657</v>
      </c>
      <c r="FM105" s="732">
        <v>0</v>
      </c>
      <c r="FN105" s="732">
        <v>0</v>
      </c>
      <c r="FO105" s="732">
        <v>0</v>
      </c>
      <c r="FP105" s="732">
        <v>0</v>
      </c>
      <c r="FQ105" s="732">
        <v>0</v>
      </c>
      <c r="FR105" s="732">
        <v>0</v>
      </c>
      <c r="FS105" s="732">
        <v>0</v>
      </c>
      <c r="FT105" s="732">
        <v>0</v>
      </c>
      <c r="FU105" s="732">
        <v>0</v>
      </c>
      <c r="FV105" s="732">
        <v>0</v>
      </c>
      <c r="FW105" s="732">
        <v>0</v>
      </c>
      <c r="FX105" s="732">
        <v>0</v>
      </c>
      <c r="FY105" s="732">
        <v>0</v>
      </c>
      <c r="FZ105" s="732">
        <v>0</v>
      </c>
      <c r="GA105" s="732">
        <v>0</v>
      </c>
      <c r="GB105" s="732">
        <v>0</v>
      </c>
      <c r="GC105" s="732">
        <v>0</v>
      </c>
      <c r="GD105" s="732">
        <v>0</v>
      </c>
      <c r="GF105" s="732">
        <v>0</v>
      </c>
      <c r="GG105" s="732">
        <v>0</v>
      </c>
      <c r="GH105" s="732">
        <v>0</v>
      </c>
      <c r="GI105" s="732">
        <v>0</v>
      </c>
      <c r="GJ105" s="732">
        <v>0</v>
      </c>
      <c r="GK105" s="732">
        <v>5060</v>
      </c>
      <c r="GL105" s="732">
        <v>12838</v>
      </c>
      <c r="GM105" s="732">
        <v>0</v>
      </c>
      <c r="GN105" s="732">
        <v>0</v>
      </c>
      <c r="GO105" s="732">
        <v>0</v>
      </c>
      <c r="GP105" s="732">
        <v>4333823</v>
      </c>
      <c r="GQ105" s="732">
        <v>4333823</v>
      </c>
      <c r="GR105" s="732">
        <v>0</v>
      </c>
      <c r="GS105" s="732">
        <v>0</v>
      </c>
      <c r="GT105" s="732">
        <v>0</v>
      </c>
      <c r="HB105" s="732">
        <v>0</v>
      </c>
      <c r="HC105" s="732">
        <v>0</v>
      </c>
      <c r="HD105" s="732">
        <v>0</v>
      </c>
    </row>
    <row r="106" spans="1:212" x14ac:dyDescent="0.2">
      <c r="A106" s="732">
        <v>101849</v>
      </c>
      <c r="B106" s="732">
        <v>28349</v>
      </c>
      <c r="C106" s="732">
        <v>35</v>
      </c>
      <c r="D106" s="732">
        <v>2021</v>
      </c>
      <c r="E106" s="732">
        <v>5392</v>
      </c>
      <c r="F106" s="732">
        <v>0</v>
      </c>
      <c r="G106" s="732">
        <v>226.40700000000001</v>
      </c>
      <c r="H106" s="732">
        <v>225.39200000000002</v>
      </c>
      <c r="I106" s="732">
        <v>225.39200000000002</v>
      </c>
      <c r="J106" s="732">
        <v>226.40700000000001</v>
      </c>
      <c r="K106" s="732">
        <v>0</v>
      </c>
      <c r="L106" s="732">
        <v>6540</v>
      </c>
      <c r="M106" s="732">
        <v>0</v>
      </c>
      <c r="N106" s="732">
        <v>0</v>
      </c>
      <c r="P106" s="732">
        <v>226.40700000000001</v>
      </c>
      <c r="Q106" s="732">
        <v>0</v>
      </c>
      <c r="R106" s="732">
        <v>107930</v>
      </c>
      <c r="S106" s="732">
        <v>476.71000000000004</v>
      </c>
      <c r="U106" s="732">
        <v>0</v>
      </c>
      <c r="V106" s="732">
        <v>72.754000000000005</v>
      </c>
      <c r="W106" s="732">
        <v>47581</v>
      </c>
      <c r="X106" s="732">
        <v>47581</v>
      </c>
      <c r="Z106" s="732">
        <v>0</v>
      </c>
      <c r="AA106" s="732">
        <v>1</v>
      </c>
      <c r="AB106" s="732">
        <v>1</v>
      </c>
      <c r="AC106" s="732">
        <v>0</v>
      </c>
      <c r="AD106" s="732" t="s">
        <v>318</v>
      </c>
      <c r="AE106" s="732">
        <v>0</v>
      </c>
      <c r="AH106" s="732">
        <v>0</v>
      </c>
      <c r="AI106" s="732">
        <v>0</v>
      </c>
      <c r="AJ106" s="732">
        <v>5104</v>
      </c>
      <c r="AK106" s="732" t="s">
        <v>787</v>
      </c>
      <c r="AL106" s="732" t="s">
        <v>15</v>
      </c>
      <c r="AM106" s="732">
        <v>0</v>
      </c>
      <c r="AN106" s="732">
        <v>0</v>
      </c>
      <c r="AO106" s="732">
        <v>0</v>
      </c>
      <c r="AP106" s="732">
        <v>0</v>
      </c>
      <c r="AQ106" s="732">
        <v>0</v>
      </c>
      <c r="AR106" s="732">
        <v>0</v>
      </c>
      <c r="AS106" s="732">
        <v>0</v>
      </c>
      <c r="AT106" s="732">
        <v>0</v>
      </c>
      <c r="AU106" s="732">
        <v>0</v>
      </c>
      <c r="AV106" s="732">
        <v>0</v>
      </c>
      <c r="AW106" s="732">
        <v>2076965</v>
      </c>
      <c r="AX106" s="732">
        <v>2067840</v>
      </c>
      <c r="AY106" s="732">
        <v>0</v>
      </c>
      <c r="AZ106" s="732">
        <v>107930</v>
      </c>
      <c r="BA106" s="732">
        <v>18.25</v>
      </c>
      <c r="BB106" s="732">
        <v>0</v>
      </c>
      <c r="BC106" s="732">
        <v>0</v>
      </c>
      <c r="BD106" s="732">
        <v>0</v>
      </c>
      <c r="BE106" s="732">
        <v>0</v>
      </c>
      <c r="BF106" s="732">
        <v>1822667</v>
      </c>
      <c r="BG106" s="732">
        <v>0</v>
      </c>
      <c r="BH106" s="732">
        <v>0</v>
      </c>
      <c r="BI106" s="732">
        <v>0</v>
      </c>
      <c r="BJ106" s="732">
        <v>12</v>
      </c>
      <c r="BK106" s="732">
        <v>0</v>
      </c>
      <c r="BL106" s="732">
        <v>0</v>
      </c>
      <c r="BM106" s="732">
        <v>0</v>
      </c>
      <c r="BN106" s="732">
        <v>0</v>
      </c>
      <c r="BO106" s="732">
        <v>0</v>
      </c>
      <c r="BP106" s="732">
        <v>0</v>
      </c>
      <c r="BQ106" s="732">
        <v>5392</v>
      </c>
      <c r="BR106" s="732">
        <v>1</v>
      </c>
      <c r="BS106" s="732">
        <v>0</v>
      </c>
      <c r="BT106" s="732">
        <v>0</v>
      </c>
      <c r="BU106" s="732">
        <v>0</v>
      </c>
      <c r="BV106" s="732">
        <v>0</v>
      </c>
      <c r="BW106" s="732">
        <v>0</v>
      </c>
      <c r="BX106" s="732">
        <v>0</v>
      </c>
      <c r="BY106" s="732">
        <v>0</v>
      </c>
      <c r="BZ106" s="732">
        <v>0</v>
      </c>
      <c r="CA106" s="732">
        <v>0</v>
      </c>
      <c r="CB106" s="732">
        <v>0</v>
      </c>
      <c r="CC106" s="732">
        <v>0</v>
      </c>
      <c r="CG106" s="732">
        <v>0</v>
      </c>
      <c r="CH106" s="732">
        <v>9125</v>
      </c>
      <c r="CI106" s="732">
        <v>0</v>
      </c>
      <c r="CJ106" s="732">
        <v>4</v>
      </c>
      <c r="CK106" s="732">
        <v>0</v>
      </c>
      <c r="CL106" s="732">
        <v>0</v>
      </c>
      <c r="CN106" s="732">
        <v>0</v>
      </c>
      <c r="CO106" s="732">
        <v>1</v>
      </c>
      <c r="CP106" s="732">
        <v>0</v>
      </c>
      <c r="CQ106" s="732">
        <v>0</v>
      </c>
      <c r="CR106" s="732">
        <v>226.40700000000001</v>
      </c>
      <c r="CS106" s="732">
        <v>0</v>
      </c>
      <c r="CT106" s="732">
        <v>0</v>
      </c>
      <c r="CU106" s="732">
        <v>0</v>
      </c>
      <c r="CV106" s="732">
        <v>0</v>
      </c>
      <c r="CW106" s="732">
        <v>0</v>
      </c>
      <c r="CX106" s="732">
        <v>0</v>
      </c>
      <c r="CY106" s="732">
        <v>0</v>
      </c>
      <c r="CZ106" s="732">
        <v>0</v>
      </c>
      <c r="DA106" s="732">
        <v>1</v>
      </c>
      <c r="DB106" s="732">
        <v>1474064</v>
      </c>
      <c r="DC106" s="732">
        <v>0</v>
      </c>
      <c r="DD106" s="732">
        <v>0</v>
      </c>
      <c r="DE106" s="732">
        <v>320460</v>
      </c>
      <c r="DF106" s="732">
        <v>320460</v>
      </c>
      <c r="DG106" s="732">
        <v>245</v>
      </c>
      <c r="DH106" s="732">
        <v>0</v>
      </c>
      <c r="DI106" s="732">
        <v>0</v>
      </c>
      <c r="DK106" s="732">
        <v>5392</v>
      </c>
      <c r="DL106" s="732">
        <v>0</v>
      </c>
      <c r="DM106" s="732">
        <v>30624</v>
      </c>
      <c r="DN106" s="732">
        <v>0</v>
      </c>
      <c r="DO106" s="732">
        <v>0</v>
      </c>
      <c r="DP106" s="732">
        <v>0</v>
      </c>
      <c r="DQ106" s="732">
        <v>0</v>
      </c>
      <c r="DR106" s="732">
        <v>0</v>
      </c>
      <c r="DS106" s="732">
        <v>0</v>
      </c>
      <c r="DT106" s="732">
        <v>0</v>
      </c>
      <c r="DU106" s="732">
        <v>0</v>
      </c>
      <c r="DV106" s="732">
        <v>0</v>
      </c>
      <c r="DW106" s="732">
        <v>0</v>
      </c>
      <c r="DX106" s="732">
        <v>0</v>
      </c>
      <c r="DY106" s="732">
        <v>0</v>
      </c>
      <c r="DZ106" s="732">
        <v>0</v>
      </c>
      <c r="EA106" s="732">
        <v>0</v>
      </c>
      <c r="EB106" s="732">
        <v>0</v>
      </c>
      <c r="EC106" s="732">
        <v>1.167</v>
      </c>
      <c r="ED106" s="732">
        <v>8395</v>
      </c>
      <c r="EE106" s="732">
        <v>0</v>
      </c>
      <c r="EF106" s="732">
        <v>0</v>
      </c>
      <c r="EG106" s="732">
        <v>0</v>
      </c>
      <c r="EH106" s="732">
        <v>22229</v>
      </c>
      <c r="EI106" s="732">
        <v>0</v>
      </c>
      <c r="EJ106" s="732">
        <v>0</v>
      </c>
      <c r="EK106" s="732">
        <v>0.83800000000000008</v>
      </c>
      <c r="EL106" s="732">
        <v>0</v>
      </c>
      <c r="EM106" s="732">
        <v>0</v>
      </c>
      <c r="EN106" s="732">
        <v>0.17700000000000002</v>
      </c>
      <c r="EO106" s="732">
        <v>0</v>
      </c>
      <c r="EP106" s="732">
        <v>0</v>
      </c>
      <c r="EQ106" s="732">
        <v>1.0150000000000001</v>
      </c>
      <c r="ER106" s="732">
        <v>0</v>
      </c>
      <c r="ES106" s="732">
        <v>3.399</v>
      </c>
      <c r="ET106" s="732">
        <v>9125</v>
      </c>
      <c r="EU106" s="732">
        <v>107930</v>
      </c>
      <c r="EV106" s="732">
        <v>0</v>
      </c>
      <c r="EW106" s="732">
        <v>0</v>
      </c>
      <c r="EX106" s="732">
        <v>0</v>
      </c>
      <c r="EZ106" s="732">
        <v>1764799</v>
      </c>
      <c r="FA106" s="732">
        <v>0</v>
      </c>
      <c r="FB106" s="732">
        <v>1872729</v>
      </c>
      <c r="FC106" s="732">
        <v>0.97326799999999991</v>
      </c>
      <c r="FD106" s="732">
        <v>0</v>
      </c>
      <c r="FE106" s="732">
        <v>247236</v>
      </c>
      <c r="FF106" s="732">
        <v>55805</v>
      </c>
      <c r="FG106" s="732">
        <v>5.4563E-2</v>
      </c>
      <c r="FH106" s="732">
        <v>4.8908E-2</v>
      </c>
      <c r="FI106" s="732">
        <v>0</v>
      </c>
      <c r="FJ106" s="732">
        <v>0</v>
      </c>
      <c r="FK106" s="732">
        <v>357.125</v>
      </c>
      <c r="FL106" s="732">
        <v>2184895</v>
      </c>
      <c r="FM106" s="732">
        <v>0</v>
      </c>
      <c r="FN106" s="732">
        <v>0</v>
      </c>
      <c r="FO106" s="732">
        <v>0</v>
      </c>
      <c r="FP106" s="732">
        <v>0</v>
      </c>
      <c r="FQ106" s="732">
        <v>0</v>
      </c>
      <c r="FR106" s="732">
        <v>0</v>
      </c>
      <c r="FS106" s="732">
        <v>0</v>
      </c>
      <c r="FT106" s="732">
        <v>0</v>
      </c>
      <c r="FU106" s="732">
        <v>0</v>
      </c>
      <c r="FV106" s="732">
        <v>0</v>
      </c>
      <c r="FW106" s="732">
        <v>0</v>
      </c>
      <c r="FX106" s="732">
        <v>0</v>
      </c>
      <c r="FY106" s="732">
        <v>0</v>
      </c>
      <c r="FZ106" s="732">
        <v>0</v>
      </c>
      <c r="GA106" s="732">
        <v>0</v>
      </c>
      <c r="GB106" s="732">
        <v>0</v>
      </c>
      <c r="GC106" s="732">
        <v>0</v>
      </c>
      <c r="GD106" s="732">
        <v>0</v>
      </c>
      <c r="GF106" s="732">
        <v>0</v>
      </c>
      <c r="GG106" s="732">
        <v>0</v>
      </c>
      <c r="GH106" s="732">
        <v>0</v>
      </c>
      <c r="GI106" s="732">
        <v>0</v>
      </c>
      <c r="GJ106" s="732">
        <v>0</v>
      </c>
      <c r="GK106" s="732">
        <v>5145</v>
      </c>
      <c r="GL106" s="732">
        <v>17296</v>
      </c>
      <c r="GM106" s="732">
        <v>0</v>
      </c>
      <c r="GN106" s="732">
        <v>26516</v>
      </c>
      <c r="GO106" s="732">
        <v>0</v>
      </c>
      <c r="GP106" s="732">
        <v>2175770</v>
      </c>
      <c r="GQ106" s="732">
        <v>2175770</v>
      </c>
      <c r="GR106" s="732">
        <v>0</v>
      </c>
      <c r="GS106" s="732">
        <v>0</v>
      </c>
      <c r="GT106" s="732">
        <v>0</v>
      </c>
      <c r="HB106" s="732">
        <v>0</v>
      </c>
      <c r="HC106" s="732">
        <v>0</v>
      </c>
      <c r="HD106" s="732">
        <v>0</v>
      </c>
    </row>
    <row r="107" spans="1:212" x14ac:dyDescent="0.2">
      <c r="A107" s="732">
        <v>101853</v>
      </c>
      <c r="B107" s="732">
        <v>28349</v>
      </c>
      <c r="C107" s="732">
        <v>35</v>
      </c>
      <c r="D107" s="732">
        <v>2021</v>
      </c>
      <c r="E107" s="732">
        <v>5392</v>
      </c>
      <c r="F107" s="732">
        <v>0</v>
      </c>
      <c r="G107" s="732">
        <v>1242.905</v>
      </c>
      <c r="H107" s="732">
        <v>1218.05</v>
      </c>
      <c r="I107" s="732">
        <v>1218.05</v>
      </c>
      <c r="J107" s="732">
        <v>1242.905</v>
      </c>
      <c r="K107" s="732">
        <v>0</v>
      </c>
      <c r="L107" s="732">
        <v>6540</v>
      </c>
      <c r="M107" s="732">
        <v>0</v>
      </c>
      <c r="N107" s="732">
        <v>0</v>
      </c>
      <c r="P107" s="732">
        <v>1242.905</v>
      </c>
      <c r="Q107" s="732">
        <v>0</v>
      </c>
      <c r="R107" s="732">
        <v>592505</v>
      </c>
      <c r="S107" s="732">
        <v>476.71000000000004</v>
      </c>
      <c r="U107" s="732">
        <v>0</v>
      </c>
      <c r="V107" s="732">
        <v>572.57000000000005</v>
      </c>
      <c r="W107" s="732">
        <v>374461</v>
      </c>
      <c r="X107" s="732">
        <v>374461</v>
      </c>
      <c r="Z107" s="732">
        <v>0</v>
      </c>
      <c r="AA107" s="732">
        <v>1</v>
      </c>
      <c r="AB107" s="732">
        <v>1</v>
      </c>
      <c r="AC107" s="732">
        <v>0</v>
      </c>
      <c r="AD107" s="732" t="s">
        <v>318</v>
      </c>
      <c r="AE107" s="732">
        <v>0</v>
      </c>
      <c r="AH107" s="732">
        <v>0</v>
      </c>
      <c r="AI107" s="732">
        <v>0</v>
      </c>
      <c r="AJ107" s="732">
        <v>5104</v>
      </c>
      <c r="AK107" s="732" t="s">
        <v>787</v>
      </c>
      <c r="AL107" s="732" t="s">
        <v>100</v>
      </c>
      <c r="AM107" s="732">
        <v>0</v>
      </c>
      <c r="AN107" s="732">
        <v>0</v>
      </c>
      <c r="AO107" s="732">
        <v>0</v>
      </c>
      <c r="AP107" s="732">
        <v>0</v>
      </c>
      <c r="AQ107" s="732">
        <v>0</v>
      </c>
      <c r="AR107" s="732">
        <v>0</v>
      </c>
      <c r="AS107" s="732">
        <v>0</v>
      </c>
      <c r="AT107" s="732">
        <v>0</v>
      </c>
      <c r="AU107" s="732">
        <v>0</v>
      </c>
      <c r="AV107" s="732">
        <v>0</v>
      </c>
      <c r="AW107" s="732">
        <v>12830068</v>
      </c>
      <c r="AX107" s="732">
        <v>12830068</v>
      </c>
      <c r="AY107" s="732">
        <v>0</v>
      </c>
      <c r="AZ107" s="732">
        <v>592505</v>
      </c>
      <c r="BA107" s="732">
        <v>0</v>
      </c>
      <c r="BB107" s="732">
        <v>9737</v>
      </c>
      <c r="BC107" s="732">
        <v>9737</v>
      </c>
      <c r="BD107" s="732">
        <v>12.407</v>
      </c>
      <c r="BE107" s="732">
        <v>0</v>
      </c>
      <c r="BF107" s="732">
        <v>11244242</v>
      </c>
      <c r="BG107" s="732">
        <v>0</v>
      </c>
      <c r="BH107" s="732">
        <v>0</v>
      </c>
      <c r="BI107" s="732">
        <v>0</v>
      </c>
      <c r="BJ107" s="732">
        <v>12</v>
      </c>
      <c r="BK107" s="732">
        <v>0</v>
      </c>
      <c r="BL107" s="732">
        <v>0</v>
      </c>
      <c r="BM107" s="732">
        <v>0</v>
      </c>
      <c r="BN107" s="732">
        <v>0</v>
      </c>
      <c r="BO107" s="732">
        <v>0</v>
      </c>
      <c r="BP107" s="732">
        <v>0</v>
      </c>
      <c r="BQ107" s="732">
        <v>5392</v>
      </c>
      <c r="BR107" s="732">
        <v>1</v>
      </c>
      <c r="BS107" s="732">
        <v>0</v>
      </c>
      <c r="BT107" s="732">
        <v>0</v>
      </c>
      <c r="BU107" s="732">
        <v>0</v>
      </c>
      <c r="BV107" s="732">
        <v>0</v>
      </c>
      <c r="BW107" s="732">
        <v>0</v>
      </c>
      <c r="BX107" s="732">
        <v>0</v>
      </c>
      <c r="BY107" s="732">
        <v>0</v>
      </c>
      <c r="BZ107" s="732">
        <v>0</v>
      </c>
      <c r="CA107" s="732">
        <v>0</v>
      </c>
      <c r="CB107" s="732">
        <v>0</v>
      </c>
      <c r="CC107" s="732">
        <v>0</v>
      </c>
      <c r="CG107" s="732">
        <v>0</v>
      </c>
      <c r="CH107" s="732">
        <v>0</v>
      </c>
      <c r="CI107" s="732">
        <v>0</v>
      </c>
      <c r="CJ107" s="732">
        <v>4</v>
      </c>
      <c r="CK107" s="732">
        <v>0</v>
      </c>
      <c r="CL107" s="732">
        <v>0</v>
      </c>
      <c r="CN107" s="732">
        <v>0</v>
      </c>
      <c r="CO107" s="732">
        <v>1</v>
      </c>
      <c r="CP107" s="732">
        <v>0</v>
      </c>
      <c r="CQ107" s="732">
        <v>0</v>
      </c>
      <c r="CR107" s="732">
        <v>1242.905</v>
      </c>
      <c r="CS107" s="732">
        <v>0</v>
      </c>
      <c r="CT107" s="732">
        <v>0</v>
      </c>
      <c r="CU107" s="732">
        <v>0</v>
      </c>
      <c r="CV107" s="732">
        <v>0</v>
      </c>
      <c r="CW107" s="732">
        <v>0</v>
      </c>
      <c r="CX107" s="732">
        <v>0</v>
      </c>
      <c r="CY107" s="732">
        <v>0</v>
      </c>
      <c r="CZ107" s="732">
        <v>0</v>
      </c>
      <c r="DA107" s="732">
        <v>1</v>
      </c>
      <c r="DB107" s="732">
        <v>7966047</v>
      </c>
      <c r="DC107" s="732">
        <v>0</v>
      </c>
      <c r="DD107" s="732">
        <v>0</v>
      </c>
      <c r="DE107" s="732">
        <v>2591148</v>
      </c>
      <c r="DF107" s="732">
        <v>2591148</v>
      </c>
      <c r="DG107" s="732">
        <v>1981</v>
      </c>
      <c r="DH107" s="732">
        <v>0</v>
      </c>
      <c r="DI107" s="732">
        <v>0</v>
      </c>
      <c r="DK107" s="732">
        <v>5392</v>
      </c>
      <c r="DL107" s="732">
        <v>0</v>
      </c>
      <c r="DM107" s="732">
        <v>611686</v>
      </c>
      <c r="DN107" s="732">
        <v>0</v>
      </c>
      <c r="DO107" s="732">
        <v>0</v>
      </c>
      <c r="DP107" s="732">
        <v>0</v>
      </c>
      <c r="DQ107" s="732">
        <v>0</v>
      </c>
      <c r="DR107" s="732">
        <v>0</v>
      </c>
      <c r="DS107" s="732">
        <v>0</v>
      </c>
      <c r="DT107" s="732">
        <v>0</v>
      </c>
      <c r="DU107" s="732">
        <v>0</v>
      </c>
      <c r="DV107" s="732">
        <v>0</v>
      </c>
      <c r="DW107" s="732">
        <v>0</v>
      </c>
      <c r="DX107" s="732">
        <v>0</v>
      </c>
      <c r="DY107" s="732">
        <v>0</v>
      </c>
      <c r="DZ107" s="732">
        <v>0</v>
      </c>
      <c r="EA107" s="732">
        <v>0</v>
      </c>
      <c r="EB107" s="732">
        <v>0</v>
      </c>
      <c r="EC107" s="732">
        <v>9.870000000000001</v>
      </c>
      <c r="ED107" s="732">
        <v>71005</v>
      </c>
      <c r="EE107" s="732">
        <v>0</v>
      </c>
      <c r="EF107" s="732">
        <v>0</v>
      </c>
      <c r="EG107" s="732">
        <v>0</v>
      </c>
      <c r="EH107" s="732">
        <v>540681</v>
      </c>
      <c r="EI107" s="732">
        <v>0</v>
      </c>
      <c r="EJ107" s="732">
        <v>0</v>
      </c>
      <c r="EK107" s="732">
        <v>19.959</v>
      </c>
      <c r="EL107" s="732">
        <v>0</v>
      </c>
      <c r="EM107" s="732">
        <v>0.84200000000000008</v>
      </c>
      <c r="EN107" s="732">
        <v>4.0540000000000003</v>
      </c>
      <c r="EO107" s="732">
        <v>0</v>
      </c>
      <c r="EP107" s="732">
        <v>0</v>
      </c>
      <c r="EQ107" s="732">
        <v>24.855</v>
      </c>
      <c r="ER107" s="732">
        <v>0</v>
      </c>
      <c r="ES107" s="732">
        <v>82.673000000000002</v>
      </c>
      <c r="ET107" s="732">
        <v>0</v>
      </c>
      <c r="EU107" s="732">
        <v>592505</v>
      </c>
      <c r="EV107" s="732">
        <v>0</v>
      </c>
      <c r="EW107" s="732">
        <v>0</v>
      </c>
      <c r="EX107" s="732">
        <v>0</v>
      </c>
      <c r="EZ107" s="732">
        <v>10960574</v>
      </c>
      <c r="FA107" s="732">
        <v>0</v>
      </c>
      <c r="FB107" s="732">
        <v>11553079</v>
      </c>
      <c r="FC107" s="732">
        <v>0.97326799999999991</v>
      </c>
      <c r="FD107" s="732">
        <v>0</v>
      </c>
      <c r="FE107" s="732">
        <v>1525228</v>
      </c>
      <c r="FF107" s="732">
        <v>344266</v>
      </c>
      <c r="FG107" s="732">
        <v>5.4563E-2</v>
      </c>
      <c r="FH107" s="732">
        <v>4.8908E-2</v>
      </c>
      <c r="FI107" s="732">
        <v>0</v>
      </c>
      <c r="FJ107" s="732">
        <v>0</v>
      </c>
      <c r="FK107" s="732">
        <v>2203.1460000000002</v>
      </c>
      <c r="FL107" s="732">
        <v>13422573</v>
      </c>
      <c r="FM107" s="732">
        <v>0</v>
      </c>
      <c r="FN107" s="732">
        <v>0</v>
      </c>
      <c r="FO107" s="732">
        <v>0</v>
      </c>
      <c r="FP107" s="732">
        <v>0</v>
      </c>
      <c r="FQ107" s="732">
        <v>0</v>
      </c>
      <c r="FR107" s="732">
        <v>0</v>
      </c>
      <c r="FS107" s="732">
        <v>0</v>
      </c>
      <c r="FT107" s="732">
        <v>0</v>
      </c>
      <c r="FU107" s="732">
        <v>0</v>
      </c>
      <c r="FV107" s="732">
        <v>0</v>
      </c>
      <c r="FW107" s="732">
        <v>0</v>
      </c>
      <c r="FX107" s="732">
        <v>0</v>
      </c>
      <c r="FY107" s="732">
        <v>0</v>
      </c>
      <c r="FZ107" s="732">
        <v>0</v>
      </c>
      <c r="GA107" s="732">
        <v>0</v>
      </c>
      <c r="GB107" s="732">
        <v>0</v>
      </c>
      <c r="GC107" s="732">
        <v>0</v>
      </c>
      <c r="GD107" s="732">
        <v>0</v>
      </c>
      <c r="GF107" s="732">
        <v>0</v>
      </c>
      <c r="GG107" s="732">
        <v>0</v>
      </c>
      <c r="GH107" s="732">
        <v>0</v>
      </c>
      <c r="GI107" s="732">
        <v>0</v>
      </c>
      <c r="GJ107" s="732">
        <v>0</v>
      </c>
      <c r="GK107" s="732">
        <v>5068</v>
      </c>
      <c r="GL107" s="732">
        <v>32243</v>
      </c>
      <c r="GM107" s="732">
        <v>0</v>
      </c>
      <c r="GN107" s="732">
        <v>0</v>
      </c>
      <c r="GO107" s="732">
        <v>0</v>
      </c>
      <c r="GP107" s="732">
        <v>13422573</v>
      </c>
      <c r="GQ107" s="732">
        <v>13422573</v>
      </c>
      <c r="GR107" s="732">
        <v>0</v>
      </c>
      <c r="GS107" s="732">
        <v>0</v>
      </c>
      <c r="GT107" s="732">
        <v>0</v>
      </c>
      <c r="HB107" s="732">
        <v>0</v>
      </c>
      <c r="HC107" s="732">
        <v>0</v>
      </c>
      <c r="HD107" s="732">
        <v>0</v>
      </c>
    </row>
    <row r="108" spans="1:212" x14ac:dyDescent="0.2">
      <c r="A108" s="732">
        <v>101855</v>
      </c>
      <c r="B108" s="732">
        <v>28349</v>
      </c>
      <c r="C108" s="732">
        <v>35</v>
      </c>
      <c r="D108" s="732">
        <v>2021</v>
      </c>
      <c r="E108" s="732">
        <v>5392</v>
      </c>
      <c r="F108" s="732">
        <v>0</v>
      </c>
      <c r="G108" s="732">
        <v>227.417</v>
      </c>
      <c r="H108" s="732">
        <v>225.37700000000001</v>
      </c>
      <c r="I108" s="732">
        <v>225.37700000000001</v>
      </c>
      <c r="J108" s="732">
        <v>227.417</v>
      </c>
      <c r="K108" s="732">
        <v>0</v>
      </c>
      <c r="L108" s="732">
        <v>6540</v>
      </c>
      <c r="M108" s="732">
        <v>0</v>
      </c>
      <c r="N108" s="732">
        <v>0</v>
      </c>
      <c r="P108" s="732">
        <v>227.417</v>
      </c>
      <c r="Q108" s="732">
        <v>0</v>
      </c>
      <c r="R108" s="732">
        <v>108412</v>
      </c>
      <c r="S108" s="732">
        <v>476.71000000000004</v>
      </c>
      <c r="U108" s="732">
        <v>0</v>
      </c>
      <c r="V108" s="732">
        <v>1.4390000000000001</v>
      </c>
      <c r="W108" s="732">
        <v>941</v>
      </c>
      <c r="X108" s="732">
        <v>941</v>
      </c>
      <c r="Z108" s="732">
        <v>0</v>
      </c>
      <c r="AA108" s="732">
        <v>1</v>
      </c>
      <c r="AB108" s="732">
        <v>1</v>
      </c>
      <c r="AC108" s="732">
        <v>0</v>
      </c>
      <c r="AD108" s="732" t="s">
        <v>318</v>
      </c>
      <c r="AE108" s="732">
        <v>0</v>
      </c>
      <c r="AH108" s="732">
        <v>0</v>
      </c>
      <c r="AI108" s="732">
        <v>0</v>
      </c>
      <c r="AJ108" s="732">
        <v>5104</v>
      </c>
      <c r="AK108" s="732" t="s">
        <v>787</v>
      </c>
      <c r="AL108" s="732" t="s">
        <v>2</v>
      </c>
      <c r="AM108" s="732">
        <v>0</v>
      </c>
      <c r="AN108" s="732">
        <v>0</v>
      </c>
      <c r="AO108" s="732">
        <v>0</v>
      </c>
      <c r="AP108" s="732">
        <v>0</v>
      </c>
      <c r="AQ108" s="732">
        <v>0</v>
      </c>
      <c r="AR108" s="732">
        <v>0</v>
      </c>
      <c r="AS108" s="732">
        <v>0</v>
      </c>
      <c r="AT108" s="732">
        <v>0</v>
      </c>
      <c r="AU108" s="732">
        <v>0</v>
      </c>
      <c r="AV108" s="732">
        <v>0</v>
      </c>
      <c r="AW108" s="732">
        <v>2064510</v>
      </c>
      <c r="AX108" s="732">
        <v>2064510</v>
      </c>
      <c r="AY108" s="732">
        <v>0</v>
      </c>
      <c r="AZ108" s="732">
        <v>108412</v>
      </c>
      <c r="BA108" s="732">
        <v>0</v>
      </c>
      <c r="BB108" s="732">
        <v>0</v>
      </c>
      <c r="BC108" s="732">
        <v>0</v>
      </c>
      <c r="BD108" s="732">
        <v>0</v>
      </c>
      <c r="BE108" s="732">
        <v>0</v>
      </c>
      <c r="BF108" s="732">
        <v>1813703</v>
      </c>
      <c r="BG108" s="732">
        <v>0</v>
      </c>
      <c r="BH108" s="732">
        <v>0</v>
      </c>
      <c r="BI108" s="732">
        <v>0</v>
      </c>
      <c r="BJ108" s="732">
        <v>12</v>
      </c>
      <c r="BK108" s="732">
        <v>0</v>
      </c>
      <c r="BL108" s="732">
        <v>0</v>
      </c>
      <c r="BM108" s="732">
        <v>0</v>
      </c>
      <c r="BN108" s="732">
        <v>0</v>
      </c>
      <c r="BO108" s="732">
        <v>0</v>
      </c>
      <c r="BP108" s="732">
        <v>0</v>
      </c>
      <c r="BQ108" s="732">
        <v>5392</v>
      </c>
      <c r="BR108" s="732">
        <v>1</v>
      </c>
      <c r="BS108" s="732">
        <v>0</v>
      </c>
      <c r="BT108" s="732">
        <v>0</v>
      </c>
      <c r="BU108" s="732">
        <v>0</v>
      </c>
      <c r="BV108" s="732">
        <v>0</v>
      </c>
      <c r="BW108" s="732">
        <v>0</v>
      </c>
      <c r="BX108" s="732">
        <v>0</v>
      </c>
      <c r="BY108" s="732">
        <v>0</v>
      </c>
      <c r="BZ108" s="732">
        <v>0</v>
      </c>
      <c r="CA108" s="732">
        <v>0</v>
      </c>
      <c r="CB108" s="732">
        <v>0</v>
      </c>
      <c r="CC108" s="732">
        <v>0</v>
      </c>
      <c r="CG108" s="732">
        <v>0</v>
      </c>
      <c r="CH108" s="732">
        <v>0</v>
      </c>
      <c r="CI108" s="732">
        <v>0</v>
      </c>
      <c r="CJ108" s="732">
        <v>4</v>
      </c>
      <c r="CK108" s="732">
        <v>0</v>
      </c>
      <c r="CL108" s="732">
        <v>0</v>
      </c>
      <c r="CN108" s="732">
        <v>0</v>
      </c>
      <c r="CO108" s="732">
        <v>1</v>
      </c>
      <c r="CP108" s="732">
        <v>0</v>
      </c>
      <c r="CQ108" s="732">
        <v>0</v>
      </c>
      <c r="CR108" s="732">
        <v>227.417</v>
      </c>
      <c r="CS108" s="732">
        <v>0</v>
      </c>
      <c r="CT108" s="732">
        <v>0</v>
      </c>
      <c r="CU108" s="732">
        <v>0</v>
      </c>
      <c r="CV108" s="732">
        <v>0</v>
      </c>
      <c r="CW108" s="732">
        <v>0</v>
      </c>
      <c r="CX108" s="732">
        <v>0</v>
      </c>
      <c r="CY108" s="732">
        <v>0</v>
      </c>
      <c r="CZ108" s="732">
        <v>0</v>
      </c>
      <c r="DA108" s="732">
        <v>1</v>
      </c>
      <c r="DB108" s="732">
        <v>1473966</v>
      </c>
      <c r="DC108" s="732">
        <v>0</v>
      </c>
      <c r="DD108" s="732">
        <v>0</v>
      </c>
      <c r="DE108" s="732">
        <v>336810</v>
      </c>
      <c r="DF108" s="732">
        <v>336810</v>
      </c>
      <c r="DG108" s="732">
        <v>257.5</v>
      </c>
      <c r="DH108" s="732">
        <v>0</v>
      </c>
      <c r="DI108" s="732">
        <v>0</v>
      </c>
      <c r="DK108" s="732">
        <v>5392</v>
      </c>
      <c r="DL108" s="732">
        <v>0</v>
      </c>
      <c r="DM108" s="732">
        <v>51802</v>
      </c>
      <c r="DN108" s="732">
        <v>0</v>
      </c>
      <c r="DO108" s="732">
        <v>0</v>
      </c>
      <c r="DP108" s="732">
        <v>0</v>
      </c>
      <c r="DQ108" s="732">
        <v>0</v>
      </c>
      <c r="DR108" s="732">
        <v>0</v>
      </c>
      <c r="DS108" s="732">
        <v>0</v>
      </c>
      <c r="DT108" s="732">
        <v>0</v>
      </c>
      <c r="DU108" s="732">
        <v>0</v>
      </c>
      <c r="DV108" s="732">
        <v>0</v>
      </c>
      <c r="DW108" s="732">
        <v>0</v>
      </c>
      <c r="DX108" s="732">
        <v>0</v>
      </c>
      <c r="DY108" s="732">
        <v>0</v>
      </c>
      <c r="DZ108" s="732">
        <v>0</v>
      </c>
      <c r="EA108" s="732">
        <v>0</v>
      </c>
      <c r="EB108" s="732">
        <v>0</v>
      </c>
      <c r="EC108" s="732">
        <v>0.75900000000000001</v>
      </c>
      <c r="ED108" s="732">
        <v>5460</v>
      </c>
      <c r="EE108" s="732">
        <v>0</v>
      </c>
      <c r="EF108" s="732">
        <v>0</v>
      </c>
      <c r="EG108" s="732">
        <v>0</v>
      </c>
      <c r="EH108" s="732">
        <v>46342</v>
      </c>
      <c r="EI108" s="732">
        <v>0</v>
      </c>
      <c r="EJ108" s="732">
        <v>0</v>
      </c>
      <c r="EK108" s="732">
        <v>1.5570000000000002</v>
      </c>
      <c r="EL108" s="732">
        <v>0</v>
      </c>
      <c r="EM108" s="732">
        <v>0</v>
      </c>
      <c r="EN108" s="732">
        <v>0.48300000000000004</v>
      </c>
      <c r="EO108" s="732">
        <v>0</v>
      </c>
      <c r="EP108" s="732">
        <v>0</v>
      </c>
      <c r="EQ108" s="732">
        <v>2.04</v>
      </c>
      <c r="ER108" s="732">
        <v>0</v>
      </c>
      <c r="ES108" s="732">
        <v>7.0860000000000003</v>
      </c>
      <c r="ET108" s="732">
        <v>0</v>
      </c>
      <c r="EU108" s="732">
        <v>108412</v>
      </c>
      <c r="EV108" s="732">
        <v>0</v>
      </c>
      <c r="EW108" s="732">
        <v>0</v>
      </c>
      <c r="EX108" s="732">
        <v>0</v>
      </c>
      <c r="EZ108" s="732">
        <v>1762960</v>
      </c>
      <c r="FA108" s="732">
        <v>0</v>
      </c>
      <c r="FB108" s="732">
        <v>1871372</v>
      </c>
      <c r="FC108" s="732">
        <v>0.97326799999999991</v>
      </c>
      <c r="FD108" s="732">
        <v>0</v>
      </c>
      <c r="FE108" s="732">
        <v>246020</v>
      </c>
      <c r="FF108" s="732">
        <v>55530</v>
      </c>
      <c r="FG108" s="732">
        <v>5.4563E-2</v>
      </c>
      <c r="FH108" s="732">
        <v>4.8908E-2</v>
      </c>
      <c r="FI108" s="732">
        <v>0</v>
      </c>
      <c r="FJ108" s="732">
        <v>0</v>
      </c>
      <c r="FK108" s="732">
        <v>355.36900000000003</v>
      </c>
      <c r="FL108" s="732">
        <v>2172922</v>
      </c>
      <c r="FM108" s="732">
        <v>0</v>
      </c>
      <c r="FN108" s="732">
        <v>0</v>
      </c>
      <c r="FO108" s="732">
        <v>7853</v>
      </c>
      <c r="FP108" s="732">
        <v>0</v>
      </c>
      <c r="FQ108" s="732">
        <v>7853</v>
      </c>
      <c r="FR108" s="732">
        <v>7853</v>
      </c>
      <c r="FS108" s="732">
        <v>0</v>
      </c>
      <c r="FT108" s="732">
        <v>0</v>
      </c>
      <c r="FU108" s="732">
        <v>0</v>
      </c>
      <c r="FV108" s="732">
        <v>0</v>
      </c>
      <c r="FW108" s="732">
        <v>0</v>
      </c>
      <c r="FX108" s="732">
        <v>0</v>
      </c>
      <c r="FY108" s="732">
        <v>0</v>
      </c>
      <c r="FZ108" s="732">
        <v>0</v>
      </c>
      <c r="GA108" s="732">
        <v>0</v>
      </c>
      <c r="GB108" s="732">
        <v>0</v>
      </c>
      <c r="GC108" s="732">
        <v>0</v>
      </c>
      <c r="GD108" s="732">
        <v>0</v>
      </c>
      <c r="GF108" s="732">
        <v>0</v>
      </c>
      <c r="GG108" s="732">
        <v>0</v>
      </c>
      <c r="GH108" s="732">
        <v>0</v>
      </c>
      <c r="GI108" s="732">
        <v>0</v>
      </c>
      <c r="GJ108" s="732">
        <v>0</v>
      </c>
      <c r="GK108" s="732">
        <v>5111</v>
      </c>
      <c r="GL108" s="732">
        <v>5112</v>
      </c>
      <c r="GM108" s="732">
        <v>0</v>
      </c>
      <c r="GN108" s="732">
        <v>11565</v>
      </c>
      <c r="GO108" s="732">
        <v>0</v>
      </c>
      <c r="GP108" s="732">
        <v>2172922</v>
      </c>
      <c r="GQ108" s="732">
        <v>2172922</v>
      </c>
      <c r="GR108" s="732">
        <v>0</v>
      </c>
      <c r="GS108" s="732">
        <v>0</v>
      </c>
      <c r="GT108" s="732">
        <v>0</v>
      </c>
      <c r="HB108" s="732">
        <v>0</v>
      </c>
      <c r="HC108" s="732">
        <v>0</v>
      </c>
      <c r="HD108" s="732">
        <v>0</v>
      </c>
    </row>
    <row r="109" spans="1:212" x14ac:dyDescent="0.2">
      <c r="A109" s="732">
        <v>101856</v>
      </c>
      <c r="B109" s="732">
        <v>28349</v>
      </c>
      <c r="C109" s="732">
        <v>35</v>
      </c>
      <c r="D109" s="732">
        <v>2021</v>
      </c>
      <c r="E109" s="732">
        <v>5392</v>
      </c>
      <c r="F109" s="732">
        <v>0</v>
      </c>
      <c r="G109" s="732">
        <v>644.45500000000004</v>
      </c>
      <c r="H109" s="732">
        <v>640.64700000000005</v>
      </c>
      <c r="I109" s="732">
        <v>640.64700000000005</v>
      </c>
      <c r="J109" s="732">
        <v>644.45500000000004</v>
      </c>
      <c r="K109" s="732">
        <v>0</v>
      </c>
      <c r="L109" s="732">
        <v>6540</v>
      </c>
      <c r="M109" s="732">
        <v>0</v>
      </c>
      <c r="N109" s="732">
        <v>0</v>
      </c>
      <c r="P109" s="732">
        <v>644.45500000000004</v>
      </c>
      <c r="Q109" s="732">
        <v>0</v>
      </c>
      <c r="R109" s="732">
        <v>307218</v>
      </c>
      <c r="S109" s="732">
        <v>476.71000000000004</v>
      </c>
      <c r="U109" s="732">
        <v>0</v>
      </c>
      <c r="V109" s="732">
        <v>563.745</v>
      </c>
      <c r="W109" s="732">
        <v>368689</v>
      </c>
      <c r="X109" s="732">
        <v>368689</v>
      </c>
      <c r="Z109" s="732">
        <v>0</v>
      </c>
      <c r="AA109" s="732">
        <v>1</v>
      </c>
      <c r="AB109" s="732">
        <v>1</v>
      </c>
      <c r="AC109" s="732">
        <v>0</v>
      </c>
      <c r="AD109" s="732" t="s">
        <v>318</v>
      </c>
      <c r="AE109" s="732">
        <v>0</v>
      </c>
      <c r="AH109" s="732">
        <v>0</v>
      </c>
      <c r="AI109" s="732">
        <v>0</v>
      </c>
      <c r="AJ109" s="732">
        <v>5104</v>
      </c>
      <c r="AK109" s="732" t="s">
        <v>787</v>
      </c>
      <c r="AL109" s="732" t="s">
        <v>34</v>
      </c>
      <c r="AM109" s="732">
        <v>0</v>
      </c>
      <c r="AN109" s="732">
        <v>0</v>
      </c>
      <c r="AO109" s="732">
        <v>0</v>
      </c>
      <c r="AP109" s="732">
        <v>0</v>
      </c>
      <c r="AQ109" s="732">
        <v>0</v>
      </c>
      <c r="AR109" s="732">
        <v>0</v>
      </c>
      <c r="AS109" s="732">
        <v>0</v>
      </c>
      <c r="AT109" s="732">
        <v>0</v>
      </c>
      <c r="AU109" s="732">
        <v>0</v>
      </c>
      <c r="AV109" s="732">
        <v>0</v>
      </c>
      <c r="AW109" s="732">
        <v>6086928</v>
      </c>
      <c r="AX109" s="732">
        <v>6086928</v>
      </c>
      <c r="AY109" s="732">
        <v>0</v>
      </c>
      <c r="AZ109" s="732">
        <v>307218</v>
      </c>
      <c r="BA109" s="732">
        <v>0</v>
      </c>
      <c r="BB109" s="732">
        <v>1018</v>
      </c>
      <c r="BC109" s="732">
        <v>1018</v>
      </c>
      <c r="BD109" s="732">
        <v>1.2970000000000002</v>
      </c>
      <c r="BE109" s="732">
        <v>0</v>
      </c>
      <c r="BF109" s="732">
        <v>5356449</v>
      </c>
      <c r="BG109" s="732">
        <v>0</v>
      </c>
      <c r="BH109" s="732">
        <v>0</v>
      </c>
      <c r="BI109" s="732">
        <v>0</v>
      </c>
      <c r="BJ109" s="732">
        <v>12</v>
      </c>
      <c r="BK109" s="732">
        <v>0</v>
      </c>
      <c r="BL109" s="732">
        <v>0</v>
      </c>
      <c r="BM109" s="732">
        <v>0</v>
      </c>
      <c r="BN109" s="732">
        <v>0</v>
      </c>
      <c r="BO109" s="732">
        <v>0</v>
      </c>
      <c r="BP109" s="732">
        <v>0</v>
      </c>
      <c r="BQ109" s="732">
        <v>5392</v>
      </c>
      <c r="BR109" s="732">
        <v>1</v>
      </c>
      <c r="BS109" s="732">
        <v>0</v>
      </c>
      <c r="BT109" s="732">
        <v>0</v>
      </c>
      <c r="BU109" s="732">
        <v>0</v>
      </c>
      <c r="BV109" s="732">
        <v>0</v>
      </c>
      <c r="BW109" s="732">
        <v>0</v>
      </c>
      <c r="BX109" s="732">
        <v>0</v>
      </c>
      <c r="BY109" s="732">
        <v>0</v>
      </c>
      <c r="BZ109" s="732">
        <v>0</v>
      </c>
      <c r="CA109" s="732">
        <v>0</v>
      </c>
      <c r="CB109" s="732">
        <v>0</v>
      </c>
      <c r="CC109" s="732">
        <v>0</v>
      </c>
      <c r="CG109" s="732">
        <v>0</v>
      </c>
      <c r="CH109" s="732">
        <v>0</v>
      </c>
      <c r="CI109" s="732">
        <v>0</v>
      </c>
      <c r="CJ109" s="732">
        <v>4</v>
      </c>
      <c r="CK109" s="732">
        <v>0</v>
      </c>
      <c r="CL109" s="732">
        <v>0</v>
      </c>
      <c r="CN109" s="732">
        <v>0</v>
      </c>
      <c r="CO109" s="732">
        <v>1</v>
      </c>
      <c r="CP109" s="732">
        <v>0</v>
      </c>
      <c r="CQ109" s="732">
        <v>0</v>
      </c>
      <c r="CR109" s="732">
        <v>644.45500000000004</v>
      </c>
      <c r="CS109" s="732">
        <v>0</v>
      </c>
      <c r="CT109" s="732">
        <v>0</v>
      </c>
      <c r="CU109" s="732">
        <v>0</v>
      </c>
      <c r="CV109" s="732">
        <v>0</v>
      </c>
      <c r="CW109" s="732">
        <v>0</v>
      </c>
      <c r="CX109" s="732">
        <v>0</v>
      </c>
      <c r="CY109" s="732">
        <v>0</v>
      </c>
      <c r="CZ109" s="732">
        <v>0</v>
      </c>
      <c r="DA109" s="732">
        <v>1</v>
      </c>
      <c r="DB109" s="732">
        <v>4189831</v>
      </c>
      <c r="DC109" s="732">
        <v>0</v>
      </c>
      <c r="DD109" s="732">
        <v>0</v>
      </c>
      <c r="DE109" s="732">
        <v>856308</v>
      </c>
      <c r="DF109" s="732">
        <v>856308</v>
      </c>
      <c r="DG109" s="732">
        <v>654.66999999999996</v>
      </c>
      <c r="DH109" s="732">
        <v>0</v>
      </c>
      <c r="DI109" s="732">
        <v>0</v>
      </c>
      <c r="DK109" s="732">
        <v>5392</v>
      </c>
      <c r="DL109" s="732">
        <v>0</v>
      </c>
      <c r="DM109" s="732">
        <v>87725</v>
      </c>
      <c r="DN109" s="732">
        <v>0</v>
      </c>
      <c r="DO109" s="732">
        <v>0</v>
      </c>
      <c r="DP109" s="732">
        <v>0</v>
      </c>
      <c r="DQ109" s="732">
        <v>0</v>
      </c>
      <c r="DR109" s="732">
        <v>0</v>
      </c>
      <c r="DS109" s="732">
        <v>0</v>
      </c>
      <c r="DT109" s="732">
        <v>0</v>
      </c>
      <c r="DU109" s="732">
        <v>0</v>
      </c>
      <c r="DV109" s="732">
        <v>0</v>
      </c>
      <c r="DW109" s="732">
        <v>0</v>
      </c>
      <c r="DX109" s="732">
        <v>0</v>
      </c>
      <c r="DY109" s="732">
        <v>0</v>
      </c>
      <c r="DZ109" s="732">
        <v>0</v>
      </c>
      <c r="EA109" s="732">
        <v>0</v>
      </c>
      <c r="EB109" s="732">
        <v>0</v>
      </c>
      <c r="EC109" s="732">
        <v>0.66700000000000004</v>
      </c>
      <c r="ED109" s="732">
        <v>4798</v>
      </c>
      <c r="EE109" s="732">
        <v>0</v>
      </c>
      <c r="EF109" s="732">
        <v>0</v>
      </c>
      <c r="EG109" s="732">
        <v>0</v>
      </c>
      <c r="EH109" s="732">
        <v>82927</v>
      </c>
      <c r="EI109" s="732">
        <v>0</v>
      </c>
      <c r="EJ109" s="732">
        <v>0</v>
      </c>
      <c r="EK109" s="732">
        <v>3.18</v>
      </c>
      <c r="EL109" s="732">
        <v>0</v>
      </c>
      <c r="EM109" s="732">
        <v>0</v>
      </c>
      <c r="EN109" s="732">
        <v>0.628</v>
      </c>
      <c r="EO109" s="732">
        <v>0</v>
      </c>
      <c r="EP109" s="732">
        <v>0</v>
      </c>
      <c r="EQ109" s="732">
        <v>3.8080000000000003</v>
      </c>
      <c r="ER109" s="732">
        <v>0</v>
      </c>
      <c r="ES109" s="732">
        <v>12.68</v>
      </c>
      <c r="ET109" s="732">
        <v>0</v>
      </c>
      <c r="EU109" s="732">
        <v>307218</v>
      </c>
      <c r="EV109" s="732">
        <v>0</v>
      </c>
      <c r="EW109" s="732">
        <v>0</v>
      </c>
      <c r="EX109" s="732">
        <v>0</v>
      </c>
      <c r="EZ109" s="732">
        <v>5196353</v>
      </c>
      <c r="FA109" s="732">
        <v>0</v>
      </c>
      <c r="FB109" s="732">
        <v>5503571</v>
      </c>
      <c r="FC109" s="732">
        <v>0.97326799999999991</v>
      </c>
      <c r="FD109" s="732">
        <v>0</v>
      </c>
      <c r="FE109" s="732">
        <v>726576</v>
      </c>
      <c r="FF109" s="732">
        <v>163999</v>
      </c>
      <c r="FG109" s="732">
        <v>5.4563E-2</v>
      </c>
      <c r="FH109" s="732">
        <v>4.8908E-2</v>
      </c>
      <c r="FI109" s="732">
        <v>0</v>
      </c>
      <c r="FJ109" s="732">
        <v>0</v>
      </c>
      <c r="FK109" s="732">
        <v>1049.518</v>
      </c>
      <c r="FL109" s="732">
        <v>6394146</v>
      </c>
      <c r="FM109" s="732">
        <v>0</v>
      </c>
      <c r="FN109" s="732">
        <v>0</v>
      </c>
      <c r="FO109" s="732">
        <v>0</v>
      </c>
      <c r="FP109" s="732">
        <v>0</v>
      </c>
      <c r="FQ109" s="732">
        <v>0</v>
      </c>
      <c r="FR109" s="732">
        <v>0</v>
      </c>
      <c r="FS109" s="732">
        <v>0</v>
      </c>
      <c r="FT109" s="732">
        <v>0</v>
      </c>
      <c r="FU109" s="732">
        <v>0</v>
      </c>
      <c r="FV109" s="732">
        <v>0</v>
      </c>
      <c r="FW109" s="732">
        <v>0</v>
      </c>
      <c r="FX109" s="732">
        <v>0</v>
      </c>
      <c r="FY109" s="732">
        <v>0</v>
      </c>
      <c r="FZ109" s="732">
        <v>0</v>
      </c>
      <c r="GA109" s="732">
        <v>0</v>
      </c>
      <c r="GB109" s="732">
        <v>0</v>
      </c>
      <c r="GC109" s="732">
        <v>0</v>
      </c>
      <c r="GD109" s="732">
        <v>0</v>
      </c>
      <c r="GF109" s="732">
        <v>0</v>
      </c>
      <c r="GG109" s="732">
        <v>0</v>
      </c>
      <c r="GH109" s="732">
        <v>0</v>
      </c>
      <c r="GI109" s="732">
        <v>0</v>
      </c>
      <c r="GJ109" s="732">
        <v>0</v>
      </c>
      <c r="GK109" s="732">
        <v>5043</v>
      </c>
      <c r="GL109" s="732">
        <v>9296</v>
      </c>
      <c r="GM109" s="732">
        <v>0</v>
      </c>
      <c r="GN109" s="732">
        <v>0</v>
      </c>
      <c r="GO109" s="732">
        <v>0</v>
      </c>
      <c r="GP109" s="732">
        <v>6394146</v>
      </c>
      <c r="GQ109" s="732">
        <v>6394146</v>
      </c>
      <c r="GR109" s="732">
        <v>0</v>
      </c>
      <c r="GS109" s="732">
        <v>0</v>
      </c>
      <c r="GT109" s="732">
        <v>0</v>
      </c>
      <c r="HB109" s="732">
        <v>0</v>
      </c>
      <c r="HC109" s="732">
        <v>0</v>
      </c>
      <c r="HD109" s="732">
        <v>0</v>
      </c>
    </row>
    <row r="110" spans="1:212" x14ac:dyDescent="0.2">
      <c r="A110" s="732">
        <v>101858</v>
      </c>
      <c r="B110" s="732">
        <v>28349</v>
      </c>
      <c r="C110" s="732">
        <v>35</v>
      </c>
      <c r="D110" s="732">
        <v>2021</v>
      </c>
      <c r="E110" s="732">
        <v>5392</v>
      </c>
      <c r="F110" s="732">
        <v>0</v>
      </c>
      <c r="G110" s="732">
        <v>5288.9679999999998</v>
      </c>
      <c r="H110" s="732">
        <v>5075.8290000000006</v>
      </c>
      <c r="I110" s="732">
        <v>5075.8290000000006</v>
      </c>
      <c r="J110" s="732">
        <v>5288.9679999999998</v>
      </c>
      <c r="K110" s="732">
        <v>0</v>
      </c>
      <c r="L110" s="732">
        <v>6540</v>
      </c>
      <c r="M110" s="732">
        <v>0</v>
      </c>
      <c r="N110" s="732">
        <v>0</v>
      </c>
      <c r="P110" s="732">
        <v>5288.9679999999998</v>
      </c>
      <c r="Q110" s="732">
        <v>0</v>
      </c>
      <c r="R110" s="732">
        <v>2521304</v>
      </c>
      <c r="S110" s="732">
        <v>476.71000000000004</v>
      </c>
      <c r="U110" s="732">
        <v>0</v>
      </c>
      <c r="V110" s="732">
        <v>1352.633</v>
      </c>
      <c r="W110" s="732">
        <v>884622</v>
      </c>
      <c r="X110" s="732">
        <v>884622</v>
      </c>
      <c r="Z110" s="732">
        <v>0</v>
      </c>
      <c r="AA110" s="732">
        <v>1</v>
      </c>
      <c r="AB110" s="732">
        <v>1</v>
      </c>
      <c r="AC110" s="732">
        <v>0</v>
      </c>
      <c r="AD110" s="732" t="s">
        <v>318</v>
      </c>
      <c r="AE110" s="732">
        <v>0</v>
      </c>
      <c r="AH110" s="732">
        <v>0</v>
      </c>
      <c r="AI110" s="732">
        <v>0</v>
      </c>
      <c r="AJ110" s="732">
        <v>5104</v>
      </c>
      <c r="AK110" s="732" t="s">
        <v>787</v>
      </c>
      <c r="AL110" s="732" t="s">
        <v>61</v>
      </c>
      <c r="AM110" s="732">
        <v>0</v>
      </c>
      <c r="AN110" s="732">
        <v>0</v>
      </c>
      <c r="AO110" s="732">
        <v>0</v>
      </c>
      <c r="AP110" s="732">
        <v>0</v>
      </c>
      <c r="AQ110" s="732">
        <v>0</v>
      </c>
      <c r="AR110" s="732">
        <v>0</v>
      </c>
      <c r="AS110" s="732">
        <v>0</v>
      </c>
      <c r="AT110" s="732">
        <v>0</v>
      </c>
      <c r="AU110" s="732">
        <v>0</v>
      </c>
      <c r="AV110" s="732">
        <v>0</v>
      </c>
      <c r="AW110" s="732">
        <v>47521726</v>
      </c>
      <c r="AX110" s="732">
        <v>47230351</v>
      </c>
      <c r="AY110" s="732">
        <v>0</v>
      </c>
      <c r="AZ110" s="732">
        <v>2767429</v>
      </c>
      <c r="BA110" s="732">
        <v>90.5</v>
      </c>
      <c r="BB110" s="732">
        <v>207539</v>
      </c>
      <c r="BC110" s="732">
        <v>207539</v>
      </c>
      <c r="BD110" s="732">
        <v>264.44800000000004</v>
      </c>
      <c r="BE110" s="732">
        <v>0</v>
      </c>
      <c r="BF110" s="732">
        <v>41677529</v>
      </c>
      <c r="BG110" s="732">
        <v>0</v>
      </c>
      <c r="BH110" s="732">
        <v>895</v>
      </c>
      <c r="BI110" s="732">
        <v>246125</v>
      </c>
      <c r="BJ110" s="732">
        <v>12</v>
      </c>
      <c r="BK110" s="732">
        <v>0</v>
      </c>
      <c r="BL110" s="732">
        <v>0</v>
      </c>
      <c r="BM110" s="732">
        <v>0</v>
      </c>
      <c r="BN110" s="732">
        <v>0</v>
      </c>
      <c r="BO110" s="732">
        <v>0</v>
      </c>
      <c r="BP110" s="732">
        <v>0</v>
      </c>
      <c r="BQ110" s="732">
        <v>5392</v>
      </c>
      <c r="BR110" s="732">
        <v>1</v>
      </c>
      <c r="BS110" s="732">
        <v>0</v>
      </c>
      <c r="BT110" s="732">
        <v>0</v>
      </c>
      <c r="BU110" s="732">
        <v>0</v>
      </c>
      <c r="BV110" s="732">
        <v>0</v>
      </c>
      <c r="BW110" s="732">
        <v>0</v>
      </c>
      <c r="BX110" s="732">
        <v>0</v>
      </c>
      <c r="BY110" s="732">
        <v>0</v>
      </c>
      <c r="BZ110" s="732">
        <v>0</v>
      </c>
      <c r="CA110" s="732">
        <v>0</v>
      </c>
      <c r="CB110" s="732">
        <v>0</v>
      </c>
      <c r="CC110" s="732">
        <v>0</v>
      </c>
      <c r="CG110" s="732">
        <v>0</v>
      </c>
      <c r="CH110" s="732">
        <v>45250</v>
      </c>
      <c r="CI110" s="732">
        <v>0</v>
      </c>
      <c r="CJ110" s="732">
        <v>4</v>
      </c>
      <c r="CK110" s="732">
        <v>0</v>
      </c>
      <c r="CL110" s="732">
        <v>0</v>
      </c>
      <c r="CN110" s="732">
        <v>0</v>
      </c>
      <c r="CO110" s="732">
        <v>1</v>
      </c>
      <c r="CP110" s="732">
        <v>0</v>
      </c>
      <c r="CQ110" s="732">
        <v>0</v>
      </c>
      <c r="CR110" s="732">
        <v>5288.9679999999998</v>
      </c>
      <c r="CS110" s="732">
        <v>0</v>
      </c>
      <c r="CT110" s="732">
        <v>0</v>
      </c>
      <c r="CU110" s="732">
        <v>0</v>
      </c>
      <c r="CV110" s="732">
        <v>0</v>
      </c>
      <c r="CW110" s="732">
        <v>0</v>
      </c>
      <c r="CX110" s="732">
        <v>0</v>
      </c>
      <c r="CY110" s="732">
        <v>0</v>
      </c>
      <c r="CZ110" s="732">
        <v>0</v>
      </c>
      <c r="DA110" s="732">
        <v>1</v>
      </c>
      <c r="DB110" s="732">
        <v>33195922</v>
      </c>
      <c r="DC110" s="732">
        <v>0</v>
      </c>
      <c r="DD110" s="732">
        <v>0</v>
      </c>
      <c r="DE110" s="732">
        <v>4764168</v>
      </c>
      <c r="DF110" s="732">
        <v>4764168</v>
      </c>
      <c r="DG110" s="732">
        <v>3642.33</v>
      </c>
      <c r="DH110" s="732">
        <v>0</v>
      </c>
      <c r="DI110" s="732">
        <v>0</v>
      </c>
      <c r="DK110" s="732">
        <v>5392</v>
      </c>
      <c r="DL110" s="732">
        <v>0</v>
      </c>
      <c r="DM110" s="732">
        <v>2798814</v>
      </c>
      <c r="DN110" s="732">
        <v>0</v>
      </c>
      <c r="DO110" s="732">
        <v>0</v>
      </c>
      <c r="DP110" s="732">
        <v>0</v>
      </c>
      <c r="DQ110" s="732">
        <v>0</v>
      </c>
      <c r="DR110" s="732">
        <v>0</v>
      </c>
      <c r="DS110" s="732">
        <v>0</v>
      </c>
      <c r="DT110" s="732">
        <v>0</v>
      </c>
      <c r="DU110" s="732">
        <v>0</v>
      </c>
      <c r="DV110" s="732">
        <v>0</v>
      </c>
      <c r="DW110" s="732">
        <v>0</v>
      </c>
      <c r="DX110" s="732">
        <v>0</v>
      </c>
      <c r="DY110" s="732">
        <v>0</v>
      </c>
      <c r="DZ110" s="732">
        <v>0</v>
      </c>
      <c r="EA110" s="732">
        <v>0</v>
      </c>
      <c r="EB110" s="732">
        <v>0</v>
      </c>
      <c r="EC110" s="732">
        <v>94.162000000000006</v>
      </c>
      <c r="ED110" s="732">
        <v>677401</v>
      </c>
      <c r="EE110" s="732">
        <v>0</v>
      </c>
      <c r="EF110" s="732">
        <v>0</v>
      </c>
      <c r="EG110" s="732">
        <v>0</v>
      </c>
      <c r="EH110" s="732">
        <v>2121413</v>
      </c>
      <c r="EI110" s="732">
        <v>0</v>
      </c>
      <c r="EJ110" s="732">
        <v>0</v>
      </c>
      <c r="EK110" s="732">
        <v>76.289000000000001</v>
      </c>
      <c r="EL110" s="732">
        <v>0</v>
      </c>
      <c r="EM110" s="732">
        <v>19.371000000000002</v>
      </c>
      <c r="EN110" s="732">
        <v>7.4790000000000001</v>
      </c>
      <c r="EO110" s="732">
        <v>0</v>
      </c>
      <c r="EP110" s="732">
        <v>0</v>
      </c>
      <c r="EQ110" s="732">
        <v>103.13900000000001</v>
      </c>
      <c r="ER110" s="732">
        <v>0</v>
      </c>
      <c r="ES110" s="732">
        <v>324.375</v>
      </c>
      <c r="ET110" s="732">
        <v>45250</v>
      </c>
      <c r="EU110" s="732">
        <v>2767429</v>
      </c>
      <c r="EV110" s="732">
        <v>0</v>
      </c>
      <c r="EW110" s="732">
        <v>0</v>
      </c>
      <c r="EX110" s="732">
        <v>0</v>
      </c>
      <c r="EZ110" s="732">
        <v>40300951</v>
      </c>
      <c r="FA110" s="732">
        <v>0</v>
      </c>
      <c r="FB110" s="732">
        <v>43068380</v>
      </c>
      <c r="FC110" s="732">
        <v>0.97326799999999991</v>
      </c>
      <c r="FD110" s="732">
        <v>0</v>
      </c>
      <c r="FE110" s="732">
        <v>5653356</v>
      </c>
      <c r="FF110" s="732">
        <v>1276044</v>
      </c>
      <c r="FG110" s="732">
        <v>5.4563E-2</v>
      </c>
      <c r="FH110" s="732">
        <v>4.8908E-2</v>
      </c>
      <c r="FI110" s="732">
        <v>0</v>
      </c>
      <c r="FJ110" s="732">
        <v>0</v>
      </c>
      <c r="FK110" s="732">
        <v>8166.1050000000005</v>
      </c>
      <c r="FL110" s="732">
        <v>50043030</v>
      </c>
      <c r="FM110" s="732">
        <v>0</v>
      </c>
      <c r="FN110" s="732">
        <v>0</v>
      </c>
      <c r="FO110" s="732">
        <v>0</v>
      </c>
      <c r="FP110" s="732">
        <v>0</v>
      </c>
      <c r="FQ110" s="732">
        <v>0</v>
      </c>
      <c r="FR110" s="732">
        <v>0</v>
      </c>
      <c r="FS110" s="732">
        <v>0</v>
      </c>
      <c r="FT110" s="732">
        <v>0</v>
      </c>
      <c r="FU110" s="732">
        <v>0</v>
      </c>
      <c r="FV110" s="732">
        <v>0</v>
      </c>
      <c r="FW110" s="732">
        <v>0</v>
      </c>
      <c r="FX110" s="732">
        <v>0</v>
      </c>
      <c r="FY110" s="732">
        <v>0</v>
      </c>
      <c r="FZ110" s="732">
        <v>0</v>
      </c>
      <c r="GA110" s="732">
        <v>0</v>
      </c>
      <c r="GB110" s="732">
        <v>971190</v>
      </c>
      <c r="GC110" s="732">
        <v>971190</v>
      </c>
      <c r="GD110" s="732">
        <v>110</v>
      </c>
      <c r="GF110" s="732">
        <v>0</v>
      </c>
      <c r="GG110" s="732">
        <v>0</v>
      </c>
      <c r="GH110" s="732">
        <v>0</v>
      </c>
      <c r="GI110" s="732">
        <v>0</v>
      </c>
      <c r="GJ110" s="732">
        <v>0</v>
      </c>
      <c r="GK110" s="732">
        <v>5121</v>
      </c>
      <c r="GL110" s="732">
        <v>18083</v>
      </c>
      <c r="GM110" s="732">
        <v>0</v>
      </c>
      <c r="GN110" s="732">
        <v>0</v>
      </c>
      <c r="GO110" s="732">
        <v>0</v>
      </c>
      <c r="GP110" s="732">
        <v>49997780</v>
      </c>
      <c r="GQ110" s="732">
        <v>49997780</v>
      </c>
      <c r="GR110" s="732">
        <v>0</v>
      </c>
      <c r="GS110" s="732">
        <v>0</v>
      </c>
      <c r="GT110" s="732">
        <v>0</v>
      </c>
      <c r="HB110" s="732">
        <v>0</v>
      </c>
      <c r="HC110" s="732">
        <v>0</v>
      </c>
      <c r="HD110" s="732">
        <v>0</v>
      </c>
    </row>
    <row r="111" spans="1:212" x14ac:dyDescent="0.2">
      <c r="A111" s="732">
        <v>101859</v>
      </c>
      <c r="B111" s="732">
        <v>28349</v>
      </c>
      <c r="C111" s="732">
        <v>35</v>
      </c>
      <c r="D111" s="732">
        <v>2021</v>
      </c>
      <c r="E111" s="732">
        <v>5392</v>
      </c>
      <c r="F111" s="732">
        <v>0</v>
      </c>
      <c r="G111" s="732">
        <v>505.73</v>
      </c>
      <c r="H111" s="732">
        <v>497.30600000000004</v>
      </c>
      <c r="I111" s="732">
        <v>497.30600000000004</v>
      </c>
      <c r="J111" s="732">
        <v>505.73</v>
      </c>
      <c r="K111" s="732">
        <v>0</v>
      </c>
      <c r="L111" s="732">
        <v>6540</v>
      </c>
      <c r="M111" s="732">
        <v>0</v>
      </c>
      <c r="N111" s="732">
        <v>0</v>
      </c>
      <c r="P111" s="732">
        <v>505.73</v>
      </c>
      <c r="Q111" s="732">
        <v>0</v>
      </c>
      <c r="R111" s="732">
        <v>241087</v>
      </c>
      <c r="S111" s="732">
        <v>476.71000000000004</v>
      </c>
      <c r="U111" s="732">
        <v>0</v>
      </c>
      <c r="V111" s="732">
        <v>267.55700000000002</v>
      </c>
      <c r="W111" s="732">
        <v>174982</v>
      </c>
      <c r="X111" s="732">
        <v>174982</v>
      </c>
      <c r="Z111" s="732">
        <v>0</v>
      </c>
      <c r="AA111" s="732">
        <v>1</v>
      </c>
      <c r="AB111" s="732">
        <v>1</v>
      </c>
      <c r="AC111" s="732">
        <v>0</v>
      </c>
      <c r="AD111" s="732" t="s">
        <v>318</v>
      </c>
      <c r="AE111" s="732">
        <v>0</v>
      </c>
      <c r="AH111" s="732">
        <v>0</v>
      </c>
      <c r="AI111" s="732">
        <v>0</v>
      </c>
      <c r="AJ111" s="732">
        <v>5104</v>
      </c>
      <c r="AK111" s="732" t="s">
        <v>787</v>
      </c>
      <c r="AL111" s="732" t="s">
        <v>351</v>
      </c>
      <c r="AM111" s="732">
        <v>0</v>
      </c>
      <c r="AN111" s="732">
        <v>0</v>
      </c>
      <c r="AO111" s="732">
        <v>0</v>
      </c>
      <c r="AP111" s="732">
        <v>0</v>
      </c>
      <c r="AQ111" s="732">
        <v>0</v>
      </c>
      <c r="AR111" s="732">
        <v>0</v>
      </c>
      <c r="AS111" s="732">
        <v>0</v>
      </c>
      <c r="AT111" s="732">
        <v>0</v>
      </c>
      <c r="AU111" s="732">
        <v>0</v>
      </c>
      <c r="AV111" s="732">
        <v>0</v>
      </c>
      <c r="AW111" s="732">
        <v>4761736</v>
      </c>
      <c r="AX111" s="732">
        <v>4761736</v>
      </c>
      <c r="AY111" s="732">
        <v>0</v>
      </c>
      <c r="AZ111" s="732">
        <v>241087</v>
      </c>
      <c r="BA111" s="732">
        <v>0</v>
      </c>
      <c r="BB111" s="732">
        <v>0</v>
      </c>
      <c r="BC111" s="732">
        <v>0</v>
      </c>
      <c r="BD111" s="732">
        <v>0</v>
      </c>
      <c r="BE111" s="732">
        <v>0</v>
      </c>
      <c r="BF111" s="732">
        <v>4190922</v>
      </c>
      <c r="BG111" s="732">
        <v>0</v>
      </c>
      <c r="BH111" s="732">
        <v>0</v>
      </c>
      <c r="BI111" s="732">
        <v>0</v>
      </c>
      <c r="BJ111" s="732">
        <v>12</v>
      </c>
      <c r="BK111" s="732">
        <v>0</v>
      </c>
      <c r="BL111" s="732">
        <v>0</v>
      </c>
      <c r="BM111" s="732">
        <v>0</v>
      </c>
      <c r="BN111" s="732">
        <v>0</v>
      </c>
      <c r="BO111" s="732">
        <v>0</v>
      </c>
      <c r="BP111" s="732">
        <v>0</v>
      </c>
      <c r="BQ111" s="732">
        <v>5392</v>
      </c>
      <c r="BR111" s="732">
        <v>1</v>
      </c>
      <c r="BS111" s="732">
        <v>0</v>
      </c>
      <c r="BT111" s="732">
        <v>0</v>
      </c>
      <c r="BU111" s="732">
        <v>0</v>
      </c>
      <c r="BV111" s="732">
        <v>0</v>
      </c>
      <c r="BW111" s="732">
        <v>0</v>
      </c>
      <c r="BX111" s="732">
        <v>0</v>
      </c>
      <c r="BY111" s="732">
        <v>0</v>
      </c>
      <c r="BZ111" s="732">
        <v>0</v>
      </c>
      <c r="CA111" s="732">
        <v>0</v>
      </c>
      <c r="CB111" s="732">
        <v>0</v>
      </c>
      <c r="CC111" s="732">
        <v>0</v>
      </c>
      <c r="CG111" s="732">
        <v>0</v>
      </c>
      <c r="CH111" s="732">
        <v>0</v>
      </c>
      <c r="CI111" s="732">
        <v>0</v>
      </c>
      <c r="CJ111" s="732">
        <v>4</v>
      </c>
      <c r="CK111" s="732">
        <v>0</v>
      </c>
      <c r="CL111" s="732">
        <v>0</v>
      </c>
      <c r="CN111" s="732">
        <v>0</v>
      </c>
      <c r="CO111" s="732">
        <v>1</v>
      </c>
      <c r="CP111" s="732">
        <v>0</v>
      </c>
      <c r="CQ111" s="732">
        <v>0</v>
      </c>
      <c r="CR111" s="732">
        <v>505.73</v>
      </c>
      <c r="CS111" s="732">
        <v>0</v>
      </c>
      <c r="CT111" s="732">
        <v>0</v>
      </c>
      <c r="CU111" s="732">
        <v>0</v>
      </c>
      <c r="CV111" s="732">
        <v>0</v>
      </c>
      <c r="CW111" s="732">
        <v>0</v>
      </c>
      <c r="CX111" s="732">
        <v>0</v>
      </c>
      <c r="CY111" s="732">
        <v>0</v>
      </c>
      <c r="CZ111" s="732">
        <v>0</v>
      </c>
      <c r="DA111" s="732">
        <v>1</v>
      </c>
      <c r="DB111" s="732">
        <v>3252381</v>
      </c>
      <c r="DC111" s="732">
        <v>0</v>
      </c>
      <c r="DD111" s="732">
        <v>0</v>
      </c>
      <c r="DE111" s="732">
        <v>631332</v>
      </c>
      <c r="DF111" s="732">
        <v>631332</v>
      </c>
      <c r="DG111" s="732">
        <v>482.67</v>
      </c>
      <c r="DH111" s="732">
        <v>0</v>
      </c>
      <c r="DI111" s="732">
        <v>0</v>
      </c>
      <c r="DK111" s="732">
        <v>5392</v>
      </c>
      <c r="DL111" s="732">
        <v>0</v>
      </c>
      <c r="DM111" s="732">
        <v>247336</v>
      </c>
      <c r="DN111" s="732">
        <v>0</v>
      </c>
      <c r="DO111" s="732">
        <v>0</v>
      </c>
      <c r="DP111" s="732">
        <v>0</v>
      </c>
      <c r="DQ111" s="732">
        <v>0</v>
      </c>
      <c r="DR111" s="732">
        <v>0</v>
      </c>
      <c r="DS111" s="732">
        <v>0</v>
      </c>
      <c r="DT111" s="732">
        <v>0</v>
      </c>
      <c r="DU111" s="732">
        <v>0</v>
      </c>
      <c r="DV111" s="732">
        <v>0</v>
      </c>
      <c r="DW111" s="732">
        <v>0</v>
      </c>
      <c r="DX111" s="732">
        <v>0</v>
      </c>
      <c r="DY111" s="732">
        <v>0</v>
      </c>
      <c r="DZ111" s="732">
        <v>0</v>
      </c>
      <c r="EA111" s="732">
        <v>0</v>
      </c>
      <c r="EB111" s="732">
        <v>0</v>
      </c>
      <c r="EC111" s="732">
        <v>10.09</v>
      </c>
      <c r="ED111" s="732">
        <v>72587</v>
      </c>
      <c r="EE111" s="732">
        <v>0</v>
      </c>
      <c r="EF111" s="732">
        <v>0</v>
      </c>
      <c r="EG111" s="732">
        <v>0</v>
      </c>
      <c r="EH111" s="732">
        <v>174749</v>
      </c>
      <c r="EI111" s="732">
        <v>0</v>
      </c>
      <c r="EJ111" s="732">
        <v>0</v>
      </c>
      <c r="EK111" s="732">
        <v>7.7</v>
      </c>
      <c r="EL111" s="732">
        <v>0</v>
      </c>
      <c r="EM111" s="732">
        <v>0</v>
      </c>
      <c r="EN111" s="732">
        <v>0.72400000000000009</v>
      </c>
      <c r="EO111" s="732">
        <v>0</v>
      </c>
      <c r="EP111" s="732">
        <v>0</v>
      </c>
      <c r="EQ111" s="732">
        <v>8.4240000000000013</v>
      </c>
      <c r="ER111" s="732">
        <v>0</v>
      </c>
      <c r="ES111" s="732">
        <v>26.72</v>
      </c>
      <c r="ET111" s="732">
        <v>0</v>
      </c>
      <c r="EU111" s="732">
        <v>241087</v>
      </c>
      <c r="EV111" s="732">
        <v>0</v>
      </c>
      <c r="EW111" s="732">
        <v>0</v>
      </c>
      <c r="EX111" s="732">
        <v>0</v>
      </c>
      <c r="EZ111" s="732">
        <v>4064944</v>
      </c>
      <c r="FA111" s="732">
        <v>0</v>
      </c>
      <c r="FB111" s="732">
        <v>4306031</v>
      </c>
      <c r="FC111" s="732">
        <v>0.97326799999999991</v>
      </c>
      <c r="FD111" s="732">
        <v>0</v>
      </c>
      <c r="FE111" s="732">
        <v>568478</v>
      </c>
      <c r="FF111" s="732">
        <v>128314</v>
      </c>
      <c r="FG111" s="732">
        <v>5.4563E-2</v>
      </c>
      <c r="FH111" s="732">
        <v>4.8908E-2</v>
      </c>
      <c r="FI111" s="732">
        <v>0</v>
      </c>
      <c r="FJ111" s="732">
        <v>0</v>
      </c>
      <c r="FK111" s="732">
        <v>821.15</v>
      </c>
      <c r="FL111" s="732">
        <v>5002823</v>
      </c>
      <c r="FM111" s="732">
        <v>0</v>
      </c>
      <c r="FN111" s="732">
        <v>0</v>
      </c>
      <c r="FO111" s="732">
        <v>0</v>
      </c>
      <c r="FP111" s="732">
        <v>0</v>
      </c>
      <c r="FQ111" s="732">
        <v>0</v>
      </c>
      <c r="FR111" s="732">
        <v>0</v>
      </c>
      <c r="FS111" s="732">
        <v>0</v>
      </c>
      <c r="FT111" s="732">
        <v>0</v>
      </c>
      <c r="FU111" s="732">
        <v>0</v>
      </c>
      <c r="FV111" s="732">
        <v>0</v>
      </c>
      <c r="FW111" s="732">
        <v>0</v>
      </c>
      <c r="FX111" s="732">
        <v>0</v>
      </c>
      <c r="FY111" s="732">
        <v>0</v>
      </c>
      <c r="FZ111" s="732">
        <v>0</v>
      </c>
      <c r="GA111" s="732">
        <v>0</v>
      </c>
      <c r="GB111" s="732">
        <v>0</v>
      </c>
      <c r="GC111" s="732">
        <v>0</v>
      </c>
      <c r="GD111" s="732">
        <v>0</v>
      </c>
      <c r="GF111" s="732">
        <v>0</v>
      </c>
      <c r="GG111" s="732">
        <v>0</v>
      </c>
      <c r="GH111" s="732">
        <v>0</v>
      </c>
      <c r="GI111" s="732">
        <v>0</v>
      </c>
      <c r="GJ111" s="732">
        <v>0</v>
      </c>
      <c r="GK111" s="732">
        <v>4971</v>
      </c>
      <c r="GL111" s="732">
        <v>6412</v>
      </c>
      <c r="GM111" s="732">
        <v>0</v>
      </c>
      <c r="GN111" s="732">
        <v>0</v>
      </c>
      <c r="GO111" s="732">
        <v>0</v>
      </c>
      <c r="GP111" s="732">
        <v>5002823</v>
      </c>
      <c r="GQ111" s="732">
        <v>5002823</v>
      </c>
      <c r="GR111" s="732">
        <v>0</v>
      </c>
      <c r="GS111" s="732">
        <v>0</v>
      </c>
      <c r="GT111" s="732">
        <v>0</v>
      </c>
      <c r="HB111" s="732">
        <v>0</v>
      </c>
      <c r="HC111" s="732">
        <v>0</v>
      </c>
      <c r="HD111" s="732">
        <v>0</v>
      </c>
    </row>
    <row r="112" spans="1:212" x14ac:dyDescent="0.2">
      <c r="A112" s="732">
        <v>101861</v>
      </c>
      <c r="B112" s="732">
        <v>28349</v>
      </c>
      <c r="C112" s="732">
        <v>35</v>
      </c>
      <c r="D112" s="732">
        <v>2021</v>
      </c>
      <c r="E112" s="732">
        <v>5392</v>
      </c>
      <c r="F112" s="732">
        <v>0</v>
      </c>
      <c r="G112" s="732">
        <v>776.62800000000004</v>
      </c>
      <c r="H112" s="732">
        <v>761.83600000000001</v>
      </c>
      <c r="I112" s="732">
        <v>761.83600000000001</v>
      </c>
      <c r="J112" s="732">
        <v>776.62800000000004</v>
      </c>
      <c r="K112" s="732">
        <v>0</v>
      </c>
      <c r="L112" s="732">
        <v>6540</v>
      </c>
      <c r="M112" s="732">
        <v>0</v>
      </c>
      <c r="N112" s="732">
        <v>0</v>
      </c>
      <c r="P112" s="732">
        <v>776.62800000000004</v>
      </c>
      <c r="Q112" s="732">
        <v>0</v>
      </c>
      <c r="R112" s="732">
        <v>370226</v>
      </c>
      <c r="S112" s="732">
        <v>476.71000000000004</v>
      </c>
      <c r="U112" s="732">
        <v>0</v>
      </c>
      <c r="V112" s="732">
        <v>22.897000000000002</v>
      </c>
      <c r="W112" s="732">
        <v>14975</v>
      </c>
      <c r="X112" s="732">
        <v>14975</v>
      </c>
      <c r="Z112" s="732">
        <v>0</v>
      </c>
      <c r="AA112" s="732">
        <v>1</v>
      </c>
      <c r="AB112" s="732">
        <v>1</v>
      </c>
      <c r="AC112" s="732">
        <v>0</v>
      </c>
      <c r="AD112" s="732" t="s">
        <v>318</v>
      </c>
      <c r="AE112" s="732">
        <v>0</v>
      </c>
      <c r="AH112" s="732">
        <v>0</v>
      </c>
      <c r="AI112" s="732">
        <v>0</v>
      </c>
      <c r="AJ112" s="732">
        <v>5104</v>
      </c>
      <c r="AK112" s="732" t="s">
        <v>787</v>
      </c>
      <c r="AL112" s="732" t="s">
        <v>352</v>
      </c>
      <c r="AM112" s="732">
        <v>0</v>
      </c>
      <c r="AN112" s="732">
        <v>0</v>
      </c>
      <c r="AO112" s="732">
        <v>0</v>
      </c>
      <c r="AP112" s="732">
        <v>0</v>
      </c>
      <c r="AQ112" s="732">
        <v>0</v>
      </c>
      <c r="AR112" s="732">
        <v>0</v>
      </c>
      <c r="AS112" s="732">
        <v>0</v>
      </c>
      <c r="AT112" s="732">
        <v>0</v>
      </c>
      <c r="AU112" s="732">
        <v>0</v>
      </c>
      <c r="AV112" s="732">
        <v>0</v>
      </c>
      <c r="AW112" s="732">
        <v>7701049</v>
      </c>
      <c r="AX112" s="732">
        <v>7701049</v>
      </c>
      <c r="AY112" s="732">
        <v>0</v>
      </c>
      <c r="AZ112" s="732">
        <v>370226</v>
      </c>
      <c r="BA112" s="732">
        <v>0</v>
      </c>
      <c r="BB112" s="732">
        <v>25114</v>
      </c>
      <c r="BC112" s="732">
        <v>25114</v>
      </c>
      <c r="BD112" s="732">
        <v>32</v>
      </c>
      <c r="BE112" s="732">
        <v>0</v>
      </c>
      <c r="BF112" s="732">
        <v>6664445</v>
      </c>
      <c r="BG112" s="732">
        <v>0</v>
      </c>
      <c r="BH112" s="732">
        <v>0</v>
      </c>
      <c r="BI112" s="732">
        <v>0</v>
      </c>
      <c r="BJ112" s="732">
        <v>12</v>
      </c>
      <c r="BK112" s="732">
        <v>0</v>
      </c>
      <c r="BL112" s="732">
        <v>0</v>
      </c>
      <c r="BM112" s="732">
        <v>0</v>
      </c>
      <c r="BN112" s="732">
        <v>0</v>
      </c>
      <c r="BO112" s="732">
        <v>0</v>
      </c>
      <c r="BP112" s="732">
        <v>0</v>
      </c>
      <c r="BQ112" s="732">
        <v>5392</v>
      </c>
      <c r="BR112" s="732">
        <v>1</v>
      </c>
      <c r="BS112" s="732">
        <v>0</v>
      </c>
      <c r="BT112" s="732">
        <v>0</v>
      </c>
      <c r="BU112" s="732">
        <v>0</v>
      </c>
      <c r="BV112" s="732">
        <v>0</v>
      </c>
      <c r="BW112" s="732">
        <v>0</v>
      </c>
      <c r="BX112" s="732">
        <v>0</v>
      </c>
      <c r="BY112" s="732">
        <v>0</v>
      </c>
      <c r="BZ112" s="732">
        <v>0</v>
      </c>
      <c r="CA112" s="732">
        <v>0</v>
      </c>
      <c r="CB112" s="732">
        <v>0</v>
      </c>
      <c r="CC112" s="732">
        <v>0</v>
      </c>
      <c r="CG112" s="732">
        <v>0</v>
      </c>
      <c r="CH112" s="732">
        <v>0</v>
      </c>
      <c r="CI112" s="732">
        <v>0</v>
      </c>
      <c r="CJ112" s="732">
        <v>5</v>
      </c>
      <c r="CK112" s="732">
        <v>0</v>
      </c>
      <c r="CL112" s="732">
        <v>0</v>
      </c>
      <c r="CN112" s="732">
        <v>0</v>
      </c>
      <c r="CO112" s="732">
        <v>1</v>
      </c>
      <c r="CP112" s="732">
        <v>0</v>
      </c>
      <c r="CQ112" s="732">
        <v>0</v>
      </c>
      <c r="CR112" s="732">
        <v>776.62800000000004</v>
      </c>
      <c r="CS112" s="732">
        <v>0</v>
      </c>
      <c r="CT112" s="732">
        <v>0</v>
      </c>
      <c r="CU112" s="732">
        <v>0</v>
      </c>
      <c r="CV112" s="732">
        <v>0</v>
      </c>
      <c r="CW112" s="732">
        <v>0</v>
      </c>
      <c r="CX112" s="732">
        <v>0</v>
      </c>
      <c r="CY112" s="732">
        <v>0</v>
      </c>
      <c r="CZ112" s="732">
        <v>0</v>
      </c>
      <c r="DA112" s="732">
        <v>1</v>
      </c>
      <c r="DB112" s="732">
        <v>4982407</v>
      </c>
      <c r="DC112" s="732">
        <v>0</v>
      </c>
      <c r="DD112" s="732">
        <v>0</v>
      </c>
      <c r="DE112" s="732">
        <v>1244994</v>
      </c>
      <c r="DF112" s="732">
        <v>1244994</v>
      </c>
      <c r="DG112" s="732">
        <v>951.83</v>
      </c>
      <c r="DH112" s="732">
        <v>0</v>
      </c>
      <c r="DI112" s="732">
        <v>0</v>
      </c>
      <c r="DK112" s="732">
        <v>5392</v>
      </c>
      <c r="DL112" s="732">
        <v>0</v>
      </c>
      <c r="DM112" s="732">
        <v>580002</v>
      </c>
      <c r="DN112" s="732">
        <v>0</v>
      </c>
      <c r="DO112" s="732">
        <v>0</v>
      </c>
      <c r="DP112" s="732">
        <v>0</v>
      </c>
      <c r="DQ112" s="732">
        <v>0</v>
      </c>
      <c r="DR112" s="732">
        <v>0</v>
      </c>
      <c r="DS112" s="732">
        <v>0</v>
      </c>
      <c r="DT112" s="732">
        <v>0</v>
      </c>
      <c r="DU112" s="732">
        <v>0</v>
      </c>
      <c r="DV112" s="732">
        <v>0</v>
      </c>
      <c r="DW112" s="732">
        <v>0</v>
      </c>
      <c r="DX112" s="732">
        <v>0</v>
      </c>
      <c r="DY112" s="732">
        <v>0</v>
      </c>
      <c r="DZ112" s="732">
        <v>0</v>
      </c>
      <c r="EA112" s="732">
        <v>0</v>
      </c>
      <c r="EB112" s="732">
        <v>0</v>
      </c>
      <c r="EC112" s="732">
        <v>38.423000000000002</v>
      </c>
      <c r="ED112" s="732">
        <v>276415</v>
      </c>
      <c r="EE112" s="732">
        <v>0</v>
      </c>
      <c r="EF112" s="732">
        <v>0</v>
      </c>
      <c r="EG112" s="732">
        <v>0</v>
      </c>
      <c r="EH112" s="732">
        <v>303587</v>
      </c>
      <c r="EI112" s="732">
        <v>0</v>
      </c>
      <c r="EJ112" s="732">
        <v>0</v>
      </c>
      <c r="EK112" s="732">
        <v>13.77</v>
      </c>
      <c r="EL112" s="732">
        <v>0</v>
      </c>
      <c r="EM112" s="732">
        <v>0</v>
      </c>
      <c r="EN112" s="732">
        <v>1.022</v>
      </c>
      <c r="EO112" s="732">
        <v>0</v>
      </c>
      <c r="EP112" s="732">
        <v>0</v>
      </c>
      <c r="EQ112" s="732">
        <v>14.792000000000002</v>
      </c>
      <c r="ER112" s="732">
        <v>0</v>
      </c>
      <c r="ES112" s="732">
        <v>46.42</v>
      </c>
      <c r="ET112" s="732">
        <v>0</v>
      </c>
      <c r="EU112" s="732">
        <v>370226</v>
      </c>
      <c r="EV112" s="732">
        <v>0</v>
      </c>
      <c r="EW112" s="732">
        <v>0</v>
      </c>
      <c r="EX112" s="732">
        <v>0</v>
      </c>
      <c r="EZ112" s="732">
        <v>6593003</v>
      </c>
      <c r="FA112" s="732">
        <v>0</v>
      </c>
      <c r="FB112" s="732">
        <v>6963229</v>
      </c>
      <c r="FC112" s="732">
        <v>0.97326799999999991</v>
      </c>
      <c r="FD112" s="732">
        <v>0</v>
      </c>
      <c r="FE112" s="732">
        <v>904000</v>
      </c>
      <c r="FF112" s="732">
        <v>204046</v>
      </c>
      <c r="FG112" s="732">
        <v>5.4563E-2</v>
      </c>
      <c r="FH112" s="732">
        <v>4.8908E-2</v>
      </c>
      <c r="FI112" s="732">
        <v>0</v>
      </c>
      <c r="FJ112" s="732">
        <v>0</v>
      </c>
      <c r="FK112" s="732">
        <v>1305.8010000000002</v>
      </c>
      <c r="FL112" s="732">
        <v>8071275</v>
      </c>
      <c r="FM112" s="732">
        <v>0</v>
      </c>
      <c r="FN112" s="732">
        <v>0</v>
      </c>
      <c r="FO112" s="732">
        <v>115737</v>
      </c>
      <c r="FP112" s="732">
        <v>0</v>
      </c>
      <c r="FQ112" s="732">
        <v>115737</v>
      </c>
      <c r="FR112" s="732">
        <v>115737</v>
      </c>
      <c r="FS112" s="732">
        <v>0</v>
      </c>
      <c r="FT112" s="732">
        <v>0</v>
      </c>
      <c r="FU112" s="732">
        <v>0</v>
      </c>
      <c r="FV112" s="732">
        <v>0</v>
      </c>
      <c r="FW112" s="732">
        <v>0</v>
      </c>
      <c r="FX112" s="732">
        <v>0</v>
      </c>
      <c r="FY112" s="732">
        <v>0</v>
      </c>
      <c r="FZ112" s="732">
        <v>0</v>
      </c>
      <c r="GA112" s="732">
        <v>0</v>
      </c>
      <c r="GB112" s="732">
        <v>0</v>
      </c>
      <c r="GC112" s="732">
        <v>0</v>
      </c>
      <c r="GD112" s="732">
        <v>0</v>
      </c>
      <c r="GF112" s="732">
        <v>0</v>
      </c>
      <c r="GG112" s="732">
        <v>0</v>
      </c>
      <c r="GH112" s="732">
        <v>0</v>
      </c>
      <c r="GI112" s="732">
        <v>0</v>
      </c>
      <c r="GJ112" s="732">
        <v>0</v>
      </c>
      <c r="GK112" s="732">
        <v>4971</v>
      </c>
      <c r="GL112" s="732">
        <v>4393</v>
      </c>
      <c r="GM112" s="732">
        <v>0</v>
      </c>
      <c r="GN112" s="732">
        <v>0</v>
      </c>
      <c r="GO112" s="732">
        <v>0</v>
      </c>
      <c r="GP112" s="732">
        <v>8071275</v>
      </c>
      <c r="GQ112" s="732">
        <v>8071275</v>
      </c>
      <c r="GR112" s="732">
        <v>0</v>
      </c>
      <c r="GS112" s="732">
        <v>0</v>
      </c>
      <c r="GT112" s="732">
        <v>0</v>
      </c>
      <c r="HB112" s="732">
        <v>0</v>
      </c>
      <c r="HC112" s="732">
        <v>0</v>
      </c>
      <c r="HD112" s="732">
        <v>0</v>
      </c>
    </row>
    <row r="113" spans="1:212" x14ac:dyDescent="0.2">
      <c r="A113" s="732">
        <v>101862</v>
      </c>
      <c r="B113" s="732">
        <v>28349</v>
      </c>
      <c r="C113" s="732">
        <v>35</v>
      </c>
      <c r="D113" s="732">
        <v>2021</v>
      </c>
      <c r="E113" s="732">
        <v>5392</v>
      </c>
      <c r="F113" s="732">
        <v>0</v>
      </c>
      <c r="G113" s="732">
        <v>3701.1280000000002</v>
      </c>
      <c r="H113" s="732">
        <v>3415.3050000000003</v>
      </c>
      <c r="I113" s="732">
        <v>3415.3050000000003</v>
      </c>
      <c r="J113" s="732">
        <v>3701.1280000000002</v>
      </c>
      <c r="K113" s="732">
        <v>0</v>
      </c>
      <c r="L113" s="732">
        <v>6540</v>
      </c>
      <c r="M113" s="732">
        <v>0</v>
      </c>
      <c r="N113" s="732">
        <v>0</v>
      </c>
      <c r="P113" s="732">
        <v>3701.1280000000002</v>
      </c>
      <c r="Q113" s="732">
        <v>0</v>
      </c>
      <c r="R113" s="732">
        <v>1764365</v>
      </c>
      <c r="S113" s="732">
        <v>476.71000000000004</v>
      </c>
      <c r="U113" s="732">
        <v>0</v>
      </c>
      <c r="V113" s="732">
        <v>774.71800000000007</v>
      </c>
      <c r="W113" s="732">
        <v>506666</v>
      </c>
      <c r="X113" s="732">
        <v>506666</v>
      </c>
      <c r="Z113" s="732">
        <v>0</v>
      </c>
      <c r="AA113" s="732">
        <v>1</v>
      </c>
      <c r="AB113" s="732">
        <v>1</v>
      </c>
      <c r="AC113" s="732">
        <v>0</v>
      </c>
      <c r="AD113" s="732" t="s">
        <v>318</v>
      </c>
      <c r="AE113" s="732">
        <v>0</v>
      </c>
      <c r="AH113" s="732">
        <v>0</v>
      </c>
      <c r="AI113" s="732">
        <v>0</v>
      </c>
      <c r="AJ113" s="732">
        <v>5104</v>
      </c>
      <c r="AK113" s="732" t="s">
        <v>787</v>
      </c>
      <c r="AL113" s="732" t="s">
        <v>353</v>
      </c>
      <c r="AM113" s="732">
        <v>0</v>
      </c>
      <c r="AN113" s="732">
        <v>0</v>
      </c>
      <c r="AO113" s="732">
        <v>0</v>
      </c>
      <c r="AP113" s="732">
        <v>0</v>
      </c>
      <c r="AQ113" s="732">
        <v>0</v>
      </c>
      <c r="AR113" s="732">
        <v>0</v>
      </c>
      <c r="AS113" s="732">
        <v>0</v>
      </c>
      <c r="AT113" s="732">
        <v>0</v>
      </c>
      <c r="AU113" s="732">
        <v>0</v>
      </c>
      <c r="AV113" s="732">
        <v>0</v>
      </c>
      <c r="AW113" s="732">
        <v>32891721</v>
      </c>
      <c r="AX113" s="732">
        <v>32562346</v>
      </c>
      <c r="AY113" s="732">
        <v>0</v>
      </c>
      <c r="AZ113" s="732">
        <v>2058615</v>
      </c>
      <c r="BA113" s="732">
        <v>70.25</v>
      </c>
      <c r="BB113" s="732">
        <v>145232</v>
      </c>
      <c r="BC113" s="732">
        <v>145232</v>
      </c>
      <c r="BD113" s="732">
        <v>185.05600000000001</v>
      </c>
      <c r="BE113" s="732">
        <v>0</v>
      </c>
      <c r="BF113" s="732">
        <v>28755876</v>
      </c>
      <c r="BG113" s="732">
        <v>0</v>
      </c>
      <c r="BH113" s="732">
        <v>1070</v>
      </c>
      <c r="BI113" s="732">
        <v>294250</v>
      </c>
      <c r="BJ113" s="732">
        <v>12</v>
      </c>
      <c r="BK113" s="732">
        <v>0</v>
      </c>
      <c r="BL113" s="732">
        <v>0</v>
      </c>
      <c r="BM113" s="732">
        <v>0</v>
      </c>
      <c r="BN113" s="732">
        <v>0</v>
      </c>
      <c r="BO113" s="732">
        <v>0</v>
      </c>
      <c r="BP113" s="732">
        <v>0</v>
      </c>
      <c r="BQ113" s="732">
        <v>5392</v>
      </c>
      <c r="BR113" s="732">
        <v>1</v>
      </c>
      <c r="BS113" s="732">
        <v>0</v>
      </c>
      <c r="BT113" s="732">
        <v>0</v>
      </c>
      <c r="BU113" s="732">
        <v>0</v>
      </c>
      <c r="BV113" s="732">
        <v>0</v>
      </c>
      <c r="BW113" s="732">
        <v>0</v>
      </c>
      <c r="BX113" s="732">
        <v>0</v>
      </c>
      <c r="BY113" s="732">
        <v>0</v>
      </c>
      <c r="BZ113" s="732">
        <v>0</v>
      </c>
      <c r="CA113" s="732">
        <v>0</v>
      </c>
      <c r="CB113" s="732">
        <v>0</v>
      </c>
      <c r="CC113" s="732">
        <v>0</v>
      </c>
      <c r="CG113" s="732">
        <v>0</v>
      </c>
      <c r="CH113" s="732">
        <v>35125</v>
      </c>
      <c r="CI113" s="732">
        <v>0</v>
      </c>
      <c r="CJ113" s="732">
        <v>4</v>
      </c>
      <c r="CK113" s="732">
        <v>0</v>
      </c>
      <c r="CL113" s="732">
        <v>0</v>
      </c>
      <c r="CN113" s="732">
        <v>0</v>
      </c>
      <c r="CO113" s="732">
        <v>1</v>
      </c>
      <c r="CP113" s="732">
        <v>0</v>
      </c>
      <c r="CQ113" s="732">
        <v>0</v>
      </c>
      <c r="CR113" s="732">
        <v>3701.1280000000002</v>
      </c>
      <c r="CS113" s="732">
        <v>0</v>
      </c>
      <c r="CT113" s="732">
        <v>0</v>
      </c>
      <c r="CU113" s="732">
        <v>0</v>
      </c>
      <c r="CV113" s="732">
        <v>0</v>
      </c>
      <c r="CW113" s="732">
        <v>0</v>
      </c>
      <c r="CX113" s="732">
        <v>0</v>
      </c>
      <c r="CY113" s="732">
        <v>0</v>
      </c>
      <c r="CZ113" s="732">
        <v>0</v>
      </c>
      <c r="DA113" s="732">
        <v>1</v>
      </c>
      <c r="DB113" s="732">
        <v>22336095</v>
      </c>
      <c r="DC113" s="732">
        <v>0</v>
      </c>
      <c r="DD113" s="732">
        <v>0</v>
      </c>
      <c r="DE113" s="732">
        <v>2826156</v>
      </c>
      <c r="DF113" s="732">
        <v>2826156</v>
      </c>
      <c r="DG113" s="732">
        <v>2160.67</v>
      </c>
      <c r="DH113" s="732">
        <v>0</v>
      </c>
      <c r="DI113" s="732">
        <v>0</v>
      </c>
      <c r="DK113" s="732">
        <v>5392</v>
      </c>
      <c r="DL113" s="732">
        <v>0</v>
      </c>
      <c r="DM113" s="732">
        <v>1877454</v>
      </c>
      <c r="DN113" s="732">
        <v>0</v>
      </c>
      <c r="DO113" s="732">
        <v>0</v>
      </c>
      <c r="DP113" s="732">
        <v>0</v>
      </c>
      <c r="DQ113" s="732">
        <v>0</v>
      </c>
      <c r="DR113" s="732">
        <v>0</v>
      </c>
      <c r="DS113" s="732">
        <v>0</v>
      </c>
      <c r="DT113" s="732">
        <v>0</v>
      </c>
      <c r="DU113" s="732">
        <v>0</v>
      </c>
      <c r="DV113" s="732">
        <v>0</v>
      </c>
      <c r="DW113" s="732">
        <v>0</v>
      </c>
      <c r="DX113" s="732">
        <v>0</v>
      </c>
      <c r="DY113" s="732">
        <v>0</v>
      </c>
      <c r="DZ113" s="732">
        <v>0</v>
      </c>
      <c r="EA113" s="732">
        <v>0</v>
      </c>
      <c r="EB113" s="732">
        <v>0.08</v>
      </c>
      <c r="EC113" s="732">
        <v>43.5</v>
      </c>
      <c r="ED113" s="732">
        <v>312939</v>
      </c>
      <c r="EE113" s="732">
        <v>14031</v>
      </c>
      <c r="EF113" s="732">
        <v>1.262</v>
      </c>
      <c r="EG113" s="732">
        <v>0</v>
      </c>
      <c r="EH113" s="732">
        <v>1550484</v>
      </c>
      <c r="EI113" s="732">
        <v>0</v>
      </c>
      <c r="EJ113" s="732">
        <v>0</v>
      </c>
      <c r="EK113" s="732">
        <v>64.557000000000002</v>
      </c>
      <c r="EL113" s="732">
        <v>0</v>
      </c>
      <c r="EM113" s="732">
        <v>6.3820000000000006</v>
      </c>
      <c r="EN113" s="732">
        <v>4.8040000000000003</v>
      </c>
      <c r="EO113" s="732">
        <v>0</v>
      </c>
      <c r="EP113" s="732">
        <v>0</v>
      </c>
      <c r="EQ113" s="732">
        <v>75.823000000000008</v>
      </c>
      <c r="ER113" s="732">
        <v>0</v>
      </c>
      <c r="ES113" s="732">
        <v>237.077</v>
      </c>
      <c r="ET113" s="732">
        <v>35125</v>
      </c>
      <c r="EU113" s="732">
        <v>2058615</v>
      </c>
      <c r="EV113" s="732">
        <v>0</v>
      </c>
      <c r="EW113" s="732">
        <v>0</v>
      </c>
      <c r="EX113" s="732">
        <v>0</v>
      </c>
      <c r="EZ113" s="732">
        <v>27781328</v>
      </c>
      <c r="FA113" s="732">
        <v>0</v>
      </c>
      <c r="FB113" s="732">
        <v>29839943</v>
      </c>
      <c r="FC113" s="732">
        <v>0.97326799999999991</v>
      </c>
      <c r="FD113" s="732">
        <v>0</v>
      </c>
      <c r="FE113" s="732">
        <v>3900597</v>
      </c>
      <c r="FF113" s="732">
        <v>880421</v>
      </c>
      <c r="FG113" s="732">
        <v>5.4563E-2</v>
      </c>
      <c r="FH113" s="732">
        <v>4.8908E-2</v>
      </c>
      <c r="FI113" s="732">
        <v>0</v>
      </c>
      <c r="FJ113" s="732">
        <v>0</v>
      </c>
      <c r="FK113" s="732">
        <v>5634.2960000000003</v>
      </c>
      <c r="FL113" s="732">
        <v>34656086</v>
      </c>
      <c r="FM113" s="732">
        <v>0</v>
      </c>
      <c r="FN113" s="732">
        <v>0</v>
      </c>
      <c r="FO113" s="732">
        <v>0</v>
      </c>
      <c r="FP113" s="732">
        <v>0</v>
      </c>
      <c r="FQ113" s="732">
        <v>0</v>
      </c>
      <c r="FR113" s="732">
        <v>0</v>
      </c>
      <c r="FS113" s="732">
        <v>0</v>
      </c>
      <c r="FT113" s="732">
        <v>0</v>
      </c>
      <c r="FU113" s="732">
        <v>0</v>
      </c>
      <c r="FV113" s="732">
        <v>0</v>
      </c>
      <c r="FW113" s="732">
        <v>0</v>
      </c>
      <c r="FX113" s="732">
        <v>0</v>
      </c>
      <c r="FY113" s="732">
        <v>0</v>
      </c>
      <c r="FZ113" s="732">
        <v>0</v>
      </c>
      <c r="GA113" s="732">
        <v>0</v>
      </c>
      <c r="GB113" s="732">
        <v>1854090</v>
      </c>
      <c r="GC113" s="732">
        <v>1854090</v>
      </c>
      <c r="GD113" s="732">
        <v>210</v>
      </c>
      <c r="GF113" s="732">
        <v>0</v>
      </c>
      <c r="GG113" s="732">
        <v>0</v>
      </c>
      <c r="GH113" s="732">
        <v>0</v>
      </c>
      <c r="GI113" s="732">
        <v>0</v>
      </c>
      <c r="GJ113" s="732">
        <v>0</v>
      </c>
      <c r="GK113" s="732">
        <v>5101</v>
      </c>
      <c r="GL113" s="732">
        <v>10856</v>
      </c>
      <c r="GM113" s="732">
        <v>0</v>
      </c>
      <c r="GN113" s="732">
        <v>0</v>
      </c>
      <c r="GO113" s="732">
        <v>0</v>
      </c>
      <c r="GP113" s="732">
        <v>34620961</v>
      </c>
      <c r="GQ113" s="732">
        <v>34620961</v>
      </c>
      <c r="GR113" s="732">
        <v>0</v>
      </c>
      <c r="GS113" s="732">
        <v>0</v>
      </c>
      <c r="GT113" s="732">
        <v>0</v>
      </c>
      <c r="HB113" s="732">
        <v>0</v>
      </c>
      <c r="HC113" s="732">
        <v>0</v>
      </c>
      <c r="HD113" s="732">
        <v>0</v>
      </c>
    </row>
    <row r="114" spans="1:212" x14ac:dyDescent="0.2">
      <c r="A114" s="732">
        <v>101864</v>
      </c>
      <c r="B114" s="732">
        <v>28349</v>
      </c>
      <c r="C114" s="732">
        <v>35</v>
      </c>
      <c r="D114" s="732">
        <v>2021</v>
      </c>
      <c r="E114" s="732">
        <v>5392</v>
      </c>
      <c r="F114" s="732">
        <v>0</v>
      </c>
      <c r="G114" s="732">
        <v>178.37300000000002</v>
      </c>
      <c r="H114" s="732">
        <v>176.52200000000002</v>
      </c>
      <c r="I114" s="732">
        <v>176.52200000000002</v>
      </c>
      <c r="J114" s="732">
        <v>178.37300000000002</v>
      </c>
      <c r="K114" s="732">
        <v>0</v>
      </c>
      <c r="L114" s="732">
        <v>6540</v>
      </c>
      <c r="M114" s="732">
        <v>0</v>
      </c>
      <c r="N114" s="732">
        <v>0</v>
      </c>
      <c r="P114" s="732">
        <v>178.37300000000002</v>
      </c>
      <c r="Q114" s="732">
        <v>0</v>
      </c>
      <c r="R114" s="732">
        <v>85032</v>
      </c>
      <c r="S114" s="732">
        <v>476.71000000000004</v>
      </c>
      <c r="U114" s="732">
        <v>0</v>
      </c>
      <c r="V114" s="732">
        <v>0</v>
      </c>
      <c r="W114" s="732">
        <v>0</v>
      </c>
      <c r="X114" s="732">
        <v>0</v>
      </c>
      <c r="Z114" s="732">
        <v>0</v>
      </c>
      <c r="AA114" s="732">
        <v>1</v>
      </c>
      <c r="AB114" s="732">
        <v>1</v>
      </c>
      <c r="AC114" s="732">
        <v>0</v>
      </c>
      <c r="AD114" s="732" t="s">
        <v>318</v>
      </c>
      <c r="AE114" s="732">
        <v>0</v>
      </c>
      <c r="AH114" s="732">
        <v>0</v>
      </c>
      <c r="AI114" s="732">
        <v>0</v>
      </c>
      <c r="AJ114" s="732">
        <v>5104</v>
      </c>
      <c r="AK114" s="732" t="s">
        <v>787</v>
      </c>
      <c r="AL114" s="732" t="s">
        <v>354</v>
      </c>
      <c r="AM114" s="732">
        <v>0</v>
      </c>
      <c r="AN114" s="732">
        <v>0</v>
      </c>
      <c r="AO114" s="732">
        <v>0</v>
      </c>
      <c r="AP114" s="732">
        <v>0</v>
      </c>
      <c r="AQ114" s="732">
        <v>0</v>
      </c>
      <c r="AR114" s="732">
        <v>0</v>
      </c>
      <c r="AS114" s="732">
        <v>0</v>
      </c>
      <c r="AT114" s="732">
        <v>0</v>
      </c>
      <c r="AU114" s="732">
        <v>0</v>
      </c>
      <c r="AV114" s="732">
        <v>0</v>
      </c>
      <c r="AW114" s="732">
        <v>1749239</v>
      </c>
      <c r="AX114" s="732">
        <v>1749239</v>
      </c>
      <c r="AY114" s="732">
        <v>0</v>
      </c>
      <c r="AZ114" s="732">
        <v>85032</v>
      </c>
      <c r="BA114" s="732">
        <v>0</v>
      </c>
      <c r="BB114" s="732">
        <v>0</v>
      </c>
      <c r="BC114" s="732">
        <v>0</v>
      </c>
      <c r="BD114" s="732">
        <v>0</v>
      </c>
      <c r="BE114" s="732">
        <v>0</v>
      </c>
      <c r="BF114" s="732">
        <v>1518938</v>
      </c>
      <c r="BG114" s="732">
        <v>0</v>
      </c>
      <c r="BH114" s="732">
        <v>0</v>
      </c>
      <c r="BI114" s="732">
        <v>0</v>
      </c>
      <c r="BJ114" s="732">
        <v>12</v>
      </c>
      <c r="BK114" s="732">
        <v>0</v>
      </c>
      <c r="BL114" s="732">
        <v>0</v>
      </c>
      <c r="BM114" s="732">
        <v>0</v>
      </c>
      <c r="BN114" s="732">
        <v>0</v>
      </c>
      <c r="BO114" s="732">
        <v>0</v>
      </c>
      <c r="BP114" s="732">
        <v>0</v>
      </c>
      <c r="BQ114" s="732">
        <v>5392</v>
      </c>
      <c r="BR114" s="732">
        <v>1</v>
      </c>
      <c r="BS114" s="732">
        <v>0</v>
      </c>
      <c r="BT114" s="732">
        <v>0</v>
      </c>
      <c r="BU114" s="732">
        <v>0</v>
      </c>
      <c r="BV114" s="732">
        <v>0</v>
      </c>
      <c r="BW114" s="732">
        <v>0</v>
      </c>
      <c r="BX114" s="732">
        <v>0</v>
      </c>
      <c r="BY114" s="732">
        <v>0</v>
      </c>
      <c r="BZ114" s="732">
        <v>0</v>
      </c>
      <c r="CA114" s="732">
        <v>0</v>
      </c>
      <c r="CB114" s="732">
        <v>0</v>
      </c>
      <c r="CC114" s="732">
        <v>0</v>
      </c>
      <c r="CG114" s="732">
        <v>0</v>
      </c>
      <c r="CH114" s="732">
        <v>0</v>
      </c>
      <c r="CI114" s="732">
        <v>0</v>
      </c>
      <c r="CJ114" s="732">
        <v>4</v>
      </c>
      <c r="CK114" s="732">
        <v>0</v>
      </c>
      <c r="CL114" s="732">
        <v>0</v>
      </c>
      <c r="CN114" s="732">
        <v>0</v>
      </c>
      <c r="CO114" s="732">
        <v>1</v>
      </c>
      <c r="CP114" s="732">
        <v>0</v>
      </c>
      <c r="CQ114" s="732">
        <v>0</v>
      </c>
      <c r="CR114" s="732">
        <v>178.37300000000002</v>
      </c>
      <c r="CS114" s="732">
        <v>0</v>
      </c>
      <c r="CT114" s="732">
        <v>0</v>
      </c>
      <c r="CU114" s="732">
        <v>0</v>
      </c>
      <c r="CV114" s="732">
        <v>0</v>
      </c>
      <c r="CW114" s="732">
        <v>0</v>
      </c>
      <c r="CX114" s="732">
        <v>0</v>
      </c>
      <c r="CY114" s="732">
        <v>0</v>
      </c>
      <c r="CZ114" s="732">
        <v>0</v>
      </c>
      <c r="DA114" s="732">
        <v>1</v>
      </c>
      <c r="DB114" s="732">
        <v>1154454</v>
      </c>
      <c r="DC114" s="732">
        <v>0</v>
      </c>
      <c r="DD114" s="732">
        <v>0</v>
      </c>
      <c r="DE114" s="732">
        <v>294078</v>
      </c>
      <c r="DF114" s="732">
        <v>294078</v>
      </c>
      <c r="DG114" s="732">
        <v>224.83</v>
      </c>
      <c r="DH114" s="732">
        <v>0</v>
      </c>
      <c r="DI114" s="732">
        <v>0</v>
      </c>
      <c r="DK114" s="732">
        <v>5392</v>
      </c>
      <c r="DL114" s="732">
        <v>0</v>
      </c>
      <c r="DM114" s="732">
        <v>112126</v>
      </c>
      <c r="DN114" s="732">
        <v>0</v>
      </c>
      <c r="DO114" s="732">
        <v>0</v>
      </c>
      <c r="DP114" s="732">
        <v>0</v>
      </c>
      <c r="DQ114" s="732">
        <v>0</v>
      </c>
      <c r="DR114" s="732">
        <v>0</v>
      </c>
      <c r="DS114" s="732">
        <v>0</v>
      </c>
      <c r="DT114" s="732">
        <v>0</v>
      </c>
      <c r="DU114" s="732">
        <v>0</v>
      </c>
      <c r="DV114" s="732">
        <v>0</v>
      </c>
      <c r="DW114" s="732">
        <v>0</v>
      </c>
      <c r="DX114" s="732">
        <v>0</v>
      </c>
      <c r="DY114" s="732">
        <v>0</v>
      </c>
      <c r="DZ114" s="732">
        <v>0</v>
      </c>
      <c r="EA114" s="732">
        <v>0</v>
      </c>
      <c r="EB114" s="732">
        <v>0</v>
      </c>
      <c r="EC114" s="732">
        <v>10.487</v>
      </c>
      <c r="ED114" s="732">
        <v>75443</v>
      </c>
      <c r="EE114" s="732">
        <v>0</v>
      </c>
      <c r="EF114" s="732">
        <v>0</v>
      </c>
      <c r="EG114" s="732">
        <v>0</v>
      </c>
      <c r="EH114" s="732">
        <v>36683</v>
      </c>
      <c r="EI114" s="732">
        <v>0</v>
      </c>
      <c r="EJ114" s="732">
        <v>0</v>
      </c>
      <c r="EK114" s="732">
        <v>1.8230000000000002</v>
      </c>
      <c r="EL114" s="732">
        <v>0</v>
      </c>
      <c r="EM114" s="732">
        <v>0</v>
      </c>
      <c r="EN114" s="732">
        <v>2.8000000000000001E-2</v>
      </c>
      <c r="EO114" s="732">
        <v>0</v>
      </c>
      <c r="EP114" s="732">
        <v>0</v>
      </c>
      <c r="EQ114" s="732">
        <v>1.851</v>
      </c>
      <c r="ER114" s="732">
        <v>0</v>
      </c>
      <c r="ES114" s="732">
        <v>5.609</v>
      </c>
      <c r="ET114" s="732">
        <v>0</v>
      </c>
      <c r="EU114" s="732">
        <v>85032</v>
      </c>
      <c r="EV114" s="732">
        <v>0</v>
      </c>
      <c r="EW114" s="732">
        <v>0</v>
      </c>
      <c r="EX114" s="732">
        <v>0</v>
      </c>
      <c r="EZ114" s="732">
        <v>1496697</v>
      </c>
      <c r="FA114" s="732">
        <v>0</v>
      </c>
      <c r="FB114" s="732">
        <v>1581729</v>
      </c>
      <c r="FC114" s="732">
        <v>0.97326799999999991</v>
      </c>
      <c r="FD114" s="732">
        <v>0</v>
      </c>
      <c r="FE114" s="732">
        <v>206037</v>
      </c>
      <c r="FF114" s="732">
        <v>46505</v>
      </c>
      <c r="FG114" s="732">
        <v>5.4563E-2</v>
      </c>
      <c r="FH114" s="732">
        <v>4.8908E-2</v>
      </c>
      <c r="FI114" s="732">
        <v>0</v>
      </c>
      <c r="FJ114" s="732">
        <v>0</v>
      </c>
      <c r="FK114" s="732">
        <v>297.61400000000003</v>
      </c>
      <c r="FL114" s="732">
        <v>1834271</v>
      </c>
      <c r="FM114" s="732">
        <v>0</v>
      </c>
      <c r="FN114" s="732">
        <v>0</v>
      </c>
      <c r="FO114" s="732">
        <v>21071</v>
      </c>
      <c r="FP114" s="732">
        <v>0</v>
      </c>
      <c r="FQ114" s="732">
        <v>21071</v>
      </c>
      <c r="FR114" s="732">
        <v>21071</v>
      </c>
      <c r="FS114" s="732">
        <v>0</v>
      </c>
      <c r="FT114" s="732">
        <v>0</v>
      </c>
      <c r="FU114" s="732">
        <v>0</v>
      </c>
      <c r="FV114" s="732">
        <v>0</v>
      </c>
      <c r="FW114" s="732">
        <v>0</v>
      </c>
      <c r="FX114" s="732">
        <v>0</v>
      </c>
      <c r="FY114" s="732">
        <v>0</v>
      </c>
      <c r="FZ114" s="732">
        <v>0</v>
      </c>
      <c r="GA114" s="732">
        <v>0</v>
      </c>
      <c r="GB114" s="732">
        <v>0</v>
      </c>
      <c r="GC114" s="732">
        <v>0</v>
      </c>
      <c r="GD114" s="732">
        <v>0</v>
      </c>
      <c r="GF114" s="732">
        <v>0</v>
      </c>
      <c r="GG114" s="732">
        <v>0</v>
      </c>
      <c r="GH114" s="732">
        <v>0</v>
      </c>
      <c r="GI114" s="732">
        <v>0</v>
      </c>
      <c r="GJ114" s="732">
        <v>0</v>
      </c>
      <c r="GK114" s="732">
        <v>4971</v>
      </c>
      <c r="GL114" s="732">
        <v>0</v>
      </c>
      <c r="GM114" s="732">
        <v>0</v>
      </c>
      <c r="GN114" s="732">
        <v>0</v>
      </c>
      <c r="GO114" s="732">
        <v>0</v>
      </c>
      <c r="GP114" s="732">
        <v>1834271</v>
      </c>
      <c r="GQ114" s="732">
        <v>1834271</v>
      </c>
      <c r="GR114" s="732">
        <v>0</v>
      </c>
      <c r="GS114" s="732">
        <v>0</v>
      </c>
      <c r="GT114" s="732">
        <v>0</v>
      </c>
      <c r="HB114" s="732">
        <v>0</v>
      </c>
      <c r="HC114" s="732">
        <v>0</v>
      </c>
      <c r="HD114" s="732">
        <v>0</v>
      </c>
    </row>
    <row r="115" spans="1:212" x14ac:dyDescent="0.2">
      <c r="A115" s="732">
        <v>101868</v>
      </c>
      <c r="B115" s="732">
        <v>28349</v>
      </c>
      <c r="C115" s="732">
        <v>35</v>
      </c>
      <c r="D115" s="732">
        <v>2021</v>
      </c>
      <c r="E115" s="732">
        <v>5392</v>
      </c>
      <c r="F115" s="732">
        <v>0</v>
      </c>
      <c r="G115" s="732">
        <v>441.90200000000004</v>
      </c>
      <c r="H115" s="732">
        <v>345.26900000000001</v>
      </c>
      <c r="I115" s="732">
        <v>345.26900000000001</v>
      </c>
      <c r="J115" s="732">
        <v>441.90200000000004</v>
      </c>
      <c r="K115" s="732">
        <v>0</v>
      </c>
      <c r="L115" s="732">
        <v>6540</v>
      </c>
      <c r="M115" s="732">
        <v>0</v>
      </c>
      <c r="N115" s="732">
        <v>0</v>
      </c>
      <c r="P115" s="732">
        <v>441.90200000000004</v>
      </c>
      <c r="Q115" s="732">
        <v>0</v>
      </c>
      <c r="R115" s="732">
        <v>210659</v>
      </c>
      <c r="S115" s="732">
        <v>476.71000000000004</v>
      </c>
      <c r="U115" s="732">
        <v>0</v>
      </c>
      <c r="V115" s="732">
        <v>0</v>
      </c>
      <c r="W115" s="732">
        <v>0</v>
      </c>
      <c r="X115" s="732">
        <v>0</v>
      </c>
      <c r="Z115" s="732">
        <v>0</v>
      </c>
      <c r="AA115" s="732">
        <v>1</v>
      </c>
      <c r="AB115" s="732">
        <v>1</v>
      </c>
      <c r="AC115" s="732">
        <v>0</v>
      </c>
      <c r="AD115" s="732" t="s">
        <v>318</v>
      </c>
      <c r="AE115" s="732">
        <v>0</v>
      </c>
      <c r="AH115" s="732">
        <v>0</v>
      </c>
      <c r="AI115" s="732">
        <v>0</v>
      </c>
      <c r="AJ115" s="732">
        <v>5104</v>
      </c>
      <c r="AK115" s="732" t="s">
        <v>787</v>
      </c>
      <c r="AL115" s="732" t="s">
        <v>355</v>
      </c>
      <c r="AM115" s="732">
        <v>0</v>
      </c>
      <c r="AN115" s="732">
        <v>0</v>
      </c>
      <c r="AO115" s="732">
        <v>0</v>
      </c>
      <c r="AP115" s="732">
        <v>0</v>
      </c>
      <c r="AQ115" s="732">
        <v>0</v>
      </c>
      <c r="AR115" s="732">
        <v>0</v>
      </c>
      <c r="AS115" s="732">
        <v>0</v>
      </c>
      <c r="AT115" s="732">
        <v>0</v>
      </c>
      <c r="AU115" s="732">
        <v>0</v>
      </c>
      <c r="AV115" s="732">
        <v>0</v>
      </c>
      <c r="AW115" s="732">
        <v>4701212</v>
      </c>
      <c r="AX115" s="732">
        <v>4631417</v>
      </c>
      <c r="AY115" s="732">
        <v>0</v>
      </c>
      <c r="AZ115" s="732">
        <v>280454</v>
      </c>
      <c r="BA115" s="732">
        <v>0</v>
      </c>
      <c r="BB115" s="732">
        <v>0</v>
      </c>
      <c r="BC115" s="732">
        <v>0</v>
      </c>
      <c r="BD115" s="732">
        <v>0</v>
      </c>
      <c r="BE115" s="732">
        <v>0</v>
      </c>
      <c r="BF115" s="732">
        <v>3996838</v>
      </c>
      <c r="BG115" s="732">
        <v>0</v>
      </c>
      <c r="BH115" s="732">
        <v>253.8</v>
      </c>
      <c r="BI115" s="732">
        <v>69795</v>
      </c>
      <c r="BJ115" s="732">
        <v>12</v>
      </c>
      <c r="BK115" s="732">
        <v>0</v>
      </c>
      <c r="BL115" s="732">
        <v>0</v>
      </c>
      <c r="BM115" s="732">
        <v>0</v>
      </c>
      <c r="BN115" s="732">
        <v>0</v>
      </c>
      <c r="BO115" s="732">
        <v>0</v>
      </c>
      <c r="BP115" s="732">
        <v>0</v>
      </c>
      <c r="BQ115" s="732">
        <v>5392</v>
      </c>
      <c r="BR115" s="732">
        <v>1</v>
      </c>
      <c r="BS115" s="732">
        <v>0</v>
      </c>
      <c r="BT115" s="732">
        <v>0</v>
      </c>
      <c r="BU115" s="732">
        <v>0</v>
      </c>
      <c r="BV115" s="732">
        <v>0</v>
      </c>
      <c r="BW115" s="732">
        <v>0</v>
      </c>
      <c r="BX115" s="732">
        <v>0</v>
      </c>
      <c r="BY115" s="732">
        <v>0</v>
      </c>
      <c r="BZ115" s="732">
        <v>0</v>
      </c>
      <c r="CA115" s="732">
        <v>0</v>
      </c>
      <c r="CB115" s="732">
        <v>0</v>
      </c>
      <c r="CC115" s="732">
        <v>0</v>
      </c>
      <c r="CG115" s="732">
        <v>0</v>
      </c>
      <c r="CH115" s="732">
        <v>0</v>
      </c>
      <c r="CI115" s="732">
        <v>0</v>
      </c>
      <c r="CJ115" s="732">
        <v>5</v>
      </c>
      <c r="CK115" s="732">
        <v>0</v>
      </c>
      <c r="CL115" s="732">
        <v>0</v>
      </c>
      <c r="CN115" s="732">
        <v>0</v>
      </c>
      <c r="CO115" s="732">
        <v>1</v>
      </c>
      <c r="CP115" s="732">
        <v>0.12</v>
      </c>
      <c r="CQ115" s="732">
        <v>0</v>
      </c>
      <c r="CR115" s="732">
        <v>441.90200000000004</v>
      </c>
      <c r="CS115" s="732">
        <v>0</v>
      </c>
      <c r="CT115" s="732">
        <v>0</v>
      </c>
      <c r="CU115" s="732">
        <v>0</v>
      </c>
      <c r="CV115" s="732">
        <v>0</v>
      </c>
      <c r="CW115" s="732">
        <v>0</v>
      </c>
      <c r="CX115" s="732">
        <v>0</v>
      </c>
      <c r="CY115" s="732">
        <v>0</v>
      </c>
      <c r="CZ115" s="732">
        <v>0</v>
      </c>
      <c r="DA115" s="732">
        <v>1</v>
      </c>
      <c r="DB115" s="732">
        <v>2258059</v>
      </c>
      <c r="DC115" s="732">
        <v>0</v>
      </c>
      <c r="DD115" s="732">
        <v>0</v>
      </c>
      <c r="DE115" s="732">
        <v>579222</v>
      </c>
      <c r="DF115" s="732">
        <v>581113</v>
      </c>
      <c r="DG115" s="732">
        <v>442.83</v>
      </c>
      <c r="DH115" s="732">
        <v>0</v>
      </c>
      <c r="DI115" s="732">
        <v>1891</v>
      </c>
      <c r="DK115" s="732">
        <v>5392</v>
      </c>
      <c r="DL115" s="732">
        <v>0</v>
      </c>
      <c r="DM115" s="732">
        <v>487314</v>
      </c>
      <c r="DN115" s="732">
        <v>0</v>
      </c>
      <c r="DO115" s="732">
        <v>0</v>
      </c>
      <c r="DP115" s="732">
        <v>0</v>
      </c>
      <c r="DQ115" s="732">
        <v>0</v>
      </c>
      <c r="DR115" s="732">
        <v>0</v>
      </c>
      <c r="DS115" s="732">
        <v>0</v>
      </c>
      <c r="DT115" s="732">
        <v>0</v>
      </c>
      <c r="DU115" s="732">
        <v>0</v>
      </c>
      <c r="DV115" s="732">
        <v>0</v>
      </c>
      <c r="DW115" s="732">
        <v>0</v>
      </c>
      <c r="DX115" s="732">
        <v>0</v>
      </c>
      <c r="DY115" s="732">
        <v>0</v>
      </c>
      <c r="DZ115" s="732">
        <v>0</v>
      </c>
      <c r="EA115" s="732">
        <v>0</v>
      </c>
      <c r="EB115" s="732">
        <v>0</v>
      </c>
      <c r="EC115" s="732">
        <v>45.138000000000005</v>
      </c>
      <c r="ED115" s="732">
        <v>324723</v>
      </c>
      <c r="EE115" s="732">
        <v>0</v>
      </c>
      <c r="EF115" s="732">
        <v>0</v>
      </c>
      <c r="EG115" s="732">
        <v>0</v>
      </c>
      <c r="EH115" s="732">
        <v>161492</v>
      </c>
      <c r="EI115" s="732">
        <v>1099</v>
      </c>
      <c r="EJ115" s="732">
        <v>4.2000000000000003E-2</v>
      </c>
      <c r="EK115" s="732">
        <v>7.4730000000000008</v>
      </c>
      <c r="EL115" s="732">
        <v>0</v>
      </c>
      <c r="EM115" s="732">
        <v>0.75800000000000001</v>
      </c>
      <c r="EN115" s="732">
        <v>0</v>
      </c>
      <c r="EO115" s="732">
        <v>0</v>
      </c>
      <c r="EP115" s="732">
        <v>0</v>
      </c>
      <c r="EQ115" s="732">
        <v>8.2729999999999997</v>
      </c>
      <c r="ER115" s="732">
        <v>0</v>
      </c>
      <c r="ES115" s="732">
        <v>24.693000000000001</v>
      </c>
      <c r="ET115" s="732">
        <v>0</v>
      </c>
      <c r="EU115" s="732">
        <v>280454</v>
      </c>
      <c r="EV115" s="732">
        <v>0</v>
      </c>
      <c r="EW115" s="732">
        <v>0</v>
      </c>
      <c r="EX115" s="732">
        <v>0</v>
      </c>
      <c r="EZ115" s="732">
        <v>3966894</v>
      </c>
      <c r="FA115" s="732">
        <v>0</v>
      </c>
      <c r="FB115" s="732">
        <v>4247348</v>
      </c>
      <c r="FC115" s="732">
        <v>0.97326799999999991</v>
      </c>
      <c r="FD115" s="732">
        <v>0</v>
      </c>
      <c r="FE115" s="732">
        <v>542152</v>
      </c>
      <c r="FF115" s="732">
        <v>122371</v>
      </c>
      <c r="FG115" s="732">
        <v>5.4563E-2</v>
      </c>
      <c r="FH115" s="732">
        <v>4.8908E-2</v>
      </c>
      <c r="FI115" s="732">
        <v>0</v>
      </c>
      <c r="FJ115" s="732">
        <v>0</v>
      </c>
      <c r="FK115" s="732">
        <v>783.12200000000007</v>
      </c>
      <c r="FL115" s="732">
        <v>4911871</v>
      </c>
      <c r="FM115" s="732">
        <v>0</v>
      </c>
      <c r="FN115" s="732">
        <v>0</v>
      </c>
      <c r="FO115" s="732">
        <v>70937</v>
      </c>
      <c r="FP115" s="732">
        <v>0</v>
      </c>
      <c r="FQ115" s="732">
        <v>70937</v>
      </c>
      <c r="FR115" s="732">
        <v>70937</v>
      </c>
      <c r="FS115" s="732">
        <v>0</v>
      </c>
      <c r="FT115" s="732">
        <v>0</v>
      </c>
      <c r="FU115" s="732">
        <v>0</v>
      </c>
      <c r="FV115" s="732">
        <v>0</v>
      </c>
      <c r="FW115" s="732">
        <v>0</v>
      </c>
      <c r="FX115" s="732">
        <v>0</v>
      </c>
      <c r="FY115" s="732">
        <v>0</v>
      </c>
      <c r="FZ115" s="732">
        <v>0</v>
      </c>
      <c r="GA115" s="732">
        <v>0</v>
      </c>
      <c r="GB115" s="732">
        <v>780130</v>
      </c>
      <c r="GC115" s="732">
        <v>780130</v>
      </c>
      <c r="GD115" s="732">
        <v>88.36</v>
      </c>
      <c r="GF115" s="732">
        <v>0</v>
      </c>
      <c r="GG115" s="732">
        <v>0</v>
      </c>
      <c r="GH115" s="732">
        <v>0</v>
      </c>
      <c r="GI115" s="732">
        <v>0</v>
      </c>
      <c r="GJ115" s="732">
        <v>0</v>
      </c>
      <c r="GK115" s="732">
        <v>4971</v>
      </c>
      <c r="GL115" s="732">
        <v>0</v>
      </c>
      <c r="GM115" s="732">
        <v>0</v>
      </c>
      <c r="GN115" s="732">
        <v>0</v>
      </c>
      <c r="GO115" s="732">
        <v>0</v>
      </c>
      <c r="GP115" s="732">
        <v>4911871</v>
      </c>
      <c r="GQ115" s="732">
        <v>4911871</v>
      </c>
      <c r="GR115" s="732">
        <v>0</v>
      </c>
      <c r="GS115" s="732">
        <v>0</v>
      </c>
      <c r="GT115" s="732">
        <v>0</v>
      </c>
      <c r="HB115" s="732">
        <v>0</v>
      </c>
      <c r="HC115" s="732">
        <v>0</v>
      </c>
      <c r="HD115" s="732">
        <v>0</v>
      </c>
    </row>
    <row r="116" spans="1:212" x14ac:dyDescent="0.2">
      <c r="A116" s="732">
        <v>101870</v>
      </c>
      <c r="B116" s="732">
        <v>28349</v>
      </c>
      <c r="C116" s="732">
        <v>35</v>
      </c>
      <c r="D116" s="732">
        <v>2021</v>
      </c>
      <c r="E116" s="732">
        <v>5392</v>
      </c>
      <c r="F116" s="732">
        <v>0</v>
      </c>
      <c r="G116" s="732">
        <v>806.48800000000006</v>
      </c>
      <c r="H116" s="732">
        <v>796.774</v>
      </c>
      <c r="I116" s="732">
        <v>796.774</v>
      </c>
      <c r="J116" s="732">
        <v>806.48800000000006</v>
      </c>
      <c r="K116" s="732">
        <v>0</v>
      </c>
      <c r="L116" s="732">
        <v>6540</v>
      </c>
      <c r="M116" s="732">
        <v>0</v>
      </c>
      <c r="N116" s="732">
        <v>0</v>
      </c>
      <c r="P116" s="732">
        <v>806.48800000000006</v>
      </c>
      <c r="Q116" s="732">
        <v>0</v>
      </c>
      <c r="R116" s="732">
        <v>384461</v>
      </c>
      <c r="S116" s="732">
        <v>476.71000000000004</v>
      </c>
      <c r="U116" s="732">
        <v>0</v>
      </c>
      <c r="V116" s="732">
        <v>150.22499999999999</v>
      </c>
      <c r="W116" s="732">
        <v>98247</v>
      </c>
      <c r="X116" s="732">
        <v>98247</v>
      </c>
      <c r="Z116" s="732">
        <v>0</v>
      </c>
      <c r="AA116" s="732">
        <v>1</v>
      </c>
      <c r="AB116" s="732">
        <v>1</v>
      </c>
      <c r="AC116" s="732">
        <v>0</v>
      </c>
      <c r="AD116" s="732" t="s">
        <v>318</v>
      </c>
      <c r="AE116" s="732">
        <v>0</v>
      </c>
      <c r="AH116" s="732">
        <v>0</v>
      </c>
      <c r="AI116" s="732">
        <v>0</v>
      </c>
      <c r="AJ116" s="732">
        <v>5104</v>
      </c>
      <c r="AK116" s="732" t="s">
        <v>787</v>
      </c>
      <c r="AL116" s="732" t="s">
        <v>373</v>
      </c>
      <c r="AM116" s="732">
        <v>0</v>
      </c>
      <c r="AN116" s="732">
        <v>0</v>
      </c>
      <c r="AO116" s="732">
        <v>0</v>
      </c>
      <c r="AP116" s="732">
        <v>0</v>
      </c>
      <c r="AQ116" s="732">
        <v>0</v>
      </c>
      <c r="AR116" s="732">
        <v>0</v>
      </c>
      <c r="AS116" s="732">
        <v>0</v>
      </c>
      <c r="AT116" s="732">
        <v>0</v>
      </c>
      <c r="AU116" s="732">
        <v>0</v>
      </c>
      <c r="AV116" s="732">
        <v>0</v>
      </c>
      <c r="AW116" s="732">
        <v>7052271</v>
      </c>
      <c r="AX116" s="732">
        <v>7041271</v>
      </c>
      <c r="AY116" s="732">
        <v>0</v>
      </c>
      <c r="AZ116" s="732">
        <v>395461</v>
      </c>
      <c r="BA116" s="732">
        <v>0</v>
      </c>
      <c r="BB116" s="732">
        <v>0</v>
      </c>
      <c r="BC116" s="732">
        <v>0</v>
      </c>
      <c r="BD116" s="732">
        <v>0</v>
      </c>
      <c r="BE116" s="732">
        <v>0</v>
      </c>
      <c r="BF116" s="732">
        <v>6220621</v>
      </c>
      <c r="BG116" s="732">
        <v>0</v>
      </c>
      <c r="BH116" s="732">
        <v>40</v>
      </c>
      <c r="BI116" s="732">
        <v>11000</v>
      </c>
      <c r="BJ116" s="732">
        <v>12</v>
      </c>
      <c r="BK116" s="732">
        <v>0</v>
      </c>
      <c r="BL116" s="732">
        <v>0</v>
      </c>
      <c r="BM116" s="732">
        <v>0</v>
      </c>
      <c r="BN116" s="732">
        <v>0</v>
      </c>
      <c r="BO116" s="732">
        <v>0</v>
      </c>
      <c r="BP116" s="732">
        <v>0</v>
      </c>
      <c r="BQ116" s="732">
        <v>5392</v>
      </c>
      <c r="BR116" s="732">
        <v>1</v>
      </c>
      <c r="BS116" s="732">
        <v>0</v>
      </c>
      <c r="BT116" s="732">
        <v>0</v>
      </c>
      <c r="BU116" s="732">
        <v>0</v>
      </c>
      <c r="BV116" s="732">
        <v>0</v>
      </c>
      <c r="BW116" s="732">
        <v>0</v>
      </c>
      <c r="BX116" s="732">
        <v>0</v>
      </c>
      <c r="BY116" s="732">
        <v>0</v>
      </c>
      <c r="BZ116" s="732">
        <v>0</v>
      </c>
      <c r="CA116" s="732">
        <v>0</v>
      </c>
      <c r="CB116" s="732">
        <v>0</v>
      </c>
      <c r="CC116" s="732">
        <v>0</v>
      </c>
      <c r="CG116" s="732">
        <v>0</v>
      </c>
      <c r="CH116" s="732">
        <v>0</v>
      </c>
      <c r="CI116" s="732">
        <v>0</v>
      </c>
      <c r="CJ116" s="732">
        <v>4</v>
      </c>
      <c r="CK116" s="732">
        <v>0</v>
      </c>
      <c r="CL116" s="732">
        <v>0</v>
      </c>
      <c r="CN116" s="732">
        <v>0</v>
      </c>
      <c r="CO116" s="732">
        <v>1</v>
      </c>
      <c r="CP116" s="732">
        <v>0</v>
      </c>
      <c r="CQ116" s="732">
        <v>0</v>
      </c>
      <c r="CR116" s="732">
        <v>806.48800000000006</v>
      </c>
      <c r="CS116" s="732">
        <v>0</v>
      </c>
      <c r="CT116" s="732">
        <v>0</v>
      </c>
      <c r="CU116" s="732">
        <v>0</v>
      </c>
      <c r="CV116" s="732">
        <v>0</v>
      </c>
      <c r="CW116" s="732">
        <v>0</v>
      </c>
      <c r="CX116" s="732">
        <v>0</v>
      </c>
      <c r="CY116" s="732">
        <v>0</v>
      </c>
      <c r="CZ116" s="732">
        <v>0</v>
      </c>
      <c r="DA116" s="732">
        <v>1</v>
      </c>
      <c r="DB116" s="732">
        <v>5210902</v>
      </c>
      <c r="DC116" s="732">
        <v>0</v>
      </c>
      <c r="DD116" s="732">
        <v>0</v>
      </c>
      <c r="DE116" s="732">
        <v>656838</v>
      </c>
      <c r="DF116" s="732">
        <v>656838</v>
      </c>
      <c r="DG116" s="732">
        <v>502.17</v>
      </c>
      <c r="DH116" s="732">
        <v>0</v>
      </c>
      <c r="DI116" s="732">
        <v>0</v>
      </c>
      <c r="DK116" s="732">
        <v>5392</v>
      </c>
      <c r="DL116" s="732">
        <v>0</v>
      </c>
      <c r="DM116" s="732">
        <v>425491</v>
      </c>
      <c r="DN116" s="732">
        <v>0</v>
      </c>
      <c r="DO116" s="732">
        <v>0</v>
      </c>
      <c r="DP116" s="732">
        <v>0</v>
      </c>
      <c r="DQ116" s="732">
        <v>0</v>
      </c>
      <c r="DR116" s="732">
        <v>0</v>
      </c>
      <c r="DS116" s="732">
        <v>0</v>
      </c>
      <c r="DT116" s="732">
        <v>0</v>
      </c>
      <c r="DU116" s="732">
        <v>0</v>
      </c>
      <c r="DV116" s="732">
        <v>0</v>
      </c>
      <c r="DW116" s="732">
        <v>0</v>
      </c>
      <c r="DX116" s="732">
        <v>0</v>
      </c>
      <c r="DY116" s="732">
        <v>0</v>
      </c>
      <c r="DZ116" s="732">
        <v>0</v>
      </c>
      <c r="EA116" s="732">
        <v>0</v>
      </c>
      <c r="EB116" s="732">
        <v>0</v>
      </c>
      <c r="EC116" s="732">
        <v>30.747</v>
      </c>
      <c r="ED116" s="732">
        <v>221194</v>
      </c>
      <c r="EE116" s="732">
        <v>0</v>
      </c>
      <c r="EF116" s="732">
        <v>0</v>
      </c>
      <c r="EG116" s="732">
        <v>0</v>
      </c>
      <c r="EH116" s="732">
        <v>204297</v>
      </c>
      <c r="EI116" s="732">
        <v>0</v>
      </c>
      <c r="EJ116" s="732">
        <v>0</v>
      </c>
      <c r="EK116" s="732">
        <v>8.6660000000000004</v>
      </c>
      <c r="EL116" s="732">
        <v>0</v>
      </c>
      <c r="EM116" s="732">
        <v>0</v>
      </c>
      <c r="EN116" s="732">
        <v>1.048</v>
      </c>
      <c r="EO116" s="732">
        <v>0</v>
      </c>
      <c r="EP116" s="732">
        <v>0</v>
      </c>
      <c r="EQ116" s="732">
        <v>9.7140000000000004</v>
      </c>
      <c r="ER116" s="732">
        <v>0</v>
      </c>
      <c r="ES116" s="732">
        <v>31.238000000000003</v>
      </c>
      <c r="ET116" s="732">
        <v>0</v>
      </c>
      <c r="EU116" s="732">
        <v>395461</v>
      </c>
      <c r="EV116" s="732">
        <v>0</v>
      </c>
      <c r="EW116" s="732">
        <v>0</v>
      </c>
      <c r="EX116" s="732">
        <v>0</v>
      </c>
      <c r="EZ116" s="732">
        <v>6007017</v>
      </c>
      <c r="FA116" s="732">
        <v>0</v>
      </c>
      <c r="FB116" s="732">
        <v>6402478</v>
      </c>
      <c r="FC116" s="732">
        <v>0.97326799999999991</v>
      </c>
      <c r="FD116" s="732">
        <v>0</v>
      </c>
      <c r="FE116" s="732">
        <v>843797</v>
      </c>
      <c r="FF116" s="732">
        <v>190457</v>
      </c>
      <c r="FG116" s="732">
        <v>5.4563E-2</v>
      </c>
      <c r="FH116" s="732">
        <v>4.8908E-2</v>
      </c>
      <c r="FI116" s="732">
        <v>0</v>
      </c>
      <c r="FJ116" s="732">
        <v>0</v>
      </c>
      <c r="FK116" s="732">
        <v>1218.8399999999999</v>
      </c>
      <c r="FL116" s="732">
        <v>7436732</v>
      </c>
      <c r="FM116" s="732">
        <v>0</v>
      </c>
      <c r="FN116" s="732">
        <v>0</v>
      </c>
      <c r="FO116" s="732">
        <v>0</v>
      </c>
      <c r="FP116" s="732">
        <v>0</v>
      </c>
      <c r="FQ116" s="732">
        <v>0</v>
      </c>
      <c r="FR116" s="732">
        <v>0</v>
      </c>
      <c r="FS116" s="732">
        <v>0</v>
      </c>
      <c r="FT116" s="732">
        <v>0</v>
      </c>
      <c r="FU116" s="732">
        <v>0</v>
      </c>
      <c r="FV116" s="732">
        <v>0</v>
      </c>
      <c r="FW116" s="732">
        <v>0</v>
      </c>
      <c r="FX116" s="732">
        <v>0</v>
      </c>
      <c r="FY116" s="732">
        <v>0</v>
      </c>
      <c r="FZ116" s="732">
        <v>0</v>
      </c>
      <c r="GA116" s="732">
        <v>0</v>
      </c>
      <c r="GB116" s="732">
        <v>0</v>
      </c>
      <c r="GC116" s="732">
        <v>0</v>
      </c>
      <c r="GD116" s="732">
        <v>0</v>
      </c>
      <c r="GF116" s="732">
        <v>0</v>
      </c>
      <c r="GG116" s="732">
        <v>0</v>
      </c>
      <c r="GH116" s="732">
        <v>0</v>
      </c>
      <c r="GI116" s="732">
        <v>0</v>
      </c>
      <c r="GJ116" s="732">
        <v>0</v>
      </c>
      <c r="GK116" s="732">
        <v>0</v>
      </c>
      <c r="GL116" s="732">
        <v>0</v>
      </c>
      <c r="GM116" s="732">
        <v>0</v>
      </c>
      <c r="GN116" s="732">
        <v>0</v>
      </c>
      <c r="GO116" s="732">
        <v>0</v>
      </c>
      <c r="GP116" s="732">
        <v>7436732</v>
      </c>
      <c r="GQ116" s="732">
        <v>7436732</v>
      </c>
      <c r="GR116" s="732">
        <v>0</v>
      </c>
      <c r="GS116" s="732">
        <v>0</v>
      </c>
      <c r="GT116" s="732">
        <v>0</v>
      </c>
      <c r="HB116" s="732">
        <v>0</v>
      </c>
      <c r="HC116" s="732">
        <v>0</v>
      </c>
      <c r="HD116" s="732">
        <v>0</v>
      </c>
    </row>
    <row r="117" spans="1:212" x14ac:dyDescent="0.2">
      <c r="A117" s="732">
        <v>101871</v>
      </c>
      <c r="B117" s="732">
        <v>28349</v>
      </c>
      <c r="C117" s="732">
        <v>35</v>
      </c>
      <c r="D117" s="732">
        <v>2021</v>
      </c>
      <c r="E117" s="732">
        <v>5392</v>
      </c>
      <c r="F117" s="732">
        <v>0</v>
      </c>
      <c r="G117" s="732">
        <v>124.50800000000001</v>
      </c>
      <c r="H117" s="732">
        <v>124.215</v>
      </c>
      <c r="I117" s="732">
        <v>124.215</v>
      </c>
      <c r="J117" s="732">
        <v>124.50800000000001</v>
      </c>
      <c r="K117" s="732">
        <v>0</v>
      </c>
      <c r="L117" s="732">
        <v>6540</v>
      </c>
      <c r="M117" s="732">
        <v>0</v>
      </c>
      <c r="N117" s="732">
        <v>0</v>
      </c>
      <c r="P117" s="732">
        <v>124.50800000000001</v>
      </c>
      <c r="Q117" s="732">
        <v>0</v>
      </c>
      <c r="R117" s="732">
        <v>59354</v>
      </c>
      <c r="S117" s="732">
        <v>476.71000000000004</v>
      </c>
      <c r="U117" s="732">
        <v>0</v>
      </c>
      <c r="V117" s="732">
        <v>14.151</v>
      </c>
      <c r="W117" s="732">
        <v>9255</v>
      </c>
      <c r="X117" s="732">
        <v>9255</v>
      </c>
      <c r="Z117" s="732">
        <v>0</v>
      </c>
      <c r="AA117" s="732">
        <v>1</v>
      </c>
      <c r="AB117" s="732">
        <v>1</v>
      </c>
      <c r="AC117" s="732">
        <v>0</v>
      </c>
      <c r="AD117" s="732" t="s">
        <v>318</v>
      </c>
      <c r="AE117" s="732">
        <v>0</v>
      </c>
      <c r="AH117" s="732">
        <v>0</v>
      </c>
      <c r="AI117" s="732">
        <v>0</v>
      </c>
      <c r="AJ117" s="732">
        <v>5104</v>
      </c>
      <c r="AK117" s="732" t="s">
        <v>787</v>
      </c>
      <c r="AL117" s="732" t="s">
        <v>391</v>
      </c>
      <c r="AM117" s="732">
        <v>0</v>
      </c>
      <c r="AN117" s="732">
        <v>0</v>
      </c>
      <c r="AO117" s="732">
        <v>0</v>
      </c>
      <c r="AP117" s="732">
        <v>0</v>
      </c>
      <c r="AQ117" s="732">
        <v>0</v>
      </c>
      <c r="AR117" s="732">
        <v>0</v>
      </c>
      <c r="AS117" s="732">
        <v>0</v>
      </c>
      <c r="AT117" s="732">
        <v>0</v>
      </c>
      <c r="AU117" s="732">
        <v>0</v>
      </c>
      <c r="AV117" s="732">
        <v>0</v>
      </c>
      <c r="AW117" s="732">
        <v>1318845</v>
      </c>
      <c r="AX117" s="732">
        <v>1318845</v>
      </c>
      <c r="AY117" s="732">
        <v>0</v>
      </c>
      <c r="AZ117" s="732">
        <v>59354</v>
      </c>
      <c r="BA117" s="732">
        <v>0</v>
      </c>
      <c r="BB117" s="732">
        <v>0</v>
      </c>
      <c r="BC117" s="732">
        <v>0</v>
      </c>
      <c r="BD117" s="732">
        <v>0</v>
      </c>
      <c r="BE117" s="732">
        <v>0</v>
      </c>
      <c r="BF117" s="732">
        <v>1154533</v>
      </c>
      <c r="BG117" s="732">
        <v>0</v>
      </c>
      <c r="BH117" s="732">
        <v>0</v>
      </c>
      <c r="BI117" s="732">
        <v>0</v>
      </c>
      <c r="BJ117" s="732">
        <v>12</v>
      </c>
      <c r="BK117" s="732">
        <v>0</v>
      </c>
      <c r="BL117" s="732">
        <v>0</v>
      </c>
      <c r="BM117" s="732">
        <v>0</v>
      </c>
      <c r="BN117" s="732">
        <v>0</v>
      </c>
      <c r="BO117" s="732">
        <v>0</v>
      </c>
      <c r="BP117" s="732">
        <v>0</v>
      </c>
      <c r="BQ117" s="732">
        <v>5392</v>
      </c>
      <c r="BR117" s="732">
        <v>1</v>
      </c>
      <c r="BS117" s="732">
        <v>0</v>
      </c>
      <c r="BT117" s="732">
        <v>0</v>
      </c>
      <c r="BU117" s="732">
        <v>0</v>
      </c>
      <c r="BV117" s="732">
        <v>0</v>
      </c>
      <c r="BW117" s="732">
        <v>0</v>
      </c>
      <c r="BX117" s="732">
        <v>0</v>
      </c>
      <c r="BY117" s="732">
        <v>0</v>
      </c>
      <c r="BZ117" s="732">
        <v>0</v>
      </c>
      <c r="CA117" s="732">
        <v>0</v>
      </c>
      <c r="CB117" s="732">
        <v>0</v>
      </c>
      <c r="CC117" s="732">
        <v>0</v>
      </c>
      <c r="CG117" s="732">
        <v>0</v>
      </c>
      <c r="CH117" s="732">
        <v>0</v>
      </c>
      <c r="CI117" s="732">
        <v>0</v>
      </c>
      <c r="CJ117" s="732">
        <v>5</v>
      </c>
      <c r="CK117" s="732">
        <v>0</v>
      </c>
      <c r="CL117" s="732">
        <v>0</v>
      </c>
      <c r="CN117" s="732">
        <v>0</v>
      </c>
      <c r="CO117" s="732">
        <v>1</v>
      </c>
      <c r="CP117" s="732">
        <v>0</v>
      </c>
      <c r="CQ117" s="732">
        <v>0</v>
      </c>
      <c r="CR117" s="732">
        <v>124.50800000000001</v>
      </c>
      <c r="CS117" s="732">
        <v>0</v>
      </c>
      <c r="CT117" s="732">
        <v>0</v>
      </c>
      <c r="CU117" s="732">
        <v>0</v>
      </c>
      <c r="CV117" s="732">
        <v>0</v>
      </c>
      <c r="CW117" s="732">
        <v>0</v>
      </c>
      <c r="CX117" s="732">
        <v>0</v>
      </c>
      <c r="CY117" s="732">
        <v>0</v>
      </c>
      <c r="CZ117" s="732">
        <v>0</v>
      </c>
      <c r="DA117" s="732">
        <v>1</v>
      </c>
      <c r="DB117" s="732">
        <v>812366</v>
      </c>
      <c r="DC117" s="732">
        <v>0</v>
      </c>
      <c r="DD117" s="732">
        <v>0</v>
      </c>
      <c r="DE117" s="732">
        <v>153036</v>
      </c>
      <c r="DF117" s="732">
        <v>153036</v>
      </c>
      <c r="DG117" s="732">
        <v>117</v>
      </c>
      <c r="DH117" s="732">
        <v>0</v>
      </c>
      <c r="DI117" s="732">
        <v>0</v>
      </c>
      <c r="DK117" s="732">
        <v>5392</v>
      </c>
      <c r="DL117" s="732">
        <v>0</v>
      </c>
      <c r="DM117" s="732">
        <v>211587</v>
      </c>
      <c r="DN117" s="732">
        <v>0</v>
      </c>
      <c r="DO117" s="732">
        <v>0</v>
      </c>
      <c r="DP117" s="732">
        <v>0</v>
      </c>
      <c r="DQ117" s="732">
        <v>0</v>
      </c>
      <c r="DR117" s="732">
        <v>0</v>
      </c>
      <c r="DS117" s="732">
        <v>0</v>
      </c>
      <c r="DT117" s="732">
        <v>0</v>
      </c>
      <c r="DU117" s="732">
        <v>0</v>
      </c>
      <c r="DV117" s="732">
        <v>0</v>
      </c>
      <c r="DW117" s="732">
        <v>0</v>
      </c>
      <c r="DX117" s="732">
        <v>0</v>
      </c>
      <c r="DY117" s="732">
        <v>0</v>
      </c>
      <c r="DZ117" s="732">
        <v>0</v>
      </c>
      <c r="EA117" s="732">
        <v>0</v>
      </c>
      <c r="EB117" s="732">
        <v>0</v>
      </c>
      <c r="EC117" s="732">
        <v>28.358000000000001</v>
      </c>
      <c r="ED117" s="732">
        <v>204007</v>
      </c>
      <c r="EE117" s="732">
        <v>0</v>
      </c>
      <c r="EF117" s="732">
        <v>0</v>
      </c>
      <c r="EG117" s="732">
        <v>0</v>
      </c>
      <c r="EH117" s="732">
        <v>7580</v>
      </c>
      <c r="EI117" s="732">
        <v>0</v>
      </c>
      <c r="EJ117" s="732">
        <v>0</v>
      </c>
      <c r="EK117" s="732">
        <v>0</v>
      </c>
      <c r="EL117" s="732">
        <v>0</v>
      </c>
      <c r="EM117" s="732">
        <v>0.153</v>
      </c>
      <c r="EN117" s="732">
        <v>0.14000000000000001</v>
      </c>
      <c r="EO117" s="732">
        <v>0</v>
      </c>
      <c r="EP117" s="732">
        <v>0</v>
      </c>
      <c r="EQ117" s="732">
        <v>0.29300000000000004</v>
      </c>
      <c r="ER117" s="732">
        <v>0</v>
      </c>
      <c r="ES117" s="732">
        <v>1.159</v>
      </c>
      <c r="ET117" s="732">
        <v>0</v>
      </c>
      <c r="EU117" s="732">
        <v>59354</v>
      </c>
      <c r="EV117" s="732">
        <v>0</v>
      </c>
      <c r="EW117" s="732">
        <v>0</v>
      </c>
      <c r="EX117" s="732">
        <v>0</v>
      </c>
      <c r="EZ117" s="732">
        <v>1126890</v>
      </c>
      <c r="FA117" s="732">
        <v>0</v>
      </c>
      <c r="FB117" s="732">
        <v>1186244</v>
      </c>
      <c r="FC117" s="732">
        <v>0.97326799999999991</v>
      </c>
      <c r="FD117" s="732">
        <v>0</v>
      </c>
      <c r="FE117" s="732">
        <v>156607</v>
      </c>
      <c r="FF117" s="732">
        <v>35348</v>
      </c>
      <c r="FG117" s="732">
        <v>5.4563E-2</v>
      </c>
      <c r="FH117" s="732">
        <v>4.8908E-2</v>
      </c>
      <c r="FI117" s="732">
        <v>0</v>
      </c>
      <c r="FJ117" s="732">
        <v>0</v>
      </c>
      <c r="FK117" s="732">
        <v>226.214</v>
      </c>
      <c r="FL117" s="732">
        <v>1378199</v>
      </c>
      <c r="FM117" s="732">
        <v>0</v>
      </c>
      <c r="FN117" s="732">
        <v>0</v>
      </c>
      <c r="FO117" s="732">
        <v>0</v>
      </c>
      <c r="FP117" s="732">
        <v>0</v>
      </c>
      <c r="FQ117" s="732">
        <v>0</v>
      </c>
      <c r="FR117" s="732">
        <v>0</v>
      </c>
      <c r="FS117" s="732">
        <v>0</v>
      </c>
      <c r="FT117" s="732">
        <v>0</v>
      </c>
      <c r="FU117" s="732">
        <v>0</v>
      </c>
      <c r="FV117" s="732">
        <v>0</v>
      </c>
      <c r="FW117" s="732">
        <v>0</v>
      </c>
      <c r="FX117" s="732">
        <v>0</v>
      </c>
      <c r="FY117" s="732">
        <v>0</v>
      </c>
      <c r="FZ117" s="732">
        <v>0</v>
      </c>
      <c r="GA117" s="732">
        <v>0</v>
      </c>
      <c r="GB117" s="732">
        <v>0</v>
      </c>
      <c r="GC117" s="732">
        <v>0</v>
      </c>
      <c r="GD117" s="732">
        <v>0</v>
      </c>
      <c r="GF117" s="732">
        <v>0</v>
      </c>
      <c r="GG117" s="732">
        <v>0</v>
      </c>
      <c r="GH117" s="732">
        <v>0</v>
      </c>
      <c r="GI117" s="732">
        <v>0</v>
      </c>
      <c r="GJ117" s="732">
        <v>0</v>
      </c>
      <c r="GK117" s="732">
        <v>0</v>
      </c>
      <c r="GL117" s="732">
        <v>0</v>
      </c>
      <c r="GM117" s="732">
        <v>0</v>
      </c>
      <c r="GN117" s="732">
        <v>0</v>
      </c>
      <c r="GO117" s="732">
        <v>0</v>
      </c>
      <c r="GP117" s="732">
        <v>1378199</v>
      </c>
      <c r="GQ117" s="732">
        <v>1378199</v>
      </c>
      <c r="GR117" s="732">
        <v>0</v>
      </c>
      <c r="GS117" s="732">
        <v>0</v>
      </c>
      <c r="GT117" s="732">
        <v>0</v>
      </c>
      <c r="HB117" s="732">
        <v>0</v>
      </c>
      <c r="HC117" s="732">
        <v>0</v>
      </c>
      <c r="HD117" s="732">
        <v>0</v>
      </c>
    </row>
    <row r="118" spans="1:212" x14ac:dyDescent="0.2">
      <c r="A118" s="732">
        <v>101872</v>
      </c>
      <c r="B118" s="732">
        <v>28349</v>
      </c>
      <c r="C118" s="732">
        <v>35</v>
      </c>
      <c r="D118" s="732">
        <v>2021</v>
      </c>
      <c r="E118" s="732">
        <v>5392</v>
      </c>
      <c r="F118" s="732">
        <v>0</v>
      </c>
      <c r="G118" s="732">
        <v>139.15200000000002</v>
      </c>
      <c r="H118" s="732">
        <v>137.685</v>
      </c>
      <c r="I118" s="732">
        <v>137.685</v>
      </c>
      <c r="J118" s="732">
        <v>139.15200000000002</v>
      </c>
      <c r="K118" s="732">
        <v>0</v>
      </c>
      <c r="L118" s="732">
        <v>6540</v>
      </c>
      <c r="M118" s="732">
        <v>0</v>
      </c>
      <c r="N118" s="732">
        <v>0</v>
      </c>
      <c r="P118" s="732">
        <v>139.15200000000002</v>
      </c>
      <c r="Q118" s="732">
        <v>0</v>
      </c>
      <c r="R118" s="732">
        <v>66335</v>
      </c>
      <c r="S118" s="732">
        <v>476.71000000000004</v>
      </c>
      <c r="U118" s="732">
        <v>0</v>
      </c>
      <c r="V118" s="732">
        <v>71.046999999999997</v>
      </c>
      <c r="W118" s="732">
        <v>46465</v>
      </c>
      <c r="X118" s="732">
        <v>46465</v>
      </c>
      <c r="Z118" s="732">
        <v>0</v>
      </c>
      <c r="AA118" s="732">
        <v>1</v>
      </c>
      <c r="AB118" s="732">
        <v>1</v>
      </c>
      <c r="AC118" s="732">
        <v>0</v>
      </c>
      <c r="AD118" s="732" t="s">
        <v>318</v>
      </c>
      <c r="AE118" s="732">
        <v>0</v>
      </c>
      <c r="AH118" s="732">
        <v>0</v>
      </c>
      <c r="AI118" s="732">
        <v>0</v>
      </c>
      <c r="AJ118" s="732">
        <v>5104</v>
      </c>
      <c r="AK118" s="732" t="s">
        <v>787</v>
      </c>
      <c r="AL118" s="732" t="s">
        <v>476</v>
      </c>
      <c r="AM118" s="732">
        <v>0</v>
      </c>
      <c r="AN118" s="732">
        <v>0</v>
      </c>
      <c r="AO118" s="732">
        <v>0</v>
      </c>
      <c r="AP118" s="732">
        <v>0</v>
      </c>
      <c r="AQ118" s="732">
        <v>0</v>
      </c>
      <c r="AR118" s="732">
        <v>0</v>
      </c>
      <c r="AS118" s="732">
        <v>0</v>
      </c>
      <c r="AT118" s="732">
        <v>0</v>
      </c>
      <c r="AU118" s="732">
        <v>0</v>
      </c>
      <c r="AV118" s="732">
        <v>0</v>
      </c>
      <c r="AW118" s="732">
        <v>1153889</v>
      </c>
      <c r="AX118" s="732">
        <v>1153889</v>
      </c>
      <c r="AY118" s="732">
        <v>0</v>
      </c>
      <c r="AZ118" s="732">
        <v>66335</v>
      </c>
      <c r="BA118" s="732">
        <v>0</v>
      </c>
      <c r="BB118" s="732">
        <v>0</v>
      </c>
      <c r="BC118" s="732">
        <v>0</v>
      </c>
      <c r="BD118" s="732">
        <v>0</v>
      </c>
      <c r="BE118" s="732">
        <v>0</v>
      </c>
      <c r="BF118" s="732">
        <v>1013032</v>
      </c>
      <c r="BG118" s="732">
        <v>0</v>
      </c>
      <c r="BH118" s="732">
        <v>0</v>
      </c>
      <c r="BI118" s="732">
        <v>0</v>
      </c>
      <c r="BJ118" s="732">
        <v>12</v>
      </c>
      <c r="BK118" s="732">
        <v>0</v>
      </c>
      <c r="BL118" s="732">
        <v>0</v>
      </c>
      <c r="BM118" s="732">
        <v>0</v>
      </c>
      <c r="BN118" s="732">
        <v>0</v>
      </c>
      <c r="BO118" s="732">
        <v>0</v>
      </c>
      <c r="BP118" s="732">
        <v>0</v>
      </c>
      <c r="BQ118" s="732">
        <v>5392</v>
      </c>
      <c r="BR118" s="732">
        <v>1</v>
      </c>
      <c r="BS118" s="732">
        <v>0</v>
      </c>
      <c r="BT118" s="732">
        <v>0</v>
      </c>
      <c r="BU118" s="732">
        <v>0</v>
      </c>
      <c r="BV118" s="732">
        <v>0</v>
      </c>
      <c r="BW118" s="732">
        <v>0</v>
      </c>
      <c r="BX118" s="732">
        <v>0</v>
      </c>
      <c r="BY118" s="732">
        <v>0</v>
      </c>
      <c r="BZ118" s="732">
        <v>0</v>
      </c>
      <c r="CA118" s="732">
        <v>0</v>
      </c>
      <c r="CB118" s="732">
        <v>0</v>
      </c>
      <c r="CC118" s="732">
        <v>0</v>
      </c>
      <c r="CG118" s="732">
        <v>0</v>
      </c>
      <c r="CH118" s="732">
        <v>0</v>
      </c>
      <c r="CI118" s="732">
        <v>0</v>
      </c>
      <c r="CJ118" s="732">
        <v>5</v>
      </c>
      <c r="CK118" s="732">
        <v>0</v>
      </c>
      <c r="CL118" s="732">
        <v>0</v>
      </c>
      <c r="CN118" s="732">
        <v>0</v>
      </c>
      <c r="CO118" s="732">
        <v>1</v>
      </c>
      <c r="CP118" s="732">
        <v>0</v>
      </c>
      <c r="CQ118" s="732">
        <v>0</v>
      </c>
      <c r="CR118" s="732">
        <v>139.15200000000002</v>
      </c>
      <c r="CS118" s="732">
        <v>0</v>
      </c>
      <c r="CT118" s="732">
        <v>0</v>
      </c>
      <c r="CU118" s="732">
        <v>0</v>
      </c>
      <c r="CV118" s="732">
        <v>0</v>
      </c>
      <c r="CW118" s="732">
        <v>0</v>
      </c>
      <c r="CX118" s="732">
        <v>0</v>
      </c>
      <c r="CY118" s="732">
        <v>0</v>
      </c>
      <c r="CZ118" s="732">
        <v>0</v>
      </c>
      <c r="DA118" s="732">
        <v>1</v>
      </c>
      <c r="DB118" s="732">
        <v>900460</v>
      </c>
      <c r="DC118" s="732">
        <v>0</v>
      </c>
      <c r="DD118" s="732">
        <v>0</v>
      </c>
      <c r="DE118" s="732">
        <v>0</v>
      </c>
      <c r="DF118" s="732">
        <v>0</v>
      </c>
      <c r="DG118" s="732">
        <v>0</v>
      </c>
      <c r="DH118" s="732">
        <v>0</v>
      </c>
      <c r="DI118" s="732">
        <v>0</v>
      </c>
      <c r="DK118" s="732">
        <v>5392</v>
      </c>
      <c r="DL118" s="732">
        <v>0</v>
      </c>
      <c r="DM118" s="732">
        <v>93931</v>
      </c>
      <c r="DN118" s="732">
        <v>0</v>
      </c>
      <c r="DO118" s="732">
        <v>0</v>
      </c>
      <c r="DP118" s="732">
        <v>0</v>
      </c>
      <c r="DQ118" s="732">
        <v>0</v>
      </c>
      <c r="DR118" s="732">
        <v>0</v>
      </c>
      <c r="DS118" s="732">
        <v>0</v>
      </c>
      <c r="DT118" s="732">
        <v>0</v>
      </c>
      <c r="DU118" s="732">
        <v>0</v>
      </c>
      <c r="DV118" s="732">
        <v>0</v>
      </c>
      <c r="DW118" s="732">
        <v>0</v>
      </c>
      <c r="DX118" s="732">
        <v>0</v>
      </c>
      <c r="DY118" s="732">
        <v>0</v>
      </c>
      <c r="DZ118" s="732">
        <v>0</v>
      </c>
      <c r="EA118" s="732">
        <v>0</v>
      </c>
      <c r="EB118" s="732">
        <v>0</v>
      </c>
      <c r="EC118" s="732">
        <v>8.8049999999999997</v>
      </c>
      <c r="ED118" s="732">
        <v>63343</v>
      </c>
      <c r="EE118" s="732">
        <v>0</v>
      </c>
      <c r="EF118" s="732">
        <v>0</v>
      </c>
      <c r="EG118" s="732">
        <v>0</v>
      </c>
      <c r="EH118" s="732">
        <v>30588</v>
      </c>
      <c r="EI118" s="732">
        <v>0</v>
      </c>
      <c r="EJ118" s="732">
        <v>0</v>
      </c>
      <c r="EK118" s="732">
        <v>1.329</v>
      </c>
      <c r="EL118" s="732">
        <v>0</v>
      </c>
      <c r="EM118" s="732">
        <v>0</v>
      </c>
      <c r="EN118" s="732">
        <v>0.13800000000000001</v>
      </c>
      <c r="EO118" s="732">
        <v>0</v>
      </c>
      <c r="EP118" s="732">
        <v>0</v>
      </c>
      <c r="EQ118" s="732">
        <v>1.4670000000000001</v>
      </c>
      <c r="ER118" s="732">
        <v>0</v>
      </c>
      <c r="ES118" s="732">
        <v>4.6770000000000005</v>
      </c>
      <c r="ET118" s="732">
        <v>0</v>
      </c>
      <c r="EU118" s="732">
        <v>66335</v>
      </c>
      <c r="EV118" s="732">
        <v>0</v>
      </c>
      <c r="EW118" s="732">
        <v>0</v>
      </c>
      <c r="EX118" s="732">
        <v>0</v>
      </c>
      <c r="EZ118" s="732">
        <v>985460</v>
      </c>
      <c r="FA118" s="732">
        <v>0</v>
      </c>
      <c r="FB118" s="732">
        <v>1051795</v>
      </c>
      <c r="FC118" s="732">
        <v>0.97326799999999991</v>
      </c>
      <c r="FD118" s="732">
        <v>0</v>
      </c>
      <c r="FE118" s="732">
        <v>137413</v>
      </c>
      <c r="FF118" s="732">
        <v>31016</v>
      </c>
      <c r="FG118" s="732">
        <v>5.4563E-2</v>
      </c>
      <c r="FH118" s="732">
        <v>4.8908E-2</v>
      </c>
      <c r="FI118" s="732">
        <v>0</v>
      </c>
      <c r="FJ118" s="732">
        <v>0</v>
      </c>
      <c r="FK118" s="732">
        <v>198.489</v>
      </c>
      <c r="FL118" s="732">
        <v>1220224</v>
      </c>
      <c r="FM118" s="732">
        <v>0</v>
      </c>
      <c r="FN118" s="732">
        <v>0</v>
      </c>
      <c r="FO118" s="732">
        <v>10939</v>
      </c>
      <c r="FP118" s="732">
        <v>0</v>
      </c>
      <c r="FQ118" s="732">
        <v>10939</v>
      </c>
      <c r="FR118" s="732">
        <v>10939</v>
      </c>
      <c r="FS118" s="732">
        <v>0</v>
      </c>
      <c r="FT118" s="732">
        <v>0</v>
      </c>
      <c r="FU118" s="732">
        <v>0</v>
      </c>
      <c r="FV118" s="732">
        <v>0</v>
      </c>
      <c r="FW118" s="732">
        <v>0</v>
      </c>
      <c r="FX118" s="732">
        <v>0</v>
      </c>
      <c r="FY118" s="732">
        <v>0</v>
      </c>
      <c r="FZ118" s="732">
        <v>0</v>
      </c>
      <c r="GA118" s="732">
        <v>0</v>
      </c>
      <c r="GB118" s="732">
        <v>0</v>
      </c>
      <c r="GC118" s="732">
        <v>0</v>
      </c>
      <c r="GD118" s="732">
        <v>0</v>
      </c>
      <c r="GF118" s="732">
        <v>0</v>
      </c>
      <c r="GG118" s="732">
        <v>0</v>
      </c>
      <c r="GH118" s="732">
        <v>0</v>
      </c>
      <c r="GI118" s="732">
        <v>0</v>
      </c>
      <c r="GJ118" s="732">
        <v>0</v>
      </c>
      <c r="GK118" s="732">
        <v>0</v>
      </c>
      <c r="GL118" s="732">
        <v>0</v>
      </c>
      <c r="GM118" s="732">
        <v>0</v>
      </c>
      <c r="GN118" s="732">
        <v>0</v>
      </c>
      <c r="GO118" s="732">
        <v>0</v>
      </c>
      <c r="GP118" s="732">
        <v>1220224</v>
      </c>
      <c r="GQ118" s="732">
        <v>1220224</v>
      </c>
      <c r="GR118" s="732">
        <v>0</v>
      </c>
      <c r="GS118" s="732">
        <v>0</v>
      </c>
      <c r="GT118" s="732">
        <v>0</v>
      </c>
      <c r="HB118" s="732">
        <v>0</v>
      </c>
      <c r="HC118" s="732">
        <v>0</v>
      </c>
      <c r="HD118" s="732">
        <v>0</v>
      </c>
    </row>
    <row r="119" spans="1:212" x14ac:dyDescent="0.2">
      <c r="A119" s="732">
        <v>101873</v>
      </c>
      <c r="B119" s="732">
        <v>28349</v>
      </c>
      <c r="C119" s="732">
        <v>35</v>
      </c>
      <c r="D119" s="732">
        <v>2021</v>
      </c>
      <c r="E119" s="732">
        <v>5392</v>
      </c>
      <c r="F119" s="732">
        <v>0</v>
      </c>
      <c r="G119" s="732">
        <v>247.68800000000002</v>
      </c>
      <c r="H119" s="732">
        <v>245.42200000000003</v>
      </c>
      <c r="I119" s="732">
        <v>245.42200000000003</v>
      </c>
      <c r="J119" s="732">
        <v>247.68800000000002</v>
      </c>
      <c r="K119" s="732">
        <v>0</v>
      </c>
      <c r="L119" s="732">
        <v>6540</v>
      </c>
      <c r="M119" s="732">
        <v>0</v>
      </c>
      <c r="N119" s="732">
        <v>0</v>
      </c>
      <c r="P119" s="732">
        <v>247.68800000000002</v>
      </c>
      <c r="Q119" s="732">
        <v>0</v>
      </c>
      <c r="R119" s="732">
        <v>118075</v>
      </c>
      <c r="S119" s="732">
        <v>476.71000000000004</v>
      </c>
      <c r="U119" s="732">
        <v>0</v>
      </c>
      <c r="V119" s="732">
        <v>0</v>
      </c>
      <c r="W119" s="732">
        <v>0</v>
      </c>
      <c r="X119" s="732">
        <v>0</v>
      </c>
      <c r="Z119" s="732">
        <v>0</v>
      </c>
      <c r="AA119" s="732">
        <v>1</v>
      </c>
      <c r="AB119" s="732">
        <v>1</v>
      </c>
      <c r="AC119" s="732">
        <v>0</v>
      </c>
      <c r="AD119" s="732" t="s">
        <v>318</v>
      </c>
      <c r="AE119" s="732">
        <v>0</v>
      </c>
      <c r="AH119" s="732">
        <v>0</v>
      </c>
      <c r="AI119" s="732">
        <v>0</v>
      </c>
      <c r="AJ119" s="732">
        <v>5104</v>
      </c>
      <c r="AK119" s="732" t="s">
        <v>787</v>
      </c>
      <c r="AL119" s="732" t="s">
        <v>485</v>
      </c>
      <c r="AM119" s="732">
        <v>0</v>
      </c>
      <c r="AN119" s="732">
        <v>0</v>
      </c>
      <c r="AO119" s="732">
        <v>0</v>
      </c>
      <c r="AP119" s="732">
        <v>0</v>
      </c>
      <c r="AQ119" s="732">
        <v>0</v>
      </c>
      <c r="AR119" s="732">
        <v>0</v>
      </c>
      <c r="AS119" s="732">
        <v>0</v>
      </c>
      <c r="AT119" s="732">
        <v>0</v>
      </c>
      <c r="AU119" s="732">
        <v>0</v>
      </c>
      <c r="AV119" s="732">
        <v>0</v>
      </c>
      <c r="AW119" s="732">
        <v>1942014</v>
      </c>
      <c r="AX119" s="732">
        <v>1942014</v>
      </c>
      <c r="AY119" s="732">
        <v>0</v>
      </c>
      <c r="AZ119" s="732">
        <v>118075</v>
      </c>
      <c r="BA119" s="732">
        <v>0</v>
      </c>
      <c r="BB119" s="732">
        <v>0</v>
      </c>
      <c r="BC119" s="732">
        <v>0</v>
      </c>
      <c r="BD119" s="732">
        <v>0</v>
      </c>
      <c r="BE119" s="732">
        <v>0</v>
      </c>
      <c r="BF119" s="732">
        <v>1682677</v>
      </c>
      <c r="BG119" s="732">
        <v>0</v>
      </c>
      <c r="BH119" s="732">
        <v>0</v>
      </c>
      <c r="BI119" s="732">
        <v>0</v>
      </c>
      <c r="BJ119" s="732">
        <v>12</v>
      </c>
      <c r="BK119" s="732">
        <v>0</v>
      </c>
      <c r="BL119" s="732">
        <v>0</v>
      </c>
      <c r="BM119" s="732">
        <v>0</v>
      </c>
      <c r="BN119" s="732">
        <v>0</v>
      </c>
      <c r="BO119" s="732">
        <v>0</v>
      </c>
      <c r="BP119" s="732">
        <v>0</v>
      </c>
      <c r="BQ119" s="732">
        <v>5392</v>
      </c>
      <c r="BR119" s="732">
        <v>1</v>
      </c>
      <c r="BS119" s="732">
        <v>0</v>
      </c>
      <c r="BT119" s="732">
        <v>0</v>
      </c>
      <c r="BU119" s="732">
        <v>0</v>
      </c>
      <c r="BV119" s="732">
        <v>0</v>
      </c>
      <c r="BW119" s="732">
        <v>0</v>
      </c>
      <c r="BX119" s="732">
        <v>0</v>
      </c>
      <c r="BY119" s="732">
        <v>0</v>
      </c>
      <c r="BZ119" s="732">
        <v>0</v>
      </c>
      <c r="CA119" s="732">
        <v>0</v>
      </c>
      <c r="CB119" s="732">
        <v>0</v>
      </c>
      <c r="CC119" s="732">
        <v>0</v>
      </c>
      <c r="CG119" s="732">
        <v>0</v>
      </c>
      <c r="CH119" s="732">
        <v>0</v>
      </c>
      <c r="CI119" s="732">
        <v>0</v>
      </c>
      <c r="CJ119" s="732">
        <v>4</v>
      </c>
      <c r="CK119" s="732">
        <v>0</v>
      </c>
      <c r="CL119" s="732">
        <v>0</v>
      </c>
      <c r="CN119" s="732">
        <v>0</v>
      </c>
      <c r="CO119" s="732">
        <v>1</v>
      </c>
      <c r="CP119" s="732">
        <v>0</v>
      </c>
      <c r="CQ119" s="732">
        <v>0</v>
      </c>
      <c r="CR119" s="732">
        <v>247.68800000000002</v>
      </c>
      <c r="CS119" s="732">
        <v>0</v>
      </c>
      <c r="CT119" s="732">
        <v>0</v>
      </c>
      <c r="CU119" s="732">
        <v>0</v>
      </c>
      <c r="CV119" s="732">
        <v>0</v>
      </c>
      <c r="CW119" s="732">
        <v>0</v>
      </c>
      <c r="CX119" s="732">
        <v>0</v>
      </c>
      <c r="CY119" s="732">
        <v>0</v>
      </c>
      <c r="CZ119" s="732">
        <v>0</v>
      </c>
      <c r="DA119" s="732">
        <v>1</v>
      </c>
      <c r="DB119" s="732">
        <v>1605060</v>
      </c>
      <c r="DC119" s="732">
        <v>0</v>
      </c>
      <c r="DD119" s="732">
        <v>0</v>
      </c>
      <c r="DE119" s="732">
        <v>0</v>
      </c>
      <c r="DF119" s="732">
        <v>0</v>
      </c>
      <c r="DG119" s="732">
        <v>0</v>
      </c>
      <c r="DH119" s="732">
        <v>0</v>
      </c>
      <c r="DI119" s="732">
        <v>0</v>
      </c>
      <c r="DK119" s="732">
        <v>5392</v>
      </c>
      <c r="DL119" s="732">
        <v>0</v>
      </c>
      <c r="DM119" s="732">
        <v>123834</v>
      </c>
      <c r="DN119" s="732">
        <v>0</v>
      </c>
      <c r="DO119" s="732">
        <v>0</v>
      </c>
      <c r="DP119" s="732">
        <v>0</v>
      </c>
      <c r="DQ119" s="732">
        <v>0</v>
      </c>
      <c r="DR119" s="732">
        <v>0</v>
      </c>
      <c r="DS119" s="732">
        <v>0</v>
      </c>
      <c r="DT119" s="732">
        <v>0</v>
      </c>
      <c r="DU119" s="732">
        <v>0</v>
      </c>
      <c r="DV119" s="732">
        <v>0</v>
      </c>
      <c r="DW119" s="732">
        <v>0</v>
      </c>
      <c r="DX119" s="732">
        <v>0</v>
      </c>
      <c r="DY119" s="732">
        <v>0</v>
      </c>
      <c r="DZ119" s="732">
        <v>0</v>
      </c>
      <c r="EA119" s="732">
        <v>0</v>
      </c>
      <c r="EB119" s="732">
        <v>0</v>
      </c>
      <c r="EC119" s="732">
        <v>10.948</v>
      </c>
      <c r="ED119" s="732">
        <v>78760</v>
      </c>
      <c r="EE119" s="732">
        <v>0</v>
      </c>
      <c r="EF119" s="732">
        <v>0</v>
      </c>
      <c r="EG119" s="732">
        <v>0</v>
      </c>
      <c r="EH119" s="732">
        <v>45074</v>
      </c>
      <c r="EI119" s="732">
        <v>0</v>
      </c>
      <c r="EJ119" s="732">
        <v>0</v>
      </c>
      <c r="EK119" s="732">
        <v>1.905</v>
      </c>
      <c r="EL119" s="732">
        <v>0</v>
      </c>
      <c r="EM119" s="732">
        <v>0.314</v>
      </c>
      <c r="EN119" s="732">
        <v>4.7E-2</v>
      </c>
      <c r="EO119" s="732">
        <v>0</v>
      </c>
      <c r="EP119" s="732">
        <v>0</v>
      </c>
      <c r="EQ119" s="732">
        <v>2.266</v>
      </c>
      <c r="ER119" s="732">
        <v>0</v>
      </c>
      <c r="ES119" s="732">
        <v>6.8920000000000003</v>
      </c>
      <c r="ET119" s="732">
        <v>0</v>
      </c>
      <c r="EU119" s="732">
        <v>118075</v>
      </c>
      <c r="EV119" s="732">
        <v>0</v>
      </c>
      <c r="EW119" s="732">
        <v>0</v>
      </c>
      <c r="EX119" s="732">
        <v>0</v>
      </c>
      <c r="EZ119" s="732">
        <v>1662248</v>
      </c>
      <c r="FA119" s="732">
        <v>0</v>
      </c>
      <c r="FB119" s="732">
        <v>1780323</v>
      </c>
      <c r="FC119" s="732">
        <v>0.97326799999999991</v>
      </c>
      <c r="FD119" s="732">
        <v>0</v>
      </c>
      <c r="FE119" s="732">
        <v>228247</v>
      </c>
      <c r="FF119" s="732">
        <v>51519</v>
      </c>
      <c r="FG119" s="732">
        <v>5.4563E-2</v>
      </c>
      <c r="FH119" s="732">
        <v>4.8908E-2</v>
      </c>
      <c r="FI119" s="732">
        <v>0</v>
      </c>
      <c r="FJ119" s="732">
        <v>0</v>
      </c>
      <c r="FK119" s="732">
        <v>329.69600000000003</v>
      </c>
      <c r="FL119" s="732">
        <v>2060089</v>
      </c>
      <c r="FM119" s="732">
        <v>0</v>
      </c>
      <c r="FN119" s="732">
        <v>0</v>
      </c>
      <c r="FO119" s="732">
        <v>51429</v>
      </c>
      <c r="FP119" s="732">
        <v>0</v>
      </c>
      <c r="FQ119" s="732">
        <v>51429</v>
      </c>
      <c r="FR119" s="732">
        <v>51429</v>
      </c>
      <c r="FS119" s="732">
        <v>0</v>
      </c>
      <c r="FT119" s="732">
        <v>0</v>
      </c>
      <c r="FU119" s="732">
        <v>0</v>
      </c>
      <c r="FV119" s="732">
        <v>0</v>
      </c>
      <c r="FW119" s="732">
        <v>0</v>
      </c>
      <c r="FX119" s="732">
        <v>0</v>
      </c>
      <c r="FY119" s="732">
        <v>0</v>
      </c>
      <c r="FZ119" s="732">
        <v>0</v>
      </c>
      <c r="GA119" s="732">
        <v>0</v>
      </c>
      <c r="GB119" s="732">
        <v>0</v>
      </c>
      <c r="GC119" s="732">
        <v>0</v>
      </c>
      <c r="GD119" s="732">
        <v>0</v>
      </c>
      <c r="GF119" s="732">
        <v>0</v>
      </c>
      <c r="GG119" s="732">
        <v>0</v>
      </c>
      <c r="GH119" s="732">
        <v>0</v>
      </c>
      <c r="GI119" s="732">
        <v>0</v>
      </c>
      <c r="GJ119" s="732">
        <v>0</v>
      </c>
      <c r="GK119" s="732">
        <v>0</v>
      </c>
      <c r="GL119" s="732">
        <v>0</v>
      </c>
      <c r="GM119" s="732">
        <v>0</v>
      </c>
      <c r="GN119" s="732">
        <v>0</v>
      </c>
      <c r="GO119" s="732">
        <v>0</v>
      </c>
      <c r="GP119" s="732">
        <v>2060089</v>
      </c>
      <c r="GQ119" s="732">
        <v>2060089</v>
      </c>
      <c r="GR119" s="732">
        <v>0</v>
      </c>
      <c r="GS119" s="732">
        <v>0</v>
      </c>
      <c r="GT119" s="732">
        <v>0</v>
      </c>
      <c r="HB119" s="732">
        <v>0</v>
      </c>
      <c r="HC119" s="732">
        <v>0</v>
      </c>
      <c r="HD119" s="732">
        <v>0</v>
      </c>
    </row>
    <row r="120" spans="1:212" x14ac:dyDescent="0.2">
      <c r="A120" s="732">
        <v>101874</v>
      </c>
      <c r="B120" s="732">
        <v>28349</v>
      </c>
      <c r="C120" s="732">
        <v>35</v>
      </c>
      <c r="D120" s="732">
        <v>2021</v>
      </c>
      <c r="E120" s="732">
        <v>5392</v>
      </c>
      <c r="F120" s="732">
        <v>0</v>
      </c>
      <c r="G120" s="732">
        <v>388.23500000000001</v>
      </c>
      <c r="H120" s="732">
        <v>388.21300000000002</v>
      </c>
      <c r="I120" s="732">
        <v>388.21300000000002</v>
      </c>
      <c r="J120" s="732">
        <v>388.23500000000001</v>
      </c>
      <c r="K120" s="732">
        <v>0</v>
      </c>
      <c r="L120" s="732">
        <v>6540</v>
      </c>
      <c r="M120" s="732">
        <v>0</v>
      </c>
      <c r="N120" s="732">
        <v>0</v>
      </c>
      <c r="P120" s="732">
        <v>388.23500000000001</v>
      </c>
      <c r="Q120" s="732">
        <v>0</v>
      </c>
      <c r="R120" s="732">
        <v>185076</v>
      </c>
      <c r="S120" s="732">
        <v>476.71000000000004</v>
      </c>
      <c r="U120" s="732">
        <v>0</v>
      </c>
      <c r="V120" s="732">
        <v>4.1560000000000006</v>
      </c>
      <c r="W120" s="732">
        <v>2718</v>
      </c>
      <c r="X120" s="732">
        <v>2718</v>
      </c>
      <c r="Z120" s="732">
        <v>0</v>
      </c>
      <c r="AA120" s="732">
        <v>1</v>
      </c>
      <c r="AB120" s="732">
        <v>1</v>
      </c>
      <c r="AC120" s="732">
        <v>0</v>
      </c>
      <c r="AD120" s="732" t="s">
        <v>318</v>
      </c>
      <c r="AE120" s="732">
        <v>0</v>
      </c>
      <c r="AH120" s="732">
        <v>0</v>
      </c>
      <c r="AI120" s="732">
        <v>0</v>
      </c>
      <c r="AJ120" s="732">
        <v>5104</v>
      </c>
      <c r="AK120" s="732" t="s">
        <v>787</v>
      </c>
      <c r="AL120" s="732" t="s">
        <v>478</v>
      </c>
      <c r="AM120" s="732">
        <v>0</v>
      </c>
      <c r="AN120" s="732">
        <v>0</v>
      </c>
      <c r="AO120" s="732">
        <v>0</v>
      </c>
      <c r="AP120" s="732">
        <v>0</v>
      </c>
      <c r="AQ120" s="732">
        <v>0</v>
      </c>
      <c r="AR120" s="732">
        <v>0</v>
      </c>
      <c r="AS120" s="732">
        <v>0</v>
      </c>
      <c r="AT120" s="732">
        <v>0</v>
      </c>
      <c r="AU120" s="732">
        <v>0</v>
      </c>
      <c r="AV120" s="732">
        <v>0</v>
      </c>
      <c r="AW120" s="732">
        <v>2934146</v>
      </c>
      <c r="AX120" s="732">
        <v>2934146</v>
      </c>
      <c r="AY120" s="732">
        <v>0</v>
      </c>
      <c r="AZ120" s="732">
        <v>185076</v>
      </c>
      <c r="BA120" s="732">
        <v>0</v>
      </c>
      <c r="BB120" s="732">
        <v>0</v>
      </c>
      <c r="BC120" s="732">
        <v>0</v>
      </c>
      <c r="BD120" s="732">
        <v>0</v>
      </c>
      <c r="BE120" s="732">
        <v>0</v>
      </c>
      <c r="BF120" s="732">
        <v>2613007</v>
      </c>
      <c r="BG120" s="732">
        <v>0</v>
      </c>
      <c r="BH120" s="732">
        <v>0</v>
      </c>
      <c r="BI120" s="732">
        <v>0</v>
      </c>
      <c r="BJ120" s="732">
        <v>12</v>
      </c>
      <c r="BK120" s="732">
        <v>0</v>
      </c>
      <c r="BL120" s="732">
        <v>0</v>
      </c>
      <c r="BM120" s="732">
        <v>0</v>
      </c>
      <c r="BN120" s="732">
        <v>0</v>
      </c>
      <c r="BO120" s="732">
        <v>0</v>
      </c>
      <c r="BP120" s="732">
        <v>0</v>
      </c>
      <c r="BQ120" s="732">
        <v>5392</v>
      </c>
      <c r="BR120" s="732">
        <v>1</v>
      </c>
      <c r="BS120" s="732">
        <v>0</v>
      </c>
      <c r="BT120" s="732">
        <v>0</v>
      </c>
      <c r="BU120" s="732">
        <v>0</v>
      </c>
      <c r="BV120" s="732">
        <v>0</v>
      </c>
      <c r="BW120" s="732">
        <v>0</v>
      </c>
      <c r="BX120" s="732">
        <v>0</v>
      </c>
      <c r="BY120" s="732">
        <v>0</v>
      </c>
      <c r="BZ120" s="732">
        <v>0</v>
      </c>
      <c r="CA120" s="732">
        <v>0</v>
      </c>
      <c r="CB120" s="732">
        <v>0</v>
      </c>
      <c r="CC120" s="732">
        <v>0</v>
      </c>
      <c r="CG120" s="732">
        <v>0</v>
      </c>
      <c r="CH120" s="732">
        <v>0</v>
      </c>
      <c r="CI120" s="732">
        <v>0</v>
      </c>
      <c r="CJ120" s="732">
        <v>4</v>
      </c>
      <c r="CK120" s="732">
        <v>0</v>
      </c>
      <c r="CL120" s="732">
        <v>0</v>
      </c>
      <c r="CN120" s="732">
        <v>0</v>
      </c>
      <c r="CO120" s="732">
        <v>1</v>
      </c>
      <c r="CP120" s="732">
        <v>0</v>
      </c>
      <c r="CQ120" s="732">
        <v>0</v>
      </c>
      <c r="CR120" s="732">
        <v>388.23500000000001</v>
      </c>
      <c r="CS120" s="732">
        <v>0</v>
      </c>
      <c r="CT120" s="732">
        <v>0</v>
      </c>
      <c r="CU120" s="732">
        <v>0</v>
      </c>
      <c r="CV120" s="732">
        <v>0</v>
      </c>
      <c r="CW120" s="732">
        <v>0</v>
      </c>
      <c r="CX120" s="732">
        <v>0</v>
      </c>
      <c r="CY120" s="732">
        <v>0</v>
      </c>
      <c r="CZ120" s="732">
        <v>0</v>
      </c>
      <c r="DA120" s="732">
        <v>1</v>
      </c>
      <c r="DB120" s="732">
        <v>2538913</v>
      </c>
      <c r="DC120" s="732">
        <v>0</v>
      </c>
      <c r="DD120" s="732">
        <v>0</v>
      </c>
      <c r="DE120" s="732">
        <v>0</v>
      </c>
      <c r="DF120" s="732">
        <v>0</v>
      </c>
      <c r="DG120" s="732">
        <v>0</v>
      </c>
      <c r="DH120" s="732">
        <v>0</v>
      </c>
      <c r="DI120" s="732">
        <v>0</v>
      </c>
      <c r="DK120" s="732">
        <v>5392</v>
      </c>
      <c r="DL120" s="732">
        <v>0</v>
      </c>
      <c r="DM120" s="732">
        <v>143146</v>
      </c>
      <c r="DN120" s="732">
        <v>0</v>
      </c>
      <c r="DO120" s="732">
        <v>0</v>
      </c>
      <c r="DP120" s="732">
        <v>0</v>
      </c>
      <c r="DQ120" s="732">
        <v>0</v>
      </c>
      <c r="DR120" s="732">
        <v>0</v>
      </c>
      <c r="DS120" s="732">
        <v>0</v>
      </c>
      <c r="DT120" s="732">
        <v>0</v>
      </c>
      <c r="DU120" s="732">
        <v>0</v>
      </c>
      <c r="DV120" s="732">
        <v>0</v>
      </c>
      <c r="DW120" s="732">
        <v>0</v>
      </c>
      <c r="DX120" s="732">
        <v>0</v>
      </c>
      <c r="DY120" s="732">
        <v>0</v>
      </c>
      <c r="DZ120" s="732">
        <v>0</v>
      </c>
      <c r="EA120" s="732">
        <v>0</v>
      </c>
      <c r="EB120" s="732">
        <v>0</v>
      </c>
      <c r="EC120" s="732">
        <v>19.798000000000002</v>
      </c>
      <c r="ED120" s="732">
        <v>142427</v>
      </c>
      <c r="EE120" s="732">
        <v>0</v>
      </c>
      <c r="EF120" s="732">
        <v>0</v>
      </c>
      <c r="EG120" s="732">
        <v>0</v>
      </c>
      <c r="EH120" s="732">
        <v>719</v>
      </c>
      <c r="EI120" s="732">
        <v>0</v>
      </c>
      <c r="EJ120" s="732">
        <v>0</v>
      </c>
      <c r="EK120" s="732">
        <v>0</v>
      </c>
      <c r="EL120" s="732">
        <v>0</v>
      </c>
      <c r="EM120" s="732">
        <v>0</v>
      </c>
      <c r="EN120" s="732">
        <v>2.2000000000000002E-2</v>
      </c>
      <c r="EO120" s="732">
        <v>0</v>
      </c>
      <c r="EP120" s="732">
        <v>0</v>
      </c>
      <c r="EQ120" s="732">
        <v>2.2000000000000002E-2</v>
      </c>
      <c r="ER120" s="732">
        <v>0</v>
      </c>
      <c r="ES120" s="732">
        <v>0.11</v>
      </c>
      <c r="ET120" s="732">
        <v>0</v>
      </c>
      <c r="EU120" s="732">
        <v>185076</v>
      </c>
      <c r="EV120" s="732">
        <v>0</v>
      </c>
      <c r="EW120" s="732">
        <v>0</v>
      </c>
      <c r="EX120" s="732">
        <v>0</v>
      </c>
      <c r="EZ120" s="732">
        <v>2499701</v>
      </c>
      <c r="FA120" s="732">
        <v>0</v>
      </c>
      <c r="FB120" s="732">
        <v>2684777</v>
      </c>
      <c r="FC120" s="732">
        <v>0.97326799999999991</v>
      </c>
      <c r="FD120" s="732">
        <v>0</v>
      </c>
      <c r="FE120" s="732">
        <v>354442</v>
      </c>
      <c r="FF120" s="732">
        <v>80003</v>
      </c>
      <c r="FG120" s="732">
        <v>5.4563E-2</v>
      </c>
      <c r="FH120" s="732">
        <v>4.8908E-2</v>
      </c>
      <c r="FI120" s="732">
        <v>0</v>
      </c>
      <c r="FJ120" s="732">
        <v>0</v>
      </c>
      <c r="FK120" s="732">
        <v>511.98100000000005</v>
      </c>
      <c r="FL120" s="732">
        <v>3119222</v>
      </c>
      <c r="FM120" s="732">
        <v>0</v>
      </c>
      <c r="FN120" s="732">
        <v>0</v>
      </c>
      <c r="FO120" s="732">
        <v>0</v>
      </c>
      <c r="FP120" s="732">
        <v>0</v>
      </c>
      <c r="FQ120" s="732">
        <v>0</v>
      </c>
      <c r="FR120" s="732">
        <v>0</v>
      </c>
      <c r="FS120" s="732">
        <v>0</v>
      </c>
      <c r="FT120" s="732">
        <v>0</v>
      </c>
      <c r="FU120" s="732">
        <v>0</v>
      </c>
      <c r="FV120" s="732">
        <v>0</v>
      </c>
      <c r="FW120" s="732">
        <v>0</v>
      </c>
      <c r="FX120" s="732">
        <v>0</v>
      </c>
      <c r="FY120" s="732">
        <v>0</v>
      </c>
      <c r="FZ120" s="732">
        <v>0</v>
      </c>
      <c r="GA120" s="732">
        <v>0</v>
      </c>
      <c r="GB120" s="732">
        <v>0</v>
      </c>
      <c r="GC120" s="732">
        <v>0</v>
      </c>
      <c r="GD120" s="732">
        <v>0</v>
      </c>
      <c r="GF120" s="732">
        <v>0</v>
      </c>
      <c r="GG120" s="732">
        <v>0</v>
      </c>
      <c r="GH120" s="732">
        <v>0</v>
      </c>
      <c r="GI120" s="732">
        <v>0</v>
      </c>
      <c r="GJ120" s="732">
        <v>0</v>
      </c>
      <c r="GK120" s="732">
        <v>0</v>
      </c>
      <c r="GL120" s="732">
        <v>0</v>
      </c>
      <c r="GM120" s="732">
        <v>0</v>
      </c>
      <c r="GN120" s="732">
        <v>0</v>
      </c>
      <c r="GO120" s="732">
        <v>0</v>
      </c>
      <c r="GP120" s="732">
        <v>3119222</v>
      </c>
      <c r="GQ120" s="732">
        <v>3119222</v>
      </c>
      <c r="GR120" s="732">
        <v>0</v>
      </c>
      <c r="GS120" s="732">
        <v>0</v>
      </c>
      <c r="GT120" s="732">
        <v>0</v>
      </c>
      <c r="HB120" s="732">
        <v>0</v>
      </c>
      <c r="HC120" s="732">
        <v>0</v>
      </c>
      <c r="HD120" s="732">
        <v>0</v>
      </c>
    </row>
    <row r="121" spans="1:212" x14ac:dyDescent="0.2">
      <c r="A121" s="732">
        <v>101875</v>
      </c>
      <c r="B121" s="732">
        <v>28349</v>
      </c>
      <c r="C121" s="732">
        <v>35</v>
      </c>
      <c r="D121" s="732">
        <v>2021</v>
      </c>
      <c r="E121" s="732">
        <v>5392</v>
      </c>
      <c r="F121" s="732">
        <v>0</v>
      </c>
      <c r="G121" s="732">
        <v>36.89</v>
      </c>
      <c r="H121" s="732">
        <v>36.541000000000004</v>
      </c>
      <c r="I121" s="732">
        <v>36.541000000000004</v>
      </c>
      <c r="J121" s="732">
        <v>36.89</v>
      </c>
      <c r="K121" s="732">
        <v>0</v>
      </c>
      <c r="L121" s="732">
        <v>6540</v>
      </c>
      <c r="M121" s="732">
        <v>0</v>
      </c>
      <c r="N121" s="732">
        <v>0</v>
      </c>
      <c r="P121" s="732">
        <v>36.89</v>
      </c>
      <c r="Q121" s="732">
        <v>0</v>
      </c>
      <c r="R121" s="732">
        <v>17586</v>
      </c>
      <c r="S121" s="732">
        <v>476.71000000000004</v>
      </c>
      <c r="U121" s="732">
        <v>0</v>
      </c>
      <c r="V121" s="732">
        <v>0.55500000000000005</v>
      </c>
      <c r="W121" s="732">
        <v>363</v>
      </c>
      <c r="X121" s="732">
        <v>363</v>
      </c>
      <c r="Z121" s="732">
        <v>0</v>
      </c>
      <c r="AA121" s="732">
        <v>1</v>
      </c>
      <c r="AB121" s="732">
        <v>1</v>
      </c>
      <c r="AC121" s="732">
        <v>0</v>
      </c>
      <c r="AD121" s="732" t="s">
        <v>318</v>
      </c>
      <c r="AE121" s="732">
        <v>0</v>
      </c>
      <c r="AH121" s="732">
        <v>0</v>
      </c>
      <c r="AI121" s="732">
        <v>0</v>
      </c>
      <c r="AJ121" s="732">
        <v>5104</v>
      </c>
      <c r="AK121" s="732" t="s">
        <v>787</v>
      </c>
      <c r="AL121" s="732" t="s">
        <v>504</v>
      </c>
      <c r="AM121" s="732">
        <v>0</v>
      </c>
      <c r="AN121" s="732">
        <v>0</v>
      </c>
      <c r="AO121" s="732">
        <v>0</v>
      </c>
      <c r="AP121" s="732">
        <v>0</v>
      </c>
      <c r="AQ121" s="732">
        <v>0</v>
      </c>
      <c r="AR121" s="732">
        <v>0</v>
      </c>
      <c r="AS121" s="732">
        <v>0</v>
      </c>
      <c r="AT121" s="732">
        <v>0</v>
      </c>
      <c r="AU121" s="732">
        <v>0</v>
      </c>
      <c r="AV121" s="732">
        <v>0</v>
      </c>
      <c r="AW121" s="732">
        <v>271479</v>
      </c>
      <c r="AX121" s="732">
        <v>271479</v>
      </c>
      <c r="AY121" s="732">
        <v>0</v>
      </c>
      <c r="AZ121" s="732">
        <v>17586</v>
      </c>
      <c r="BA121" s="732">
        <v>0</v>
      </c>
      <c r="BB121" s="732">
        <v>0</v>
      </c>
      <c r="BC121" s="732">
        <v>0</v>
      </c>
      <c r="BD121" s="732">
        <v>0</v>
      </c>
      <c r="BE121" s="732">
        <v>0</v>
      </c>
      <c r="BF121" s="732">
        <v>242153</v>
      </c>
      <c r="BG121" s="732">
        <v>0</v>
      </c>
      <c r="BH121" s="732">
        <v>0</v>
      </c>
      <c r="BI121" s="732">
        <v>0</v>
      </c>
      <c r="BJ121" s="732">
        <v>12</v>
      </c>
      <c r="BK121" s="732">
        <v>0</v>
      </c>
      <c r="BL121" s="732">
        <v>0</v>
      </c>
      <c r="BM121" s="732">
        <v>0</v>
      </c>
      <c r="BN121" s="732">
        <v>0</v>
      </c>
      <c r="BO121" s="732">
        <v>0</v>
      </c>
      <c r="BP121" s="732">
        <v>0</v>
      </c>
      <c r="BQ121" s="732">
        <v>5392</v>
      </c>
      <c r="BR121" s="732">
        <v>1</v>
      </c>
      <c r="BS121" s="732">
        <v>0</v>
      </c>
      <c r="BT121" s="732">
        <v>0</v>
      </c>
      <c r="BU121" s="732">
        <v>0</v>
      </c>
      <c r="BV121" s="732">
        <v>0</v>
      </c>
      <c r="BW121" s="732">
        <v>0</v>
      </c>
      <c r="BX121" s="732">
        <v>0</v>
      </c>
      <c r="BY121" s="732">
        <v>0</v>
      </c>
      <c r="BZ121" s="732">
        <v>0</v>
      </c>
      <c r="CA121" s="732">
        <v>0</v>
      </c>
      <c r="CB121" s="732">
        <v>0</v>
      </c>
      <c r="CC121" s="732">
        <v>0</v>
      </c>
      <c r="CG121" s="732">
        <v>0</v>
      </c>
      <c r="CH121" s="732">
        <v>0</v>
      </c>
      <c r="CI121" s="732">
        <v>0</v>
      </c>
      <c r="CJ121" s="732">
        <v>4</v>
      </c>
      <c r="CK121" s="732">
        <v>0</v>
      </c>
      <c r="CL121" s="732">
        <v>0</v>
      </c>
      <c r="CN121" s="732">
        <v>0</v>
      </c>
      <c r="CO121" s="732">
        <v>1</v>
      </c>
      <c r="CP121" s="732">
        <v>0</v>
      </c>
      <c r="CQ121" s="732">
        <v>0</v>
      </c>
      <c r="CR121" s="732">
        <v>36.89</v>
      </c>
      <c r="CS121" s="732">
        <v>0</v>
      </c>
      <c r="CT121" s="732">
        <v>0</v>
      </c>
      <c r="CU121" s="732">
        <v>0</v>
      </c>
      <c r="CV121" s="732">
        <v>0</v>
      </c>
      <c r="CW121" s="732">
        <v>0</v>
      </c>
      <c r="CX121" s="732">
        <v>0</v>
      </c>
      <c r="CY121" s="732">
        <v>0</v>
      </c>
      <c r="CZ121" s="732">
        <v>0</v>
      </c>
      <c r="DA121" s="732">
        <v>1</v>
      </c>
      <c r="DB121" s="732">
        <v>238978</v>
      </c>
      <c r="DC121" s="732">
        <v>0</v>
      </c>
      <c r="DD121" s="732">
        <v>0</v>
      </c>
      <c r="DE121" s="732">
        <v>0</v>
      </c>
      <c r="DF121" s="732">
        <v>0</v>
      </c>
      <c r="DG121" s="732">
        <v>0</v>
      </c>
      <c r="DH121" s="732">
        <v>0</v>
      </c>
      <c r="DI121" s="732">
        <v>0</v>
      </c>
      <c r="DK121" s="732">
        <v>5392</v>
      </c>
      <c r="DL121" s="732">
        <v>0</v>
      </c>
      <c r="DM121" s="732">
        <v>9463</v>
      </c>
      <c r="DN121" s="732">
        <v>0</v>
      </c>
      <c r="DO121" s="732">
        <v>0</v>
      </c>
      <c r="DP121" s="732">
        <v>0</v>
      </c>
      <c r="DQ121" s="732">
        <v>0</v>
      </c>
      <c r="DR121" s="732">
        <v>0</v>
      </c>
      <c r="DS121" s="732">
        <v>0</v>
      </c>
      <c r="DT121" s="732">
        <v>0</v>
      </c>
      <c r="DU121" s="732">
        <v>0</v>
      </c>
      <c r="DV121" s="732">
        <v>0</v>
      </c>
      <c r="DW121" s="732">
        <v>0</v>
      </c>
      <c r="DX121" s="732">
        <v>0</v>
      </c>
      <c r="DY121" s="732">
        <v>0</v>
      </c>
      <c r="DZ121" s="732">
        <v>0</v>
      </c>
      <c r="EA121" s="732">
        <v>0</v>
      </c>
      <c r="EB121" s="732">
        <v>0</v>
      </c>
      <c r="EC121" s="732">
        <v>0</v>
      </c>
      <c r="ED121" s="732">
        <v>0</v>
      </c>
      <c r="EE121" s="732">
        <v>0</v>
      </c>
      <c r="EF121" s="732">
        <v>0</v>
      </c>
      <c r="EG121" s="732">
        <v>0</v>
      </c>
      <c r="EH121" s="732">
        <v>9463</v>
      </c>
      <c r="EI121" s="732">
        <v>0</v>
      </c>
      <c r="EJ121" s="732">
        <v>0</v>
      </c>
      <c r="EK121" s="732">
        <v>0.14899999999999999</v>
      </c>
      <c r="EL121" s="732">
        <v>0</v>
      </c>
      <c r="EM121" s="732">
        <v>0</v>
      </c>
      <c r="EN121" s="732">
        <v>0.2</v>
      </c>
      <c r="EO121" s="732">
        <v>0</v>
      </c>
      <c r="EP121" s="732">
        <v>0</v>
      </c>
      <c r="EQ121" s="732">
        <v>0.34900000000000003</v>
      </c>
      <c r="ER121" s="732">
        <v>0</v>
      </c>
      <c r="ES121" s="732">
        <v>1.4470000000000001</v>
      </c>
      <c r="ET121" s="732">
        <v>0</v>
      </c>
      <c r="EU121" s="732">
        <v>17586</v>
      </c>
      <c r="EV121" s="732">
        <v>0</v>
      </c>
      <c r="EW121" s="732">
        <v>0</v>
      </c>
      <c r="EX121" s="732">
        <v>0</v>
      </c>
      <c r="EZ121" s="732">
        <v>231218</v>
      </c>
      <c r="FA121" s="732">
        <v>0</v>
      </c>
      <c r="FB121" s="732">
        <v>248804</v>
      </c>
      <c r="FC121" s="732">
        <v>0.97326799999999991</v>
      </c>
      <c r="FD121" s="732">
        <v>0</v>
      </c>
      <c r="FE121" s="732">
        <v>32847</v>
      </c>
      <c r="FF121" s="732">
        <v>7414</v>
      </c>
      <c r="FG121" s="732">
        <v>5.4563E-2</v>
      </c>
      <c r="FH121" s="732">
        <v>4.8908E-2</v>
      </c>
      <c r="FI121" s="732">
        <v>0</v>
      </c>
      <c r="FJ121" s="732">
        <v>0</v>
      </c>
      <c r="FK121" s="732">
        <v>47.446000000000005</v>
      </c>
      <c r="FL121" s="732">
        <v>289065</v>
      </c>
      <c r="FM121" s="732">
        <v>0</v>
      </c>
      <c r="FN121" s="732">
        <v>0</v>
      </c>
      <c r="FO121" s="732">
        <v>0</v>
      </c>
      <c r="FP121" s="732">
        <v>0</v>
      </c>
      <c r="FQ121" s="732">
        <v>0</v>
      </c>
      <c r="FR121" s="732">
        <v>0</v>
      </c>
      <c r="FS121" s="732">
        <v>0</v>
      </c>
      <c r="FT121" s="732">
        <v>0</v>
      </c>
      <c r="FU121" s="732">
        <v>0</v>
      </c>
      <c r="FV121" s="732">
        <v>0</v>
      </c>
      <c r="FW121" s="732">
        <v>0</v>
      </c>
      <c r="FX121" s="732">
        <v>0</v>
      </c>
      <c r="FY121" s="732">
        <v>0</v>
      </c>
      <c r="FZ121" s="732">
        <v>0</v>
      </c>
      <c r="GA121" s="732">
        <v>0</v>
      </c>
      <c r="GB121" s="732">
        <v>0</v>
      </c>
      <c r="GC121" s="732">
        <v>0</v>
      </c>
      <c r="GD121" s="732">
        <v>0</v>
      </c>
      <c r="GF121" s="732">
        <v>0</v>
      </c>
      <c r="GG121" s="732">
        <v>0</v>
      </c>
      <c r="GH121" s="732">
        <v>0</v>
      </c>
      <c r="GI121" s="732">
        <v>0</v>
      </c>
      <c r="GJ121" s="732">
        <v>0</v>
      </c>
      <c r="GK121" s="732">
        <v>0</v>
      </c>
      <c r="GL121" s="732">
        <v>0</v>
      </c>
      <c r="GM121" s="732">
        <v>0</v>
      </c>
      <c r="GN121" s="732">
        <v>0</v>
      </c>
      <c r="GO121" s="732">
        <v>0</v>
      </c>
      <c r="GP121" s="732">
        <v>289065</v>
      </c>
      <c r="GQ121" s="732">
        <v>289065</v>
      </c>
      <c r="GR121" s="732">
        <v>0</v>
      </c>
      <c r="GS121" s="732">
        <v>0</v>
      </c>
      <c r="GT121" s="732">
        <v>0</v>
      </c>
      <c r="HB121" s="732">
        <v>0</v>
      </c>
      <c r="HC121" s="732">
        <v>0</v>
      </c>
      <c r="HD121" s="732">
        <v>0</v>
      </c>
    </row>
    <row r="122" spans="1:212" x14ac:dyDescent="0.2">
      <c r="A122" s="732">
        <v>101876</v>
      </c>
      <c r="B122" s="732">
        <v>28349</v>
      </c>
      <c r="C122" s="732">
        <v>35</v>
      </c>
      <c r="D122" s="732">
        <v>2021</v>
      </c>
      <c r="E122" s="732">
        <v>5392</v>
      </c>
      <c r="F122" s="732">
        <v>0</v>
      </c>
      <c r="G122" s="732">
        <v>61.504000000000005</v>
      </c>
      <c r="H122" s="732">
        <v>61.034000000000006</v>
      </c>
      <c r="I122" s="732">
        <v>61.034000000000006</v>
      </c>
      <c r="J122" s="732">
        <v>61.504000000000005</v>
      </c>
      <c r="K122" s="732">
        <v>0</v>
      </c>
      <c r="L122" s="732">
        <v>6540</v>
      </c>
      <c r="M122" s="732">
        <v>0</v>
      </c>
      <c r="N122" s="732">
        <v>0</v>
      </c>
      <c r="P122" s="732">
        <v>61.504000000000005</v>
      </c>
      <c r="Q122" s="732">
        <v>0</v>
      </c>
      <c r="R122" s="732">
        <v>29320</v>
      </c>
      <c r="S122" s="732">
        <v>476.71000000000004</v>
      </c>
      <c r="U122" s="732">
        <v>0</v>
      </c>
      <c r="V122" s="732">
        <v>15.133000000000001</v>
      </c>
      <c r="W122" s="732">
        <v>9897</v>
      </c>
      <c r="X122" s="732">
        <v>9897</v>
      </c>
      <c r="Z122" s="732">
        <v>0</v>
      </c>
      <c r="AA122" s="732">
        <v>1</v>
      </c>
      <c r="AB122" s="732">
        <v>1</v>
      </c>
      <c r="AC122" s="732">
        <v>0</v>
      </c>
      <c r="AD122" s="732" t="s">
        <v>318</v>
      </c>
      <c r="AE122" s="732">
        <v>0</v>
      </c>
      <c r="AH122" s="732">
        <v>0</v>
      </c>
      <c r="AI122" s="732">
        <v>0</v>
      </c>
      <c r="AJ122" s="732">
        <v>5104</v>
      </c>
      <c r="AK122" s="732" t="s">
        <v>787</v>
      </c>
      <c r="AL122" s="732" t="s">
        <v>505</v>
      </c>
      <c r="AM122" s="732">
        <v>0</v>
      </c>
      <c r="AN122" s="732">
        <v>0</v>
      </c>
      <c r="AO122" s="732">
        <v>0</v>
      </c>
      <c r="AP122" s="732">
        <v>0</v>
      </c>
      <c r="AQ122" s="732">
        <v>0</v>
      </c>
      <c r="AR122" s="732">
        <v>0</v>
      </c>
      <c r="AS122" s="732">
        <v>0</v>
      </c>
      <c r="AT122" s="732">
        <v>0</v>
      </c>
      <c r="AU122" s="732">
        <v>0</v>
      </c>
      <c r="AV122" s="732">
        <v>0</v>
      </c>
      <c r="AW122" s="732">
        <v>474275</v>
      </c>
      <c r="AX122" s="732">
        <v>474275</v>
      </c>
      <c r="AY122" s="732">
        <v>0</v>
      </c>
      <c r="AZ122" s="732">
        <v>29320</v>
      </c>
      <c r="BA122" s="732">
        <v>0</v>
      </c>
      <c r="BB122" s="732">
        <v>0</v>
      </c>
      <c r="BC122" s="732">
        <v>0</v>
      </c>
      <c r="BD122" s="732">
        <v>0</v>
      </c>
      <c r="BE122" s="732">
        <v>0</v>
      </c>
      <c r="BF122" s="732">
        <v>421868</v>
      </c>
      <c r="BG122" s="732">
        <v>0</v>
      </c>
      <c r="BH122" s="732">
        <v>0</v>
      </c>
      <c r="BI122" s="732">
        <v>0</v>
      </c>
      <c r="BJ122" s="732">
        <v>12</v>
      </c>
      <c r="BK122" s="732">
        <v>0</v>
      </c>
      <c r="BL122" s="732">
        <v>0</v>
      </c>
      <c r="BM122" s="732">
        <v>0</v>
      </c>
      <c r="BN122" s="732">
        <v>0</v>
      </c>
      <c r="BO122" s="732">
        <v>0</v>
      </c>
      <c r="BP122" s="732">
        <v>0</v>
      </c>
      <c r="BQ122" s="732">
        <v>5392</v>
      </c>
      <c r="BR122" s="732">
        <v>1</v>
      </c>
      <c r="BS122" s="732">
        <v>0</v>
      </c>
      <c r="BT122" s="732">
        <v>0</v>
      </c>
      <c r="BU122" s="732">
        <v>0</v>
      </c>
      <c r="BV122" s="732">
        <v>0</v>
      </c>
      <c r="BW122" s="732">
        <v>0</v>
      </c>
      <c r="BX122" s="732">
        <v>0</v>
      </c>
      <c r="BY122" s="732">
        <v>0</v>
      </c>
      <c r="BZ122" s="732">
        <v>0</v>
      </c>
      <c r="CA122" s="732">
        <v>0</v>
      </c>
      <c r="CB122" s="732">
        <v>0</v>
      </c>
      <c r="CC122" s="732">
        <v>0</v>
      </c>
      <c r="CG122" s="732">
        <v>0</v>
      </c>
      <c r="CH122" s="732">
        <v>0</v>
      </c>
      <c r="CI122" s="732">
        <v>0</v>
      </c>
      <c r="CJ122" s="732">
        <v>4</v>
      </c>
      <c r="CK122" s="732">
        <v>0</v>
      </c>
      <c r="CL122" s="732">
        <v>0</v>
      </c>
      <c r="CN122" s="732">
        <v>0</v>
      </c>
      <c r="CO122" s="732">
        <v>1</v>
      </c>
      <c r="CP122" s="732">
        <v>0</v>
      </c>
      <c r="CQ122" s="732">
        <v>0</v>
      </c>
      <c r="CR122" s="732">
        <v>61.504000000000005</v>
      </c>
      <c r="CS122" s="732">
        <v>0</v>
      </c>
      <c r="CT122" s="732">
        <v>0</v>
      </c>
      <c r="CU122" s="732">
        <v>0</v>
      </c>
      <c r="CV122" s="732">
        <v>0</v>
      </c>
      <c r="CW122" s="732">
        <v>0</v>
      </c>
      <c r="CX122" s="732">
        <v>0</v>
      </c>
      <c r="CY122" s="732">
        <v>0</v>
      </c>
      <c r="CZ122" s="732">
        <v>0</v>
      </c>
      <c r="DA122" s="732">
        <v>1</v>
      </c>
      <c r="DB122" s="732">
        <v>399162</v>
      </c>
      <c r="DC122" s="732">
        <v>0</v>
      </c>
      <c r="DD122" s="732">
        <v>0</v>
      </c>
      <c r="DE122" s="732">
        <v>0</v>
      </c>
      <c r="DF122" s="732">
        <v>0</v>
      </c>
      <c r="DG122" s="732">
        <v>0</v>
      </c>
      <c r="DH122" s="732">
        <v>0</v>
      </c>
      <c r="DI122" s="732">
        <v>0</v>
      </c>
      <c r="DK122" s="732">
        <v>5392</v>
      </c>
      <c r="DL122" s="732">
        <v>0</v>
      </c>
      <c r="DM122" s="732">
        <v>24396</v>
      </c>
      <c r="DN122" s="732">
        <v>0</v>
      </c>
      <c r="DO122" s="732">
        <v>0</v>
      </c>
      <c r="DP122" s="732">
        <v>0</v>
      </c>
      <c r="DQ122" s="732">
        <v>0</v>
      </c>
      <c r="DR122" s="732">
        <v>0</v>
      </c>
      <c r="DS122" s="732">
        <v>0</v>
      </c>
      <c r="DT122" s="732">
        <v>0</v>
      </c>
      <c r="DU122" s="732">
        <v>0</v>
      </c>
      <c r="DV122" s="732">
        <v>0</v>
      </c>
      <c r="DW122" s="732">
        <v>0</v>
      </c>
      <c r="DX122" s="732">
        <v>0</v>
      </c>
      <c r="DY122" s="732">
        <v>0</v>
      </c>
      <c r="DZ122" s="732">
        <v>0</v>
      </c>
      <c r="EA122" s="732">
        <v>0</v>
      </c>
      <c r="EB122" s="732">
        <v>0</v>
      </c>
      <c r="EC122" s="732">
        <v>1.633</v>
      </c>
      <c r="ED122" s="732">
        <v>11748</v>
      </c>
      <c r="EE122" s="732">
        <v>0</v>
      </c>
      <c r="EF122" s="732">
        <v>0</v>
      </c>
      <c r="EG122" s="732">
        <v>0</v>
      </c>
      <c r="EH122" s="732">
        <v>12648</v>
      </c>
      <c r="EI122" s="732">
        <v>0</v>
      </c>
      <c r="EJ122" s="732">
        <v>0</v>
      </c>
      <c r="EK122" s="732">
        <v>0.20800000000000002</v>
      </c>
      <c r="EL122" s="732">
        <v>0</v>
      </c>
      <c r="EM122" s="732">
        <v>0</v>
      </c>
      <c r="EN122" s="732">
        <v>0.26200000000000001</v>
      </c>
      <c r="EO122" s="732">
        <v>0</v>
      </c>
      <c r="EP122" s="732">
        <v>0</v>
      </c>
      <c r="EQ122" s="732">
        <v>0.47000000000000003</v>
      </c>
      <c r="ER122" s="732">
        <v>0</v>
      </c>
      <c r="ES122" s="732">
        <v>1.9340000000000002</v>
      </c>
      <c r="ET122" s="732">
        <v>0</v>
      </c>
      <c r="EU122" s="732">
        <v>29320</v>
      </c>
      <c r="EV122" s="732">
        <v>0</v>
      </c>
      <c r="EW122" s="732">
        <v>0</v>
      </c>
      <c r="EX122" s="732">
        <v>0</v>
      </c>
      <c r="EZ122" s="732">
        <v>404135</v>
      </c>
      <c r="FA122" s="732">
        <v>0</v>
      </c>
      <c r="FB122" s="732">
        <v>433455</v>
      </c>
      <c r="FC122" s="732">
        <v>0.97326799999999991</v>
      </c>
      <c r="FD122" s="732">
        <v>0</v>
      </c>
      <c r="FE122" s="732">
        <v>57224</v>
      </c>
      <c r="FF122" s="732">
        <v>12916</v>
      </c>
      <c r="FG122" s="732">
        <v>5.4563E-2</v>
      </c>
      <c r="FH122" s="732">
        <v>4.8908E-2</v>
      </c>
      <c r="FI122" s="732">
        <v>0</v>
      </c>
      <c r="FJ122" s="732">
        <v>0</v>
      </c>
      <c r="FK122" s="732">
        <v>82.659000000000006</v>
      </c>
      <c r="FL122" s="732">
        <v>503595</v>
      </c>
      <c r="FM122" s="732">
        <v>0</v>
      </c>
      <c r="FN122" s="732">
        <v>0</v>
      </c>
      <c r="FO122" s="732">
        <v>0</v>
      </c>
      <c r="FP122" s="732">
        <v>0</v>
      </c>
      <c r="FQ122" s="732">
        <v>0</v>
      </c>
      <c r="FR122" s="732">
        <v>0</v>
      </c>
      <c r="FS122" s="732">
        <v>0</v>
      </c>
      <c r="FT122" s="732">
        <v>0</v>
      </c>
      <c r="FU122" s="732">
        <v>0</v>
      </c>
      <c r="FV122" s="732">
        <v>0</v>
      </c>
      <c r="FW122" s="732">
        <v>0</v>
      </c>
      <c r="FX122" s="732">
        <v>0</v>
      </c>
      <c r="FY122" s="732">
        <v>0</v>
      </c>
      <c r="FZ122" s="732">
        <v>0</v>
      </c>
      <c r="GA122" s="732">
        <v>0</v>
      </c>
      <c r="GB122" s="732">
        <v>0</v>
      </c>
      <c r="GC122" s="732">
        <v>0</v>
      </c>
      <c r="GD122" s="732">
        <v>0</v>
      </c>
      <c r="GF122" s="732">
        <v>0</v>
      </c>
      <c r="GG122" s="732">
        <v>0</v>
      </c>
      <c r="GH122" s="732">
        <v>0</v>
      </c>
      <c r="GI122" s="732">
        <v>0</v>
      </c>
      <c r="GJ122" s="732">
        <v>0</v>
      </c>
      <c r="GK122" s="732">
        <v>0</v>
      </c>
      <c r="GL122" s="732">
        <v>0</v>
      </c>
      <c r="GM122" s="732">
        <v>0</v>
      </c>
      <c r="GN122" s="732">
        <v>0</v>
      </c>
      <c r="GO122" s="732">
        <v>0</v>
      </c>
      <c r="GP122" s="732">
        <v>503595</v>
      </c>
      <c r="GQ122" s="732">
        <v>503595</v>
      </c>
      <c r="GR122" s="732">
        <v>0</v>
      </c>
      <c r="GS122" s="732">
        <v>0</v>
      </c>
      <c r="GT122" s="732">
        <v>0</v>
      </c>
      <c r="HB122" s="732">
        <v>0</v>
      </c>
      <c r="HC122" s="732">
        <v>0</v>
      </c>
      <c r="HD122" s="732">
        <v>0</v>
      </c>
    </row>
    <row r="123" spans="1:212" x14ac:dyDescent="0.2">
      <c r="A123" s="732">
        <v>101877</v>
      </c>
      <c r="B123" s="732">
        <v>28349</v>
      </c>
      <c r="C123" s="732">
        <v>35</v>
      </c>
      <c r="D123" s="732">
        <v>2021</v>
      </c>
      <c r="E123" s="732">
        <v>5392</v>
      </c>
      <c r="F123" s="732">
        <v>0</v>
      </c>
      <c r="G123" s="732">
        <v>0</v>
      </c>
      <c r="H123" s="732">
        <v>0</v>
      </c>
      <c r="I123" s="732">
        <v>0</v>
      </c>
      <c r="J123" s="732">
        <v>0</v>
      </c>
      <c r="K123" s="732">
        <v>0</v>
      </c>
      <c r="L123" s="732">
        <v>6540</v>
      </c>
      <c r="M123" s="732">
        <v>0</v>
      </c>
      <c r="N123" s="732">
        <v>0</v>
      </c>
      <c r="P123" s="732">
        <v>0</v>
      </c>
      <c r="Q123" s="732">
        <v>0</v>
      </c>
      <c r="R123" s="732">
        <v>0</v>
      </c>
      <c r="S123" s="732">
        <v>476.71000000000004</v>
      </c>
      <c r="U123" s="732">
        <v>0</v>
      </c>
      <c r="V123" s="732">
        <v>0</v>
      </c>
      <c r="W123" s="732">
        <v>0</v>
      </c>
      <c r="X123" s="732">
        <v>0</v>
      </c>
      <c r="Z123" s="732">
        <v>0</v>
      </c>
      <c r="AA123" s="732">
        <v>1</v>
      </c>
      <c r="AB123" s="732">
        <v>1</v>
      </c>
      <c r="AC123" s="732">
        <v>0</v>
      </c>
      <c r="AD123" s="732" t="s">
        <v>318</v>
      </c>
      <c r="AE123" s="732">
        <v>0</v>
      </c>
      <c r="AH123" s="732">
        <v>0</v>
      </c>
      <c r="AI123" s="732">
        <v>0</v>
      </c>
      <c r="AJ123" s="732">
        <v>5104</v>
      </c>
      <c r="AK123" s="732" t="s">
        <v>787</v>
      </c>
      <c r="AL123" s="732" t="s">
        <v>595</v>
      </c>
      <c r="AM123" s="732">
        <v>0</v>
      </c>
      <c r="AN123" s="732">
        <v>0</v>
      </c>
      <c r="AO123" s="732">
        <v>0</v>
      </c>
      <c r="AP123" s="732">
        <v>0</v>
      </c>
      <c r="AQ123" s="732">
        <v>0</v>
      </c>
      <c r="AR123" s="732">
        <v>0</v>
      </c>
      <c r="AS123" s="732">
        <v>0</v>
      </c>
      <c r="AT123" s="732">
        <v>0</v>
      </c>
      <c r="AU123" s="732">
        <v>0</v>
      </c>
      <c r="AV123" s="732">
        <v>0</v>
      </c>
      <c r="AW123" s="732">
        <v>0</v>
      </c>
      <c r="AX123" s="732">
        <v>0</v>
      </c>
      <c r="AY123" s="732">
        <v>0</v>
      </c>
      <c r="AZ123" s="732">
        <v>0</v>
      </c>
      <c r="BA123" s="732">
        <v>0</v>
      </c>
      <c r="BB123" s="732">
        <v>0</v>
      </c>
      <c r="BC123" s="732">
        <v>0</v>
      </c>
      <c r="BD123" s="732">
        <v>0</v>
      </c>
      <c r="BE123" s="732">
        <v>0</v>
      </c>
      <c r="BF123" s="732">
        <v>0</v>
      </c>
      <c r="BG123" s="732">
        <v>0</v>
      </c>
      <c r="BH123" s="732">
        <v>0</v>
      </c>
      <c r="BI123" s="732">
        <v>0</v>
      </c>
      <c r="BJ123" s="732">
        <v>12</v>
      </c>
      <c r="BK123" s="732">
        <v>0</v>
      </c>
      <c r="BL123" s="732">
        <v>0</v>
      </c>
      <c r="BM123" s="732">
        <v>0</v>
      </c>
      <c r="BN123" s="732">
        <v>0</v>
      </c>
      <c r="BO123" s="732">
        <v>0</v>
      </c>
      <c r="BP123" s="732">
        <v>0</v>
      </c>
      <c r="BQ123" s="732">
        <v>5392</v>
      </c>
      <c r="BR123" s="732">
        <v>1</v>
      </c>
      <c r="BS123" s="732">
        <v>0</v>
      </c>
      <c r="BT123" s="732">
        <v>0</v>
      </c>
      <c r="BU123" s="732">
        <v>0</v>
      </c>
      <c r="BV123" s="732">
        <v>0</v>
      </c>
      <c r="BW123" s="732">
        <v>0</v>
      </c>
      <c r="BX123" s="732">
        <v>0</v>
      </c>
      <c r="BY123" s="732">
        <v>0</v>
      </c>
      <c r="BZ123" s="732">
        <v>0</v>
      </c>
      <c r="CA123" s="732">
        <v>0</v>
      </c>
      <c r="CB123" s="732">
        <v>0</v>
      </c>
      <c r="CC123" s="732">
        <v>0</v>
      </c>
      <c r="CG123" s="732">
        <v>0</v>
      </c>
      <c r="CH123" s="732">
        <v>0</v>
      </c>
      <c r="CI123" s="732">
        <v>0</v>
      </c>
      <c r="CJ123" s="732">
        <v>4</v>
      </c>
      <c r="CK123" s="732">
        <v>0</v>
      </c>
      <c r="CL123" s="732">
        <v>0</v>
      </c>
      <c r="CN123" s="732">
        <v>0</v>
      </c>
      <c r="CO123" s="732">
        <v>1</v>
      </c>
      <c r="CP123" s="732">
        <v>0</v>
      </c>
      <c r="CQ123" s="732">
        <v>0</v>
      </c>
      <c r="CR123" s="732">
        <v>0</v>
      </c>
      <c r="CS123" s="732">
        <v>0</v>
      </c>
      <c r="CT123" s="732">
        <v>0</v>
      </c>
      <c r="CU123" s="732">
        <v>0</v>
      </c>
      <c r="CV123" s="732">
        <v>0</v>
      </c>
      <c r="CW123" s="732">
        <v>0</v>
      </c>
      <c r="CX123" s="732">
        <v>0</v>
      </c>
      <c r="CY123" s="732">
        <v>0</v>
      </c>
      <c r="CZ123" s="732">
        <v>0</v>
      </c>
      <c r="DA123" s="732">
        <v>1</v>
      </c>
      <c r="DB123" s="732">
        <v>0</v>
      </c>
      <c r="DC123" s="732">
        <v>0</v>
      </c>
      <c r="DD123" s="732">
        <v>0</v>
      </c>
      <c r="DE123" s="732">
        <v>0</v>
      </c>
      <c r="DF123" s="732">
        <v>0</v>
      </c>
      <c r="DG123" s="732">
        <v>0</v>
      </c>
      <c r="DH123" s="732">
        <v>0</v>
      </c>
      <c r="DI123" s="732">
        <v>0</v>
      </c>
      <c r="DK123" s="732">
        <v>5392</v>
      </c>
      <c r="DL123" s="732">
        <v>0</v>
      </c>
      <c r="DM123" s="732">
        <v>0</v>
      </c>
      <c r="DN123" s="732">
        <v>0</v>
      </c>
      <c r="DO123" s="732">
        <v>0</v>
      </c>
      <c r="DP123" s="732">
        <v>0</v>
      </c>
      <c r="DQ123" s="732">
        <v>0</v>
      </c>
      <c r="DR123" s="732">
        <v>0</v>
      </c>
      <c r="DS123" s="732">
        <v>0</v>
      </c>
      <c r="DT123" s="732">
        <v>0</v>
      </c>
      <c r="DU123" s="732">
        <v>0</v>
      </c>
      <c r="DV123" s="732">
        <v>0</v>
      </c>
      <c r="DW123" s="732">
        <v>0</v>
      </c>
      <c r="DX123" s="732">
        <v>0</v>
      </c>
      <c r="DY123" s="732">
        <v>0</v>
      </c>
      <c r="DZ123" s="732">
        <v>0</v>
      </c>
      <c r="EA123" s="732">
        <v>0</v>
      </c>
      <c r="EB123" s="732">
        <v>0</v>
      </c>
      <c r="EC123" s="732">
        <v>0</v>
      </c>
      <c r="ED123" s="732">
        <v>0</v>
      </c>
      <c r="EE123" s="732">
        <v>0</v>
      </c>
      <c r="EF123" s="732">
        <v>0</v>
      </c>
      <c r="EG123" s="732">
        <v>0</v>
      </c>
      <c r="EH123" s="732">
        <v>0</v>
      </c>
      <c r="EI123" s="732">
        <v>0</v>
      </c>
      <c r="EJ123" s="732">
        <v>0</v>
      </c>
      <c r="EK123" s="732">
        <v>0</v>
      </c>
      <c r="EL123" s="732">
        <v>0</v>
      </c>
      <c r="EM123" s="732">
        <v>0</v>
      </c>
      <c r="EN123" s="732">
        <v>0</v>
      </c>
      <c r="EO123" s="732">
        <v>0</v>
      </c>
      <c r="EP123" s="732">
        <v>0</v>
      </c>
      <c r="EQ123" s="732">
        <v>0</v>
      </c>
      <c r="ER123" s="732">
        <v>0</v>
      </c>
      <c r="ES123" s="732">
        <v>0</v>
      </c>
      <c r="ET123" s="732">
        <v>0</v>
      </c>
      <c r="EU123" s="732">
        <v>0</v>
      </c>
      <c r="EV123" s="732">
        <v>0</v>
      </c>
      <c r="EW123" s="732">
        <v>0</v>
      </c>
      <c r="EX123" s="732">
        <v>0</v>
      </c>
      <c r="EZ123" s="732">
        <v>0</v>
      </c>
      <c r="FA123" s="732">
        <v>0</v>
      </c>
      <c r="FB123" s="732">
        <v>0</v>
      </c>
      <c r="FC123" s="732">
        <v>0.97326799999999991</v>
      </c>
      <c r="FD123" s="732">
        <v>0</v>
      </c>
      <c r="FE123" s="732">
        <v>0</v>
      </c>
      <c r="FF123" s="732">
        <v>0</v>
      </c>
      <c r="FG123" s="732">
        <v>5.4563E-2</v>
      </c>
      <c r="FH123" s="732">
        <v>4.8908E-2</v>
      </c>
      <c r="FI123" s="732">
        <v>0</v>
      </c>
      <c r="FJ123" s="732">
        <v>0</v>
      </c>
      <c r="FK123" s="732">
        <v>0</v>
      </c>
      <c r="FL123" s="732">
        <v>0</v>
      </c>
      <c r="FM123" s="732">
        <v>0</v>
      </c>
      <c r="FN123" s="732">
        <v>0</v>
      </c>
      <c r="FO123" s="732">
        <v>0</v>
      </c>
      <c r="FP123" s="732">
        <v>0</v>
      </c>
      <c r="FQ123" s="732">
        <v>0</v>
      </c>
      <c r="FR123" s="732">
        <v>0</v>
      </c>
      <c r="FS123" s="732">
        <v>0</v>
      </c>
      <c r="FT123" s="732">
        <v>0</v>
      </c>
      <c r="FU123" s="732">
        <v>0</v>
      </c>
      <c r="FV123" s="732">
        <v>0</v>
      </c>
      <c r="FW123" s="732">
        <v>0</v>
      </c>
      <c r="FX123" s="732">
        <v>0</v>
      </c>
      <c r="FY123" s="732">
        <v>0</v>
      </c>
      <c r="FZ123" s="732">
        <v>0</v>
      </c>
      <c r="GA123" s="732">
        <v>0</v>
      </c>
      <c r="GB123" s="732">
        <v>0</v>
      </c>
      <c r="GC123" s="732">
        <v>0</v>
      </c>
      <c r="GD123" s="732">
        <v>0</v>
      </c>
      <c r="GF123" s="732">
        <v>0</v>
      </c>
      <c r="GG123" s="732">
        <v>0</v>
      </c>
      <c r="GH123" s="732">
        <v>0</v>
      </c>
      <c r="GI123" s="732">
        <v>0</v>
      </c>
      <c r="GJ123" s="732">
        <v>0</v>
      </c>
      <c r="GK123" s="732">
        <v>0</v>
      </c>
      <c r="GL123" s="732">
        <v>0</v>
      </c>
      <c r="GM123" s="732">
        <v>0</v>
      </c>
      <c r="GN123" s="732">
        <v>0</v>
      </c>
      <c r="GO123" s="732">
        <v>0</v>
      </c>
      <c r="GP123" s="732">
        <v>0</v>
      </c>
      <c r="GQ123" s="732">
        <v>0</v>
      </c>
      <c r="GR123" s="732">
        <v>0</v>
      </c>
      <c r="GS123" s="732">
        <v>0</v>
      </c>
      <c r="GT123" s="732">
        <v>0</v>
      </c>
      <c r="HB123" s="732">
        <v>0</v>
      </c>
      <c r="HC123" s="732">
        <v>0</v>
      </c>
      <c r="HD123" s="732">
        <v>0</v>
      </c>
    </row>
    <row r="124" spans="1:212" x14ac:dyDescent="0.2">
      <c r="A124" s="732">
        <v>101878</v>
      </c>
      <c r="B124" s="732">
        <v>28349</v>
      </c>
      <c r="C124" s="732">
        <v>35</v>
      </c>
      <c r="D124" s="732">
        <v>2021</v>
      </c>
      <c r="E124" s="732">
        <v>5392</v>
      </c>
      <c r="F124" s="732">
        <v>0</v>
      </c>
      <c r="G124" s="732">
        <v>0</v>
      </c>
      <c r="H124" s="732">
        <v>0</v>
      </c>
      <c r="I124" s="732">
        <v>0</v>
      </c>
      <c r="J124" s="732">
        <v>0</v>
      </c>
      <c r="K124" s="732">
        <v>0</v>
      </c>
      <c r="L124" s="732">
        <v>6540</v>
      </c>
      <c r="M124" s="732">
        <v>0</v>
      </c>
      <c r="N124" s="732">
        <v>0</v>
      </c>
      <c r="P124" s="732">
        <v>0</v>
      </c>
      <c r="Q124" s="732">
        <v>0</v>
      </c>
      <c r="R124" s="732">
        <v>0</v>
      </c>
      <c r="S124" s="732">
        <v>476.71000000000004</v>
      </c>
      <c r="U124" s="732">
        <v>0</v>
      </c>
      <c r="V124" s="732">
        <v>0</v>
      </c>
      <c r="W124" s="732">
        <v>0</v>
      </c>
      <c r="X124" s="732">
        <v>0</v>
      </c>
      <c r="Z124" s="732">
        <v>0</v>
      </c>
      <c r="AA124" s="732">
        <v>1</v>
      </c>
      <c r="AB124" s="732">
        <v>1</v>
      </c>
      <c r="AC124" s="732">
        <v>0</v>
      </c>
      <c r="AD124" s="732" t="s">
        <v>318</v>
      </c>
      <c r="AE124" s="732">
        <v>0</v>
      </c>
      <c r="AH124" s="732">
        <v>0</v>
      </c>
      <c r="AI124" s="732">
        <v>0</v>
      </c>
      <c r="AJ124" s="732">
        <v>5104</v>
      </c>
      <c r="AK124" s="732" t="s">
        <v>787</v>
      </c>
      <c r="AL124" s="732" t="s">
        <v>596</v>
      </c>
      <c r="AM124" s="732">
        <v>0</v>
      </c>
      <c r="AN124" s="732">
        <v>0</v>
      </c>
      <c r="AO124" s="732">
        <v>0</v>
      </c>
      <c r="AP124" s="732">
        <v>0</v>
      </c>
      <c r="AQ124" s="732">
        <v>0</v>
      </c>
      <c r="AR124" s="732">
        <v>0</v>
      </c>
      <c r="AS124" s="732">
        <v>0</v>
      </c>
      <c r="AT124" s="732">
        <v>0</v>
      </c>
      <c r="AU124" s="732">
        <v>0</v>
      </c>
      <c r="AV124" s="732">
        <v>0</v>
      </c>
      <c r="AW124" s="732">
        <v>0</v>
      </c>
      <c r="AX124" s="732">
        <v>0</v>
      </c>
      <c r="AY124" s="732">
        <v>0</v>
      </c>
      <c r="AZ124" s="732">
        <v>0</v>
      </c>
      <c r="BA124" s="732">
        <v>0</v>
      </c>
      <c r="BB124" s="732">
        <v>0</v>
      </c>
      <c r="BC124" s="732">
        <v>0</v>
      </c>
      <c r="BD124" s="732">
        <v>0</v>
      </c>
      <c r="BE124" s="732">
        <v>0</v>
      </c>
      <c r="BF124" s="732">
        <v>0</v>
      </c>
      <c r="BG124" s="732">
        <v>0</v>
      </c>
      <c r="BH124" s="732">
        <v>0</v>
      </c>
      <c r="BI124" s="732">
        <v>0</v>
      </c>
      <c r="BJ124" s="732">
        <v>12</v>
      </c>
      <c r="BK124" s="732">
        <v>0</v>
      </c>
      <c r="BL124" s="732">
        <v>0</v>
      </c>
      <c r="BM124" s="732">
        <v>0</v>
      </c>
      <c r="BN124" s="732">
        <v>0</v>
      </c>
      <c r="BO124" s="732">
        <v>0</v>
      </c>
      <c r="BP124" s="732">
        <v>0</v>
      </c>
      <c r="BQ124" s="732">
        <v>5392</v>
      </c>
      <c r="BR124" s="732">
        <v>1</v>
      </c>
      <c r="BS124" s="732">
        <v>0</v>
      </c>
      <c r="BT124" s="732">
        <v>0</v>
      </c>
      <c r="BU124" s="732">
        <v>0</v>
      </c>
      <c r="BV124" s="732">
        <v>0</v>
      </c>
      <c r="BW124" s="732">
        <v>0</v>
      </c>
      <c r="BX124" s="732">
        <v>0</v>
      </c>
      <c r="BY124" s="732">
        <v>0</v>
      </c>
      <c r="BZ124" s="732">
        <v>0</v>
      </c>
      <c r="CA124" s="732">
        <v>0</v>
      </c>
      <c r="CB124" s="732">
        <v>0</v>
      </c>
      <c r="CC124" s="732">
        <v>0</v>
      </c>
      <c r="CG124" s="732">
        <v>0</v>
      </c>
      <c r="CH124" s="732">
        <v>0</v>
      </c>
      <c r="CI124" s="732">
        <v>0</v>
      </c>
      <c r="CJ124" s="732">
        <v>4</v>
      </c>
      <c r="CK124" s="732">
        <v>0</v>
      </c>
      <c r="CL124" s="732">
        <v>0</v>
      </c>
      <c r="CN124" s="732">
        <v>0</v>
      </c>
      <c r="CO124" s="732">
        <v>1</v>
      </c>
      <c r="CP124" s="732">
        <v>0</v>
      </c>
      <c r="CQ124" s="732">
        <v>0</v>
      </c>
      <c r="CR124" s="732">
        <v>0</v>
      </c>
      <c r="CS124" s="732">
        <v>0</v>
      </c>
      <c r="CT124" s="732">
        <v>0</v>
      </c>
      <c r="CU124" s="732">
        <v>0</v>
      </c>
      <c r="CV124" s="732">
        <v>0</v>
      </c>
      <c r="CW124" s="732">
        <v>0</v>
      </c>
      <c r="CX124" s="732">
        <v>0</v>
      </c>
      <c r="CY124" s="732">
        <v>0</v>
      </c>
      <c r="CZ124" s="732">
        <v>0</v>
      </c>
      <c r="DA124" s="732">
        <v>1</v>
      </c>
      <c r="DB124" s="732">
        <v>0</v>
      </c>
      <c r="DC124" s="732">
        <v>0</v>
      </c>
      <c r="DD124" s="732">
        <v>0</v>
      </c>
      <c r="DE124" s="732">
        <v>0</v>
      </c>
      <c r="DF124" s="732">
        <v>0</v>
      </c>
      <c r="DG124" s="732">
        <v>0</v>
      </c>
      <c r="DH124" s="732">
        <v>0</v>
      </c>
      <c r="DI124" s="732">
        <v>0</v>
      </c>
      <c r="DK124" s="732">
        <v>5392</v>
      </c>
      <c r="DL124" s="732">
        <v>0</v>
      </c>
      <c r="DM124" s="732">
        <v>0</v>
      </c>
      <c r="DN124" s="732">
        <v>0</v>
      </c>
      <c r="DO124" s="732">
        <v>0</v>
      </c>
      <c r="DP124" s="732">
        <v>0</v>
      </c>
      <c r="DQ124" s="732">
        <v>0</v>
      </c>
      <c r="DR124" s="732">
        <v>0</v>
      </c>
      <c r="DS124" s="732">
        <v>0</v>
      </c>
      <c r="DT124" s="732">
        <v>0</v>
      </c>
      <c r="DU124" s="732">
        <v>0</v>
      </c>
      <c r="DV124" s="732">
        <v>0</v>
      </c>
      <c r="DW124" s="732">
        <v>0</v>
      </c>
      <c r="DX124" s="732">
        <v>0</v>
      </c>
      <c r="DY124" s="732">
        <v>0</v>
      </c>
      <c r="DZ124" s="732">
        <v>0</v>
      </c>
      <c r="EA124" s="732">
        <v>0</v>
      </c>
      <c r="EB124" s="732">
        <v>0</v>
      </c>
      <c r="EC124" s="732">
        <v>0</v>
      </c>
      <c r="ED124" s="732">
        <v>0</v>
      </c>
      <c r="EE124" s="732">
        <v>0</v>
      </c>
      <c r="EF124" s="732">
        <v>0</v>
      </c>
      <c r="EG124" s="732">
        <v>0</v>
      </c>
      <c r="EH124" s="732">
        <v>0</v>
      </c>
      <c r="EI124" s="732">
        <v>0</v>
      </c>
      <c r="EJ124" s="732">
        <v>0</v>
      </c>
      <c r="EK124" s="732">
        <v>0</v>
      </c>
      <c r="EL124" s="732">
        <v>0</v>
      </c>
      <c r="EM124" s="732">
        <v>0</v>
      </c>
      <c r="EN124" s="732">
        <v>0</v>
      </c>
      <c r="EO124" s="732">
        <v>0</v>
      </c>
      <c r="EP124" s="732">
        <v>0</v>
      </c>
      <c r="EQ124" s="732">
        <v>0</v>
      </c>
      <c r="ER124" s="732">
        <v>0</v>
      </c>
      <c r="ES124" s="732">
        <v>0</v>
      </c>
      <c r="ET124" s="732">
        <v>0</v>
      </c>
      <c r="EU124" s="732">
        <v>0</v>
      </c>
      <c r="EV124" s="732">
        <v>0</v>
      </c>
      <c r="EW124" s="732">
        <v>0</v>
      </c>
      <c r="EX124" s="732">
        <v>0</v>
      </c>
      <c r="EZ124" s="732">
        <v>0</v>
      </c>
      <c r="FA124" s="732">
        <v>0</v>
      </c>
      <c r="FB124" s="732">
        <v>0</v>
      </c>
      <c r="FC124" s="732">
        <v>0.97326799999999991</v>
      </c>
      <c r="FD124" s="732">
        <v>0</v>
      </c>
      <c r="FE124" s="732">
        <v>0</v>
      </c>
      <c r="FF124" s="732">
        <v>0</v>
      </c>
      <c r="FG124" s="732">
        <v>5.4563E-2</v>
      </c>
      <c r="FH124" s="732">
        <v>4.8908E-2</v>
      </c>
      <c r="FI124" s="732">
        <v>0</v>
      </c>
      <c r="FJ124" s="732">
        <v>0</v>
      </c>
      <c r="FK124" s="732">
        <v>0</v>
      </c>
      <c r="FL124" s="732">
        <v>0</v>
      </c>
      <c r="FM124" s="732">
        <v>0</v>
      </c>
      <c r="FN124" s="732">
        <v>0</v>
      </c>
      <c r="FO124" s="732">
        <v>0</v>
      </c>
      <c r="FP124" s="732">
        <v>0</v>
      </c>
      <c r="FQ124" s="732">
        <v>0</v>
      </c>
      <c r="FR124" s="732">
        <v>0</v>
      </c>
      <c r="FS124" s="732">
        <v>0</v>
      </c>
      <c r="FT124" s="732">
        <v>0</v>
      </c>
      <c r="FU124" s="732">
        <v>0</v>
      </c>
      <c r="FV124" s="732">
        <v>0</v>
      </c>
      <c r="FW124" s="732">
        <v>0</v>
      </c>
      <c r="FX124" s="732">
        <v>0</v>
      </c>
      <c r="FY124" s="732">
        <v>0</v>
      </c>
      <c r="FZ124" s="732">
        <v>0</v>
      </c>
      <c r="GA124" s="732">
        <v>0</v>
      </c>
      <c r="GB124" s="732">
        <v>0</v>
      </c>
      <c r="GC124" s="732">
        <v>0</v>
      </c>
      <c r="GD124" s="732">
        <v>0</v>
      </c>
      <c r="GF124" s="732">
        <v>0</v>
      </c>
      <c r="GG124" s="732">
        <v>0</v>
      </c>
      <c r="GH124" s="732">
        <v>0</v>
      </c>
      <c r="GI124" s="732">
        <v>0</v>
      </c>
      <c r="GJ124" s="732">
        <v>0</v>
      </c>
      <c r="GK124" s="732">
        <v>0</v>
      </c>
      <c r="GL124" s="732">
        <v>0</v>
      </c>
      <c r="GM124" s="732">
        <v>0</v>
      </c>
      <c r="GN124" s="732">
        <v>0</v>
      </c>
      <c r="GO124" s="732">
        <v>0</v>
      </c>
      <c r="GP124" s="732">
        <v>0</v>
      </c>
      <c r="GQ124" s="732">
        <v>0</v>
      </c>
      <c r="GR124" s="732">
        <v>0</v>
      </c>
      <c r="GS124" s="732">
        <v>0</v>
      </c>
      <c r="GT124" s="732">
        <v>0</v>
      </c>
      <c r="HB124" s="732">
        <v>0</v>
      </c>
      <c r="HC124" s="732">
        <v>0</v>
      </c>
      <c r="HD124" s="732">
        <v>0</v>
      </c>
    </row>
    <row r="125" spans="1:212" x14ac:dyDescent="0.2">
      <c r="A125" s="732">
        <v>105801</v>
      </c>
      <c r="B125" s="732">
        <v>28349</v>
      </c>
      <c r="C125" s="732">
        <v>35</v>
      </c>
      <c r="D125" s="732">
        <v>2021</v>
      </c>
      <c r="E125" s="732">
        <v>5392</v>
      </c>
      <c r="F125" s="732">
        <v>0</v>
      </c>
      <c r="G125" s="732">
        <v>134.67500000000001</v>
      </c>
      <c r="H125" s="732">
        <v>116.43300000000001</v>
      </c>
      <c r="I125" s="732">
        <v>116.43300000000001</v>
      </c>
      <c r="J125" s="732">
        <v>134.67500000000001</v>
      </c>
      <c r="K125" s="732">
        <v>0</v>
      </c>
      <c r="L125" s="732">
        <v>6540</v>
      </c>
      <c r="M125" s="732">
        <v>0</v>
      </c>
      <c r="N125" s="732">
        <v>0</v>
      </c>
      <c r="P125" s="732">
        <v>134.67500000000001</v>
      </c>
      <c r="Q125" s="732">
        <v>0</v>
      </c>
      <c r="R125" s="732">
        <v>64201</v>
      </c>
      <c r="S125" s="732">
        <v>476.71000000000004</v>
      </c>
      <c r="U125" s="732">
        <v>0</v>
      </c>
      <c r="V125" s="732">
        <v>0</v>
      </c>
      <c r="W125" s="732">
        <v>0</v>
      </c>
      <c r="X125" s="732">
        <v>0</v>
      </c>
      <c r="Z125" s="732">
        <v>0</v>
      </c>
      <c r="AA125" s="732">
        <v>1</v>
      </c>
      <c r="AB125" s="732">
        <v>1</v>
      </c>
      <c r="AC125" s="732">
        <v>0</v>
      </c>
      <c r="AD125" s="732" t="s">
        <v>318</v>
      </c>
      <c r="AE125" s="732">
        <v>0</v>
      </c>
      <c r="AH125" s="732">
        <v>0</v>
      </c>
      <c r="AI125" s="732">
        <v>0</v>
      </c>
      <c r="AJ125" s="732">
        <v>5104</v>
      </c>
      <c r="AK125" s="732" t="s">
        <v>787</v>
      </c>
      <c r="AL125" s="732" t="s">
        <v>35</v>
      </c>
      <c r="AM125" s="732">
        <v>0</v>
      </c>
      <c r="AN125" s="732">
        <v>0</v>
      </c>
      <c r="AO125" s="732">
        <v>0</v>
      </c>
      <c r="AP125" s="732">
        <v>0</v>
      </c>
      <c r="AQ125" s="732">
        <v>0</v>
      </c>
      <c r="AR125" s="732">
        <v>0</v>
      </c>
      <c r="AS125" s="732">
        <v>0</v>
      </c>
      <c r="AT125" s="732">
        <v>0</v>
      </c>
      <c r="AU125" s="732">
        <v>0</v>
      </c>
      <c r="AV125" s="732">
        <v>0</v>
      </c>
      <c r="AW125" s="732">
        <v>1433644</v>
      </c>
      <c r="AX125" s="732">
        <v>1391274</v>
      </c>
      <c r="AY125" s="732">
        <v>0</v>
      </c>
      <c r="AZ125" s="732">
        <v>101237</v>
      </c>
      <c r="BA125" s="732">
        <v>8.1669999999999998</v>
      </c>
      <c r="BB125" s="732">
        <v>0</v>
      </c>
      <c r="BC125" s="732">
        <v>0</v>
      </c>
      <c r="BD125" s="732">
        <v>0</v>
      </c>
      <c r="BE125" s="732">
        <v>0</v>
      </c>
      <c r="BF125" s="732">
        <v>1144314</v>
      </c>
      <c r="BG125" s="732">
        <v>0</v>
      </c>
      <c r="BH125" s="732">
        <v>141.68200000000002</v>
      </c>
      <c r="BI125" s="732">
        <v>37036</v>
      </c>
      <c r="BJ125" s="732">
        <v>12</v>
      </c>
      <c r="BK125" s="732">
        <v>0</v>
      </c>
      <c r="BL125" s="732">
        <v>0</v>
      </c>
      <c r="BM125" s="732">
        <v>0</v>
      </c>
      <c r="BN125" s="732">
        <v>0</v>
      </c>
      <c r="BO125" s="732">
        <v>0</v>
      </c>
      <c r="BP125" s="732">
        <v>0</v>
      </c>
      <c r="BQ125" s="732">
        <v>5392</v>
      </c>
      <c r="BR125" s="732">
        <v>1</v>
      </c>
      <c r="BS125" s="732">
        <v>0</v>
      </c>
      <c r="BT125" s="732">
        <v>0</v>
      </c>
      <c r="BU125" s="732">
        <v>0</v>
      </c>
      <c r="BV125" s="732">
        <v>0</v>
      </c>
      <c r="BW125" s="732">
        <v>0</v>
      </c>
      <c r="BX125" s="732">
        <v>0</v>
      </c>
      <c r="BY125" s="732">
        <v>0</v>
      </c>
      <c r="BZ125" s="732">
        <v>0</v>
      </c>
      <c r="CA125" s="732">
        <v>0</v>
      </c>
      <c r="CB125" s="732">
        <v>0</v>
      </c>
      <c r="CC125" s="732">
        <v>0</v>
      </c>
      <c r="CG125" s="732">
        <v>0</v>
      </c>
      <c r="CH125" s="732">
        <v>5334</v>
      </c>
      <c r="CI125" s="732">
        <v>0</v>
      </c>
      <c r="CJ125" s="732">
        <v>4</v>
      </c>
      <c r="CK125" s="732">
        <v>0</v>
      </c>
      <c r="CL125" s="732">
        <v>0</v>
      </c>
      <c r="CN125" s="732">
        <v>0</v>
      </c>
      <c r="CO125" s="732">
        <v>1</v>
      </c>
      <c r="CP125" s="732">
        <v>0</v>
      </c>
      <c r="CQ125" s="732">
        <v>5</v>
      </c>
      <c r="CR125" s="732">
        <v>134.67500000000001</v>
      </c>
      <c r="CS125" s="732">
        <v>0</v>
      </c>
      <c r="CT125" s="732">
        <v>0</v>
      </c>
      <c r="CU125" s="732">
        <v>0</v>
      </c>
      <c r="CV125" s="732">
        <v>0</v>
      </c>
      <c r="CW125" s="732">
        <v>0</v>
      </c>
      <c r="CX125" s="732">
        <v>0</v>
      </c>
      <c r="CY125" s="732">
        <v>0</v>
      </c>
      <c r="CZ125" s="732">
        <v>0</v>
      </c>
      <c r="DA125" s="732">
        <v>1</v>
      </c>
      <c r="DB125" s="732">
        <v>761472</v>
      </c>
      <c r="DC125" s="732">
        <v>0</v>
      </c>
      <c r="DD125" s="732">
        <v>0</v>
      </c>
      <c r="DE125" s="732">
        <v>113142</v>
      </c>
      <c r="DF125" s="732">
        <v>113142</v>
      </c>
      <c r="DG125" s="732">
        <v>86.5</v>
      </c>
      <c r="DH125" s="732">
        <v>0</v>
      </c>
      <c r="DI125" s="732">
        <v>0</v>
      </c>
      <c r="DK125" s="732">
        <v>5392</v>
      </c>
      <c r="DL125" s="732">
        <v>0</v>
      </c>
      <c r="DM125" s="732">
        <v>150710</v>
      </c>
      <c r="DN125" s="732">
        <v>0</v>
      </c>
      <c r="DO125" s="732">
        <v>0</v>
      </c>
      <c r="DP125" s="732">
        <v>0</v>
      </c>
      <c r="DQ125" s="732">
        <v>0</v>
      </c>
      <c r="DR125" s="732">
        <v>0</v>
      </c>
      <c r="DS125" s="732">
        <v>0</v>
      </c>
      <c r="DT125" s="732">
        <v>0</v>
      </c>
      <c r="DU125" s="732">
        <v>0</v>
      </c>
      <c r="DV125" s="732">
        <v>0</v>
      </c>
      <c r="DW125" s="732">
        <v>0</v>
      </c>
      <c r="DX125" s="732">
        <v>0</v>
      </c>
      <c r="DY125" s="732">
        <v>0</v>
      </c>
      <c r="DZ125" s="732">
        <v>0</v>
      </c>
      <c r="EA125" s="732">
        <v>0</v>
      </c>
      <c r="EB125" s="732">
        <v>0</v>
      </c>
      <c r="EC125" s="732">
        <v>17.663</v>
      </c>
      <c r="ED125" s="732">
        <v>127068</v>
      </c>
      <c r="EE125" s="732">
        <v>0</v>
      </c>
      <c r="EF125" s="732">
        <v>0</v>
      </c>
      <c r="EG125" s="732">
        <v>0</v>
      </c>
      <c r="EH125" s="732">
        <v>23642</v>
      </c>
      <c r="EI125" s="732">
        <v>0</v>
      </c>
      <c r="EJ125" s="732">
        <v>0</v>
      </c>
      <c r="EK125" s="732">
        <v>1.2050000000000001</v>
      </c>
      <c r="EL125" s="732">
        <v>0</v>
      </c>
      <c r="EM125" s="732">
        <v>0</v>
      </c>
      <c r="EN125" s="732">
        <v>0</v>
      </c>
      <c r="EO125" s="732">
        <v>0</v>
      </c>
      <c r="EP125" s="732">
        <v>0</v>
      </c>
      <c r="EQ125" s="732">
        <v>1.2050000000000001</v>
      </c>
      <c r="ER125" s="732">
        <v>0</v>
      </c>
      <c r="ES125" s="732">
        <v>3.6150000000000002</v>
      </c>
      <c r="ET125" s="732">
        <v>5334</v>
      </c>
      <c r="EU125" s="732">
        <v>101237</v>
      </c>
      <c r="EV125" s="732">
        <v>0</v>
      </c>
      <c r="EW125" s="732">
        <v>0</v>
      </c>
      <c r="EX125" s="732">
        <v>0</v>
      </c>
      <c r="EZ125" s="732">
        <v>1201017</v>
      </c>
      <c r="FA125" s="732">
        <v>0</v>
      </c>
      <c r="FB125" s="732">
        <v>1302254</v>
      </c>
      <c r="FC125" s="732">
        <v>0.97326799999999991</v>
      </c>
      <c r="FD125" s="732">
        <v>0</v>
      </c>
      <c r="FE125" s="732">
        <v>155221</v>
      </c>
      <c r="FF125" s="732">
        <v>35036</v>
      </c>
      <c r="FG125" s="732">
        <v>5.4563E-2</v>
      </c>
      <c r="FH125" s="732">
        <v>4.8908E-2</v>
      </c>
      <c r="FI125" s="732">
        <v>0</v>
      </c>
      <c r="FJ125" s="732">
        <v>0</v>
      </c>
      <c r="FK125" s="732">
        <v>224.21200000000002</v>
      </c>
      <c r="FL125" s="732">
        <v>1497845</v>
      </c>
      <c r="FM125" s="732">
        <v>0</v>
      </c>
      <c r="FN125" s="732">
        <v>0</v>
      </c>
      <c r="FO125" s="732">
        <v>89474</v>
      </c>
      <c r="FP125" s="732">
        <v>0</v>
      </c>
      <c r="FQ125" s="732">
        <v>89474</v>
      </c>
      <c r="FR125" s="732">
        <v>89474</v>
      </c>
      <c r="FS125" s="732">
        <v>0</v>
      </c>
      <c r="FT125" s="732">
        <v>0</v>
      </c>
      <c r="FU125" s="732">
        <v>0</v>
      </c>
      <c r="FV125" s="732">
        <v>0</v>
      </c>
      <c r="FW125" s="732">
        <v>0</v>
      </c>
      <c r="FX125" s="732">
        <v>0</v>
      </c>
      <c r="FY125" s="732">
        <v>0</v>
      </c>
      <c r="FZ125" s="732">
        <v>0</v>
      </c>
      <c r="GA125" s="732">
        <v>0</v>
      </c>
      <c r="GB125" s="732">
        <v>150420</v>
      </c>
      <c r="GC125" s="732">
        <v>150420</v>
      </c>
      <c r="GD125" s="732">
        <v>17.037000000000003</v>
      </c>
      <c r="GF125" s="732">
        <v>0</v>
      </c>
      <c r="GG125" s="732">
        <v>0</v>
      </c>
      <c r="GH125" s="732">
        <v>0</v>
      </c>
      <c r="GI125" s="732">
        <v>0</v>
      </c>
      <c r="GJ125" s="732">
        <v>0</v>
      </c>
      <c r="GK125" s="732">
        <v>5779</v>
      </c>
      <c r="GL125" s="732">
        <v>3597</v>
      </c>
      <c r="GM125" s="732">
        <v>0</v>
      </c>
      <c r="GN125" s="732">
        <v>44710</v>
      </c>
      <c r="GO125" s="732">
        <v>0</v>
      </c>
      <c r="GP125" s="732">
        <v>1492511</v>
      </c>
      <c r="GQ125" s="732">
        <v>1492511</v>
      </c>
      <c r="GR125" s="732">
        <v>0</v>
      </c>
      <c r="GS125" s="732">
        <v>0</v>
      </c>
      <c r="GT125" s="732">
        <v>0</v>
      </c>
      <c r="HB125" s="732">
        <v>0</v>
      </c>
      <c r="HC125" s="732">
        <v>0</v>
      </c>
      <c r="HD125" s="732">
        <v>0</v>
      </c>
    </row>
    <row r="126" spans="1:212" x14ac:dyDescent="0.2">
      <c r="A126" s="732">
        <v>105802</v>
      </c>
      <c r="B126" s="732">
        <v>28349</v>
      </c>
      <c r="C126" s="732">
        <v>35</v>
      </c>
      <c r="D126" s="732">
        <v>2021</v>
      </c>
      <c r="E126" s="732">
        <v>5392</v>
      </c>
      <c r="F126" s="732">
        <v>0</v>
      </c>
      <c r="G126" s="732">
        <v>179.255</v>
      </c>
      <c r="H126" s="732">
        <v>178.9</v>
      </c>
      <c r="I126" s="732">
        <v>178.9</v>
      </c>
      <c r="J126" s="732">
        <v>179.255</v>
      </c>
      <c r="K126" s="732">
        <v>0</v>
      </c>
      <c r="L126" s="732">
        <v>6540</v>
      </c>
      <c r="M126" s="732">
        <v>0</v>
      </c>
      <c r="N126" s="732">
        <v>0</v>
      </c>
      <c r="P126" s="732">
        <v>179.255</v>
      </c>
      <c r="Q126" s="732">
        <v>0</v>
      </c>
      <c r="R126" s="732">
        <v>85453</v>
      </c>
      <c r="S126" s="732">
        <v>476.71000000000004</v>
      </c>
      <c r="U126" s="732">
        <v>0</v>
      </c>
      <c r="V126" s="732">
        <v>0</v>
      </c>
      <c r="W126" s="732">
        <v>0</v>
      </c>
      <c r="X126" s="732">
        <v>0</v>
      </c>
      <c r="Z126" s="732">
        <v>0</v>
      </c>
      <c r="AA126" s="732">
        <v>1</v>
      </c>
      <c r="AB126" s="732">
        <v>1</v>
      </c>
      <c r="AC126" s="732">
        <v>0</v>
      </c>
      <c r="AD126" s="732" t="s">
        <v>318</v>
      </c>
      <c r="AE126" s="732">
        <v>0</v>
      </c>
      <c r="AH126" s="732">
        <v>0</v>
      </c>
      <c r="AI126" s="732">
        <v>0</v>
      </c>
      <c r="AJ126" s="732">
        <v>5104</v>
      </c>
      <c r="AK126" s="732" t="s">
        <v>787</v>
      </c>
      <c r="AL126" s="732" t="s">
        <v>3</v>
      </c>
      <c r="AM126" s="732">
        <v>0</v>
      </c>
      <c r="AN126" s="732">
        <v>0</v>
      </c>
      <c r="AO126" s="732">
        <v>0</v>
      </c>
      <c r="AP126" s="732">
        <v>0</v>
      </c>
      <c r="AQ126" s="732">
        <v>0</v>
      </c>
      <c r="AR126" s="732">
        <v>0</v>
      </c>
      <c r="AS126" s="732">
        <v>0</v>
      </c>
      <c r="AT126" s="732">
        <v>0</v>
      </c>
      <c r="AU126" s="732">
        <v>0</v>
      </c>
      <c r="AV126" s="732">
        <v>0</v>
      </c>
      <c r="AW126" s="732">
        <v>1795106</v>
      </c>
      <c r="AX126" s="732">
        <v>1787647</v>
      </c>
      <c r="AY126" s="732">
        <v>0</v>
      </c>
      <c r="AZ126" s="732">
        <v>85453</v>
      </c>
      <c r="BA126" s="732">
        <v>14.917000000000002</v>
      </c>
      <c r="BB126" s="732">
        <v>0</v>
      </c>
      <c r="BC126" s="732">
        <v>0</v>
      </c>
      <c r="BD126" s="732">
        <v>0</v>
      </c>
      <c r="BE126" s="732">
        <v>0</v>
      </c>
      <c r="BF126" s="732">
        <v>1545790</v>
      </c>
      <c r="BG126" s="732">
        <v>0</v>
      </c>
      <c r="BH126" s="732">
        <v>0</v>
      </c>
      <c r="BI126" s="732">
        <v>0</v>
      </c>
      <c r="BJ126" s="732">
        <v>12</v>
      </c>
      <c r="BK126" s="732">
        <v>0</v>
      </c>
      <c r="BL126" s="732">
        <v>0</v>
      </c>
      <c r="BM126" s="732">
        <v>0</v>
      </c>
      <c r="BN126" s="732">
        <v>0</v>
      </c>
      <c r="BO126" s="732">
        <v>0</v>
      </c>
      <c r="BP126" s="732">
        <v>0</v>
      </c>
      <c r="BQ126" s="732">
        <v>5392</v>
      </c>
      <c r="BR126" s="732">
        <v>1</v>
      </c>
      <c r="BS126" s="732">
        <v>0</v>
      </c>
      <c r="BT126" s="732">
        <v>0</v>
      </c>
      <c r="BU126" s="732">
        <v>0</v>
      </c>
      <c r="BV126" s="732">
        <v>0</v>
      </c>
      <c r="BW126" s="732">
        <v>0</v>
      </c>
      <c r="BX126" s="732">
        <v>0</v>
      </c>
      <c r="BY126" s="732">
        <v>0</v>
      </c>
      <c r="BZ126" s="732">
        <v>0</v>
      </c>
      <c r="CA126" s="732">
        <v>0</v>
      </c>
      <c r="CB126" s="732">
        <v>0</v>
      </c>
      <c r="CC126" s="732">
        <v>0</v>
      </c>
      <c r="CG126" s="732">
        <v>0</v>
      </c>
      <c r="CH126" s="732">
        <v>7459</v>
      </c>
      <c r="CI126" s="732">
        <v>0</v>
      </c>
      <c r="CJ126" s="732">
        <v>4</v>
      </c>
      <c r="CK126" s="732">
        <v>0</v>
      </c>
      <c r="CL126" s="732">
        <v>0</v>
      </c>
      <c r="CN126" s="732">
        <v>0</v>
      </c>
      <c r="CO126" s="732">
        <v>1</v>
      </c>
      <c r="CP126" s="732">
        <v>0</v>
      </c>
      <c r="CQ126" s="732">
        <v>0</v>
      </c>
      <c r="CR126" s="732">
        <v>179.255</v>
      </c>
      <c r="CS126" s="732">
        <v>0</v>
      </c>
      <c r="CT126" s="732">
        <v>0</v>
      </c>
      <c r="CU126" s="732">
        <v>0</v>
      </c>
      <c r="CV126" s="732">
        <v>0</v>
      </c>
      <c r="CW126" s="732">
        <v>0</v>
      </c>
      <c r="CX126" s="732">
        <v>0</v>
      </c>
      <c r="CY126" s="732">
        <v>0</v>
      </c>
      <c r="CZ126" s="732">
        <v>0</v>
      </c>
      <c r="DA126" s="732">
        <v>1</v>
      </c>
      <c r="DB126" s="732">
        <v>1170006</v>
      </c>
      <c r="DC126" s="732">
        <v>0</v>
      </c>
      <c r="DD126" s="732">
        <v>0</v>
      </c>
      <c r="DE126" s="732">
        <v>310218</v>
      </c>
      <c r="DF126" s="732">
        <v>310218</v>
      </c>
      <c r="DG126" s="732">
        <v>237.17000000000002</v>
      </c>
      <c r="DH126" s="732">
        <v>0</v>
      </c>
      <c r="DI126" s="732">
        <v>0</v>
      </c>
      <c r="DK126" s="732">
        <v>5392</v>
      </c>
      <c r="DL126" s="732">
        <v>0</v>
      </c>
      <c r="DM126" s="732">
        <v>108023</v>
      </c>
      <c r="DN126" s="732">
        <v>0</v>
      </c>
      <c r="DO126" s="732">
        <v>0</v>
      </c>
      <c r="DP126" s="732">
        <v>0</v>
      </c>
      <c r="DQ126" s="732">
        <v>0</v>
      </c>
      <c r="DR126" s="732">
        <v>0</v>
      </c>
      <c r="DS126" s="732">
        <v>0</v>
      </c>
      <c r="DT126" s="732">
        <v>0</v>
      </c>
      <c r="DU126" s="732">
        <v>0</v>
      </c>
      <c r="DV126" s="732">
        <v>0</v>
      </c>
      <c r="DW126" s="732">
        <v>0</v>
      </c>
      <c r="DX126" s="732">
        <v>0</v>
      </c>
      <c r="DY126" s="732">
        <v>0</v>
      </c>
      <c r="DZ126" s="732">
        <v>0</v>
      </c>
      <c r="EA126" s="732">
        <v>0</v>
      </c>
      <c r="EB126" s="732">
        <v>0</v>
      </c>
      <c r="EC126" s="732">
        <v>13.402000000000001</v>
      </c>
      <c r="ED126" s="732">
        <v>96414</v>
      </c>
      <c r="EE126" s="732">
        <v>0</v>
      </c>
      <c r="EF126" s="732">
        <v>0</v>
      </c>
      <c r="EG126" s="732">
        <v>0</v>
      </c>
      <c r="EH126" s="732">
        <v>11609</v>
      </c>
      <c r="EI126" s="732">
        <v>0</v>
      </c>
      <c r="EJ126" s="732">
        <v>0</v>
      </c>
      <c r="EK126" s="732">
        <v>0</v>
      </c>
      <c r="EL126" s="732">
        <v>0</v>
      </c>
      <c r="EM126" s="732">
        <v>0</v>
      </c>
      <c r="EN126" s="732">
        <v>0.35500000000000004</v>
      </c>
      <c r="EO126" s="732">
        <v>0</v>
      </c>
      <c r="EP126" s="732">
        <v>0</v>
      </c>
      <c r="EQ126" s="732">
        <v>0.35500000000000004</v>
      </c>
      <c r="ER126" s="732">
        <v>0</v>
      </c>
      <c r="ES126" s="732">
        <v>1.7750000000000001</v>
      </c>
      <c r="ET126" s="732">
        <v>7459</v>
      </c>
      <c r="EU126" s="732">
        <v>85453</v>
      </c>
      <c r="EV126" s="732">
        <v>0</v>
      </c>
      <c r="EW126" s="732">
        <v>0</v>
      </c>
      <c r="EX126" s="732">
        <v>0</v>
      </c>
      <c r="EZ126" s="732">
        <v>1530640</v>
      </c>
      <c r="FA126" s="732">
        <v>0</v>
      </c>
      <c r="FB126" s="732">
        <v>1616093</v>
      </c>
      <c r="FC126" s="732">
        <v>0.97326799999999991</v>
      </c>
      <c r="FD126" s="732">
        <v>0</v>
      </c>
      <c r="FE126" s="732">
        <v>209679</v>
      </c>
      <c r="FF126" s="732">
        <v>47328</v>
      </c>
      <c r="FG126" s="732">
        <v>5.4563E-2</v>
      </c>
      <c r="FH126" s="732">
        <v>4.8908E-2</v>
      </c>
      <c r="FI126" s="732">
        <v>0</v>
      </c>
      <c r="FJ126" s="732">
        <v>0</v>
      </c>
      <c r="FK126" s="732">
        <v>302.875</v>
      </c>
      <c r="FL126" s="732">
        <v>1880559</v>
      </c>
      <c r="FM126" s="732">
        <v>0</v>
      </c>
      <c r="FN126" s="732">
        <v>0</v>
      </c>
      <c r="FO126" s="732">
        <v>27846</v>
      </c>
      <c r="FP126" s="732">
        <v>0</v>
      </c>
      <c r="FQ126" s="732">
        <v>27846</v>
      </c>
      <c r="FR126" s="732">
        <v>27846</v>
      </c>
      <c r="FS126" s="732">
        <v>0</v>
      </c>
      <c r="FT126" s="732">
        <v>0</v>
      </c>
      <c r="FU126" s="732">
        <v>0</v>
      </c>
      <c r="FV126" s="732">
        <v>0</v>
      </c>
      <c r="FW126" s="732">
        <v>0</v>
      </c>
      <c r="FX126" s="732">
        <v>0</v>
      </c>
      <c r="FY126" s="732">
        <v>0</v>
      </c>
      <c r="FZ126" s="732">
        <v>0</v>
      </c>
      <c r="GA126" s="732">
        <v>0</v>
      </c>
      <c r="GB126" s="732">
        <v>0</v>
      </c>
      <c r="GC126" s="732">
        <v>0</v>
      </c>
      <c r="GD126" s="732">
        <v>0</v>
      </c>
      <c r="GF126" s="732">
        <v>0</v>
      </c>
      <c r="GG126" s="732">
        <v>0</v>
      </c>
      <c r="GH126" s="732">
        <v>0</v>
      </c>
      <c r="GI126" s="732">
        <v>0</v>
      </c>
      <c r="GJ126" s="732">
        <v>0</v>
      </c>
      <c r="GK126" s="732">
        <v>5083</v>
      </c>
      <c r="GL126" s="732">
        <v>2925</v>
      </c>
      <c r="GM126" s="732">
        <v>0</v>
      </c>
      <c r="GN126" s="732">
        <v>0</v>
      </c>
      <c r="GO126" s="732">
        <v>0</v>
      </c>
      <c r="GP126" s="732">
        <v>1873100</v>
      </c>
      <c r="GQ126" s="732">
        <v>1873100</v>
      </c>
      <c r="GR126" s="732">
        <v>0</v>
      </c>
      <c r="GS126" s="732">
        <v>0</v>
      </c>
      <c r="GT126" s="732">
        <v>0</v>
      </c>
      <c r="HB126" s="732">
        <v>0</v>
      </c>
      <c r="HC126" s="732">
        <v>0</v>
      </c>
      <c r="HD126" s="732">
        <v>0</v>
      </c>
    </row>
    <row r="127" spans="1:212" x14ac:dyDescent="0.2">
      <c r="A127" s="732">
        <v>105803</v>
      </c>
      <c r="B127" s="732">
        <v>28349</v>
      </c>
      <c r="C127" s="732">
        <v>35</v>
      </c>
      <c r="D127" s="732">
        <v>2021</v>
      </c>
      <c r="E127" s="732">
        <v>5392</v>
      </c>
      <c r="F127" s="732">
        <v>0</v>
      </c>
      <c r="G127" s="732">
        <v>178.48699999999999</v>
      </c>
      <c r="H127" s="732">
        <v>75.474000000000004</v>
      </c>
      <c r="I127" s="732">
        <v>75.474000000000004</v>
      </c>
      <c r="J127" s="732">
        <v>178.48699999999999</v>
      </c>
      <c r="K127" s="732">
        <v>0</v>
      </c>
      <c r="L127" s="732">
        <v>6540</v>
      </c>
      <c r="M127" s="732">
        <v>0</v>
      </c>
      <c r="N127" s="732">
        <v>0</v>
      </c>
      <c r="P127" s="732">
        <v>178.48699999999999</v>
      </c>
      <c r="Q127" s="732">
        <v>0</v>
      </c>
      <c r="R127" s="732">
        <v>85087</v>
      </c>
      <c r="S127" s="732">
        <v>476.71000000000004</v>
      </c>
      <c r="U127" s="732">
        <v>0</v>
      </c>
      <c r="V127" s="732">
        <v>3.3320000000000003</v>
      </c>
      <c r="W127" s="732">
        <v>2179</v>
      </c>
      <c r="X127" s="732">
        <v>2179</v>
      </c>
      <c r="Z127" s="732">
        <v>0</v>
      </c>
      <c r="AA127" s="732">
        <v>1</v>
      </c>
      <c r="AB127" s="732">
        <v>1</v>
      </c>
      <c r="AC127" s="732">
        <v>0</v>
      </c>
      <c r="AD127" s="732" t="s">
        <v>318</v>
      </c>
      <c r="AE127" s="732">
        <v>0</v>
      </c>
      <c r="AH127" s="732">
        <v>0</v>
      </c>
      <c r="AI127" s="732">
        <v>0</v>
      </c>
      <c r="AJ127" s="732">
        <v>5104</v>
      </c>
      <c r="AK127" s="732" t="s">
        <v>787</v>
      </c>
      <c r="AL127" s="732" t="s">
        <v>374</v>
      </c>
      <c r="AM127" s="732">
        <v>0</v>
      </c>
      <c r="AN127" s="732">
        <v>0</v>
      </c>
      <c r="AO127" s="732">
        <v>0</v>
      </c>
      <c r="AP127" s="732">
        <v>0</v>
      </c>
      <c r="AQ127" s="732">
        <v>0</v>
      </c>
      <c r="AR127" s="732">
        <v>0</v>
      </c>
      <c r="AS127" s="732">
        <v>0</v>
      </c>
      <c r="AT127" s="732">
        <v>0</v>
      </c>
      <c r="AU127" s="732">
        <v>0</v>
      </c>
      <c r="AV127" s="732">
        <v>0</v>
      </c>
      <c r="AW127" s="732">
        <v>3838487</v>
      </c>
      <c r="AX127" s="732">
        <v>3816514</v>
      </c>
      <c r="AY127" s="732">
        <v>0</v>
      </c>
      <c r="AZ127" s="732">
        <v>107060</v>
      </c>
      <c r="BA127" s="732">
        <v>0</v>
      </c>
      <c r="BB127" s="732">
        <v>1570</v>
      </c>
      <c r="BC127" s="732">
        <v>1570</v>
      </c>
      <c r="BD127" s="732">
        <v>2</v>
      </c>
      <c r="BE127" s="732">
        <v>0</v>
      </c>
      <c r="BF127" s="732">
        <v>3268416</v>
      </c>
      <c r="BG127" s="732">
        <v>0</v>
      </c>
      <c r="BH127" s="732">
        <v>79.90100000000001</v>
      </c>
      <c r="BI127" s="732">
        <v>21973</v>
      </c>
      <c r="BJ127" s="732">
        <v>12</v>
      </c>
      <c r="BK127" s="732">
        <v>0</v>
      </c>
      <c r="BL127" s="732">
        <v>0</v>
      </c>
      <c r="BM127" s="732">
        <v>0</v>
      </c>
      <c r="BN127" s="732">
        <v>0</v>
      </c>
      <c r="BO127" s="732">
        <v>0</v>
      </c>
      <c r="BP127" s="732">
        <v>0</v>
      </c>
      <c r="BQ127" s="732">
        <v>5392</v>
      </c>
      <c r="BR127" s="732">
        <v>1</v>
      </c>
      <c r="BS127" s="732">
        <v>0</v>
      </c>
      <c r="BT127" s="732">
        <v>0</v>
      </c>
      <c r="BU127" s="732">
        <v>0</v>
      </c>
      <c r="BV127" s="732">
        <v>0</v>
      </c>
      <c r="BW127" s="732">
        <v>0</v>
      </c>
      <c r="BX127" s="732">
        <v>0</v>
      </c>
      <c r="BY127" s="732">
        <v>0</v>
      </c>
      <c r="BZ127" s="732">
        <v>0</v>
      </c>
      <c r="CA127" s="732">
        <v>0</v>
      </c>
      <c r="CB127" s="732">
        <v>0</v>
      </c>
      <c r="CC127" s="732">
        <v>0</v>
      </c>
      <c r="CG127" s="732">
        <v>0</v>
      </c>
      <c r="CH127" s="732">
        <v>0</v>
      </c>
      <c r="CI127" s="732">
        <v>0</v>
      </c>
      <c r="CJ127" s="732">
        <v>4</v>
      </c>
      <c r="CK127" s="732">
        <v>0</v>
      </c>
      <c r="CL127" s="732">
        <v>0</v>
      </c>
      <c r="CN127" s="732">
        <v>0</v>
      </c>
      <c r="CO127" s="732">
        <v>1</v>
      </c>
      <c r="CP127" s="732">
        <v>0</v>
      </c>
      <c r="CQ127" s="732">
        <v>0</v>
      </c>
      <c r="CR127" s="732">
        <v>178.48699999999999</v>
      </c>
      <c r="CS127" s="732">
        <v>0</v>
      </c>
      <c r="CT127" s="732">
        <v>0</v>
      </c>
      <c r="CU127" s="732">
        <v>0</v>
      </c>
      <c r="CV127" s="732">
        <v>0</v>
      </c>
      <c r="CW127" s="732">
        <v>0</v>
      </c>
      <c r="CX127" s="732">
        <v>0</v>
      </c>
      <c r="CY127" s="732">
        <v>0</v>
      </c>
      <c r="CZ127" s="732">
        <v>0</v>
      </c>
      <c r="DA127" s="732">
        <v>1</v>
      </c>
      <c r="DB127" s="732">
        <v>493600</v>
      </c>
      <c r="DC127" s="732">
        <v>0</v>
      </c>
      <c r="DD127" s="732">
        <v>0</v>
      </c>
      <c r="DE127" s="732">
        <v>236970</v>
      </c>
      <c r="DF127" s="732">
        <v>236970</v>
      </c>
      <c r="DG127" s="732">
        <v>181.17000000000002</v>
      </c>
      <c r="DH127" s="732">
        <v>0</v>
      </c>
      <c r="DI127" s="732">
        <v>0</v>
      </c>
      <c r="DK127" s="732">
        <v>5392</v>
      </c>
      <c r="DL127" s="732">
        <v>0</v>
      </c>
      <c r="DM127" s="732">
        <v>2585003</v>
      </c>
      <c r="DN127" s="732">
        <v>0</v>
      </c>
      <c r="DO127" s="732">
        <v>0</v>
      </c>
      <c r="DP127" s="732">
        <v>0</v>
      </c>
      <c r="DQ127" s="732">
        <v>0</v>
      </c>
      <c r="DR127" s="732">
        <v>0</v>
      </c>
      <c r="DS127" s="732">
        <v>0</v>
      </c>
      <c r="DT127" s="732">
        <v>0</v>
      </c>
      <c r="DU127" s="732">
        <v>0</v>
      </c>
      <c r="DV127" s="732">
        <v>0</v>
      </c>
      <c r="DW127" s="732">
        <v>0</v>
      </c>
      <c r="DX127" s="732">
        <v>0</v>
      </c>
      <c r="DY127" s="732">
        <v>0</v>
      </c>
      <c r="DZ127" s="732">
        <v>0</v>
      </c>
      <c r="EA127" s="732">
        <v>0</v>
      </c>
      <c r="EB127" s="732">
        <v>0</v>
      </c>
      <c r="EC127" s="732">
        <v>0.64400000000000002</v>
      </c>
      <c r="ED127" s="732">
        <v>4633</v>
      </c>
      <c r="EE127" s="732">
        <v>0</v>
      </c>
      <c r="EF127" s="732">
        <v>0</v>
      </c>
      <c r="EG127" s="732">
        <v>0</v>
      </c>
      <c r="EH127" s="732">
        <v>55067</v>
      </c>
      <c r="EI127" s="732">
        <v>2525303</v>
      </c>
      <c r="EJ127" s="732">
        <v>96.533000000000001</v>
      </c>
      <c r="EK127" s="732">
        <v>0.9850000000000001</v>
      </c>
      <c r="EL127" s="732">
        <v>0</v>
      </c>
      <c r="EM127" s="732">
        <v>0</v>
      </c>
      <c r="EN127" s="732">
        <v>1.093</v>
      </c>
      <c r="EO127" s="732">
        <v>0</v>
      </c>
      <c r="EP127" s="732">
        <v>0</v>
      </c>
      <c r="EQ127" s="732">
        <v>98.611000000000004</v>
      </c>
      <c r="ER127" s="732">
        <v>0</v>
      </c>
      <c r="ES127" s="732">
        <v>8.42</v>
      </c>
      <c r="ET127" s="732">
        <v>0</v>
      </c>
      <c r="EU127" s="732">
        <v>107060</v>
      </c>
      <c r="EV127" s="732">
        <v>0</v>
      </c>
      <c r="EW127" s="732">
        <v>0</v>
      </c>
      <c r="EX127" s="732">
        <v>0</v>
      </c>
      <c r="EZ127" s="732">
        <v>3273100</v>
      </c>
      <c r="FA127" s="732">
        <v>0</v>
      </c>
      <c r="FB127" s="732">
        <v>3380160</v>
      </c>
      <c r="FC127" s="732">
        <v>0.97326799999999991</v>
      </c>
      <c r="FD127" s="732">
        <v>0</v>
      </c>
      <c r="FE127" s="732">
        <v>443345</v>
      </c>
      <c r="FF127" s="732">
        <v>100069</v>
      </c>
      <c r="FG127" s="732">
        <v>5.4563E-2</v>
      </c>
      <c r="FH127" s="732">
        <v>4.8908E-2</v>
      </c>
      <c r="FI127" s="732">
        <v>0</v>
      </c>
      <c r="FJ127" s="732">
        <v>0</v>
      </c>
      <c r="FK127" s="732">
        <v>640.399</v>
      </c>
      <c r="FL127" s="732">
        <v>3923574</v>
      </c>
      <c r="FM127" s="732">
        <v>0</v>
      </c>
      <c r="FN127" s="732">
        <v>0</v>
      </c>
      <c r="FO127" s="732">
        <v>0</v>
      </c>
      <c r="FP127" s="732">
        <v>0</v>
      </c>
      <c r="FQ127" s="732">
        <v>0</v>
      </c>
      <c r="FR127" s="732">
        <v>0</v>
      </c>
      <c r="FS127" s="732">
        <v>0</v>
      </c>
      <c r="FT127" s="732">
        <v>0</v>
      </c>
      <c r="FU127" s="732">
        <v>0</v>
      </c>
      <c r="FV127" s="732">
        <v>0</v>
      </c>
      <c r="FW127" s="732">
        <v>0</v>
      </c>
      <c r="FX127" s="732">
        <v>0</v>
      </c>
      <c r="FY127" s="732">
        <v>0</v>
      </c>
      <c r="FZ127" s="732">
        <v>0</v>
      </c>
      <c r="GA127" s="732">
        <v>0</v>
      </c>
      <c r="GB127" s="732">
        <v>38865</v>
      </c>
      <c r="GC127" s="732">
        <v>38865</v>
      </c>
      <c r="GD127" s="732">
        <v>4.4020000000000001</v>
      </c>
      <c r="GF127" s="732">
        <v>0</v>
      </c>
      <c r="GG127" s="732">
        <v>0</v>
      </c>
      <c r="GH127" s="732">
        <v>0</v>
      </c>
      <c r="GI127" s="732">
        <v>0</v>
      </c>
      <c r="GJ127" s="732">
        <v>0</v>
      </c>
      <c r="GK127" s="732">
        <v>0</v>
      </c>
      <c r="GL127" s="732">
        <v>0</v>
      </c>
      <c r="GM127" s="732">
        <v>0</v>
      </c>
      <c r="GN127" s="732">
        <v>0</v>
      </c>
      <c r="GO127" s="732">
        <v>0</v>
      </c>
      <c r="GP127" s="732">
        <v>3923574</v>
      </c>
      <c r="GQ127" s="732">
        <v>3923574</v>
      </c>
      <c r="GR127" s="732">
        <v>0</v>
      </c>
      <c r="GS127" s="732">
        <v>0</v>
      </c>
      <c r="GT127" s="732">
        <v>0</v>
      </c>
      <c r="HB127" s="732">
        <v>0</v>
      </c>
      <c r="HC127" s="732">
        <v>0</v>
      </c>
      <c r="HD127" s="732">
        <v>0</v>
      </c>
    </row>
    <row r="128" spans="1:212" x14ac:dyDescent="0.2">
      <c r="A128" s="732">
        <v>108802</v>
      </c>
      <c r="B128" s="732">
        <v>28349</v>
      </c>
      <c r="C128" s="732">
        <v>35</v>
      </c>
      <c r="D128" s="732">
        <v>2021</v>
      </c>
      <c r="E128" s="732">
        <v>5392</v>
      </c>
      <c r="F128" s="732">
        <v>0</v>
      </c>
      <c r="G128" s="732">
        <v>953.20800000000008</v>
      </c>
      <c r="H128" s="732">
        <v>942.12300000000005</v>
      </c>
      <c r="I128" s="732">
        <v>942.12300000000005</v>
      </c>
      <c r="J128" s="732">
        <v>953.20800000000008</v>
      </c>
      <c r="K128" s="732">
        <v>0</v>
      </c>
      <c r="L128" s="732">
        <v>6540</v>
      </c>
      <c r="M128" s="732">
        <v>0</v>
      </c>
      <c r="N128" s="732">
        <v>0</v>
      </c>
      <c r="P128" s="732">
        <v>953.20800000000008</v>
      </c>
      <c r="Q128" s="732">
        <v>0</v>
      </c>
      <c r="R128" s="732">
        <v>454404</v>
      </c>
      <c r="S128" s="732">
        <v>476.71000000000004</v>
      </c>
      <c r="U128" s="732">
        <v>0</v>
      </c>
      <c r="V128" s="732">
        <v>174.27700000000002</v>
      </c>
      <c r="W128" s="732">
        <v>113977</v>
      </c>
      <c r="X128" s="732">
        <v>113977</v>
      </c>
      <c r="Z128" s="732">
        <v>0</v>
      </c>
      <c r="AA128" s="732">
        <v>1</v>
      </c>
      <c r="AB128" s="732">
        <v>1</v>
      </c>
      <c r="AC128" s="732">
        <v>0</v>
      </c>
      <c r="AD128" s="732" t="s">
        <v>318</v>
      </c>
      <c r="AE128" s="732">
        <v>0</v>
      </c>
      <c r="AH128" s="732">
        <v>0</v>
      </c>
      <c r="AI128" s="732">
        <v>0</v>
      </c>
      <c r="AJ128" s="732">
        <v>5104</v>
      </c>
      <c r="AK128" s="732" t="s">
        <v>787</v>
      </c>
      <c r="AL128" s="732" t="s">
        <v>356</v>
      </c>
      <c r="AM128" s="732">
        <v>0</v>
      </c>
      <c r="AN128" s="732">
        <v>0</v>
      </c>
      <c r="AO128" s="732">
        <v>0</v>
      </c>
      <c r="AP128" s="732">
        <v>0</v>
      </c>
      <c r="AQ128" s="732">
        <v>0</v>
      </c>
      <c r="AR128" s="732">
        <v>0</v>
      </c>
      <c r="AS128" s="732">
        <v>0</v>
      </c>
      <c r="AT128" s="732">
        <v>0</v>
      </c>
      <c r="AU128" s="732">
        <v>0</v>
      </c>
      <c r="AV128" s="732">
        <v>0</v>
      </c>
      <c r="AW128" s="732">
        <v>9143049</v>
      </c>
      <c r="AX128" s="732">
        <v>9093924</v>
      </c>
      <c r="AY128" s="732">
        <v>0</v>
      </c>
      <c r="AZ128" s="732">
        <v>454404</v>
      </c>
      <c r="BA128" s="732">
        <v>96.417000000000002</v>
      </c>
      <c r="BB128" s="732">
        <v>37404</v>
      </c>
      <c r="BC128" s="732">
        <v>37404</v>
      </c>
      <c r="BD128" s="732">
        <v>47.660000000000004</v>
      </c>
      <c r="BE128" s="732">
        <v>0</v>
      </c>
      <c r="BF128" s="732">
        <v>7998743</v>
      </c>
      <c r="BG128" s="732">
        <v>0</v>
      </c>
      <c r="BH128" s="732">
        <v>0</v>
      </c>
      <c r="BI128" s="732">
        <v>0</v>
      </c>
      <c r="BJ128" s="732">
        <v>12</v>
      </c>
      <c r="BK128" s="732">
        <v>0</v>
      </c>
      <c r="BL128" s="732">
        <v>0</v>
      </c>
      <c r="BM128" s="732">
        <v>0</v>
      </c>
      <c r="BN128" s="732">
        <v>0</v>
      </c>
      <c r="BO128" s="732">
        <v>0</v>
      </c>
      <c r="BP128" s="732">
        <v>0</v>
      </c>
      <c r="BQ128" s="732">
        <v>5392</v>
      </c>
      <c r="BR128" s="732">
        <v>1</v>
      </c>
      <c r="BS128" s="732">
        <v>0</v>
      </c>
      <c r="BT128" s="732">
        <v>0</v>
      </c>
      <c r="BU128" s="732">
        <v>0</v>
      </c>
      <c r="BV128" s="732">
        <v>0</v>
      </c>
      <c r="BW128" s="732">
        <v>0</v>
      </c>
      <c r="BX128" s="732">
        <v>0</v>
      </c>
      <c r="BY128" s="732">
        <v>0</v>
      </c>
      <c r="BZ128" s="732">
        <v>0</v>
      </c>
      <c r="CA128" s="732">
        <v>0</v>
      </c>
      <c r="CB128" s="732">
        <v>0</v>
      </c>
      <c r="CC128" s="732">
        <v>0</v>
      </c>
      <c r="CG128" s="732">
        <v>0</v>
      </c>
      <c r="CH128" s="732">
        <v>49125</v>
      </c>
      <c r="CI128" s="732">
        <v>0</v>
      </c>
      <c r="CJ128" s="732">
        <v>4</v>
      </c>
      <c r="CK128" s="732">
        <v>0</v>
      </c>
      <c r="CL128" s="732">
        <v>0</v>
      </c>
      <c r="CN128" s="732">
        <v>0</v>
      </c>
      <c r="CO128" s="732">
        <v>1</v>
      </c>
      <c r="CP128" s="732">
        <v>0</v>
      </c>
      <c r="CQ128" s="732">
        <v>3.6670000000000003</v>
      </c>
      <c r="CR128" s="732">
        <v>953.20800000000008</v>
      </c>
      <c r="CS128" s="732">
        <v>0</v>
      </c>
      <c r="CT128" s="732">
        <v>0</v>
      </c>
      <c r="CU128" s="732">
        <v>0</v>
      </c>
      <c r="CV128" s="732">
        <v>0</v>
      </c>
      <c r="CW128" s="732">
        <v>0</v>
      </c>
      <c r="CX128" s="732">
        <v>0</v>
      </c>
      <c r="CY128" s="732">
        <v>0</v>
      </c>
      <c r="CZ128" s="732">
        <v>0</v>
      </c>
      <c r="DA128" s="732">
        <v>1</v>
      </c>
      <c r="DB128" s="732">
        <v>6161484</v>
      </c>
      <c r="DC128" s="732">
        <v>0</v>
      </c>
      <c r="DD128" s="732">
        <v>0</v>
      </c>
      <c r="DE128" s="732">
        <v>1586604</v>
      </c>
      <c r="DF128" s="732">
        <v>1586604</v>
      </c>
      <c r="DG128" s="732">
        <v>1213</v>
      </c>
      <c r="DH128" s="732">
        <v>0</v>
      </c>
      <c r="DI128" s="732">
        <v>0</v>
      </c>
      <c r="DK128" s="732">
        <v>5392</v>
      </c>
      <c r="DL128" s="732">
        <v>0</v>
      </c>
      <c r="DM128" s="732">
        <v>318970</v>
      </c>
      <c r="DN128" s="732">
        <v>0</v>
      </c>
      <c r="DO128" s="732">
        <v>0</v>
      </c>
      <c r="DP128" s="732">
        <v>0</v>
      </c>
      <c r="DQ128" s="732">
        <v>0</v>
      </c>
      <c r="DR128" s="732">
        <v>0</v>
      </c>
      <c r="DS128" s="732">
        <v>0</v>
      </c>
      <c r="DT128" s="732">
        <v>0</v>
      </c>
      <c r="DU128" s="732">
        <v>0</v>
      </c>
      <c r="DV128" s="732">
        <v>0</v>
      </c>
      <c r="DW128" s="732">
        <v>0</v>
      </c>
      <c r="DX128" s="732">
        <v>0</v>
      </c>
      <c r="DY128" s="732">
        <v>0</v>
      </c>
      <c r="DZ128" s="732">
        <v>0</v>
      </c>
      <c r="EA128" s="732">
        <v>0</v>
      </c>
      <c r="EB128" s="732">
        <v>0</v>
      </c>
      <c r="EC128" s="732">
        <v>12.552000000000001</v>
      </c>
      <c r="ED128" s="732">
        <v>90299</v>
      </c>
      <c r="EE128" s="732">
        <v>0</v>
      </c>
      <c r="EF128" s="732">
        <v>0</v>
      </c>
      <c r="EG128" s="732">
        <v>0</v>
      </c>
      <c r="EH128" s="732">
        <v>228671</v>
      </c>
      <c r="EI128" s="732">
        <v>0</v>
      </c>
      <c r="EJ128" s="732">
        <v>0</v>
      </c>
      <c r="EK128" s="732">
        <v>9.5970000000000013</v>
      </c>
      <c r="EL128" s="732">
        <v>0</v>
      </c>
      <c r="EM128" s="732">
        <v>0.63300000000000001</v>
      </c>
      <c r="EN128" s="732">
        <v>0.85500000000000009</v>
      </c>
      <c r="EO128" s="732">
        <v>0</v>
      </c>
      <c r="EP128" s="732">
        <v>0</v>
      </c>
      <c r="EQ128" s="732">
        <v>11.085000000000001</v>
      </c>
      <c r="ER128" s="732">
        <v>0</v>
      </c>
      <c r="ES128" s="732">
        <v>34.965000000000003</v>
      </c>
      <c r="ET128" s="732">
        <v>49125</v>
      </c>
      <c r="EU128" s="732">
        <v>454404</v>
      </c>
      <c r="EV128" s="732">
        <v>0</v>
      </c>
      <c r="EW128" s="732">
        <v>0</v>
      </c>
      <c r="EX128" s="732">
        <v>0</v>
      </c>
      <c r="EZ128" s="732">
        <v>7764035</v>
      </c>
      <c r="FA128" s="732">
        <v>0</v>
      </c>
      <c r="FB128" s="732">
        <v>8218439</v>
      </c>
      <c r="FC128" s="732">
        <v>0.97326799999999991</v>
      </c>
      <c r="FD128" s="732">
        <v>0</v>
      </c>
      <c r="FE128" s="732">
        <v>1084991</v>
      </c>
      <c r="FF128" s="732">
        <v>244898</v>
      </c>
      <c r="FG128" s="732">
        <v>5.4563E-2</v>
      </c>
      <c r="FH128" s="732">
        <v>4.8908E-2</v>
      </c>
      <c r="FI128" s="732">
        <v>0</v>
      </c>
      <c r="FJ128" s="732">
        <v>0</v>
      </c>
      <c r="FK128" s="732">
        <v>1567.2370000000001</v>
      </c>
      <c r="FL128" s="732">
        <v>9597453</v>
      </c>
      <c r="FM128" s="732">
        <v>0</v>
      </c>
      <c r="FN128" s="732">
        <v>0</v>
      </c>
      <c r="FO128" s="732">
        <v>0</v>
      </c>
      <c r="FP128" s="732">
        <v>0</v>
      </c>
      <c r="FQ128" s="732">
        <v>0</v>
      </c>
      <c r="FR128" s="732">
        <v>0</v>
      </c>
      <c r="FS128" s="732">
        <v>0</v>
      </c>
      <c r="FT128" s="732">
        <v>0</v>
      </c>
      <c r="FU128" s="732">
        <v>0</v>
      </c>
      <c r="FV128" s="732">
        <v>0</v>
      </c>
      <c r="FW128" s="732">
        <v>0</v>
      </c>
      <c r="FX128" s="732">
        <v>0</v>
      </c>
      <c r="FY128" s="732">
        <v>0</v>
      </c>
      <c r="FZ128" s="732">
        <v>0</v>
      </c>
      <c r="GA128" s="732">
        <v>0</v>
      </c>
      <c r="GB128" s="732">
        <v>0</v>
      </c>
      <c r="GC128" s="732">
        <v>0</v>
      </c>
      <c r="GD128" s="732">
        <v>0</v>
      </c>
      <c r="GF128" s="732">
        <v>0</v>
      </c>
      <c r="GG128" s="732">
        <v>0</v>
      </c>
      <c r="GH128" s="732">
        <v>0</v>
      </c>
      <c r="GI128" s="732">
        <v>0</v>
      </c>
      <c r="GJ128" s="732">
        <v>0</v>
      </c>
      <c r="GK128" s="732">
        <v>4978</v>
      </c>
      <c r="GL128" s="732">
        <v>16256</v>
      </c>
      <c r="GM128" s="732">
        <v>0</v>
      </c>
      <c r="GN128" s="732">
        <v>0</v>
      </c>
      <c r="GO128" s="732">
        <v>0</v>
      </c>
      <c r="GP128" s="732">
        <v>9548328</v>
      </c>
      <c r="GQ128" s="732">
        <v>9548328</v>
      </c>
      <c r="GR128" s="732">
        <v>0</v>
      </c>
      <c r="GS128" s="732">
        <v>0</v>
      </c>
      <c r="GT128" s="732">
        <v>0</v>
      </c>
      <c r="HB128" s="732">
        <v>0</v>
      </c>
      <c r="HC128" s="732">
        <v>0</v>
      </c>
      <c r="HD128" s="732">
        <v>0</v>
      </c>
    </row>
    <row r="129" spans="1:212" x14ac:dyDescent="0.2">
      <c r="A129" s="732">
        <v>108804</v>
      </c>
      <c r="B129" s="732">
        <v>28349</v>
      </c>
      <c r="C129" s="732">
        <v>35</v>
      </c>
      <c r="D129" s="732">
        <v>2021</v>
      </c>
      <c r="E129" s="732">
        <v>5392</v>
      </c>
      <c r="F129" s="732">
        <v>0</v>
      </c>
      <c r="G129" s="732">
        <v>408.04500000000002</v>
      </c>
      <c r="H129" s="732">
        <v>395.50700000000001</v>
      </c>
      <c r="I129" s="732">
        <v>395.50700000000001</v>
      </c>
      <c r="J129" s="732">
        <v>408.04500000000002</v>
      </c>
      <c r="K129" s="732">
        <v>0</v>
      </c>
      <c r="L129" s="732">
        <v>6540</v>
      </c>
      <c r="M129" s="732">
        <v>0</v>
      </c>
      <c r="N129" s="732">
        <v>0</v>
      </c>
      <c r="P129" s="732">
        <v>408.04500000000002</v>
      </c>
      <c r="Q129" s="732">
        <v>0</v>
      </c>
      <c r="R129" s="732">
        <v>194519</v>
      </c>
      <c r="S129" s="732">
        <v>476.71000000000004</v>
      </c>
      <c r="U129" s="732">
        <v>0</v>
      </c>
      <c r="V129" s="732">
        <v>79.245000000000005</v>
      </c>
      <c r="W129" s="732">
        <v>51826</v>
      </c>
      <c r="X129" s="732">
        <v>51826</v>
      </c>
      <c r="Z129" s="732">
        <v>0</v>
      </c>
      <c r="AA129" s="732">
        <v>1</v>
      </c>
      <c r="AB129" s="732">
        <v>1</v>
      </c>
      <c r="AC129" s="732">
        <v>0</v>
      </c>
      <c r="AD129" s="732" t="s">
        <v>318</v>
      </c>
      <c r="AE129" s="732">
        <v>0</v>
      </c>
      <c r="AH129" s="732">
        <v>0</v>
      </c>
      <c r="AI129" s="732">
        <v>0</v>
      </c>
      <c r="AJ129" s="732">
        <v>5104</v>
      </c>
      <c r="AK129" s="732" t="s">
        <v>787</v>
      </c>
      <c r="AL129" s="732" t="s">
        <v>506</v>
      </c>
      <c r="AM129" s="732">
        <v>0</v>
      </c>
      <c r="AN129" s="732">
        <v>0</v>
      </c>
      <c r="AO129" s="732">
        <v>0</v>
      </c>
      <c r="AP129" s="732">
        <v>0</v>
      </c>
      <c r="AQ129" s="732">
        <v>0</v>
      </c>
      <c r="AR129" s="732">
        <v>0</v>
      </c>
      <c r="AS129" s="732">
        <v>0</v>
      </c>
      <c r="AT129" s="732">
        <v>0</v>
      </c>
      <c r="AU129" s="732">
        <v>0</v>
      </c>
      <c r="AV129" s="732">
        <v>0</v>
      </c>
      <c r="AW129" s="732">
        <v>4073328</v>
      </c>
      <c r="AX129" s="732">
        <v>3980143</v>
      </c>
      <c r="AY129" s="732">
        <v>0</v>
      </c>
      <c r="AZ129" s="732">
        <v>277433</v>
      </c>
      <c r="BA129" s="732">
        <v>14.667</v>
      </c>
      <c r="BB129" s="732">
        <v>0</v>
      </c>
      <c r="BC129" s="732">
        <v>0</v>
      </c>
      <c r="BD129" s="732">
        <v>0</v>
      </c>
      <c r="BE129" s="732">
        <v>0</v>
      </c>
      <c r="BF129" s="732">
        <v>3497162</v>
      </c>
      <c r="BG129" s="732">
        <v>0</v>
      </c>
      <c r="BH129" s="732">
        <v>301.505</v>
      </c>
      <c r="BI129" s="732">
        <v>82914</v>
      </c>
      <c r="BJ129" s="732">
        <v>12</v>
      </c>
      <c r="BK129" s="732">
        <v>0</v>
      </c>
      <c r="BL129" s="732">
        <v>0</v>
      </c>
      <c r="BM129" s="732">
        <v>0</v>
      </c>
      <c r="BN129" s="732">
        <v>0</v>
      </c>
      <c r="BO129" s="732">
        <v>0</v>
      </c>
      <c r="BP129" s="732">
        <v>0</v>
      </c>
      <c r="BQ129" s="732">
        <v>5392</v>
      </c>
      <c r="BR129" s="732">
        <v>1</v>
      </c>
      <c r="BS129" s="732">
        <v>0</v>
      </c>
      <c r="BT129" s="732">
        <v>0</v>
      </c>
      <c r="BU129" s="732">
        <v>0</v>
      </c>
      <c r="BV129" s="732">
        <v>0</v>
      </c>
      <c r="BW129" s="732">
        <v>0</v>
      </c>
      <c r="BX129" s="732">
        <v>0</v>
      </c>
      <c r="BY129" s="732">
        <v>0</v>
      </c>
      <c r="BZ129" s="732">
        <v>0</v>
      </c>
      <c r="CA129" s="732">
        <v>0</v>
      </c>
      <c r="CB129" s="732">
        <v>0</v>
      </c>
      <c r="CC129" s="732">
        <v>0</v>
      </c>
      <c r="CG129" s="732">
        <v>0</v>
      </c>
      <c r="CH129" s="732">
        <v>10271</v>
      </c>
      <c r="CI129" s="732">
        <v>0</v>
      </c>
      <c r="CJ129" s="732">
        <v>4</v>
      </c>
      <c r="CK129" s="732">
        <v>0</v>
      </c>
      <c r="CL129" s="732">
        <v>0</v>
      </c>
      <c r="CN129" s="732">
        <v>0</v>
      </c>
      <c r="CO129" s="732">
        <v>1</v>
      </c>
      <c r="CP129" s="732">
        <v>2.762</v>
      </c>
      <c r="CQ129" s="732">
        <v>11.75</v>
      </c>
      <c r="CR129" s="732">
        <v>408.04500000000002</v>
      </c>
      <c r="CS129" s="732">
        <v>0</v>
      </c>
      <c r="CT129" s="732">
        <v>0</v>
      </c>
      <c r="CU129" s="732">
        <v>0</v>
      </c>
      <c r="CV129" s="732">
        <v>0</v>
      </c>
      <c r="CW129" s="732">
        <v>0</v>
      </c>
      <c r="CX129" s="732">
        <v>0</v>
      </c>
      <c r="CY129" s="732">
        <v>0</v>
      </c>
      <c r="CZ129" s="732">
        <v>0</v>
      </c>
      <c r="DA129" s="732">
        <v>1</v>
      </c>
      <c r="DB129" s="732">
        <v>2586616</v>
      </c>
      <c r="DC129" s="732">
        <v>0</v>
      </c>
      <c r="DD129" s="732">
        <v>0</v>
      </c>
      <c r="DE129" s="732">
        <v>459540</v>
      </c>
      <c r="DF129" s="732">
        <v>503073</v>
      </c>
      <c r="DG129" s="732">
        <v>351.33</v>
      </c>
      <c r="DH129" s="732">
        <v>0</v>
      </c>
      <c r="DI129" s="732">
        <v>43533</v>
      </c>
      <c r="DK129" s="732">
        <v>5392</v>
      </c>
      <c r="DL129" s="732">
        <v>0</v>
      </c>
      <c r="DM129" s="732">
        <v>342760</v>
      </c>
      <c r="DN129" s="732">
        <v>0</v>
      </c>
      <c r="DO129" s="732">
        <v>0</v>
      </c>
      <c r="DP129" s="732">
        <v>0</v>
      </c>
      <c r="DQ129" s="732">
        <v>0</v>
      </c>
      <c r="DR129" s="732">
        <v>0</v>
      </c>
      <c r="DS129" s="732">
        <v>0</v>
      </c>
      <c r="DT129" s="732">
        <v>0</v>
      </c>
      <c r="DU129" s="732">
        <v>0</v>
      </c>
      <c r="DV129" s="732">
        <v>0</v>
      </c>
      <c r="DW129" s="732">
        <v>0</v>
      </c>
      <c r="DX129" s="732">
        <v>0</v>
      </c>
      <c r="DY129" s="732">
        <v>0</v>
      </c>
      <c r="DZ129" s="732">
        <v>0</v>
      </c>
      <c r="EA129" s="732">
        <v>0</v>
      </c>
      <c r="EB129" s="732">
        <v>0</v>
      </c>
      <c r="EC129" s="732">
        <v>46.888000000000005</v>
      </c>
      <c r="ED129" s="732">
        <v>337312</v>
      </c>
      <c r="EE129" s="732">
        <v>0</v>
      </c>
      <c r="EF129" s="732">
        <v>0</v>
      </c>
      <c r="EG129" s="732">
        <v>0</v>
      </c>
      <c r="EH129" s="732">
        <v>5448</v>
      </c>
      <c r="EI129" s="732">
        <v>0</v>
      </c>
      <c r="EJ129" s="732">
        <v>0</v>
      </c>
      <c r="EK129" s="732">
        <v>8.1000000000000003E-2</v>
      </c>
      <c r="EL129" s="732">
        <v>0</v>
      </c>
      <c r="EM129" s="732">
        <v>0</v>
      </c>
      <c r="EN129" s="732">
        <v>0.11800000000000001</v>
      </c>
      <c r="EO129" s="732">
        <v>0</v>
      </c>
      <c r="EP129" s="732">
        <v>0</v>
      </c>
      <c r="EQ129" s="732">
        <v>0.19900000000000001</v>
      </c>
      <c r="ER129" s="732">
        <v>0</v>
      </c>
      <c r="ES129" s="732">
        <v>0.83300000000000007</v>
      </c>
      <c r="ET129" s="732">
        <v>10271</v>
      </c>
      <c r="EU129" s="732">
        <v>277433</v>
      </c>
      <c r="EV129" s="732">
        <v>0</v>
      </c>
      <c r="EW129" s="732">
        <v>0</v>
      </c>
      <c r="EX129" s="732">
        <v>0</v>
      </c>
      <c r="EZ129" s="732">
        <v>3398697</v>
      </c>
      <c r="FA129" s="732">
        <v>0</v>
      </c>
      <c r="FB129" s="732">
        <v>3676130</v>
      </c>
      <c r="FC129" s="732">
        <v>0.97326799999999991</v>
      </c>
      <c r="FD129" s="732">
        <v>0</v>
      </c>
      <c r="FE129" s="732">
        <v>474373</v>
      </c>
      <c r="FF129" s="732">
        <v>107073</v>
      </c>
      <c r="FG129" s="732">
        <v>5.4563E-2</v>
      </c>
      <c r="FH129" s="732">
        <v>4.8908E-2</v>
      </c>
      <c r="FI129" s="732">
        <v>0</v>
      </c>
      <c r="FJ129" s="732">
        <v>0</v>
      </c>
      <c r="FK129" s="732">
        <v>685.21800000000007</v>
      </c>
      <c r="FL129" s="732">
        <v>4267847</v>
      </c>
      <c r="FM129" s="732">
        <v>0</v>
      </c>
      <c r="FN129" s="732">
        <v>0</v>
      </c>
      <c r="FO129" s="732">
        <v>0</v>
      </c>
      <c r="FP129" s="732">
        <v>0</v>
      </c>
      <c r="FQ129" s="732">
        <v>0</v>
      </c>
      <c r="FR129" s="732">
        <v>0</v>
      </c>
      <c r="FS129" s="732">
        <v>0</v>
      </c>
      <c r="FT129" s="732">
        <v>0</v>
      </c>
      <c r="FU129" s="732">
        <v>0</v>
      </c>
      <c r="FV129" s="732">
        <v>0</v>
      </c>
      <c r="FW129" s="732">
        <v>0</v>
      </c>
      <c r="FX129" s="732">
        <v>0</v>
      </c>
      <c r="FY129" s="732">
        <v>0</v>
      </c>
      <c r="FZ129" s="732">
        <v>0</v>
      </c>
      <c r="GA129" s="732">
        <v>0</v>
      </c>
      <c r="GB129" s="732">
        <v>108941</v>
      </c>
      <c r="GC129" s="732">
        <v>108941</v>
      </c>
      <c r="GD129" s="732">
        <v>12.339</v>
      </c>
      <c r="GF129" s="732">
        <v>0</v>
      </c>
      <c r="GG129" s="732">
        <v>0</v>
      </c>
      <c r="GH129" s="732">
        <v>0</v>
      </c>
      <c r="GI129" s="732">
        <v>0</v>
      </c>
      <c r="GJ129" s="732">
        <v>0</v>
      </c>
      <c r="GK129" s="732">
        <v>5153</v>
      </c>
      <c r="GL129" s="732">
        <v>9199</v>
      </c>
      <c r="GM129" s="732">
        <v>0</v>
      </c>
      <c r="GN129" s="732">
        <v>0</v>
      </c>
      <c r="GO129" s="732">
        <v>0</v>
      </c>
      <c r="GP129" s="732">
        <v>4257576</v>
      </c>
      <c r="GQ129" s="732">
        <v>4257576</v>
      </c>
      <c r="GR129" s="732">
        <v>0</v>
      </c>
      <c r="GS129" s="732">
        <v>0</v>
      </c>
      <c r="GT129" s="732">
        <v>0</v>
      </c>
      <c r="HB129" s="732">
        <v>0</v>
      </c>
      <c r="HC129" s="732">
        <v>0</v>
      </c>
      <c r="HD129" s="732">
        <v>0</v>
      </c>
    </row>
    <row r="130" spans="1:212" x14ac:dyDescent="0.2">
      <c r="A130" s="732">
        <v>108807</v>
      </c>
      <c r="B130" s="732">
        <v>28349</v>
      </c>
      <c r="C130" s="732">
        <v>35</v>
      </c>
      <c r="D130" s="732">
        <v>2021</v>
      </c>
      <c r="E130" s="732">
        <v>5392</v>
      </c>
      <c r="F130" s="732">
        <v>0</v>
      </c>
      <c r="G130" s="732">
        <v>45945.432999999997</v>
      </c>
      <c r="H130" s="732">
        <v>45288.243000000002</v>
      </c>
      <c r="I130" s="732">
        <v>45288.243000000002</v>
      </c>
      <c r="J130" s="732">
        <v>45945.432999999997</v>
      </c>
      <c r="K130" s="732">
        <v>0</v>
      </c>
      <c r="L130" s="732">
        <v>6540</v>
      </c>
      <c r="M130" s="732">
        <v>0</v>
      </c>
      <c r="N130" s="732">
        <v>0</v>
      </c>
      <c r="P130" s="732">
        <v>45945.432999999997</v>
      </c>
      <c r="Q130" s="732">
        <v>0</v>
      </c>
      <c r="R130" s="732">
        <v>21902647</v>
      </c>
      <c r="S130" s="732">
        <v>476.71000000000004</v>
      </c>
      <c r="U130" s="732">
        <v>0</v>
      </c>
      <c r="V130" s="732">
        <v>16186.993</v>
      </c>
      <c r="W130" s="732">
        <v>10586293</v>
      </c>
      <c r="X130" s="732">
        <v>10586293</v>
      </c>
      <c r="Z130" s="732">
        <v>0</v>
      </c>
      <c r="AA130" s="732">
        <v>1</v>
      </c>
      <c r="AB130" s="732">
        <v>1</v>
      </c>
      <c r="AC130" s="732">
        <v>0</v>
      </c>
      <c r="AD130" s="732" t="s">
        <v>318</v>
      </c>
      <c r="AE130" s="732">
        <v>0</v>
      </c>
      <c r="AH130" s="732">
        <v>0</v>
      </c>
      <c r="AI130" s="732">
        <v>0</v>
      </c>
      <c r="AJ130" s="732">
        <v>5104</v>
      </c>
      <c r="AK130" s="732" t="s">
        <v>787</v>
      </c>
      <c r="AL130" s="732" t="s">
        <v>97</v>
      </c>
      <c r="AM130" s="732">
        <v>0</v>
      </c>
      <c r="AN130" s="732">
        <v>0</v>
      </c>
      <c r="AO130" s="732">
        <v>0</v>
      </c>
      <c r="AP130" s="732">
        <v>0</v>
      </c>
      <c r="AQ130" s="732">
        <v>0</v>
      </c>
      <c r="AR130" s="732">
        <v>0</v>
      </c>
      <c r="AS130" s="732">
        <v>0</v>
      </c>
      <c r="AT130" s="732">
        <v>0</v>
      </c>
      <c r="AU130" s="732">
        <v>0</v>
      </c>
      <c r="AV130" s="732">
        <v>0</v>
      </c>
      <c r="AW130" s="732">
        <v>429074494</v>
      </c>
      <c r="AX130" s="732">
        <v>425727265</v>
      </c>
      <c r="AY130" s="732">
        <v>0</v>
      </c>
      <c r="AZ130" s="732">
        <v>24486272</v>
      </c>
      <c r="BA130" s="732">
        <v>1512.3330000000001</v>
      </c>
      <c r="BB130" s="732">
        <v>0</v>
      </c>
      <c r="BC130" s="732">
        <v>0</v>
      </c>
      <c r="BD130" s="732">
        <v>0</v>
      </c>
      <c r="BE130" s="732">
        <v>0</v>
      </c>
      <c r="BF130" s="732">
        <v>372976649</v>
      </c>
      <c r="BG130" s="732">
        <v>0</v>
      </c>
      <c r="BH130" s="732">
        <v>9395</v>
      </c>
      <c r="BI130" s="732">
        <v>2583625</v>
      </c>
      <c r="BJ130" s="732">
        <v>12</v>
      </c>
      <c r="BK130" s="732">
        <v>0</v>
      </c>
      <c r="BL130" s="732">
        <v>0</v>
      </c>
      <c r="BM130" s="732">
        <v>0</v>
      </c>
      <c r="BN130" s="732">
        <v>0</v>
      </c>
      <c r="BO130" s="732">
        <v>0</v>
      </c>
      <c r="BP130" s="732">
        <v>0</v>
      </c>
      <c r="BQ130" s="732">
        <v>5392</v>
      </c>
      <c r="BR130" s="732">
        <v>1</v>
      </c>
      <c r="BS130" s="732">
        <v>0</v>
      </c>
      <c r="BT130" s="732">
        <v>0</v>
      </c>
      <c r="BU130" s="732">
        <v>0</v>
      </c>
      <c r="BV130" s="732">
        <v>0</v>
      </c>
      <c r="BW130" s="732">
        <v>0</v>
      </c>
      <c r="BX130" s="732">
        <v>0</v>
      </c>
      <c r="BY130" s="732">
        <v>0</v>
      </c>
      <c r="BZ130" s="732">
        <v>0</v>
      </c>
      <c r="CA130" s="732">
        <v>0</v>
      </c>
      <c r="CB130" s="732">
        <v>0</v>
      </c>
      <c r="CC130" s="732">
        <v>0</v>
      </c>
      <c r="CG130" s="732">
        <v>0</v>
      </c>
      <c r="CH130" s="732">
        <v>763604</v>
      </c>
      <c r="CI130" s="732">
        <v>0</v>
      </c>
      <c r="CJ130" s="732">
        <v>5</v>
      </c>
      <c r="CK130" s="732">
        <v>0</v>
      </c>
      <c r="CL130" s="732">
        <v>0</v>
      </c>
      <c r="CN130" s="732">
        <v>0</v>
      </c>
      <c r="CO130" s="732">
        <v>1</v>
      </c>
      <c r="CP130" s="732">
        <v>0</v>
      </c>
      <c r="CQ130" s="732">
        <v>29.75</v>
      </c>
      <c r="CR130" s="732">
        <v>45945.432999999997</v>
      </c>
      <c r="CS130" s="732">
        <v>0</v>
      </c>
      <c r="CT130" s="732">
        <v>0</v>
      </c>
      <c r="CU130" s="732">
        <v>0</v>
      </c>
      <c r="CV130" s="732">
        <v>0</v>
      </c>
      <c r="CW130" s="732">
        <v>0</v>
      </c>
      <c r="CX130" s="732">
        <v>0</v>
      </c>
      <c r="CY130" s="732">
        <v>0</v>
      </c>
      <c r="CZ130" s="732">
        <v>0</v>
      </c>
      <c r="DA130" s="732">
        <v>1</v>
      </c>
      <c r="DB130" s="732">
        <v>296185109</v>
      </c>
      <c r="DC130" s="732">
        <v>0</v>
      </c>
      <c r="DD130" s="732">
        <v>0</v>
      </c>
      <c r="DE130" s="732">
        <v>55370688</v>
      </c>
      <c r="DF130" s="732">
        <v>55370688</v>
      </c>
      <c r="DG130" s="732">
        <v>42332.33</v>
      </c>
      <c r="DH130" s="732">
        <v>0</v>
      </c>
      <c r="DI130" s="732">
        <v>0</v>
      </c>
      <c r="DK130" s="732">
        <v>5392</v>
      </c>
      <c r="DL130" s="732">
        <v>0</v>
      </c>
      <c r="DM130" s="732">
        <v>20399001</v>
      </c>
      <c r="DN130" s="732">
        <v>0</v>
      </c>
      <c r="DO130" s="732">
        <v>0</v>
      </c>
      <c r="DP130" s="732">
        <v>0</v>
      </c>
      <c r="DQ130" s="732">
        <v>0</v>
      </c>
      <c r="DR130" s="732">
        <v>0</v>
      </c>
      <c r="DS130" s="732">
        <v>0</v>
      </c>
      <c r="DT130" s="732">
        <v>0</v>
      </c>
      <c r="DU130" s="732">
        <v>0</v>
      </c>
      <c r="DV130" s="732">
        <v>0</v>
      </c>
      <c r="DW130" s="732">
        <v>0</v>
      </c>
      <c r="DX130" s="732">
        <v>0</v>
      </c>
      <c r="DY130" s="732">
        <v>0</v>
      </c>
      <c r="DZ130" s="732">
        <v>0</v>
      </c>
      <c r="EA130" s="732">
        <v>0.49500000000000005</v>
      </c>
      <c r="EB130" s="732">
        <v>0</v>
      </c>
      <c r="EC130" s="732">
        <v>1133.7630000000001</v>
      </c>
      <c r="ED130" s="732">
        <v>8156291</v>
      </c>
      <c r="EE130" s="732">
        <v>0</v>
      </c>
      <c r="EF130" s="732">
        <v>0</v>
      </c>
      <c r="EG130" s="732">
        <v>0</v>
      </c>
      <c r="EH130" s="732">
        <v>12242710</v>
      </c>
      <c r="EI130" s="732">
        <v>0</v>
      </c>
      <c r="EJ130" s="732">
        <v>0</v>
      </c>
      <c r="EK130" s="732">
        <v>262.52800000000002</v>
      </c>
      <c r="EL130" s="732">
        <v>6.2970000000000006</v>
      </c>
      <c r="EM130" s="732">
        <v>251.96</v>
      </c>
      <c r="EN130" s="732">
        <v>65.207000000000008</v>
      </c>
      <c r="EO130" s="732">
        <v>0</v>
      </c>
      <c r="EP130" s="732">
        <v>0</v>
      </c>
      <c r="EQ130" s="732">
        <v>580.19000000000005</v>
      </c>
      <c r="ER130" s="732">
        <v>0</v>
      </c>
      <c r="ES130" s="732">
        <v>1871.9740000000002</v>
      </c>
      <c r="ET130" s="732">
        <v>763604</v>
      </c>
      <c r="EU130" s="732">
        <v>24486272</v>
      </c>
      <c r="EV130" s="732">
        <v>0</v>
      </c>
      <c r="EW130" s="732">
        <v>0</v>
      </c>
      <c r="EX130" s="732">
        <v>0</v>
      </c>
      <c r="EZ130" s="732">
        <v>363715317</v>
      </c>
      <c r="FA130" s="732">
        <v>0</v>
      </c>
      <c r="FB130" s="732">
        <v>388201589</v>
      </c>
      <c r="FC130" s="732">
        <v>0.97326799999999991</v>
      </c>
      <c r="FD130" s="732">
        <v>0</v>
      </c>
      <c r="FE130" s="732">
        <v>50592492</v>
      </c>
      <c r="FF130" s="732">
        <v>11419456</v>
      </c>
      <c r="FG130" s="732">
        <v>5.4563E-2</v>
      </c>
      <c r="FH130" s="732">
        <v>4.8908E-2</v>
      </c>
      <c r="FI130" s="732">
        <v>0</v>
      </c>
      <c r="FJ130" s="732">
        <v>0</v>
      </c>
      <c r="FK130" s="732">
        <v>73079.346999999994</v>
      </c>
      <c r="FL130" s="732">
        <v>450977141</v>
      </c>
      <c r="FM130" s="732">
        <v>0</v>
      </c>
      <c r="FN130" s="732">
        <v>0</v>
      </c>
      <c r="FO130" s="732">
        <v>1852545</v>
      </c>
      <c r="FP130" s="732">
        <v>544495</v>
      </c>
      <c r="FQ130" s="732">
        <v>2397040</v>
      </c>
      <c r="FR130" s="732">
        <v>1852545</v>
      </c>
      <c r="FS130" s="732">
        <v>0</v>
      </c>
      <c r="FT130" s="732">
        <v>0</v>
      </c>
      <c r="FU130" s="732">
        <v>0</v>
      </c>
      <c r="FV130" s="732">
        <v>0</v>
      </c>
      <c r="FW130" s="732">
        <v>0</v>
      </c>
      <c r="FX130" s="732">
        <v>0</v>
      </c>
      <c r="FY130" s="732">
        <v>0</v>
      </c>
      <c r="FZ130" s="732">
        <v>0</v>
      </c>
      <c r="GA130" s="732">
        <v>0</v>
      </c>
      <c r="GB130" s="732">
        <v>679833</v>
      </c>
      <c r="GC130" s="732">
        <v>679833</v>
      </c>
      <c r="GD130" s="732">
        <v>77</v>
      </c>
      <c r="GF130" s="732">
        <v>0</v>
      </c>
      <c r="GG130" s="732">
        <v>0</v>
      </c>
      <c r="GH130" s="732">
        <v>0</v>
      </c>
      <c r="GI130" s="732">
        <v>0</v>
      </c>
      <c r="GJ130" s="732">
        <v>0</v>
      </c>
      <c r="GK130" s="732">
        <v>5071</v>
      </c>
      <c r="GL130" s="732">
        <v>120568</v>
      </c>
      <c r="GM130" s="732">
        <v>0</v>
      </c>
      <c r="GN130" s="732">
        <v>563496</v>
      </c>
      <c r="GO130" s="732">
        <v>0</v>
      </c>
      <c r="GP130" s="732">
        <v>450213537</v>
      </c>
      <c r="GQ130" s="732">
        <v>450213537</v>
      </c>
      <c r="GR130" s="732">
        <v>0</v>
      </c>
      <c r="GS130" s="732">
        <v>0</v>
      </c>
      <c r="GT130" s="732">
        <v>0</v>
      </c>
      <c r="HB130" s="732">
        <v>0</v>
      </c>
      <c r="HC130" s="732">
        <v>0</v>
      </c>
      <c r="HD130" s="732">
        <v>0</v>
      </c>
    </row>
    <row r="131" spans="1:212" x14ac:dyDescent="0.2">
      <c r="A131" s="732">
        <v>108808</v>
      </c>
      <c r="B131" s="732">
        <v>28349</v>
      </c>
      <c r="C131" s="732">
        <v>35</v>
      </c>
      <c r="D131" s="732">
        <v>2021</v>
      </c>
      <c r="E131" s="732">
        <v>5392</v>
      </c>
      <c r="F131" s="732">
        <v>0</v>
      </c>
      <c r="G131" s="732">
        <v>4041.17</v>
      </c>
      <c r="H131" s="732">
        <v>3772.623</v>
      </c>
      <c r="I131" s="732">
        <v>3772.623</v>
      </c>
      <c r="J131" s="732">
        <v>4041.17</v>
      </c>
      <c r="K131" s="732">
        <v>0</v>
      </c>
      <c r="L131" s="732">
        <v>6540</v>
      </c>
      <c r="M131" s="732">
        <v>0</v>
      </c>
      <c r="N131" s="732">
        <v>0</v>
      </c>
      <c r="P131" s="732">
        <v>4041.17</v>
      </c>
      <c r="Q131" s="732">
        <v>0</v>
      </c>
      <c r="R131" s="732">
        <v>1926466</v>
      </c>
      <c r="S131" s="732">
        <v>476.71000000000004</v>
      </c>
      <c r="U131" s="732">
        <v>0</v>
      </c>
      <c r="V131" s="732">
        <v>1474.8480000000002</v>
      </c>
      <c r="W131" s="732">
        <v>964551</v>
      </c>
      <c r="X131" s="732">
        <v>964551</v>
      </c>
      <c r="Z131" s="732">
        <v>0</v>
      </c>
      <c r="AA131" s="732">
        <v>1</v>
      </c>
      <c r="AB131" s="732">
        <v>1</v>
      </c>
      <c r="AC131" s="732">
        <v>0</v>
      </c>
      <c r="AD131" s="732" t="s">
        <v>318</v>
      </c>
      <c r="AE131" s="732">
        <v>0</v>
      </c>
      <c r="AH131" s="732">
        <v>0</v>
      </c>
      <c r="AI131" s="732">
        <v>0</v>
      </c>
      <c r="AJ131" s="732">
        <v>5104</v>
      </c>
      <c r="AK131" s="732" t="s">
        <v>787</v>
      </c>
      <c r="AL131" s="732" t="s">
        <v>90</v>
      </c>
      <c r="AM131" s="732">
        <v>0</v>
      </c>
      <c r="AN131" s="732">
        <v>0</v>
      </c>
      <c r="AO131" s="732">
        <v>0</v>
      </c>
      <c r="AP131" s="732">
        <v>0</v>
      </c>
      <c r="AQ131" s="732">
        <v>0</v>
      </c>
      <c r="AR131" s="732">
        <v>0</v>
      </c>
      <c r="AS131" s="732">
        <v>0</v>
      </c>
      <c r="AT131" s="732">
        <v>0</v>
      </c>
      <c r="AU131" s="732">
        <v>0</v>
      </c>
      <c r="AV131" s="732">
        <v>0</v>
      </c>
      <c r="AW131" s="732">
        <v>37894438</v>
      </c>
      <c r="AX131" s="732">
        <v>37727925</v>
      </c>
      <c r="AY131" s="732">
        <v>0</v>
      </c>
      <c r="AZ131" s="732">
        <v>2092979</v>
      </c>
      <c r="BA131" s="732">
        <v>0</v>
      </c>
      <c r="BB131" s="732">
        <v>158576</v>
      </c>
      <c r="BC131" s="732">
        <v>158576</v>
      </c>
      <c r="BD131" s="732">
        <v>202.059</v>
      </c>
      <c r="BE131" s="732">
        <v>0</v>
      </c>
      <c r="BF131" s="732">
        <v>33218935</v>
      </c>
      <c r="BG131" s="732">
        <v>0</v>
      </c>
      <c r="BH131" s="732">
        <v>605.5</v>
      </c>
      <c r="BI131" s="732">
        <v>166513</v>
      </c>
      <c r="BJ131" s="732">
        <v>12</v>
      </c>
      <c r="BK131" s="732">
        <v>0</v>
      </c>
      <c r="BL131" s="732">
        <v>0</v>
      </c>
      <c r="BM131" s="732">
        <v>0</v>
      </c>
      <c r="BN131" s="732">
        <v>0</v>
      </c>
      <c r="BO131" s="732">
        <v>0</v>
      </c>
      <c r="BP131" s="732">
        <v>0</v>
      </c>
      <c r="BQ131" s="732">
        <v>5392</v>
      </c>
      <c r="BR131" s="732">
        <v>1</v>
      </c>
      <c r="BS131" s="732">
        <v>0</v>
      </c>
      <c r="BT131" s="732">
        <v>0</v>
      </c>
      <c r="BU131" s="732">
        <v>0</v>
      </c>
      <c r="BV131" s="732">
        <v>0</v>
      </c>
      <c r="BW131" s="732">
        <v>0</v>
      </c>
      <c r="BX131" s="732">
        <v>0</v>
      </c>
      <c r="BY131" s="732">
        <v>0</v>
      </c>
      <c r="BZ131" s="732">
        <v>0</v>
      </c>
      <c r="CA131" s="732">
        <v>0</v>
      </c>
      <c r="CB131" s="732">
        <v>0</v>
      </c>
      <c r="CC131" s="732">
        <v>0</v>
      </c>
      <c r="CG131" s="732">
        <v>0</v>
      </c>
      <c r="CH131" s="732">
        <v>0</v>
      </c>
      <c r="CI131" s="732">
        <v>0</v>
      </c>
      <c r="CJ131" s="732">
        <v>4</v>
      </c>
      <c r="CK131" s="732">
        <v>0</v>
      </c>
      <c r="CL131" s="732">
        <v>0</v>
      </c>
      <c r="CN131" s="732">
        <v>0</v>
      </c>
      <c r="CO131" s="732">
        <v>1</v>
      </c>
      <c r="CP131" s="732">
        <v>0</v>
      </c>
      <c r="CQ131" s="732">
        <v>0</v>
      </c>
      <c r="CR131" s="732">
        <v>4041.17</v>
      </c>
      <c r="CS131" s="732">
        <v>0</v>
      </c>
      <c r="CT131" s="732">
        <v>0</v>
      </c>
      <c r="CU131" s="732">
        <v>0</v>
      </c>
      <c r="CV131" s="732">
        <v>0</v>
      </c>
      <c r="CW131" s="732">
        <v>0</v>
      </c>
      <c r="CX131" s="732">
        <v>0</v>
      </c>
      <c r="CY131" s="732">
        <v>0</v>
      </c>
      <c r="CZ131" s="732">
        <v>0</v>
      </c>
      <c r="DA131" s="732">
        <v>1</v>
      </c>
      <c r="DB131" s="732">
        <v>24672954</v>
      </c>
      <c r="DC131" s="732">
        <v>0</v>
      </c>
      <c r="DD131" s="732">
        <v>0</v>
      </c>
      <c r="DE131" s="732">
        <v>4926150</v>
      </c>
      <c r="DF131" s="732">
        <v>4926150</v>
      </c>
      <c r="DG131" s="732">
        <v>3766.17</v>
      </c>
      <c r="DH131" s="732">
        <v>0</v>
      </c>
      <c r="DI131" s="732">
        <v>0</v>
      </c>
      <c r="DK131" s="732">
        <v>5392</v>
      </c>
      <c r="DL131" s="732">
        <v>0</v>
      </c>
      <c r="DM131" s="732">
        <v>1743910</v>
      </c>
      <c r="DN131" s="732">
        <v>0</v>
      </c>
      <c r="DO131" s="732">
        <v>0</v>
      </c>
      <c r="DP131" s="732">
        <v>0</v>
      </c>
      <c r="DQ131" s="732">
        <v>0</v>
      </c>
      <c r="DR131" s="732">
        <v>0</v>
      </c>
      <c r="DS131" s="732">
        <v>0</v>
      </c>
      <c r="DT131" s="732">
        <v>0</v>
      </c>
      <c r="DU131" s="732">
        <v>0</v>
      </c>
      <c r="DV131" s="732">
        <v>0</v>
      </c>
      <c r="DW131" s="732">
        <v>0</v>
      </c>
      <c r="DX131" s="732">
        <v>0</v>
      </c>
      <c r="DY131" s="732">
        <v>0</v>
      </c>
      <c r="DZ131" s="732">
        <v>0</v>
      </c>
      <c r="EA131" s="732">
        <v>3.0000000000000001E-3</v>
      </c>
      <c r="EB131" s="732">
        <v>0</v>
      </c>
      <c r="EC131" s="732">
        <v>14.450000000000001</v>
      </c>
      <c r="ED131" s="732">
        <v>103953</v>
      </c>
      <c r="EE131" s="732">
        <v>0</v>
      </c>
      <c r="EF131" s="732">
        <v>0</v>
      </c>
      <c r="EG131" s="732">
        <v>0</v>
      </c>
      <c r="EH131" s="732">
        <v>1639957</v>
      </c>
      <c r="EI131" s="732">
        <v>0</v>
      </c>
      <c r="EJ131" s="732">
        <v>0</v>
      </c>
      <c r="EK131" s="732">
        <v>67.88</v>
      </c>
      <c r="EL131" s="732">
        <v>0</v>
      </c>
      <c r="EM131" s="732">
        <v>6.5960000000000001</v>
      </c>
      <c r="EN131" s="732">
        <v>5.4630000000000001</v>
      </c>
      <c r="EO131" s="732">
        <v>0</v>
      </c>
      <c r="EP131" s="732">
        <v>0</v>
      </c>
      <c r="EQ131" s="732">
        <v>79.942000000000007</v>
      </c>
      <c r="ER131" s="732">
        <v>0</v>
      </c>
      <c r="ES131" s="732">
        <v>250.75800000000001</v>
      </c>
      <c r="ET131" s="732">
        <v>0</v>
      </c>
      <c r="EU131" s="732">
        <v>2092979</v>
      </c>
      <c r="EV131" s="732">
        <v>0</v>
      </c>
      <c r="EW131" s="732">
        <v>0</v>
      </c>
      <c r="EX131" s="732">
        <v>0</v>
      </c>
      <c r="EZ131" s="732">
        <v>32204869</v>
      </c>
      <c r="FA131" s="732">
        <v>0</v>
      </c>
      <c r="FB131" s="732">
        <v>34297848</v>
      </c>
      <c r="FC131" s="732">
        <v>0.97326799999999991</v>
      </c>
      <c r="FD131" s="732">
        <v>0</v>
      </c>
      <c r="FE131" s="732">
        <v>4505989</v>
      </c>
      <c r="FF131" s="732">
        <v>1017067</v>
      </c>
      <c r="FG131" s="732">
        <v>5.4563E-2</v>
      </c>
      <c r="FH131" s="732">
        <v>4.8908E-2</v>
      </c>
      <c r="FI131" s="732">
        <v>0</v>
      </c>
      <c r="FJ131" s="732">
        <v>0</v>
      </c>
      <c r="FK131" s="732">
        <v>6508.7670000000007</v>
      </c>
      <c r="FL131" s="732">
        <v>39820904</v>
      </c>
      <c r="FM131" s="732">
        <v>0</v>
      </c>
      <c r="FN131" s="732">
        <v>0</v>
      </c>
      <c r="FO131" s="732">
        <v>0</v>
      </c>
      <c r="FP131" s="732">
        <v>0</v>
      </c>
      <c r="FQ131" s="732">
        <v>0</v>
      </c>
      <c r="FR131" s="732">
        <v>0</v>
      </c>
      <c r="FS131" s="732">
        <v>0</v>
      </c>
      <c r="FT131" s="732">
        <v>0</v>
      </c>
      <c r="FU131" s="732">
        <v>0</v>
      </c>
      <c r="FV131" s="732">
        <v>0</v>
      </c>
      <c r="FW131" s="732">
        <v>0</v>
      </c>
      <c r="FX131" s="732">
        <v>0</v>
      </c>
      <c r="FY131" s="732">
        <v>0</v>
      </c>
      <c r="FZ131" s="732">
        <v>0</v>
      </c>
      <c r="GA131" s="732">
        <v>0</v>
      </c>
      <c r="GB131" s="732">
        <v>1665194</v>
      </c>
      <c r="GC131" s="732">
        <v>1665194</v>
      </c>
      <c r="GD131" s="732">
        <v>188.60500000000002</v>
      </c>
      <c r="GF131" s="732">
        <v>0</v>
      </c>
      <c r="GG131" s="732">
        <v>0</v>
      </c>
      <c r="GH131" s="732">
        <v>0</v>
      </c>
      <c r="GI131" s="732">
        <v>0</v>
      </c>
      <c r="GJ131" s="732">
        <v>0</v>
      </c>
      <c r="GK131" s="732">
        <v>4955</v>
      </c>
      <c r="GL131" s="732">
        <v>19656</v>
      </c>
      <c r="GM131" s="732">
        <v>0</v>
      </c>
      <c r="GN131" s="732">
        <v>0</v>
      </c>
      <c r="GO131" s="732">
        <v>0</v>
      </c>
      <c r="GP131" s="732">
        <v>39820904</v>
      </c>
      <c r="GQ131" s="732">
        <v>39820904</v>
      </c>
      <c r="GR131" s="732">
        <v>0</v>
      </c>
      <c r="GS131" s="732">
        <v>0</v>
      </c>
      <c r="GT131" s="732">
        <v>0</v>
      </c>
      <c r="HB131" s="732">
        <v>0</v>
      </c>
      <c r="HC131" s="732">
        <v>0</v>
      </c>
      <c r="HD131" s="732">
        <v>0</v>
      </c>
    </row>
    <row r="132" spans="1:212" x14ac:dyDescent="0.2">
      <c r="A132" s="732">
        <v>108809</v>
      </c>
      <c r="B132" s="732">
        <v>28349</v>
      </c>
      <c r="C132" s="732">
        <v>35</v>
      </c>
      <c r="D132" s="732">
        <v>2021</v>
      </c>
      <c r="E132" s="732">
        <v>5392</v>
      </c>
      <c r="F132" s="732">
        <v>0</v>
      </c>
      <c r="G132" s="732">
        <v>270.60599999999999</v>
      </c>
      <c r="H132" s="732">
        <v>259.93600000000004</v>
      </c>
      <c r="I132" s="732">
        <v>259.93600000000004</v>
      </c>
      <c r="J132" s="732">
        <v>270.60599999999999</v>
      </c>
      <c r="K132" s="732">
        <v>0</v>
      </c>
      <c r="L132" s="732">
        <v>6540</v>
      </c>
      <c r="M132" s="732">
        <v>0</v>
      </c>
      <c r="N132" s="732">
        <v>0</v>
      </c>
      <c r="P132" s="732">
        <v>270.60599999999999</v>
      </c>
      <c r="Q132" s="732">
        <v>0</v>
      </c>
      <c r="R132" s="732">
        <v>129001</v>
      </c>
      <c r="S132" s="732">
        <v>476.71000000000004</v>
      </c>
      <c r="U132" s="732">
        <v>0</v>
      </c>
      <c r="V132" s="732">
        <v>171.13300000000001</v>
      </c>
      <c r="W132" s="732">
        <v>111921</v>
      </c>
      <c r="X132" s="732">
        <v>111921</v>
      </c>
      <c r="Z132" s="732">
        <v>0</v>
      </c>
      <c r="AA132" s="732">
        <v>1</v>
      </c>
      <c r="AB132" s="732">
        <v>1</v>
      </c>
      <c r="AC132" s="732">
        <v>0</v>
      </c>
      <c r="AD132" s="732" t="s">
        <v>318</v>
      </c>
      <c r="AE132" s="732">
        <v>0</v>
      </c>
      <c r="AH132" s="732">
        <v>0</v>
      </c>
      <c r="AI132" s="732">
        <v>0</v>
      </c>
      <c r="AJ132" s="732">
        <v>5104</v>
      </c>
      <c r="AK132" s="732" t="s">
        <v>787</v>
      </c>
      <c r="AL132" s="732" t="s">
        <v>119</v>
      </c>
      <c r="AM132" s="732">
        <v>0</v>
      </c>
      <c r="AN132" s="732">
        <v>0</v>
      </c>
      <c r="AO132" s="732">
        <v>0</v>
      </c>
      <c r="AP132" s="732">
        <v>0</v>
      </c>
      <c r="AQ132" s="732">
        <v>0</v>
      </c>
      <c r="AR132" s="732">
        <v>0</v>
      </c>
      <c r="AS132" s="732">
        <v>0</v>
      </c>
      <c r="AT132" s="732">
        <v>0</v>
      </c>
      <c r="AU132" s="732">
        <v>0</v>
      </c>
      <c r="AV132" s="732">
        <v>0</v>
      </c>
      <c r="AW132" s="732">
        <v>2641656</v>
      </c>
      <c r="AX132" s="732">
        <v>2641656</v>
      </c>
      <c r="AY132" s="732">
        <v>0</v>
      </c>
      <c r="AZ132" s="732">
        <v>129001</v>
      </c>
      <c r="BA132" s="732">
        <v>0</v>
      </c>
      <c r="BB132" s="732">
        <v>0</v>
      </c>
      <c r="BC132" s="732">
        <v>0</v>
      </c>
      <c r="BD132" s="732">
        <v>0</v>
      </c>
      <c r="BE132" s="732">
        <v>0</v>
      </c>
      <c r="BF132" s="732">
        <v>2321011</v>
      </c>
      <c r="BG132" s="732">
        <v>0</v>
      </c>
      <c r="BH132" s="732">
        <v>0</v>
      </c>
      <c r="BI132" s="732">
        <v>0</v>
      </c>
      <c r="BJ132" s="732">
        <v>12</v>
      </c>
      <c r="BK132" s="732">
        <v>0</v>
      </c>
      <c r="BL132" s="732">
        <v>0</v>
      </c>
      <c r="BM132" s="732">
        <v>0</v>
      </c>
      <c r="BN132" s="732">
        <v>0</v>
      </c>
      <c r="BO132" s="732">
        <v>0</v>
      </c>
      <c r="BP132" s="732">
        <v>0</v>
      </c>
      <c r="BQ132" s="732">
        <v>5392</v>
      </c>
      <c r="BR132" s="732">
        <v>1</v>
      </c>
      <c r="BS132" s="732">
        <v>0</v>
      </c>
      <c r="BT132" s="732">
        <v>0</v>
      </c>
      <c r="BU132" s="732">
        <v>0</v>
      </c>
      <c r="BV132" s="732">
        <v>0</v>
      </c>
      <c r="BW132" s="732">
        <v>0</v>
      </c>
      <c r="BX132" s="732">
        <v>0</v>
      </c>
      <c r="BY132" s="732">
        <v>0</v>
      </c>
      <c r="BZ132" s="732">
        <v>0</v>
      </c>
      <c r="CA132" s="732">
        <v>0</v>
      </c>
      <c r="CB132" s="732">
        <v>0</v>
      </c>
      <c r="CC132" s="732">
        <v>0</v>
      </c>
      <c r="CG132" s="732">
        <v>0</v>
      </c>
      <c r="CH132" s="732">
        <v>0</v>
      </c>
      <c r="CI132" s="732">
        <v>0</v>
      </c>
      <c r="CJ132" s="732">
        <v>4</v>
      </c>
      <c r="CK132" s="732">
        <v>0</v>
      </c>
      <c r="CL132" s="732">
        <v>0</v>
      </c>
      <c r="CN132" s="732">
        <v>0</v>
      </c>
      <c r="CO132" s="732">
        <v>1</v>
      </c>
      <c r="CP132" s="732">
        <v>0</v>
      </c>
      <c r="CQ132" s="732">
        <v>0</v>
      </c>
      <c r="CR132" s="732">
        <v>270.60599999999999</v>
      </c>
      <c r="CS132" s="732">
        <v>0</v>
      </c>
      <c r="CT132" s="732">
        <v>0</v>
      </c>
      <c r="CU132" s="732">
        <v>0</v>
      </c>
      <c r="CV132" s="732">
        <v>0</v>
      </c>
      <c r="CW132" s="732">
        <v>0</v>
      </c>
      <c r="CX132" s="732">
        <v>0</v>
      </c>
      <c r="CY132" s="732">
        <v>0</v>
      </c>
      <c r="CZ132" s="732">
        <v>0</v>
      </c>
      <c r="DA132" s="732">
        <v>1</v>
      </c>
      <c r="DB132" s="732">
        <v>1699981</v>
      </c>
      <c r="DC132" s="732">
        <v>0</v>
      </c>
      <c r="DD132" s="732">
        <v>0</v>
      </c>
      <c r="DE132" s="732">
        <v>341610</v>
      </c>
      <c r="DF132" s="732">
        <v>341610</v>
      </c>
      <c r="DG132" s="732">
        <v>261.17</v>
      </c>
      <c r="DH132" s="732">
        <v>0</v>
      </c>
      <c r="DI132" s="732">
        <v>0</v>
      </c>
      <c r="DK132" s="732">
        <v>5392</v>
      </c>
      <c r="DL132" s="732">
        <v>0</v>
      </c>
      <c r="DM132" s="732">
        <v>231248</v>
      </c>
      <c r="DN132" s="732">
        <v>0</v>
      </c>
      <c r="DO132" s="732">
        <v>0</v>
      </c>
      <c r="DP132" s="732">
        <v>0</v>
      </c>
      <c r="DQ132" s="732">
        <v>0</v>
      </c>
      <c r="DR132" s="732">
        <v>0</v>
      </c>
      <c r="DS132" s="732">
        <v>0</v>
      </c>
      <c r="DT132" s="732">
        <v>0</v>
      </c>
      <c r="DU132" s="732">
        <v>0</v>
      </c>
      <c r="DV132" s="732">
        <v>0</v>
      </c>
      <c r="DW132" s="732">
        <v>0</v>
      </c>
      <c r="DX132" s="732">
        <v>0</v>
      </c>
      <c r="DY132" s="732">
        <v>0</v>
      </c>
      <c r="DZ132" s="732">
        <v>0</v>
      </c>
      <c r="EA132" s="732">
        <v>0</v>
      </c>
      <c r="EB132" s="732">
        <v>0</v>
      </c>
      <c r="EC132" s="732">
        <v>1.67</v>
      </c>
      <c r="ED132" s="732">
        <v>12014</v>
      </c>
      <c r="EE132" s="732">
        <v>0</v>
      </c>
      <c r="EF132" s="732">
        <v>0</v>
      </c>
      <c r="EG132" s="732">
        <v>0</v>
      </c>
      <c r="EH132" s="732">
        <v>219234</v>
      </c>
      <c r="EI132" s="732">
        <v>0</v>
      </c>
      <c r="EJ132" s="732">
        <v>0</v>
      </c>
      <c r="EK132" s="732">
        <v>9.9139999999999997</v>
      </c>
      <c r="EL132" s="732">
        <v>0</v>
      </c>
      <c r="EM132" s="732">
        <v>0</v>
      </c>
      <c r="EN132" s="732">
        <v>0.75600000000000001</v>
      </c>
      <c r="EO132" s="732">
        <v>0</v>
      </c>
      <c r="EP132" s="732">
        <v>0</v>
      </c>
      <c r="EQ132" s="732">
        <v>10.67</v>
      </c>
      <c r="ER132" s="732">
        <v>0</v>
      </c>
      <c r="ES132" s="732">
        <v>33.521999999999998</v>
      </c>
      <c r="ET132" s="732">
        <v>0</v>
      </c>
      <c r="EU132" s="732">
        <v>129001</v>
      </c>
      <c r="EV132" s="732">
        <v>0</v>
      </c>
      <c r="EW132" s="732">
        <v>0</v>
      </c>
      <c r="EX132" s="732">
        <v>0</v>
      </c>
      <c r="EZ132" s="732">
        <v>2255759</v>
      </c>
      <c r="FA132" s="732">
        <v>0</v>
      </c>
      <c r="FB132" s="732">
        <v>2384760</v>
      </c>
      <c r="FC132" s="732">
        <v>0.97326799999999991</v>
      </c>
      <c r="FD132" s="732">
        <v>0</v>
      </c>
      <c r="FE132" s="732">
        <v>314834</v>
      </c>
      <c r="FF132" s="732">
        <v>71063</v>
      </c>
      <c r="FG132" s="732">
        <v>5.4563E-2</v>
      </c>
      <c r="FH132" s="732">
        <v>4.8908E-2</v>
      </c>
      <c r="FI132" s="732">
        <v>0</v>
      </c>
      <c r="FJ132" s="732">
        <v>0</v>
      </c>
      <c r="FK132" s="732">
        <v>454.76800000000003</v>
      </c>
      <c r="FL132" s="732">
        <v>2770657</v>
      </c>
      <c r="FM132" s="732">
        <v>0</v>
      </c>
      <c r="FN132" s="732">
        <v>0</v>
      </c>
      <c r="FO132" s="732">
        <v>0</v>
      </c>
      <c r="FP132" s="732">
        <v>0</v>
      </c>
      <c r="FQ132" s="732">
        <v>0</v>
      </c>
      <c r="FR132" s="732">
        <v>0</v>
      </c>
      <c r="FS132" s="732">
        <v>0</v>
      </c>
      <c r="FT132" s="732">
        <v>0</v>
      </c>
      <c r="FU132" s="732">
        <v>0</v>
      </c>
      <c r="FV132" s="732">
        <v>0</v>
      </c>
      <c r="FW132" s="732">
        <v>0</v>
      </c>
      <c r="FX132" s="732">
        <v>0</v>
      </c>
      <c r="FY132" s="732">
        <v>0</v>
      </c>
      <c r="FZ132" s="732">
        <v>0</v>
      </c>
      <c r="GA132" s="732">
        <v>0</v>
      </c>
      <c r="GB132" s="732">
        <v>0</v>
      </c>
      <c r="GC132" s="732">
        <v>0</v>
      </c>
      <c r="GD132" s="732">
        <v>0</v>
      </c>
      <c r="GF132" s="732">
        <v>0</v>
      </c>
      <c r="GG132" s="732">
        <v>0</v>
      </c>
      <c r="GH132" s="732">
        <v>0</v>
      </c>
      <c r="GI132" s="732">
        <v>0</v>
      </c>
      <c r="GJ132" s="732">
        <v>0</v>
      </c>
      <c r="GK132" s="732">
        <v>4971</v>
      </c>
      <c r="GL132" s="732">
        <v>0</v>
      </c>
      <c r="GM132" s="732">
        <v>0</v>
      </c>
      <c r="GN132" s="732">
        <v>0</v>
      </c>
      <c r="GO132" s="732">
        <v>0</v>
      </c>
      <c r="GP132" s="732">
        <v>2770657</v>
      </c>
      <c r="GQ132" s="732">
        <v>2770657</v>
      </c>
      <c r="GR132" s="732">
        <v>0</v>
      </c>
      <c r="GS132" s="732">
        <v>0</v>
      </c>
      <c r="GT132" s="732">
        <v>0</v>
      </c>
      <c r="HB132" s="732">
        <v>0</v>
      </c>
      <c r="HC132" s="732">
        <v>0</v>
      </c>
      <c r="HD132" s="732">
        <v>0</v>
      </c>
    </row>
    <row r="133" spans="1:212" x14ac:dyDescent="0.2">
      <c r="A133" s="732">
        <v>111801</v>
      </c>
      <c r="B133" s="732">
        <v>28349</v>
      </c>
      <c r="C133" s="732">
        <v>35</v>
      </c>
      <c r="D133" s="732">
        <v>2021</v>
      </c>
      <c r="E133" s="732">
        <v>5392</v>
      </c>
      <c r="F133" s="732">
        <v>0</v>
      </c>
      <c r="G133" s="732">
        <v>76.313000000000002</v>
      </c>
      <c r="H133" s="732">
        <v>66.385000000000005</v>
      </c>
      <c r="I133" s="732">
        <v>66.385000000000005</v>
      </c>
      <c r="J133" s="732">
        <v>76.313000000000002</v>
      </c>
      <c r="K133" s="732">
        <v>0</v>
      </c>
      <c r="L133" s="732">
        <v>6540</v>
      </c>
      <c r="M133" s="732">
        <v>0</v>
      </c>
      <c r="N133" s="732">
        <v>0</v>
      </c>
      <c r="P133" s="732">
        <v>76.313000000000002</v>
      </c>
      <c r="Q133" s="732">
        <v>0</v>
      </c>
      <c r="R133" s="732">
        <v>36379</v>
      </c>
      <c r="S133" s="732">
        <v>476.71000000000004</v>
      </c>
      <c r="U133" s="732">
        <v>0</v>
      </c>
      <c r="V133" s="732">
        <v>7.3000000000000009E-2</v>
      </c>
      <c r="W133" s="732">
        <v>48</v>
      </c>
      <c r="X133" s="732">
        <v>48</v>
      </c>
      <c r="Z133" s="732">
        <v>0</v>
      </c>
      <c r="AA133" s="732">
        <v>1</v>
      </c>
      <c r="AB133" s="732">
        <v>1</v>
      </c>
      <c r="AC133" s="732">
        <v>0</v>
      </c>
      <c r="AD133" s="732" t="s">
        <v>318</v>
      </c>
      <c r="AE133" s="732">
        <v>0</v>
      </c>
      <c r="AH133" s="732">
        <v>0</v>
      </c>
      <c r="AI133" s="732">
        <v>0</v>
      </c>
      <c r="AJ133" s="732">
        <v>5104</v>
      </c>
      <c r="AK133" s="732" t="s">
        <v>787</v>
      </c>
      <c r="AL133" s="732" t="s">
        <v>507</v>
      </c>
      <c r="AM133" s="732">
        <v>0</v>
      </c>
      <c r="AN133" s="732">
        <v>0</v>
      </c>
      <c r="AO133" s="732">
        <v>0</v>
      </c>
      <c r="AP133" s="732">
        <v>0</v>
      </c>
      <c r="AQ133" s="732">
        <v>0</v>
      </c>
      <c r="AR133" s="732">
        <v>0</v>
      </c>
      <c r="AS133" s="732">
        <v>0</v>
      </c>
      <c r="AT133" s="732">
        <v>0</v>
      </c>
      <c r="AU133" s="732">
        <v>0</v>
      </c>
      <c r="AV133" s="732">
        <v>0</v>
      </c>
      <c r="AW133" s="732">
        <v>769832</v>
      </c>
      <c r="AX133" s="732">
        <v>769832</v>
      </c>
      <c r="AY133" s="732">
        <v>0</v>
      </c>
      <c r="AZ133" s="732">
        <v>36379</v>
      </c>
      <c r="BA133" s="732">
        <v>0</v>
      </c>
      <c r="BB133" s="732">
        <v>0</v>
      </c>
      <c r="BC133" s="732">
        <v>0</v>
      </c>
      <c r="BD133" s="732">
        <v>0</v>
      </c>
      <c r="BE133" s="732">
        <v>0</v>
      </c>
      <c r="BF133" s="732">
        <v>675372</v>
      </c>
      <c r="BG133" s="732">
        <v>0</v>
      </c>
      <c r="BH133" s="732">
        <v>0</v>
      </c>
      <c r="BI133" s="732">
        <v>0</v>
      </c>
      <c r="BJ133" s="732">
        <v>12</v>
      </c>
      <c r="BK133" s="732">
        <v>0</v>
      </c>
      <c r="BL133" s="732">
        <v>0</v>
      </c>
      <c r="BM133" s="732">
        <v>0</v>
      </c>
      <c r="BN133" s="732">
        <v>0</v>
      </c>
      <c r="BO133" s="732">
        <v>0</v>
      </c>
      <c r="BP133" s="732">
        <v>0</v>
      </c>
      <c r="BQ133" s="732">
        <v>5392</v>
      </c>
      <c r="BR133" s="732">
        <v>1</v>
      </c>
      <c r="BS133" s="732">
        <v>0</v>
      </c>
      <c r="BT133" s="732">
        <v>0</v>
      </c>
      <c r="BU133" s="732">
        <v>0</v>
      </c>
      <c r="BV133" s="732">
        <v>0</v>
      </c>
      <c r="BW133" s="732">
        <v>0</v>
      </c>
      <c r="BX133" s="732">
        <v>0</v>
      </c>
      <c r="BY133" s="732">
        <v>0</v>
      </c>
      <c r="BZ133" s="732">
        <v>0</v>
      </c>
      <c r="CA133" s="732">
        <v>0</v>
      </c>
      <c r="CB133" s="732">
        <v>0</v>
      </c>
      <c r="CC133" s="732">
        <v>0</v>
      </c>
      <c r="CG133" s="732">
        <v>0</v>
      </c>
      <c r="CH133" s="732">
        <v>0</v>
      </c>
      <c r="CI133" s="732">
        <v>0</v>
      </c>
      <c r="CJ133" s="732">
        <v>4</v>
      </c>
      <c r="CK133" s="732">
        <v>0</v>
      </c>
      <c r="CL133" s="732">
        <v>0</v>
      </c>
      <c r="CN133" s="732">
        <v>0</v>
      </c>
      <c r="CO133" s="732">
        <v>1</v>
      </c>
      <c r="CP133" s="732">
        <v>0</v>
      </c>
      <c r="CQ133" s="732">
        <v>0</v>
      </c>
      <c r="CR133" s="732">
        <v>76.313000000000002</v>
      </c>
      <c r="CS133" s="732">
        <v>0</v>
      </c>
      <c r="CT133" s="732">
        <v>0</v>
      </c>
      <c r="CU133" s="732">
        <v>0</v>
      </c>
      <c r="CV133" s="732">
        <v>0</v>
      </c>
      <c r="CW133" s="732">
        <v>0</v>
      </c>
      <c r="CX133" s="732">
        <v>0</v>
      </c>
      <c r="CY133" s="732">
        <v>0</v>
      </c>
      <c r="CZ133" s="732">
        <v>0</v>
      </c>
      <c r="DA133" s="732">
        <v>1</v>
      </c>
      <c r="DB133" s="732">
        <v>434158</v>
      </c>
      <c r="DC133" s="732">
        <v>0</v>
      </c>
      <c r="DD133" s="732">
        <v>0</v>
      </c>
      <c r="DE133" s="732">
        <v>0</v>
      </c>
      <c r="DF133" s="732">
        <v>0</v>
      </c>
      <c r="DG133" s="732">
        <v>0</v>
      </c>
      <c r="DH133" s="732">
        <v>0</v>
      </c>
      <c r="DI133" s="732">
        <v>0</v>
      </c>
      <c r="DK133" s="732">
        <v>5392</v>
      </c>
      <c r="DL133" s="732">
        <v>0</v>
      </c>
      <c r="DM133" s="732">
        <v>259716</v>
      </c>
      <c r="DN133" s="732">
        <v>0</v>
      </c>
      <c r="DO133" s="732">
        <v>0</v>
      </c>
      <c r="DP133" s="732">
        <v>0</v>
      </c>
      <c r="DQ133" s="732">
        <v>0</v>
      </c>
      <c r="DR133" s="732">
        <v>0</v>
      </c>
      <c r="DS133" s="732">
        <v>0</v>
      </c>
      <c r="DT133" s="732">
        <v>0</v>
      </c>
      <c r="DU133" s="732">
        <v>0</v>
      </c>
      <c r="DV133" s="732">
        <v>0</v>
      </c>
      <c r="DW133" s="732">
        <v>0</v>
      </c>
      <c r="DX133" s="732">
        <v>0</v>
      </c>
      <c r="DY133" s="732">
        <v>0</v>
      </c>
      <c r="DZ133" s="732">
        <v>0</v>
      </c>
      <c r="EA133" s="732">
        <v>0</v>
      </c>
      <c r="EB133" s="732">
        <v>0</v>
      </c>
      <c r="EC133" s="732">
        <v>0</v>
      </c>
      <c r="ED133" s="732">
        <v>0</v>
      </c>
      <c r="EE133" s="732">
        <v>0</v>
      </c>
      <c r="EF133" s="732">
        <v>0</v>
      </c>
      <c r="EG133" s="732">
        <v>0</v>
      </c>
      <c r="EH133" s="732">
        <v>0</v>
      </c>
      <c r="EI133" s="732">
        <v>259716</v>
      </c>
      <c r="EJ133" s="732">
        <v>9.9280000000000008</v>
      </c>
      <c r="EK133" s="732">
        <v>0</v>
      </c>
      <c r="EL133" s="732">
        <v>0</v>
      </c>
      <c r="EM133" s="732">
        <v>0</v>
      </c>
      <c r="EN133" s="732">
        <v>0</v>
      </c>
      <c r="EO133" s="732">
        <v>0</v>
      </c>
      <c r="EP133" s="732">
        <v>0</v>
      </c>
      <c r="EQ133" s="732">
        <v>9.9280000000000008</v>
      </c>
      <c r="ER133" s="732">
        <v>0</v>
      </c>
      <c r="ES133" s="732">
        <v>0</v>
      </c>
      <c r="ET133" s="732">
        <v>0</v>
      </c>
      <c r="EU133" s="732">
        <v>36379</v>
      </c>
      <c r="EV133" s="732">
        <v>0</v>
      </c>
      <c r="EW133" s="732">
        <v>0</v>
      </c>
      <c r="EX133" s="732">
        <v>0</v>
      </c>
      <c r="EZ133" s="732">
        <v>657543</v>
      </c>
      <c r="FA133" s="732">
        <v>0</v>
      </c>
      <c r="FB133" s="732">
        <v>693922</v>
      </c>
      <c r="FC133" s="732">
        <v>0.97326799999999991</v>
      </c>
      <c r="FD133" s="732">
        <v>0</v>
      </c>
      <c r="FE133" s="732">
        <v>91611</v>
      </c>
      <c r="FF133" s="732">
        <v>20678</v>
      </c>
      <c r="FG133" s="732">
        <v>5.4563E-2</v>
      </c>
      <c r="FH133" s="732">
        <v>4.8908E-2</v>
      </c>
      <c r="FI133" s="732">
        <v>0</v>
      </c>
      <c r="FJ133" s="732">
        <v>0</v>
      </c>
      <c r="FK133" s="732">
        <v>132.32900000000001</v>
      </c>
      <c r="FL133" s="732">
        <v>806211</v>
      </c>
      <c r="FM133" s="732">
        <v>0</v>
      </c>
      <c r="FN133" s="732">
        <v>0</v>
      </c>
      <c r="FO133" s="732">
        <v>0</v>
      </c>
      <c r="FP133" s="732">
        <v>0</v>
      </c>
      <c r="FQ133" s="732">
        <v>0</v>
      </c>
      <c r="FR133" s="732">
        <v>0</v>
      </c>
      <c r="FS133" s="732">
        <v>0</v>
      </c>
      <c r="FT133" s="732">
        <v>0</v>
      </c>
      <c r="FU133" s="732">
        <v>0</v>
      </c>
      <c r="FV133" s="732">
        <v>0</v>
      </c>
      <c r="FW133" s="732">
        <v>0</v>
      </c>
      <c r="FX133" s="732">
        <v>0</v>
      </c>
      <c r="FY133" s="732">
        <v>0</v>
      </c>
      <c r="FZ133" s="732">
        <v>0</v>
      </c>
      <c r="GA133" s="732">
        <v>0</v>
      </c>
      <c r="GB133" s="732">
        <v>0</v>
      </c>
      <c r="GC133" s="732">
        <v>0</v>
      </c>
      <c r="GD133" s="732">
        <v>0</v>
      </c>
      <c r="GF133" s="732">
        <v>0</v>
      </c>
      <c r="GG133" s="732">
        <v>0</v>
      </c>
      <c r="GH133" s="732">
        <v>0</v>
      </c>
      <c r="GI133" s="732">
        <v>0</v>
      </c>
      <c r="GJ133" s="732">
        <v>0</v>
      </c>
      <c r="GK133" s="732">
        <v>0</v>
      </c>
      <c r="GL133" s="732">
        <v>0</v>
      </c>
      <c r="GM133" s="732">
        <v>0</v>
      </c>
      <c r="GN133" s="732">
        <v>0</v>
      </c>
      <c r="GO133" s="732">
        <v>0</v>
      </c>
      <c r="GP133" s="732">
        <v>806211</v>
      </c>
      <c r="GQ133" s="732">
        <v>806211</v>
      </c>
      <c r="GR133" s="732">
        <v>0</v>
      </c>
      <c r="GS133" s="732">
        <v>0</v>
      </c>
      <c r="GT133" s="732">
        <v>0</v>
      </c>
      <c r="HB133" s="732">
        <v>0</v>
      </c>
      <c r="HC133" s="732">
        <v>0</v>
      </c>
      <c r="HD133" s="732">
        <v>0</v>
      </c>
    </row>
    <row r="134" spans="1:212" x14ac:dyDescent="0.2">
      <c r="A134" s="732">
        <v>123803</v>
      </c>
      <c r="B134" s="732">
        <v>28349</v>
      </c>
      <c r="C134" s="732">
        <v>35</v>
      </c>
      <c r="D134" s="732">
        <v>2021</v>
      </c>
      <c r="E134" s="732">
        <v>5392</v>
      </c>
      <c r="F134" s="732">
        <v>0</v>
      </c>
      <c r="G134" s="732">
        <v>376.16700000000003</v>
      </c>
      <c r="H134" s="732">
        <v>361.08</v>
      </c>
      <c r="I134" s="732">
        <v>361.08</v>
      </c>
      <c r="J134" s="732">
        <v>376.16700000000003</v>
      </c>
      <c r="K134" s="732">
        <v>0</v>
      </c>
      <c r="L134" s="732">
        <v>6540</v>
      </c>
      <c r="M134" s="732">
        <v>0</v>
      </c>
      <c r="N134" s="732">
        <v>0</v>
      </c>
      <c r="P134" s="732">
        <v>376.16700000000003</v>
      </c>
      <c r="Q134" s="732">
        <v>0</v>
      </c>
      <c r="R134" s="732">
        <v>179323</v>
      </c>
      <c r="S134" s="732">
        <v>476.71000000000004</v>
      </c>
      <c r="U134" s="732">
        <v>0</v>
      </c>
      <c r="V134" s="732">
        <v>0</v>
      </c>
      <c r="W134" s="732">
        <v>0</v>
      </c>
      <c r="X134" s="732">
        <v>0</v>
      </c>
      <c r="Z134" s="732">
        <v>0</v>
      </c>
      <c r="AA134" s="732">
        <v>1</v>
      </c>
      <c r="AB134" s="732">
        <v>1</v>
      </c>
      <c r="AC134" s="732">
        <v>0</v>
      </c>
      <c r="AD134" s="732" t="s">
        <v>318</v>
      </c>
      <c r="AE134" s="732">
        <v>0</v>
      </c>
      <c r="AH134" s="732">
        <v>0</v>
      </c>
      <c r="AI134" s="732">
        <v>0</v>
      </c>
      <c r="AJ134" s="732">
        <v>5104</v>
      </c>
      <c r="AK134" s="732" t="s">
        <v>787</v>
      </c>
      <c r="AL134" s="732" t="s">
        <v>358</v>
      </c>
      <c r="AM134" s="732">
        <v>0</v>
      </c>
      <c r="AN134" s="732">
        <v>0</v>
      </c>
      <c r="AO134" s="732">
        <v>0</v>
      </c>
      <c r="AP134" s="732">
        <v>0</v>
      </c>
      <c r="AQ134" s="732">
        <v>0</v>
      </c>
      <c r="AR134" s="732">
        <v>0</v>
      </c>
      <c r="AS134" s="732">
        <v>0</v>
      </c>
      <c r="AT134" s="732">
        <v>0</v>
      </c>
      <c r="AU134" s="732">
        <v>0</v>
      </c>
      <c r="AV134" s="732">
        <v>0</v>
      </c>
      <c r="AW134" s="732">
        <v>3575430</v>
      </c>
      <c r="AX134" s="732">
        <v>3542379</v>
      </c>
      <c r="AY134" s="732">
        <v>0</v>
      </c>
      <c r="AZ134" s="732">
        <v>197728</v>
      </c>
      <c r="BA134" s="732">
        <v>26.5</v>
      </c>
      <c r="BB134" s="732">
        <v>0</v>
      </c>
      <c r="BC134" s="732">
        <v>0</v>
      </c>
      <c r="BD134" s="732">
        <v>0</v>
      </c>
      <c r="BE134" s="732">
        <v>0</v>
      </c>
      <c r="BF134" s="732">
        <v>3083017</v>
      </c>
      <c r="BG134" s="732">
        <v>0</v>
      </c>
      <c r="BH134" s="732">
        <v>66.927999999999997</v>
      </c>
      <c r="BI134" s="732">
        <v>18405</v>
      </c>
      <c r="BJ134" s="732">
        <v>12</v>
      </c>
      <c r="BK134" s="732">
        <v>0</v>
      </c>
      <c r="BL134" s="732">
        <v>0</v>
      </c>
      <c r="BM134" s="732">
        <v>0</v>
      </c>
      <c r="BN134" s="732">
        <v>0</v>
      </c>
      <c r="BO134" s="732">
        <v>0</v>
      </c>
      <c r="BP134" s="732">
        <v>0</v>
      </c>
      <c r="BQ134" s="732">
        <v>5392</v>
      </c>
      <c r="BR134" s="732">
        <v>1</v>
      </c>
      <c r="BS134" s="732">
        <v>0</v>
      </c>
      <c r="BT134" s="732">
        <v>0</v>
      </c>
      <c r="BU134" s="732">
        <v>0</v>
      </c>
      <c r="BV134" s="732">
        <v>0</v>
      </c>
      <c r="BW134" s="732">
        <v>0</v>
      </c>
      <c r="BX134" s="732">
        <v>0</v>
      </c>
      <c r="BY134" s="732">
        <v>0</v>
      </c>
      <c r="BZ134" s="732">
        <v>0</v>
      </c>
      <c r="CA134" s="732">
        <v>0</v>
      </c>
      <c r="CB134" s="732">
        <v>0</v>
      </c>
      <c r="CC134" s="732">
        <v>0</v>
      </c>
      <c r="CG134" s="732">
        <v>0</v>
      </c>
      <c r="CH134" s="732">
        <v>14646</v>
      </c>
      <c r="CI134" s="732">
        <v>0</v>
      </c>
      <c r="CJ134" s="732">
        <v>4</v>
      </c>
      <c r="CK134" s="732">
        <v>0</v>
      </c>
      <c r="CL134" s="732">
        <v>0</v>
      </c>
      <c r="CN134" s="732">
        <v>0</v>
      </c>
      <c r="CO134" s="732">
        <v>1</v>
      </c>
      <c r="CP134" s="732">
        <v>0</v>
      </c>
      <c r="CQ134" s="732">
        <v>5.5830000000000002</v>
      </c>
      <c r="CR134" s="732">
        <v>376.16700000000003</v>
      </c>
      <c r="CS134" s="732">
        <v>0</v>
      </c>
      <c r="CT134" s="732">
        <v>0</v>
      </c>
      <c r="CU134" s="732">
        <v>0</v>
      </c>
      <c r="CV134" s="732">
        <v>0</v>
      </c>
      <c r="CW134" s="732">
        <v>0</v>
      </c>
      <c r="CX134" s="732">
        <v>0</v>
      </c>
      <c r="CY134" s="732">
        <v>0</v>
      </c>
      <c r="CZ134" s="732">
        <v>0</v>
      </c>
      <c r="DA134" s="732">
        <v>1</v>
      </c>
      <c r="DB134" s="732">
        <v>2361463</v>
      </c>
      <c r="DC134" s="732">
        <v>0</v>
      </c>
      <c r="DD134" s="732">
        <v>0</v>
      </c>
      <c r="DE134" s="732">
        <v>598842</v>
      </c>
      <c r="DF134" s="732">
        <v>598842</v>
      </c>
      <c r="DG134" s="732">
        <v>457.83</v>
      </c>
      <c r="DH134" s="732">
        <v>0</v>
      </c>
      <c r="DI134" s="732">
        <v>0</v>
      </c>
      <c r="DK134" s="732">
        <v>5392</v>
      </c>
      <c r="DL134" s="732">
        <v>0</v>
      </c>
      <c r="DM134" s="732">
        <v>75618</v>
      </c>
      <c r="DN134" s="732">
        <v>0</v>
      </c>
      <c r="DO134" s="732">
        <v>0</v>
      </c>
      <c r="DP134" s="732">
        <v>0</v>
      </c>
      <c r="DQ134" s="732">
        <v>0</v>
      </c>
      <c r="DR134" s="732">
        <v>0</v>
      </c>
      <c r="DS134" s="732">
        <v>0</v>
      </c>
      <c r="DT134" s="732">
        <v>0</v>
      </c>
      <c r="DU134" s="732">
        <v>0</v>
      </c>
      <c r="DV134" s="732">
        <v>0</v>
      </c>
      <c r="DW134" s="732">
        <v>0</v>
      </c>
      <c r="DX134" s="732">
        <v>0</v>
      </c>
      <c r="DY134" s="732">
        <v>0</v>
      </c>
      <c r="DZ134" s="732">
        <v>0</v>
      </c>
      <c r="EA134" s="732">
        <v>0</v>
      </c>
      <c r="EB134" s="732">
        <v>0</v>
      </c>
      <c r="EC134" s="732">
        <v>9.7750000000000004</v>
      </c>
      <c r="ED134" s="732">
        <v>70321</v>
      </c>
      <c r="EE134" s="732">
        <v>0</v>
      </c>
      <c r="EF134" s="732">
        <v>0</v>
      </c>
      <c r="EG134" s="732">
        <v>0</v>
      </c>
      <c r="EH134" s="732">
        <v>5297</v>
      </c>
      <c r="EI134" s="732">
        <v>0</v>
      </c>
      <c r="EJ134" s="732">
        <v>0</v>
      </c>
      <c r="EK134" s="732">
        <v>0</v>
      </c>
      <c r="EL134" s="732">
        <v>0</v>
      </c>
      <c r="EM134" s="732">
        <v>0</v>
      </c>
      <c r="EN134" s="732">
        <v>0.16200000000000001</v>
      </c>
      <c r="EO134" s="732">
        <v>0</v>
      </c>
      <c r="EP134" s="732">
        <v>0</v>
      </c>
      <c r="EQ134" s="732">
        <v>0.16200000000000001</v>
      </c>
      <c r="ER134" s="732">
        <v>0</v>
      </c>
      <c r="ES134" s="732">
        <v>0.81</v>
      </c>
      <c r="ET134" s="732">
        <v>14646</v>
      </c>
      <c r="EU134" s="732">
        <v>197728</v>
      </c>
      <c r="EV134" s="732">
        <v>0</v>
      </c>
      <c r="EW134" s="732">
        <v>0</v>
      </c>
      <c r="EX134" s="732">
        <v>0</v>
      </c>
      <c r="EZ134" s="732">
        <v>3029790</v>
      </c>
      <c r="FA134" s="732">
        <v>0</v>
      </c>
      <c r="FB134" s="732">
        <v>3227518</v>
      </c>
      <c r="FC134" s="732">
        <v>0.97326799999999991</v>
      </c>
      <c r="FD134" s="732">
        <v>0</v>
      </c>
      <c r="FE134" s="732">
        <v>418196</v>
      </c>
      <c r="FF134" s="732">
        <v>94393</v>
      </c>
      <c r="FG134" s="732">
        <v>5.4563E-2</v>
      </c>
      <c r="FH134" s="732">
        <v>4.8908E-2</v>
      </c>
      <c r="FI134" s="732">
        <v>0</v>
      </c>
      <c r="FJ134" s="732">
        <v>0</v>
      </c>
      <c r="FK134" s="732">
        <v>604.072</v>
      </c>
      <c r="FL134" s="732">
        <v>3754753</v>
      </c>
      <c r="FM134" s="732">
        <v>0</v>
      </c>
      <c r="FN134" s="732">
        <v>0</v>
      </c>
      <c r="FO134" s="732">
        <v>41417</v>
      </c>
      <c r="FP134" s="732">
        <v>0</v>
      </c>
      <c r="FQ134" s="732">
        <v>41417</v>
      </c>
      <c r="FR134" s="732">
        <v>41417</v>
      </c>
      <c r="FS134" s="732">
        <v>0</v>
      </c>
      <c r="FT134" s="732">
        <v>0</v>
      </c>
      <c r="FU134" s="732">
        <v>0</v>
      </c>
      <c r="FV134" s="732">
        <v>0</v>
      </c>
      <c r="FW134" s="732">
        <v>0</v>
      </c>
      <c r="FX134" s="732">
        <v>0</v>
      </c>
      <c r="FY134" s="732">
        <v>0</v>
      </c>
      <c r="FZ134" s="732">
        <v>0</v>
      </c>
      <c r="GA134" s="732">
        <v>0</v>
      </c>
      <c r="GB134" s="732">
        <v>131773</v>
      </c>
      <c r="GC134" s="732">
        <v>131773</v>
      </c>
      <c r="GD134" s="732">
        <v>14.925000000000001</v>
      </c>
      <c r="GF134" s="732">
        <v>0</v>
      </c>
      <c r="GG134" s="732">
        <v>0</v>
      </c>
      <c r="GH134" s="732">
        <v>0</v>
      </c>
      <c r="GI134" s="732">
        <v>0</v>
      </c>
      <c r="GJ134" s="732">
        <v>0</v>
      </c>
      <c r="GK134" s="732">
        <v>5375</v>
      </c>
      <c r="GL134" s="732">
        <v>12000</v>
      </c>
      <c r="GM134" s="732">
        <v>0</v>
      </c>
      <c r="GN134" s="732">
        <v>44080</v>
      </c>
      <c r="GO134" s="732">
        <v>0</v>
      </c>
      <c r="GP134" s="732">
        <v>3740107</v>
      </c>
      <c r="GQ134" s="732">
        <v>3740107</v>
      </c>
      <c r="GR134" s="732">
        <v>0</v>
      </c>
      <c r="GS134" s="732">
        <v>0</v>
      </c>
      <c r="GT134" s="732">
        <v>0</v>
      </c>
      <c r="HB134" s="732">
        <v>0</v>
      </c>
      <c r="HC134" s="732">
        <v>0</v>
      </c>
      <c r="HD134" s="732">
        <v>0</v>
      </c>
    </row>
    <row r="135" spans="1:212" x14ac:dyDescent="0.2">
      <c r="A135" s="732">
        <v>123805</v>
      </c>
      <c r="B135" s="732">
        <v>28349</v>
      </c>
      <c r="C135" s="732">
        <v>35</v>
      </c>
      <c r="D135" s="732">
        <v>2021</v>
      </c>
      <c r="E135" s="732">
        <v>5392</v>
      </c>
      <c r="F135" s="732">
        <v>0</v>
      </c>
      <c r="G135" s="732">
        <v>430.97300000000001</v>
      </c>
      <c r="H135" s="732">
        <v>426.58199999999999</v>
      </c>
      <c r="I135" s="732">
        <v>426.58199999999999</v>
      </c>
      <c r="J135" s="732">
        <v>430.97300000000001</v>
      </c>
      <c r="K135" s="732">
        <v>0</v>
      </c>
      <c r="L135" s="732">
        <v>6540</v>
      </c>
      <c r="M135" s="732">
        <v>0</v>
      </c>
      <c r="N135" s="732">
        <v>0</v>
      </c>
      <c r="P135" s="732">
        <v>430.97300000000001</v>
      </c>
      <c r="Q135" s="732">
        <v>0</v>
      </c>
      <c r="R135" s="732">
        <v>205449</v>
      </c>
      <c r="S135" s="732">
        <v>476.71000000000004</v>
      </c>
      <c r="U135" s="732">
        <v>0</v>
      </c>
      <c r="V135" s="732">
        <v>245.84300000000002</v>
      </c>
      <c r="W135" s="732">
        <v>160781</v>
      </c>
      <c r="X135" s="732">
        <v>160781</v>
      </c>
      <c r="Z135" s="732">
        <v>0</v>
      </c>
      <c r="AA135" s="732">
        <v>1</v>
      </c>
      <c r="AB135" s="732">
        <v>1</v>
      </c>
      <c r="AC135" s="732">
        <v>0</v>
      </c>
      <c r="AD135" s="732" t="s">
        <v>318</v>
      </c>
      <c r="AE135" s="732">
        <v>0</v>
      </c>
      <c r="AH135" s="732">
        <v>0</v>
      </c>
      <c r="AI135" s="732">
        <v>0</v>
      </c>
      <c r="AJ135" s="732">
        <v>5104</v>
      </c>
      <c r="AK135" s="732" t="s">
        <v>787</v>
      </c>
      <c r="AL135" s="732" t="s">
        <v>4</v>
      </c>
      <c r="AM135" s="732">
        <v>0</v>
      </c>
      <c r="AN135" s="732">
        <v>0</v>
      </c>
      <c r="AO135" s="732">
        <v>0</v>
      </c>
      <c r="AP135" s="732">
        <v>0</v>
      </c>
      <c r="AQ135" s="732">
        <v>0</v>
      </c>
      <c r="AR135" s="732">
        <v>0</v>
      </c>
      <c r="AS135" s="732">
        <v>0</v>
      </c>
      <c r="AT135" s="732">
        <v>0</v>
      </c>
      <c r="AU135" s="732">
        <v>0</v>
      </c>
      <c r="AV135" s="732">
        <v>0</v>
      </c>
      <c r="AW135" s="732">
        <v>4186616</v>
      </c>
      <c r="AX135" s="732">
        <v>4186116</v>
      </c>
      <c r="AY135" s="732">
        <v>0</v>
      </c>
      <c r="AZ135" s="732">
        <v>205449</v>
      </c>
      <c r="BA135" s="732">
        <v>1</v>
      </c>
      <c r="BB135" s="732">
        <v>16911</v>
      </c>
      <c r="BC135" s="732">
        <v>16911</v>
      </c>
      <c r="BD135" s="732">
        <v>21.548999999999999</v>
      </c>
      <c r="BE135" s="732">
        <v>0</v>
      </c>
      <c r="BF135" s="732">
        <v>3678864</v>
      </c>
      <c r="BG135" s="732">
        <v>0</v>
      </c>
      <c r="BH135" s="732">
        <v>0</v>
      </c>
      <c r="BI135" s="732">
        <v>0</v>
      </c>
      <c r="BJ135" s="732">
        <v>12</v>
      </c>
      <c r="BK135" s="732">
        <v>0</v>
      </c>
      <c r="BL135" s="732">
        <v>0</v>
      </c>
      <c r="BM135" s="732">
        <v>0</v>
      </c>
      <c r="BN135" s="732">
        <v>0</v>
      </c>
      <c r="BO135" s="732">
        <v>0</v>
      </c>
      <c r="BP135" s="732">
        <v>0</v>
      </c>
      <c r="BQ135" s="732">
        <v>5392</v>
      </c>
      <c r="BR135" s="732">
        <v>1</v>
      </c>
      <c r="BS135" s="732">
        <v>0</v>
      </c>
      <c r="BT135" s="732">
        <v>0</v>
      </c>
      <c r="BU135" s="732">
        <v>0</v>
      </c>
      <c r="BV135" s="732">
        <v>0</v>
      </c>
      <c r="BW135" s="732">
        <v>0</v>
      </c>
      <c r="BX135" s="732">
        <v>0</v>
      </c>
      <c r="BY135" s="732">
        <v>0</v>
      </c>
      <c r="BZ135" s="732">
        <v>0</v>
      </c>
      <c r="CA135" s="732">
        <v>0</v>
      </c>
      <c r="CB135" s="732">
        <v>0</v>
      </c>
      <c r="CC135" s="732">
        <v>0</v>
      </c>
      <c r="CG135" s="732">
        <v>0</v>
      </c>
      <c r="CH135" s="732">
        <v>500</v>
      </c>
      <c r="CI135" s="732">
        <v>0</v>
      </c>
      <c r="CJ135" s="732">
        <v>4</v>
      </c>
      <c r="CK135" s="732">
        <v>0</v>
      </c>
      <c r="CL135" s="732">
        <v>0</v>
      </c>
      <c r="CN135" s="732">
        <v>0</v>
      </c>
      <c r="CO135" s="732">
        <v>1</v>
      </c>
      <c r="CP135" s="732">
        <v>0</v>
      </c>
      <c r="CQ135" s="732">
        <v>0</v>
      </c>
      <c r="CR135" s="732">
        <v>430.97300000000001</v>
      </c>
      <c r="CS135" s="732">
        <v>0</v>
      </c>
      <c r="CT135" s="732">
        <v>0</v>
      </c>
      <c r="CU135" s="732">
        <v>0</v>
      </c>
      <c r="CV135" s="732">
        <v>0</v>
      </c>
      <c r="CW135" s="732">
        <v>0</v>
      </c>
      <c r="CX135" s="732">
        <v>0</v>
      </c>
      <c r="CY135" s="732">
        <v>0</v>
      </c>
      <c r="CZ135" s="732">
        <v>0</v>
      </c>
      <c r="DA135" s="732">
        <v>1</v>
      </c>
      <c r="DB135" s="732">
        <v>2789846</v>
      </c>
      <c r="DC135" s="732">
        <v>0</v>
      </c>
      <c r="DD135" s="732">
        <v>0</v>
      </c>
      <c r="DE135" s="732">
        <v>535626</v>
      </c>
      <c r="DF135" s="732">
        <v>535626</v>
      </c>
      <c r="DG135" s="732">
        <v>409.5</v>
      </c>
      <c r="DH135" s="732">
        <v>0</v>
      </c>
      <c r="DI135" s="732">
        <v>0</v>
      </c>
      <c r="DK135" s="732">
        <v>5392</v>
      </c>
      <c r="DL135" s="732">
        <v>0</v>
      </c>
      <c r="DM135" s="732">
        <v>276745</v>
      </c>
      <c r="DN135" s="732">
        <v>0</v>
      </c>
      <c r="DO135" s="732">
        <v>0</v>
      </c>
      <c r="DP135" s="732">
        <v>0</v>
      </c>
      <c r="DQ135" s="732">
        <v>0</v>
      </c>
      <c r="DR135" s="732">
        <v>0</v>
      </c>
      <c r="DS135" s="732">
        <v>0</v>
      </c>
      <c r="DT135" s="732">
        <v>0</v>
      </c>
      <c r="DU135" s="732">
        <v>0</v>
      </c>
      <c r="DV135" s="732">
        <v>0</v>
      </c>
      <c r="DW135" s="732">
        <v>0</v>
      </c>
      <c r="DX135" s="732">
        <v>0</v>
      </c>
      <c r="DY135" s="732">
        <v>0</v>
      </c>
      <c r="DZ135" s="732">
        <v>0</v>
      </c>
      <c r="EA135" s="732">
        <v>0</v>
      </c>
      <c r="EB135" s="732">
        <v>0</v>
      </c>
      <c r="EC135" s="732">
        <v>22.928000000000001</v>
      </c>
      <c r="ED135" s="732">
        <v>164944</v>
      </c>
      <c r="EE135" s="732">
        <v>0</v>
      </c>
      <c r="EF135" s="732">
        <v>0</v>
      </c>
      <c r="EG135" s="732">
        <v>0</v>
      </c>
      <c r="EH135" s="732">
        <v>38710</v>
      </c>
      <c r="EI135" s="732">
        <v>73091</v>
      </c>
      <c r="EJ135" s="732">
        <v>2.794</v>
      </c>
      <c r="EK135" s="732">
        <v>1.0330000000000001</v>
      </c>
      <c r="EL135" s="732">
        <v>0</v>
      </c>
      <c r="EM135" s="732">
        <v>0</v>
      </c>
      <c r="EN135" s="732">
        <v>0.56400000000000006</v>
      </c>
      <c r="EO135" s="732">
        <v>0</v>
      </c>
      <c r="EP135" s="732">
        <v>0</v>
      </c>
      <c r="EQ135" s="732">
        <v>4.391</v>
      </c>
      <c r="ER135" s="732">
        <v>0</v>
      </c>
      <c r="ES135" s="732">
        <v>5.9190000000000005</v>
      </c>
      <c r="ET135" s="732">
        <v>500</v>
      </c>
      <c r="EU135" s="732">
        <v>205449</v>
      </c>
      <c r="EV135" s="732">
        <v>0</v>
      </c>
      <c r="EW135" s="732">
        <v>0</v>
      </c>
      <c r="EX135" s="732">
        <v>0</v>
      </c>
      <c r="EZ135" s="732">
        <v>3574460</v>
      </c>
      <c r="FA135" s="732">
        <v>0</v>
      </c>
      <c r="FB135" s="732">
        <v>3779909</v>
      </c>
      <c r="FC135" s="732">
        <v>0.97326799999999991</v>
      </c>
      <c r="FD135" s="732">
        <v>0</v>
      </c>
      <c r="FE135" s="732">
        <v>499020</v>
      </c>
      <c r="FF135" s="732">
        <v>112636</v>
      </c>
      <c r="FG135" s="732">
        <v>5.4563E-2</v>
      </c>
      <c r="FH135" s="732">
        <v>4.8908E-2</v>
      </c>
      <c r="FI135" s="732">
        <v>0</v>
      </c>
      <c r="FJ135" s="732">
        <v>0</v>
      </c>
      <c r="FK135" s="732">
        <v>720.82</v>
      </c>
      <c r="FL135" s="732">
        <v>4392065</v>
      </c>
      <c r="FM135" s="732">
        <v>0</v>
      </c>
      <c r="FN135" s="732">
        <v>0</v>
      </c>
      <c r="FO135" s="732">
        <v>0</v>
      </c>
      <c r="FP135" s="732">
        <v>0</v>
      </c>
      <c r="FQ135" s="732">
        <v>0</v>
      </c>
      <c r="FR135" s="732">
        <v>0</v>
      </c>
      <c r="FS135" s="732">
        <v>0</v>
      </c>
      <c r="FT135" s="732">
        <v>0</v>
      </c>
      <c r="FU135" s="732">
        <v>0</v>
      </c>
      <c r="FV135" s="732">
        <v>0</v>
      </c>
      <c r="FW135" s="732">
        <v>0</v>
      </c>
      <c r="FX135" s="732">
        <v>0</v>
      </c>
      <c r="FY135" s="732">
        <v>0</v>
      </c>
      <c r="FZ135" s="732">
        <v>0</v>
      </c>
      <c r="GA135" s="732">
        <v>0</v>
      </c>
      <c r="GB135" s="732">
        <v>0</v>
      </c>
      <c r="GC135" s="732">
        <v>0</v>
      </c>
      <c r="GD135" s="732">
        <v>0</v>
      </c>
      <c r="GF135" s="732">
        <v>0</v>
      </c>
      <c r="GG135" s="732">
        <v>0</v>
      </c>
      <c r="GH135" s="732">
        <v>0</v>
      </c>
      <c r="GI135" s="732">
        <v>0</v>
      </c>
      <c r="GJ135" s="732">
        <v>0</v>
      </c>
      <c r="GK135" s="732">
        <v>5176</v>
      </c>
      <c r="GL135" s="732">
        <v>6273</v>
      </c>
      <c r="GM135" s="732">
        <v>0</v>
      </c>
      <c r="GN135" s="732">
        <v>0</v>
      </c>
      <c r="GO135" s="732">
        <v>0</v>
      </c>
      <c r="GP135" s="732">
        <v>4391565</v>
      </c>
      <c r="GQ135" s="732">
        <v>4391565</v>
      </c>
      <c r="GR135" s="732">
        <v>0</v>
      </c>
      <c r="GS135" s="732">
        <v>0</v>
      </c>
      <c r="GT135" s="732">
        <v>0</v>
      </c>
      <c r="HB135" s="732">
        <v>0</v>
      </c>
      <c r="HC135" s="732">
        <v>0</v>
      </c>
      <c r="HD135" s="732">
        <v>0</v>
      </c>
    </row>
    <row r="136" spans="1:212" x14ac:dyDescent="0.2">
      <c r="A136" s="732">
        <v>123807</v>
      </c>
      <c r="B136" s="732">
        <v>28349</v>
      </c>
      <c r="C136" s="732">
        <v>35</v>
      </c>
      <c r="D136" s="732">
        <v>2021</v>
      </c>
      <c r="E136" s="732">
        <v>5392</v>
      </c>
      <c r="F136" s="732">
        <v>0</v>
      </c>
      <c r="G136" s="732">
        <v>1639.4930000000002</v>
      </c>
      <c r="H136" s="732">
        <v>1420.048</v>
      </c>
      <c r="I136" s="732">
        <v>1420.048</v>
      </c>
      <c r="J136" s="732">
        <v>1639.4930000000002</v>
      </c>
      <c r="K136" s="732">
        <v>0</v>
      </c>
      <c r="L136" s="732">
        <v>6540</v>
      </c>
      <c r="M136" s="732">
        <v>0</v>
      </c>
      <c r="N136" s="732">
        <v>0</v>
      </c>
      <c r="P136" s="732">
        <v>1639.4930000000002</v>
      </c>
      <c r="Q136" s="732">
        <v>0</v>
      </c>
      <c r="R136" s="732">
        <v>781563</v>
      </c>
      <c r="S136" s="732">
        <v>476.71000000000004</v>
      </c>
      <c r="U136" s="732">
        <v>0</v>
      </c>
      <c r="V136" s="732">
        <v>451.22300000000001</v>
      </c>
      <c r="W136" s="732">
        <v>295100</v>
      </c>
      <c r="X136" s="732">
        <v>295100</v>
      </c>
      <c r="Z136" s="732">
        <v>0</v>
      </c>
      <c r="AA136" s="732">
        <v>1</v>
      </c>
      <c r="AB136" s="732">
        <v>1</v>
      </c>
      <c r="AC136" s="732">
        <v>0</v>
      </c>
      <c r="AD136" s="732" t="s">
        <v>318</v>
      </c>
      <c r="AE136" s="732">
        <v>0</v>
      </c>
      <c r="AH136" s="732">
        <v>0</v>
      </c>
      <c r="AI136" s="732">
        <v>0</v>
      </c>
      <c r="AJ136" s="732">
        <v>5104</v>
      </c>
      <c r="AK136" s="732" t="s">
        <v>787</v>
      </c>
      <c r="AL136" s="732" t="s">
        <v>359</v>
      </c>
      <c r="AM136" s="732">
        <v>0</v>
      </c>
      <c r="AN136" s="732">
        <v>0</v>
      </c>
      <c r="AO136" s="732">
        <v>0</v>
      </c>
      <c r="AP136" s="732">
        <v>0</v>
      </c>
      <c r="AQ136" s="732">
        <v>0</v>
      </c>
      <c r="AR136" s="732">
        <v>0</v>
      </c>
      <c r="AS136" s="732">
        <v>0</v>
      </c>
      <c r="AT136" s="732">
        <v>0</v>
      </c>
      <c r="AU136" s="732">
        <v>0</v>
      </c>
      <c r="AV136" s="732">
        <v>0</v>
      </c>
      <c r="AW136" s="732">
        <v>15582538</v>
      </c>
      <c r="AX136" s="732">
        <v>15459286</v>
      </c>
      <c r="AY136" s="732">
        <v>0</v>
      </c>
      <c r="AZ136" s="732">
        <v>904815</v>
      </c>
      <c r="BA136" s="732">
        <v>0</v>
      </c>
      <c r="BB136" s="732">
        <v>0</v>
      </c>
      <c r="BC136" s="732">
        <v>0</v>
      </c>
      <c r="BD136" s="732">
        <v>0</v>
      </c>
      <c r="BE136" s="732">
        <v>0</v>
      </c>
      <c r="BF136" s="732">
        <v>13575743</v>
      </c>
      <c r="BG136" s="732">
        <v>0</v>
      </c>
      <c r="BH136" s="732">
        <v>448.19</v>
      </c>
      <c r="BI136" s="732">
        <v>123252</v>
      </c>
      <c r="BJ136" s="732">
        <v>12</v>
      </c>
      <c r="BK136" s="732">
        <v>0</v>
      </c>
      <c r="BL136" s="732">
        <v>0</v>
      </c>
      <c r="BM136" s="732">
        <v>0</v>
      </c>
      <c r="BN136" s="732">
        <v>0</v>
      </c>
      <c r="BO136" s="732">
        <v>0</v>
      </c>
      <c r="BP136" s="732">
        <v>0</v>
      </c>
      <c r="BQ136" s="732">
        <v>5392</v>
      </c>
      <c r="BR136" s="732">
        <v>1</v>
      </c>
      <c r="BS136" s="732">
        <v>0</v>
      </c>
      <c r="BT136" s="732">
        <v>0</v>
      </c>
      <c r="BU136" s="732">
        <v>0</v>
      </c>
      <c r="BV136" s="732">
        <v>0</v>
      </c>
      <c r="BW136" s="732">
        <v>0</v>
      </c>
      <c r="BX136" s="732">
        <v>0</v>
      </c>
      <c r="BY136" s="732">
        <v>0</v>
      </c>
      <c r="BZ136" s="732">
        <v>0</v>
      </c>
      <c r="CA136" s="732">
        <v>0</v>
      </c>
      <c r="CB136" s="732">
        <v>0</v>
      </c>
      <c r="CC136" s="732">
        <v>0</v>
      </c>
      <c r="CG136" s="732">
        <v>0</v>
      </c>
      <c r="CH136" s="732">
        <v>0</v>
      </c>
      <c r="CI136" s="732">
        <v>0</v>
      </c>
      <c r="CJ136" s="732">
        <v>4</v>
      </c>
      <c r="CK136" s="732">
        <v>0</v>
      </c>
      <c r="CL136" s="732">
        <v>0</v>
      </c>
      <c r="CN136" s="732">
        <v>0</v>
      </c>
      <c r="CO136" s="732">
        <v>1</v>
      </c>
      <c r="CP136" s="732">
        <v>0</v>
      </c>
      <c r="CQ136" s="732">
        <v>0</v>
      </c>
      <c r="CR136" s="732">
        <v>1639.4930000000002</v>
      </c>
      <c r="CS136" s="732">
        <v>0</v>
      </c>
      <c r="CT136" s="732">
        <v>0</v>
      </c>
      <c r="CU136" s="732">
        <v>0</v>
      </c>
      <c r="CV136" s="732">
        <v>0</v>
      </c>
      <c r="CW136" s="732">
        <v>0</v>
      </c>
      <c r="CX136" s="732">
        <v>0</v>
      </c>
      <c r="CY136" s="732">
        <v>0</v>
      </c>
      <c r="CZ136" s="732">
        <v>0</v>
      </c>
      <c r="DA136" s="732">
        <v>1</v>
      </c>
      <c r="DB136" s="732">
        <v>9287114</v>
      </c>
      <c r="DC136" s="732">
        <v>0</v>
      </c>
      <c r="DD136" s="732">
        <v>0</v>
      </c>
      <c r="DE136" s="732">
        <v>2086038</v>
      </c>
      <c r="DF136" s="732">
        <v>2086038</v>
      </c>
      <c r="DG136" s="732">
        <v>1594.83</v>
      </c>
      <c r="DH136" s="732">
        <v>0</v>
      </c>
      <c r="DI136" s="732">
        <v>0</v>
      </c>
      <c r="DK136" s="732">
        <v>5392</v>
      </c>
      <c r="DL136" s="732">
        <v>0</v>
      </c>
      <c r="DM136" s="732">
        <v>551648</v>
      </c>
      <c r="DN136" s="732">
        <v>0</v>
      </c>
      <c r="DO136" s="732">
        <v>0</v>
      </c>
      <c r="DP136" s="732">
        <v>0</v>
      </c>
      <c r="DQ136" s="732">
        <v>0</v>
      </c>
      <c r="DR136" s="732">
        <v>0</v>
      </c>
      <c r="DS136" s="732">
        <v>0</v>
      </c>
      <c r="DT136" s="732">
        <v>0</v>
      </c>
      <c r="DU136" s="732">
        <v>0</v>
      </c>
      <c r="DV136" s="732">
        <v>0</v>
      </c>
      <c r="DW136" s="732">
        <v>0</v>
      </c>
      <c r="DX136" s="732">
        <v>0</v>
      </c>
      <c r="DY136" s="732">
        <v>0</v>
      </c>
      <c r="DZ136" s="732">
        <v>0</v>
      </c>
      <c r="EA136" s="732">
        <v>0</v>
      </c>
      <c r="EB136" s="732">
        <v>0</v>
      </c>
      <c r="EC136" s="732">
        <v>9.7880000000000003</v>
      </c>
      <c r="ED136" s="732">
        <v>70415</v>
      </c>
      <c r="EE136" s="732">
        <v>0</v>
      </c>
      <c r="EF136" s="732">
        <v>0</v>
      </c>
      <c r="EG136" s="732">
        <v>0</v>
      </c>
      <c r="EH136" s="732">
        <v>481233</v>
      </c>
      <c r="EI136" s="732">
        <v>0</v>
      </c>
      <c r="EJ136" s="732">
        <v>0</v>
      </c>
      <c r="EK136" s="732">
        <v>15.776000000000002</v>
      </c>
      <c r="EL136" s="732">
        <v>0</v>
      </c>
      <c r="EM136" s="732">
        <v>6.5449999999999999</v>
      </c>
      <c r="EN136" s="732">
        <v>1.3240000000000001</v>
      </c>
      <c r="EO136" s="732">
        <v>0</v>
      </c>
      <c r="EP136" s="732">
        <v>0</v>
      </c>
      <c r="EQ136" s="732">
        <v>23.645</v>
      </c>
      <c r="ER136" s="732">
        <v>0</v>
      </c>
      <c r="ES136" s="732">
        <v>73.582999999999998</v>
      </c>
      <c r="ET136" s="732">
        <v>0</v>
      </c>
      <c r="EU136" s="732">
        <v>904815</v>
      </c>
      <c r="EV136" s="732">
        <v>0</v>
      </c>
      <c r="EW136" s="732">
        <v>0</v>
      </c>
      <c r="EX136" s="732">
        <v>0</v>
      </c>
      <c r="EZ136" s="732">
        <v>13202152</v>
      </c>
      <c r="FA136" s="732">
        <v>0</v>
      </c>
      <c r="FB136" s="732">
        <v>14106967</v>
      </c>
      <c r="FC136" s="732">
        <v>0.97326799999999991</v>
      </c>
      <c r="FD136" s="732">
        <v>0</v>
      </c>
      <c r="FE136" s="732">
        <v>1841484</v>
      </c>
      <c r="FF136" s="732">
        <v>415650</v>
      </c>
      <c r="FG136" s="732">
        <v>5.4563E-2</v>
      </c>
      <c r="FH136" s="732">
        <v>4.8908E-2</v>
      </c>
      <c r="FI136" s="732">
        <v>0</v>
      </c>
      <c r="FJ136" s="732">
        <v>0</v>
      </c>
      <c r="FK136" s="732">
        <v>2659.9690000000001</v>
      </c>
      <c r="FL136" s="732">
        <v>16364101</v>
      </c>
      <c r="FM136" s="732">
        <v>0</v>
      </c>
      <c r="FN136" s="732">
        <v>0</v>
      </c>
      <c r="FO136" s="732">
        <v>25526</v>
      </c>
      <c r="FP136" s="732">
        <v>7749</v>
      </c>
      <c r="FQ136" s="732">
        <v>35097</v>
      </c>
      <c r="FR136" s="732">
        <v>25526</v>
      </c>
      <c r="FS136" s="732">
        <v>1822</v>
      </c>
      <c r="FT136" s="732">
        <v>0</v>
      </c>
      <c r="FU136" s="732">
        <v>0</v>
      </c>
      <c r="FV136" s="732">
        <v>0</v>
      </c>
      <c r="FW136" s="732">
        <v>0</v>
      </c>
      <c r="FX136" s="732">
        <v>0</v>
      </c>
      <c r="FY136" s="732">
        <v>0</v>
      </c>
      <c r="FZ136" s="732">
        <v>0</v>
      </c>
      <c r="GA136" s="732">
        <v>0</v>
      </c>
      <c r="GB136" s="732">
        <v>1728718</v>
      </c>
      <c r="GC136" s="732">
        <v>1728718</v>
      </c>
      <c r="GD136" s="732">
        <v>195.8</v>
      </c>
      <c r="GF136" s="732">
        <v>0</v>
      </c>
      <c r="GG136" s="732">
        <v>0</v>
      </c>
      <c r="GH136" s="732">
        <v>0</v>
      </c>
      <c r="GI136" s="732">
        <v>0</v>
      </c>
      <c r="GJ136" s="732">
        <v>0</v>
      </c>
      <c r="GK136" s="732">
        <v>4971</v>
      </c>
      <c r="GL136" s="732">
        <v>0</v>
      </c>
      <c r="GM136" s="732">
        <v>0</v>
      </c>
      <c r="GN136" s="732">
        <v>0</v>
      </c>
      <c r="GO136" s="732">
        <v>0</v>
      </c>
      <c r="GP136" s="732">
        <v>16364101</v>
      </c>
      <c r="GQ136" s="732">
        <v>16364101</v>
      </c>
      <c r="GR136" s="732">
        <v>0</v>
      </c>
      <c r="GS136" s="732">
        <v>0</v>
      </c>
      <c r="GT136" s="732">
        <v>0</v>
      </c>
      <c r="HB136" s="732">
        <v>0</v>
      </c>
      <c r="HC136" s="732">
        <v>0</v>
      </c>
      <c r="HD136" s="732">
        <v>0</v>
      </c>
    </row>
    <row r="137" spans="1:212" x14ac:dyDescent="0.2">
      <c r="A137" s="732">
        <v>130801</v>
      </c>
      <c r="B137" s="732">
        <v>28349</v>
      </c>
      <c r="C137" s="732">
        <v>35</v>
      </c>
      <c r="D137" s="732">
        <v>2021</v>
      </c>
      <c r="E137" s="732">
        <v>5392</v>
      </c>
      <c r="F137" s="732">
        <v>0</v>
      </c>
      <c r="G137" s="732">
        <v>93.41</v>
      </c>
      <c r="H137" s="732">
        <v>64.227000000000004</v>
      </c>
      <c r="I137" s="732">
        <v>64.227000000000004</v>
      </c>
      <c r="J137" s="732">
        <v>93.41</v>
      </c>
      <c r="K137" s="732">
        <v>0</v>
      </c>
      <c r="L137" s="732">
        <v>6540</v>
      </c>
      <c r="M137" s="732">
        <v>0</v>
      </c>
      <c r="N137" s="732">
        <v>0</v>
      </c>
      <c r="P137" s="732">
        <v>93.41</v>
      </c>
      <c r="Q137" s="732">
        <v>0</v>
      </c>
      <c r="R137" s="732">
        <v>44529</v>
      </c>
      <c r="S137" s="732">
        <v>476.71000000000004</v>
      </c>
      <c r="U137" s="732">
        <v>0</v>
      </c>
      <c r="V137" s="732">
        <v>0</v>
      </c>
      <c r="W137" s="732">
        <v>0</v>
      </c>
      <c r="X137" s="732">
        <v>0</v>
      </c>
      <c r="Z137" s="732">
        <v>0</v>
      </c>
      <c r="AA137" s="732">
        <v>1</v>
      </c>
      <c r="AB137" s="732">
        <v>1</v>
      </c>
      <c r="AC137" s="732">
        <v>0</v>
      </c>
      <c r="AD137" s="732" t="s">
        <v>318</v>
      </c>
      <c r="AE137" s="732">
        <v>0</v>
      </c>
      <c r="AH137" s="732">
        <v>0</v>
      </c>
      <c r="AI137" s="732">
        <v>0</v>
      </c>
      <c r="AJ137" s="732">
        <v>5104</v>
      </c>
      <c r="AK137" s="732" t="s">
        <v>787</v>
      </c>
      <c r="AL137" s="732" t="s">
        <v>480</v>
      </c>
      <c r="AM137" s="732">
        <v>0</v>
      </c>
      <c r="AN137" s="732">
        <v>0</v>
      </c>
      <c r="AO137" s="732">
        <v>0</v>
      </c>
      <c r="AP137" s="732">
        <v>0</v>
      </c>
      <c r="AQ137" s="732">
        <v>0</v>
      </c>
      <c r="AR137" s="732">
        <v>0</v>
      </c>
      <c r="AS137" s="732">
        <v>0</v>
      </c>
      <c r="AT137" s="732">
        <v>0</v>
      </c>
      <c r="AU137" s="732">
        <v>0</v>
      </c>
      <c r="AV137" s="732">
        <v>0</v>
      </c>
      <c r="AW137" s="732">
        <v>1429146</v>
      </c>
      <c r="AX137" s="732">
        <v>1417596</v>
      </c>
      <c r="AY137" s="732">
        <v>0</v>
      </c>
      <c r="AZ137" s="732">
        <v>56079</v>
      </c>
      <c r="BA137" s="732">
        <v>0</v>
      </c>
      <c r="BB137" s="732">
        <v>0</v>
      </c>
      <c r="BC137" s="732">
        <v>0</v>
      </c>
      <c r="BD137" s="732">
        <v>0</v>
      </c>
      <c r="BE137" s="732">
        <v>0</v>
      </c>
      <c r="BF137" s="732">
        <v>1224839</v>
      </c>
      <c r="BG137" s="732">
        <v>0</v>
      </c>
      <c r="BH137" s="732">
        <v>42</v>
      </c>
      <c r="BI137" s="732">
        <v>11550</v>
      </c>
      <c r="BJ137" s="732">
        <v>12</v>
      </c>
      <c r="BK137" s="732">
        <v>0</v>
      </c>
      <c r="BL137" s="732">
        <v>0</v>
      </c>
      <c r="BM137" s="732">
        <v>0</v>
      </c>
      <c r="BN137" s="732">
        <v>0</v>
      </c>
      <c r="BO137" s="732">
        <v>0</v>
      </c>
      <c r="BP137" s="732">
        <v>0</v>
      </c>
      <c r="BQ137" s="732">
        <v>5392</v>
      </c>
      <c r="BR137" s="732">
        <v>1</v>
      </c>
      <c r="BS137" s="732">
        <v>0</v>
      </c>
      <c r="BT137" s="732">
        <v>0</v>
      </c>
      <c r="BU137" s="732">
        <v>0</v>
      </c>
      <c r="BV137" s="732">
        <v>0</v>
      </c>
      <c r="BW137" s="732">
        <v>0</v>
      </c>
      <c r="BX137" s="732">
        <v>0</v>
      </c>
      <c r="BY137" s="732">
        <v>0</v>
      </c>
      <c r="BZ137" s="732">
        <v>0</v>
      </c>
      <c r="CA137" s="732">
        <v>0</v>
      </c>
      <c r="CB137" s="732">
        <v>0</v>
      </c>
      <c r="CC137" s="732">
        <v>0</v>
      </c>
      <c r="CG137" s="732">
        <v>0</v>
      </c>
      <c r="CH137" s="732">
        <v>0</v>
      </c>
      <c r="CI137" s="732">
        <v>0</v>
      </c>
      <c r="CJ137" s="732">
        <v>4</v>
      </c>
      <c r="CK137" s="732">
        <v>0</v>
      </c>
      <c r="CL137" s="732">
        <v>0</v>
      </c>
      <c r="CN137" s="732">
        <v>0</v>
      </c>
      <c r="CO137" s="732">
        <v>1</v>
      </c>
      <c r="CP137" s="732">
        <v>0</v>
      </c>
      <c r="CQ137" s="732">
        <v>0</v>
      </c>
      <c r="CR137" s="732">
        <v>93.41</v>
      </c>
      <c r="CS137" s="732">
        <v>0</v>
      </c>
      <c r="CT137" s="732">
        <v>0</v>
      </c>
      <c r="CU137" s="732">
        <v>0</v>
      </c>
      <c r="CV137" s="732">
        <v>0</v>
      </c>
      <c r="CW137" s="732">
        <v>0</v>
      </c>
      <c r="CX137" s="732">
        <v>0</v>
      </c>
      <c r="CY137" s="732">
        <v>0</v>
      </c>
      <c r="CZ137" s="732">
        <v>0</v>
      </c>
      <c r="DA137" s="732">
        <v>1</v>
      </c>
      <c r="DB137" s="732">
        <v>420045</v>
      </c>
      <c r="DC137" s="732">
        <v>0</v>
      </c>
      <c r="DD137" s="732">
        <v>0</v>
      </c>
      <c r="DE137" s="732">
        <v>146064</v>
      </c>
      <c r="DF137" s="732">
        <v>146064</v>
      </c>
      <c r="DG137" s="732">
        <v>111.67</v>
      </c>
      <c r="DH137" s="732">
        <v>0</v>
      </c>
      <c r="DI137" s="732">
        <v>0</v>
      </c>
      <c r="DK137" s="732">
        <v>5392</v>
      </c>
      <c r="DL137" s="732">
        <v>0</v>
      </c>
      <c r="DM137" s="732">
        <v>648227</v>
      </c>
      <c r="DN137" s="732">
        <v>0</v>
      </c>
      <c r="DO137" s="732">
        <v>0</v>
      </c>
      <c r="DP137" s="732">
        <v>0</v>
      </c>
      <c r="DQ137" s="732">
        <v>0</v>
      </c>
      <c r="DR137" s="732">
        <v>0</v>
      </c>
      <c r="DS137" s="732">
        <v>0</v>
      </c>
      <c r="DT137" s="732">
        <v>0</v>
      </c>
      <c r="DU137" s="732">
        <v>0</v>
      </c>
      <c r="DV137" s="732">
        <v>0</v>
      </c>
      <c r="DW137" s="732">
        <v>0</v>
      </c>
      <c r="DX137" s="732">
        <v>0</v>
      </c>
      <c r="DY137" s="732">
        <v>0</v>
      </c>
      <c r="DZ137" s="732">
        <v>0</v>
      </c>
      <c r="EA137" s="732">
        <v>0</v>
      </c>
      <c r="EB137" s="732">
        <v>0</v>
      </c>
      <c r="EC137" s="732">
        <v>2.2920000000000003</v>
      </c>
      <c r="ED137" s="732">
        <v>16489</v>
      </c>
      <c r="EE137" s="732">
        <v>0</v>
      </c>
      <c r="EF137" s="732">
        <v>0</v>
      </c>
      <c r="EG137" s="732">
        <v>0</v>
      </c>
      <c r="EH137" s="732">
        <v>9418</v>
      </c>
      <c r="EI137" s="732">
        <v>622320</v>
      </c>
      <c r="EJ137" s="732">
        <v>23.789000000000001</v>
      </c>
      <c r="EK137" s="732">
        <v>0</v>
      </c>
      <c r="EL137" s="732">
        <v>0</v>
      </c>
      <c r="EM137" s="732">
        <v>0.26500000000000001</v>
      </c>
      <c r="EN137" s="732">
        <v>0.129</v>
      </c>
      <c r="EO137" s="732">
        <v>0</v>
      </c>
      <c r="EP137" s="732">
        <v>0</v>
      </c>
      <c r="EQ137" s="732">
        <v>24.183</v>
      </c>
      <c r="ER137" s="732">
        <v>0</v>
      </c>
      <c r="ES137" s="732">
        <v>1.44</v>
      </c>
      <c r="ET137" s="732">
        <v>0</v>
      </c>
      <c r="EU137" s="732">
        <v>56079</v>
      </c>
      <c r="EV137" s="732">
        <v>0</v>
      </c>
      <c r="EW137" s="732">
        <v>0</v>
      </c>
      <c r="EX137" s="732">
        <v>0</v>
      </c>
      <c r="EZ137" s="732">
        <v>1213952</v>
      </c>
      <c r="FA137" s="732">
        <v>0</v>
      </c>
      <c r="FB137" s="732">
        <v>1270031</v>
      </c>
      <c r="FC137" s="732">
        <v>0.97326799999999991</v>
      </c>
      <c r="FD137" s="732">
        <v>0</v>
      </c>
      <c r="FE137" s="732">
        <v>166143</v>
      </c>
      <c r="FF137" s="732">
        <v>37501</v>
      </c>
      <c r="FG137" s="732">
        <v>5.4563E-2</v>
      </c>
      <c r="FH137" s="732">
        <v>4.8908E-2</v>
      </c>
      <c r="FI137" s="732">
        <v>0</v>
      </c>
      <c r="FJ137" s="732">
        <v>0</v>
      </c>
      <c r="FK137" s="732">
        <v>239.989</v>
      </c>
      <c r="FL137" s="732">
        <v>1473675</v>
      </c>
      <c r="FM137" s="732">
        <v>0</v>
      </c>
      <c r="FN137" s="732">
        <v>0</v>
      </c>
      <c r="FO137" s="732">
        <v>0</v>
      </c>
      <c r="FP137" s="732">
        <v>0</v>
      </c>
      <c r="FQ137" s="732">
        <v>0</v>
      </c>
      <c r="FR137" s="732">
        <v>0</v>
      </c>
      <c r="FS137" s="732">
        <v>0</v>
      </c>
      <c r="FT137" s="732">
        <v>0</v>
      </c>
      <c r="FU137" s="732">
        <v>0</v>
      </c>
      <c r="FV137" s="732">
        <v>0</v>
      </c>
      <c r="FW137" s="732">
        <v>0</v>
      </c>
      <c r="FX137" s="732">
        <v>0</v>
      </c>
      <c r="FY137" s="732">
        <v>0</v>
      </c>
      <c r="FZ137" s="732">
        <v>0</v>
      </c>
      <c r="GA137" s="732">
        <v>0</v>
      </c>
      <c r="GB137" s="732">
        <v>44145</v>
      </c>
      <c r="GC137" s="732">
        <v>44145</v>
      </c>
      <c r="GD137" s="732">
        <v>5</v>
      </c>
      <c r="GF137" s="732">
        <v>0</v>
      </c>
      <c r="GG137" s="732">
        <v>0</v>
      </c>
      <c r="GH137" s="732">
        <v>0</v>
      </c>
      <c r="GI137" s="732">
        <v>0</v>
      </c>
      <c r="GJ137" s="732">
        <v>0</v>
      </c>
      <c r="GK137" s="732">
        <v>5022</v>
      </c>
      <c r="GL137" s="732">
        <v>2399</v>
      </c>
      <c r="GM137" s="732">
        <v>0</v>
      </c>
      <c r="GN137" s="732">
        <v>0</v>
      </c>
      <c r="GO137" s="732">
        <v>0</v>
      </c>
      <c r="GP137" s="732">
        <v>1473675</v>
      </c>
      <c r="GQ137" s="732">
        <v>1473675</v>
      </c>
      <c r="GR137" s="732">
        <v>0</v>
      </c>
      <c r="GS137" s="732">
        <v>0</v>
      </c>
      <c r="GT137" s="732">
        <v>0</v>
      </c>
      <c r="HB137" s="732">
        <v>0</v>
      </c>
      <c r="HC137" s="732">
        <v>0</v>
      </c>
      <c r="HD137" s="732">
        <v>0</v>
      </c>
    </row>
    <row r="138" spans="1:212" x14ac:dyDescent="0.2">
      <c r="A138" s="732">
        <v>152802</v>
      </c>
      <c r="B138" s="732">
        <v>28349</v>
      </c>
      <c r="C138" s="732">
        <v>35</v>
      </c>
      <c r="D138" s="732">
        <v>2021</v>
      </c>
      <c r="E138" s="732">
        <v>5392</v>
      </c>
      <c r="F138" s="732">
        <v>0</v>
      </c>
      <c r="G138" s="732">
        <v>248.25300000000001</v>
      </c>
      <c r="H138" s="732">
        <v>243.95500000000001</v>
      </c>
      <c r="I138" s="732">
        <v>243.95500000000001</v>
      </c>
      <c r="J138" s="732">
        <v>248.25300000000001</v>
      </c>
      <c r="K138" s="732">
        <v>0</v>
      </c>
      <c r="L138" s="732">
        <v>6540</v>
      </c>
      <c r="M138" s="732">
        <v>0</v>
      </c>
      <c r="N138" s="732">
        <v>0</v>
      </c>
      <c r="P138" s="732">
        <v>248.25300000000001</v>
      </c>
      <c r="Q138" s="732">
        <v>0</v>
      </c>
      <c r="R138" s="732">
        <v>118345</v>
      </c>
      <c r="S138" s="732">
        <v>476.71000000000004</v>
      </c>
      <c r="U138" s="732">
        <v>0</v>
      </c>
      <c r="V138" s="732">
        <v>0</v>
      </c>
      <c r="W138" s="732">
        <v>0</v>
      </c>
      <c r="X138" s="732">
        <v>0</v>
      </c>
      <c r="Z138" s="732">
        <v>0</v>
      </c>
      <c r="AA138" s="732">
        <v>1</v>
      </c>
      <c r="AB138" s="732">
        <v>1</v>
      </c>
      <c r="AC138" s="732">
        <v>0</v>
      </c>
      <c r="AD138" s="732" t="s">
        <v>318</v>
      </c>
      <c r="AE138" s="732">
        <v>0</v>
      </c>
      <c r="AH138" s="732">
        <v>0</v>
      </c>
      <c r="AI138" s="732">
        <v>0</v>
      </c>
      <c r="AJ138" s="732">
        <v>5104</v>
      </c>
      <c r="AK138" s="732" t="s">
        <v>787</v>
      </c>
      <c r="AL138" s="732" t="s">
        <v>91</v>
      </c>
      <c r="AM138" s="732">
        <v>0</v>
      </c>
      <c r="AN138" s="732">
        <v>0</v>
      </c>
      <c r="AO138" s="732">
        <v>0</v>
      </c>
      <c r="AP138" s="732">
        <v>0</v>
      </c>
      <c r="AQ138" s="732">
        <v>0</v>
      </c>
      <c r="AR138" s="732">
        <v>0</v>
      </c>
      <c r="AS138" s="732">
        <v>0</v>
      </c>
      <c r="AT138" s="732">
        <v>0</v>
      </c>
      <c r="AU138" s="732">
        <v>0</v>
      </c>
      <c r="AV138" s="732">
        <v>0</v>
      </c>
      <c r="AW138" s="732">
        <v>2250009</v>
      </c>
      <c r="AX138" s="732">
        <v>2244092</v>
      </c>
      <c r="AY138" s="732">
        <v>0</v>
      </c>
      <c r="AZ138" s="732">
        <v>118345</v>
      </c>
      <c r="BA138" s="732">
        <v>11.75</v>
      </c>
      <c r="BB138" s="732">
        <v>0</v>
      </c>
      <c r="BC138" s="732">
        <v>0</v>
      </c>
      <c r="BD138" s="732">
        <v>0</v>
      </c>
      <c r="BE138" s="732">
        <v>0</v>
      </c>
      <c r="BF138" s="732">
        <v>1979041</v>
      </c>
      <c r="BG138" s="732">
        <v>0</v>
      </c>
      <c r="BH138" s="732">
        <v>0</v>
      </c>
      <c r="BI138" s="732">
        <v>0</v>
      </c>
      <c r="BJ138" s="732">
        <v>12</v>
      </c>
      <c r="BK138" s="732">
        <v>0</v>
      </c>
      <c r="BL138" s="732">
        <v>0</v>
      </c>
      <c r="BM138" s="732">
        <v>0</v>
      </c>
      <c r="BN138" s="732">
        <v>0</v>
      </c>
      <c r="BO138" s="732">
        <v>0</v>
      </c>
      <c r="BP138" s="732">
        <v>0</v>
      </c>
      <c r="BQ138" s="732">
        <v>5392</v>
      </c>
      <c r="BR138" s="732">
        <v>1</v>
      </c>
      <c r="BS138" s="732">
        <v>0</v>
      </c>
      <c r="BT138" s="732">
        <v>0</v>
      </c>
      <c r="BU138" s="732">
        <v>0</v>
      </c>
      <c r="BV138" s="732">
        <v>0</v>
      </c>
      <c r="BW138" s="732">
        <v>0</v>
      </c>
      <c r="BX138" s="732">
        <v>0</v>
      </c>
      <c r="BY138" s="732">
        <v>0</v>
      </c>
      <c r="BZ138" s="732">
        <v>0</v>
      </c>
      <c r="CA138" s="732">
        <v>0</v>
      </c>
      <c r="CB138" s="732">
        <v>0</v>
      </c>
      <c r="CC138" s="732">
        <v>0</v>
      </c>
      <c r="CG138" s="732">
        <v>0</v>
      </c>
      <c r="CH138" s="732">
        <v>5917</v>
      </c>
      <c r="CI138" s="732">
        <v>0</v>
      </c>
      <c r="CJ138" s="732">
        <v>4</v>
      </c>
      <c r="CK138" s="732">
        <v>0</v>
      </c>
      <c r="CL138" s="732">
        <v>0</v>
      </c>
      <c r="CN138" s="732">
        <v>0</v>
      </c>
      <c r="CO138" s="732">
        <v>1</v>
      </c>
      <c r="CP138" s="732">
        <v>0</v>
      </c>
      <c r="CQ138" s="732">
        <v>0.16700000000000001</v>
      </c>
      <c r="CR138" s="732">
        <v>248.25300000000001</v>
      </c>
      <c r="CS138" s="732">
        <v>0</v>
      </c>
      <c r="CT138" s="732">
        <v>0</v>
      </c>
      <c r="CU138" s="732">
        <v>0</v>
      </c>
      <c r="CV138" s="732">
        <v>0</v>
      </c>
      <c r="CW138" s="732">
        <v>0</v>
      </c>
      <c r="CX138" s="732">
        <v>0</v>
      </c>
      <c r="CY138" s="732">
        <v>0</v>
      </c>
      <c r="CZ138" s="732">
        <v>0</v>
      </c>
      <c r="DA138" s="732">
        <v>1</v>
      </c>
      <c r="DB138" s="732">
        <v>1595466</v>
      </c>
      <c r="DC138" s="732">
        <v>0</v>
      </c>
      <c r="DD138" s="732">
        <v>0</v>
      </c>
      <c r="DE138" s="732">
        <v>335934</v>
      </c>
      <c r="DF138" s="732">
        <v>335934</v>
      </c>
      <c r="DG138" s="732">
        <v>256.83</v>
      </c>
      <c r="DH138" s="732">
        <v>0</v>
      </c>
      <c r="DI138" s="732">
        <v>0</v>
      </c>
      <c r="DK138" s="732">
        <v>5392</v>
      </c>
      <c r="DL138" s="732">
        <v>0</v>
      </c>
      <c r="DM138" s="732">
        <v>101998</v>
      </c>
      <c r="DN138" s="732">
        <v>0</v>
      </c>
      <c r="DO138" s="732">
        <v>0</v>
      </c>
      <c r="DP138" s="732">
        <v>0</v>
      </c>
      <c r="DQ138" s="732">
        <v>0</v>
      </c>
      <c r="DR138" s="732">
        <v>0</v>
      </c>
      <c r="DS138" s="732">
        <v>0</v>
      </c>
      <c r="DT138" s="732">
        <v>0</v>
      </c>
      <c r="DU138" s="732">
        <v>0</v>
      </c>
      <c r="DV138" s="732">
        <v>0</v>
      </c>
      <c r="DW138" s="732">
        <v>0</v>
      </c>
      <c r="DX138" s="732">
        <v>0</v>
      </c>
      <c r="DY138" s="732">
        <v>0</v>
      </c>
      <c r="DZ138" s="732">
        <v>0</v>
      </c>
      <c r="EA138" s="732">
        <v>0</v>
      </c>
      <c r="EB138" s="732">
        <v>0</v>
      </c>
      <c r="EC138" s="732">
        <v>0</v>
      </c>
      <c r="ED138" s="732">
        <v>0</v>
      </c>
      <c r="EE138" s="732">
        <v>0</v>
      </c>
      <c r="EF138" s="732">
        <v>0</v>
      </c>
      <c r="EG138" s="732">
        <v>0</v>
      </c>
      <c r="EH138" s="732">
        <v>101998</v>
      </c>
      <c r="EI138" s="732">
        <v>0</v>
      </c>
      <c r="EJ138" s="732">
        <v>0</v>
      </c>
      <c r="EK138" s="732">
        <v>2.9470000000000001</v>
      </c>
      <c r="EL138" s="732">
        <v>0</v>
      </c>
      <c r="EM138" s="732">
        <v>0</v>
      </c>
      <c r="EN138" s="732">
        <v>1.351</v>
      </c>
      <c r="EO138" s="732">
        <v>0</v>
      </c>
      <c r="EP138" s="732">
        <v>0</v>
      </c>
      <c r="EQ138" s="732">
        <v>4.298</v>
      </c>
      <c r="ER138" s="732">
        <v>0</v>
      </c>
      <c r="ES138" s="732">
        <v>15.596</v>
      </c>
      <c r="ET138" s="732">
        <v>5917</v>
      </c>
      <c r="EU138" s="732">
        <v>118345</v>
      </c>
      <c r="EV138" s="732">
        <v>0</v>
      </c>
      <c r="EW138" s="732">
        <v>0</v>
      </c>
      <c r="EX138" s="732">
        <v>0</v>
      </c>
      <c r="EZ138" s="732">
        <v>1915053</v>
      </c>
      <c r="FA138" s="732">
        <v>0</v>
      </c>
      <c r="FB138" s="732">
        <v>2033398</v>
      </c>
      <c r="FC138" s="732">
        <v>0.97326799999999991</v>
      </c>
      <c r="FD138" s="732">
        <v>0</v>
      </c>
      <c r="FE138" s="732">
        <v>268447</v>
      </c>
      <c r="FF138" s="732">
        <v>60592</v>
      </c>
      <c r="FG138" s="732">
        <v>5.4563E-2</v>
      </c>
      <c r="FH138" s="732">
        <v>4.8908E-2</v>
      </c>
      <c r="FI138" s="732">
        <v>0</v>
      </c>
      <c r="FJ138" s="732">
        <v>0</v>
      </c>
      <c r="FK138" s="732">
        <v>387.76400000000001</v>
      </c>
      <c r="FL138" s="732">
        <v>2368354</v>
      </c>
      <c r="FM138" s="732">
        <v>0</v>
      </c>
      <c r="FN138" s="732">
        <v>0</v>
      </c>
      <c r="FO138" s="732">
        <v>0</v>
      </c>
      <c r="FP138" s="732">
        <v>0</v>
      </c>
      <c r="FQ138" s="732">
        <v>0</v>
      </c>
      <c r="FR138" s="732">
        <v>0</v>
      </c>
      <c r="FS138" s="732">
        <v>0</v>
      </c>
      <c r="FT138" s="732">
        <v>0</v>
      </c>
      <c r="FU138" s="732">
        <v>0</v>
      </c>
      <c r="FV138" s="732">
        <v>0</v>
      </c>
      <c r="FW138" s="732">
        <v>0</v>
      </c>
      <c r="FX138" s="732">
        <v>0</v>
      </c>
      <c r="FY138" s="732">
        <v>0</v>
      </c>
      <c r="FZ138" s="732">
        <v>0</v>
      </c>
      <c r="GA138" s="732">
        <v>0</v>
      </c>
      <c r="GB138" s="732">
        <v>0</v>
      </c>
      <c r="GC138" s="732">
        <v>0</v>
      </c>
      <c r="GD138" s="732">
        <v>0</v>
      </c>
      <c r="GF138" s="732">
        <v>0</v>
      </c>
      <c r="GG138" s="732">
        <v>0</v>
      </c>
      <c r="GH138" s="732">
        <v>0</v>
      </c>
      <c r="GI138" s="732">
        <v>0</v>
      </c>
      <c r="GJ138" s="732">
        <v>0</v>
      </c>
      <c r="GK138" s="732">
        <v>4972</v>
      </c>
      <c r="GL138" s="732">
        <v>6719</v>
      </c>
      <c r="GM138" s="732">
        <v>0</v>
      </c>
      <c r="GN138" s="732">
        <v>0</v>
      </c>
      <c r="GO138" s="732">
        <v>0</v>
      </c>
      <c r="GP138" s="732">
        <v>2362437</v>
      </c>
      <c r="GQ138" s="732">
        <v>2362437</v>
      </c>
      <c r="GR138" s="732">
        <v>0</v>
      </c>
      <c r="GS138" s="732">
        <v>0</v>
      </c>
      <c r="GT138" s="732">
        <v>0</v>
      </c>
      <c r="HB138" s="732">
        <v>0</v>
      </c>
      <c r="HC138" s="732">
        <v>0</v>
      </c>
      <c r="HD138" s="732">
        <v>0</v>
      </c>
    </row>
    <row r="139" spans="1:212" x14ac:dyDescent="0.2">
      <c r="A139" s="732">
        <v>152803</v>
      </c>
      <c r="B139" s="732">
        <v>28349</v>
      </c>
      <c r="C139" s="732">
        <v>35</v>
      </c>
      <c r="D139" s="732">
        <v>2021</v>
      </c>
      <c r="E139" s="732">
        <v>5392</v>
      </c>
      <c r="F139" s="732">
        <v>0</v>
      </c>
      <c r="G139" s="732">
        <v>170.422</v>
      </c>
      <c r="H139" s="732">
        <v>150.16900000000001</v>
      </c>
      <c r="I139" s="732">
        <v>150.16900000000001</v>
      </c>
      <c r="J139" s="732">
        <v>170.422</v>
      </c>
      <c r="K139" s="732">
        <v>0</v>
      </c>
      <c r="L139" s="732">
        <v>6540</v>
      </c>
      <c r="M139" s="732">
        <v>0</v>
      </c>
      <c r="N139" s="732">
        <v>0</v>
      </c>
      <c r="P139" s="732">
        <v>170.422</v>
      </c>
      <c r="Q139" s="732">
        <v>0</v>
      </c>
      <c r="R139" s="732">
        <v>81242</v>
      </c>
      <c r="S139" s="732">
        <v>476.71000000000004</v>
      </c>
      <c r="U139" s="732">
        <v>0</v>
      </c>
      <c r="V139" s="732">
        <v>5.5280000000000005</v>
      </c>
      <c r="W139" s="732">
        <v>3615</v>
      </c>
      <c r="X139" s="732">
        <v>3615</v>
      </c>
      <c r="Z139" s="732">
        <v>0</v>
      </c>
      <c r="AA139" s="732">
        <v>1</v>
      </c>
      <c r="AB139" s="732">
        <v>1</v>
      </c>
      <c r="AC139" s="732">
        <v>0</v>
      </c>
      <c r="AD139" s="732" t="s">
        <v>318</v>
      </c>
      <c r="AE139" s="732">
        <v>0</v>
      </c>
      <c r="AH139" s="732">
        <v>0</v>
      </c>
      <c r="AI139" s="732">
        <v>0</v>
      </c>
      <c r="AJ139" s="732">
        <v>5104</v>
      </c>
      <c r="AK139" s="732" t="s">
        <v>787</v>
      </c>
      <c r="AL139" s="732" t="s">
        <v>513</v>
      </c>
      <c r="AM139" s="732">
        <v>0</v>
      </c>
      <c r="AN139" s="732">
        <v>0</v>
      </c>
      <c r="AO139" s="732">
        <v>0</v>
      </c>
      <c r="AP139" s="732">
        <v>0</v>
      </c>
      <c r="AQ139" s="732">
        <v>0</v>
      </c>
      <c r="AR139" s="732">
        <v>0</v>
      </c>
      <c r="AS139" s="732">
        <v>0</v>
      </c>
      <c r="AT139" s="732">
        <v>0</v>
      </c>
      <c r="AU139" s="732">
        <v>0</v>
      </c>
      <c r="AV139" s="732">
        <v>0</v>
      </c>
      <c r="AW139" s="732">
        <v>1835431</v>
      </c>
      <c r="AX139" s="732">
        <v>1783519</v>
      </c>
      <c r="AY139" s="732">
        <v>0</v>
      </c>
      <c r="AZ139" s="732">
        <v>127466</v>
      </c>
      <c r="BA139" s="732">
        <v>5.5</v>
      </c>
      <c r="BB139" s="732">
        <v>0</v>
      </c>
      <c r="BC139" s="732">
        <v>0</v>
      </c>
      <c r="BD139" s="732">
        <v>0</v>
      </c>
      <c r="BE139" s="732">
        <v>0</v>
      </c>
      <c r="BF139" s="732">
        <v>1562131</v>
      </c>
      <c r="BG139" s="732">
        <v>0</v>
      </c>
      <c r="BH139" s="732">
        <v>168.08799999999999</v>
      </c>
      <c r="BI139" s="732">
        <v>46224</v>
      </c>
      <c r="BJ139" s="732">
        <v>12</v>
      </c>
      <c r="BK139" s="732">
        <v>0</v>
      </c>
      <c r="BL139" s="732">
        <v>0</v>
      </c>
      <c r="BM139" s="732">
        <v>0</v>
      </c>
      <c r="BN139" s="732">
        <v>0</v>
      </c>
      <c r="BO139" s="732">
        <v>0</v>
      </c>
      <c r="BP139" s="732">
        <v>0</v>
      </c>
      <c r="BQ139" s="732">
        <v>5392</v>
      </c>
      <c r="BR139" s="732">
        <v>1</v>
      </c>
      <c r="BS139" s="732">
        <v>0</v>
      </c>
      <c r="BT139" s="732">
        <v>0</v>
      </c>
      <c r="BU139" s="732">
        <v>0</v>
      </c>
      <c r="BV139" s="732">
        <v>0</v>
      </c>
      <c r="BW139" s="732">
        <v>0</v>
      </c>
      <c r="BX139" s="732">
        <v>0</v>
      </c>
      <c r="BY139" s="732">
        <v>0</v>
      </c>
      <c r="BZ139" s="732">
        <v>0</v>
      </c>
      <c r="CA139" s="732">
        <v>0</v>
      </c>
      <c r="CB139" s="732">
        <v>0</v>
      </c>
      <c r="CC139" s="732">
        <v>0</v>
      </c>
      <c r="CG139" s="732">
        <v>0</v>
      </c>
      <c r="CH139" s="732">
        <v>5688</v>
      </c>
      <c r="CI139" s="732">
        <v>0</v>
      </c>
      <c r="CJ139" s="732">
        <v>4</v>
      </c>
      <c r="CK139" s="732">
        <v>0</v>
      </c>
      <c r="CL139" s="732">
        <v>0</v>
      </c>
      <c r="CN139" s="732">
        <v>0</v>
      </c>
      <c r="CO139" s="732">
        <v>1</v>
      </c>
      <c r="CP139" s="732">
        <v>2.6080000000000001</v>
      </c>
      <c r="CQ139" s="732">
        <v>11.75</v>
      </c>
      <c r="CR139" s="732">
        <v>170.422</v>
      </c>
      <c r="CS139" s="732">
        <v>0</v>
      </c>
      <c r="CT139" s="732">
        <v>0</v>
      </c>
      <c r="CU139" s="732">
        <v>0</v>
      </c>
      <c r="CV139" s="732">
        <v>0</v>
      </c>
      <c r="CW139" s="732">
        <v>0</v>
      </c>
      <c r="CX139" s="732">
        <v>0</v>
      </c>
      <c r="CY139" s="732">
        <v>0</v>
      </c>
      <c r="CZ139" s="732">
        <v>0</v>
      </c>
      <c r="DA139" s="732">
        <v>1</v>
      </c>
      <c r="DB139" s="732">
        <v>982105</v>
      </c>
      <c r="DC139" s="732">
        <v>0</v>
      </c>
      <c r="DD139" s="732">
        <v>0</v>
      </c>
      <c r="DE139" s="732">
        <v>218658</v>
      </c>
      <c r="DF139" s="732">
        <v>259764</v>
      </c>
      <c r="DG139" s="732">
        <v>167.17000000000002</v>
      </c>
      <c r="DH139" s="732">
        <v>0</v>
      </c>
      <c r="DI139" s="732">
        <v>41106</v>
      </c>
      <c r="DK139" s="732">
        <v>5392</v>
      </c>
      <c r="DL139" s="732">
        <v>0</v>
      </c>
      <c r="DM139" s="732">
        <v>182788</v>
      </c>
      <c r="DN139" s="732">
        <v>0</v>
      </c>
      <c r="DO139" s="732">
        <v>0</v>
      </c>
      <c r="DP139" s="732">
        <v>0</v>
      </c>
      <c r="DQ139" s="732">
        <v>0</v>
      </c>
      <c r="DR139" s="732">
        <v>0</v>
      </c>
      <c r="DS139" s="732">
        <v>0</v>
      </c>
      <c r="DT139" s="732">
        <v>0</v>
      </c>
      <c r="DU139" s="732">
        <v>0</v>
      </c>
      <c r="DV139" s="732">
        <v>0</v>
      </c>
      <c r="DW139" s="732">
        <v>0</v>
      </c>
      <c r="DX139" s="732">
        <v>0</v>
      </c>
      <c r="DY139" s="732">
        <v>0</v>
      </c>
      <c r="DZ139" s="732">
        <v>0</v>
      </c>
      <c r="EA139" s="732">
        <v>0</v>
      </c>
      <c r="EB139" s="732">
        <v>0</v>
      </c>
      <c r="EC139" s="732">
        <v>24.703000000000003</v>
      </c>
      <c r="ED139" s="732">
        <v>177713</v>
      </c>
      <c r="EE139" s="732">
        <v>0</v>
      </c>
      <c r="EF139" s="732">
        <v>0</v>
      </c>
      <c r="EG139" s="732">
        <v>0</v>
      </c>
      <c r="EH139" s="732">
        <v>5075</v>
      </c>
      <c r="EI139" s="732">
        <v>0</v>
      </c>
      <c r="EJ139" s="732">
        <v>0</v>
      </c>
      <c r="EK139" s="732">
        <v>0.192</v>
      </c>
      <c r="EL139" s="732">
        <v>0</v>
      </c>
      <c r="EM139" s="732">
        <v>0</v>
      </c>
      <c r="EN139" s="732">
        <v>0.04</v>
      </c>
      <c r="EO139" s="732">
        <v>0</v>
      </c>
      <c r="EP139" s="732">
        <v>0</v>
      </c>
      <c r="EQ139" s="732">
        <v>0.23200000000000001</v>
      </c>
      <c r="ER139" s="732">
        <v>0</v>
      </c>
      <c r="ES139" s="732">
        <v>0.77600000000000002</v>
      </c>
      <c r="ET139" s="732">
        <v>5688</v>
      </c>
      <c r="EU139" s="732">
        <v>127466</v>
      </c>
      <c r="EV139" s="732">
        <v>0</v>
      </c>
      <c r="EW139" s="732">
        <v>0</v>
      </c>
      <c r="EX139" s="732">
        <v>0</v>
      </c>
      <c r="EZ139" s="732">
        <v>1523795</v>
      </c>
      <c r="FA139" s="732">
        <v>0</v>
      </c>
      <c r="FB139" s="732">
        <v>1651261</v>
      </c>
      <c r="FC139" s="732">
        <v>0.97326799999999991</v>
      </c>
      <c r="FD139" s="732">
        <v>0</v>
      </c>
      <c r="FE139" s="732">
        <v>211896</v>
      </c>
      <c r="FF139" s="732">
        <v>47828</v>
      </c>
      <c r="FG139" s="732">
        <v>5.4563E-2</v>
      </c>
      <c r="FH139" s="732">
        <v>4.8908E-2</v>
      </c>
      <c r="FI139" s="732">
        <v>0</v>
      </c>
      <c r="FJ139" s="732">
        <v>0</v>
      </c>
      <c r="FK139" s="732">
        <v>306.077</v>
      </c>
      <c r="FL139" s="732">
        <v>1916673</v>
      </c>
      <c r="FM139" s="732">
        <v>0</v>
      </c>
      <c r="FN139" s="732">
        <v>0</v>
      </c>
      <c r="FO139" s="732">
        <v>0</v>
      </c>
      <c r="FP139" s="732">
        <v>0</v>
      </c>
      <c r="FQ139" s="732">
        <v>0</v>
      </c>
      <c r="FR139" s="732">
        <v>0</v>
      </c>
      <c r="FS139" s="732">
        <v>0</v>
      </c>
      <c r="FT139" s="732">
        <v>0</v>
      </c>
      <c r="FU139" s="732">
        <v>0</v>
      </c>
      <c r="FV139" s="732">
        <v>0</v>
      </c>
      <c r="FW139" s="732">
        <v>0</v>
      </c>
      <c r="FX139" s="732">
        <v>0</v>
      </c>
      <c r="FY139" s="732">
        <v>0</v>
      </c>
      <c r="FZ139" s="732">
        <v>0</v>
      </c>
      <c r="GA139" s="732">
        <v>0</v>
      </c>
      <c r="GB139" s="732">
        <v>176765</v>
      </c>
      <c r="GC139" s="732">
        <v>176765</v>
      </c>
      <c r="GD139" s="732">
        <v>20.021000000000001</v>
      </c>
      <c r="GF139" s="732">
        <v>0</v>
      </c>
      <c r="GG139" s="732">
        <v>0</v>
      </c>
      <c r="GH139" s="732">
        <v>0</v>
      </c>
      <c r="GI139" s="732">
        <v>0</v>
      </c>
      <c r="GJ139" s="732">
        <v>0</v>
      </c>
      <c r="GK139" s="732">
        <v>5105</v>
      </c>
      <c r="GL139" s="732">
        <v>4357</v>
      </c>
      <c r="GM139" s="732">
        <v>0</v>
      </c>
      <c r="GN139" s="732">
        <v>0</v>
      </c>
      <c r="GO139" s="732">
        <v>0</v>
      </c>
      <c r="GP139" s="732">
        <v>1910985</v>
      </c>
      <c r="GQ139" s="732">
        <v>1910985</v>
      </c>
      <c r="GR139" s="732">
        <v>0</v>
      </c>
      <c r="GS139" s="732">
        <v>0</v>
      </c>
      <c r="GT139" s="732">
        <v>0</v>
      </c>
      <c r="HB139" s="732">
        <v>0</v>
      </c>
      <c r="HC139" s="732">
        <v>0</v>
      </c>
      <c r="HD139" s="732">
        <v>0</v>
      </c>
    </row>
    <row r="140" spans="1:212" x14ac:dyDescent="0.2">
      <c r="A140" s="732">
        <v>152806</v>
      </c>
      <c r="B140" s="732">
        <v>28349</v>
      </c>
      <c r="C140" s="732">
        <v>35</v>
      </c>
      <c r="D140" s="732">
        <v>2021</v>
      </c>
      <c r="E140" s="732">
        <v>5392</v>
      </c>
      <c r="F140" s="732">
        <v>0</v>
      </c>
      <c r="G140" s="732">
        <v>67.92</v>
      </c>
      <c r="H140" s="732">
        <v>63.336000000000006</v>
      </c>
      <c r="I140" s="732">
        <v>63.336000000000006</v>
      </c>
      <c r="J140" s="732">
        <v>67.92</v>
      </c>
      <c r="K140" s="732">
        <v>0</v>
      </c>
      <c r="L140" s="732">
        <v>6540</v>
      </c>
      <c r="M140" s="732">
        <v>0</v>
      </c>
      <c r="N140" s="732">
        <v>0</v>
      </c>
      <c r="P140" s="732">
        <v>67.92</v>
      </c>
      <c r="Q140" s="732">
        <v>0</v>
      </c>
      <c r="R140" s="732">
        <v>32378</v>
      </c>
      <c r="S140" s="732">
        <v>476.71000000000004</v>
      </c>
      <c r="U140" s="732">
        <v>0</v>
      </c>
      <c r="V140" s="732">
        <v>0</v>
      </c>
      <c r="W140" s="732">
        <v>0</v>
      </c>
      <c r="X140" s="732">
        <v>0</v>
      </c>
      <c r="Z140" s="732">
        <v>0</v>
      </c>
      <c r="AA140" s="732">
        <v>1</v>
      </c>
      <c r="AB140" s="732">
        <v>1</v>
      </c>
      <c r="AC140" s="732">
        <v>0</v>
      </c>
      <c r="AD140" s="732" t="s">
        <v>318</v>
      </c>
      <c r="AE140" s="732">
        <v>0</v>
      </c>
      <c r="AH140" s="732">
        <v>0</v>
      </c>
      <c r="AI140" s="732">
        <v>0</v>
      </c>
      <c r="AJ140" s="732">
        <v>5104</v>
      </c>
      <c r="AK140" s="732" t="s">
        <v>787</v>
      </c>
      <c r="AL140" s="732" t="s">
        <v>591</v>
      </c>
      <c r="AM140" s="732">
        <v>0</v>
      </c>
      <c r="AN140" s="732">
        <v>0</v>
      </c>
      <c r="AO140" s="732">
        <v>0</v>
      </c>
      <c r="AP140" s="732">
        <v>0</v>
      </c>
      <c r="AQ140" s="732">
        <v>0</v>
      </c>
      <c r="AR140" s="732">
        <v>0</v>
      </c>
      <c r="AS140" s="732">
        <v>0</v>
      </c>
      <c r="AT140" s="732">
        <v>0</v>
      </c>
      <c r="AU140" s="732">
        <v>0</v>
      </c>
      <c r="AV140" s="732">
        <v>0</v>
      </c>
      <c r="AW140" s="732">
        <v>606435</v>
      </c>
      <c r="AX140" s="732">
        <v>606435</v>
      </c>
      <c r="AY140" s="732">
        <v>0</v>
      </c>
      <c r="AZ140" s="732">
        <v>32378</v>
      </c>
      <c r="BA140" s="732">
        <v>0</v>
      </c>
      <c r="BB140" s="732">
        <v>0</v>
      </c>
      <c r="BC140" s="732">
        <v>0</v>
      </c>
      <c r="BD140" s="732">
        <v>0</v>
      </c>
      <c r="BE140" s="732">
        <v>0</v>
      </c>
      <c r="BF140" s="732">
        <v>535142</v>
      </c>
      <c r="BG140" s="732">
        <v>0</v>
      </c>
      <c r="BH140" s="732">
        <v>0</v>
      </c>
      <c r="BI140" s="732">
        <v>0</v>
      </c>
      <c r="BJ140" s="732">
        <v>12</v>
      </c>
      <c r="BK140" s="732">
        <v>0</v>
      </c>
      <c r="BL140" s="732">
        <v>0</v>
      </c>
      <c r="BM140" s="732">
        <v>0</v>
      </c>
      <c r="BN140" s="732">
        <v>0</v>
      </c>
      <c r="BO140" s="732">
        <v>0</v>
      </c>
      <c r="BP140" s="732">
        <v>0</v>
      </c>
      <c r="BQ140" s="732">
        <v>5392</v>
      </c>
      <c r="BR140" s="732">
        <v>1</v>
      </c>
      <c r="BS140" s="732">
        <v>0</v>
      </c>
      <c r="BT140" s="732">
        <v>0</v>
      </c>
      <c r="BU140" s="732">
        <v>0</v>
      </c>
      <c r="BV140" s="732">
        <v>0</v>
      </c>
      <c r="BW140" s="732">
        <v>0</v>
      </c>
      <c r="BX140" s="732">
        <v>0</v>
      </c>
      <c r="BY140" s="732">
        <v>0</v>
      </c>
      <c r="BZ140" s="732">
        <v>0</v>
      </c>
      <c r="CA140" s="732">
        <v>0</v>
      </c>
      <c r="CB140" s="732">
        <v>0</v>
      </c>
      <c r="CC140" s="732">
        <v>0</v>
      </c>
      <c r="CG140" s="732">
        <v>0</v>
      </c>
      <c r="CH140" s="732">
        <v>0</v>
      </c>
      <c r="CI140" s="732">
        <v>0</v>
      </c>
      <c r="CJ140" s="732">
        <v>4</v>
      </c>
      <c r="CK140" s="732">
        <v>0</v>
      </c>
      <c r="CL140" s="732">
        <v>0</v>
      </c>
      <c r="CN140" s="732">
        <v>0</v>
      </c>
      <c r="CO140" s="732">
        <v>1</v>
      </c>
      <c r="CP140" s="732">
        <v>0</v>
      </c>
      <c r="CQ140" s="732">
        <v>0</v>
      </c>
      <c r="CR140" s="732">
        <v>67.92</v>
      </c>
      <c r="CS140" s="732">
        <v>0</v>
      </c>
      <c r="CT140" s="732">
        <v>0</v>
      </c>
      <c r="CU140" s="732">
        <v>0</v>
      </c>
      <c r="CV140" s="732">
        <v>0</v>
      </c>
      <c r="CW140" s="732">
        <v>0</v>
      </c>
      <c r="CX140" s="732">
        <v>0</v>
      </c>
      <c r="CY140" s="732">
        <v>0</v>
      </c>
      <c r="CZ140" s="732">
        <v>0</v>
      </c>
      <c r="DA140" s="732">
        <v>1</v>
      </c>
      <c r="DB140" s="732">
        <v>414217</v>
      </c>
      <c r="DC140" s="732">
        <v>0</v>
      </c>
      <c r="DD140" s="732">
        <v>0</v>
      </c>
      <c r="DE140" s="732">
        <v>0</v>
      </c>
      <c r="DF140" s="732">
        <v>0</v>
      </c>
      <c r="DG140" s="732">
        <v>0</v>
      </c>
      <c r="DH140" s="732">
        <v>0</v>
      </c>
      <c r="DI140" s="732">
        <v>0</v>
      </c>
      <c r="DK140" s="732">
        <v>5392</v>
      </c>
      <c r="DL140" s="732">
        <v>0</v>
      </c>
      <c r="DM140" s="732">
        <v>135623</v>
      </c>
      <c r="DN140" s="732">
        <v>0</v>
      </c>
      <c r="DO140" s="732">
        <v>0</v>
      </c>
      <c r="DP140" s="732">
        <v>0</v>
      </c>
      <c r="DQ140" s="732">
        <v>0</v>
      </c>
      <c r="DR140" s="732">
        <v>0</v>
      </c>
      <c r="DS140" s="732">
        <v>0</v>
      </c>
      <c r="DT140" s="732">
        <v>0</v>
      </c>
      <c r="DU140" s="732">
        <v>0</v>
      </c>
      <c r="DV140" s="732">
        <v>0</v>
      </c>
      <c r="DW140" s="732">
        <v>0</v>
      </c>
      <c r="DX140" s="732">
        <v>0</v>
      </c>
      <c r="DY140" s="732">
        <v>0</v>
      </c>
      <c r="DZ140" s="732">
        <v>0</v>
      </c>
      <c r="EA140" s="732">
        <v>0</v>
      </c>
      <c r="EB140" s="732">
        <v>0</v>
      </c>
      <c r="EC140" s="732">
        <v>5.7650000000000006</v>
      </c>
      <c r="ED140" s="732">
        <v>41473</v>
      </c>
      <c r="EE140" s="732">
        <v>0</v>
      </c>
      <c r="EF140" s="732">
        <v>0</v>
      </c>
      <c r="EG140" s="732">
        <v>0</v>
      </c>
      <c r="EH140" s="732">
        <v>94150</v>
      </c>
      <c r="EI140" s="732">
        <v>0</v>
      </c>
      <c r="EJ140" s="732">
        <v>0</v>
      </c>
      <c r="EK140" s="732">
        <v>4.2620000000000005</v>
      </c>
      <c r="EL140" s="732">
        <v>0</v>
      </c>
      <c r="EM140" s="732">
        <v>0</v>
      </c>
      <c r="EN140" s="732">
        <v>0.32200000000000001</v>
      </c>
      <c r="EO140" s="732">
        <v>0</v>
      </c>
      <c r="EP140" s="732">
        <v>0</v>
      </c>
      <c r="EQ140" s="732">
        <v>4.5840000000000005</v>
      </c>
      <c r="ER140" s="732">
        <v>0</v>
      </c>
      <c r="ES140" s="732">
        <v>14.396000000000001</v>
      </c>
      <c r="ET140" s="732">
        <v>0</v>
      </c>
      <c r="EU140" s="732">
        <v>32378</v>
      </c>
      <c r="EV140" s="732">
        <v>0</v>
      </c>
      <c r="EW140" s="732">
        <v>0</v>
      </c>
      <c r="EX140" s="732">
        <v>0</v>
      </c>
      <c r="EZ140" s="732">
        <v>517462</v>
      </c>
      <c r="FA140" s="732">
        <v>0</v>
      </c>
      <c r="FB140" s="732">
        <v>549840</v>
      </c>
      <c r="FC140" s="732">
        <v>0.97326799999999991</v>
      </c>
      <c r="FD140" s="732">
        <v>0</v>
      </c>
      <c r="FE140" s="732">
        <v>72589</v>
      </c>
      <c r="FF140" s="732">
        <v>16384</v>
      </c>
      <c r="FG140" s="732">
        <v>5.4563E-2</v>
      </c>
      <c r="FH140" s="732">
        <v>4.8908E-2</v>
      </c>
      <c r="FI140" s="732">
        <v>0</v>
      </c>
      <c r="FJ140" s="732">
        <v>0</v>
      </c>
      <c r="FK140" s="732">
        <v>104.85300000000001</v>
      </c>
      <c r="FL140" s="732">
        <v>638813</v>
      </c>
      <c r="FM140" s="732">
        <v>0</v>
      </c>
      <c r="FN140" s="732">
        <v>0</v>
      </c>
      <c r="FO140" s="732">
        <v>0</v>
      </c>
      <c r="FP140" s="732">
        <v>0</v>
      </c>
      <c r="FQ140" s="732">
        <v>0</v>
      </c>
      <c r="FR140" s="732">
        <v>0</v>
      </c>
      <c r="FS140" s="732">
        <v>0</v>
      </c>
      <c r="FT140" s="732">
        <v>0</v>
      </c>
      <c r="FU140" s="732">
        <v>0</v>
      </c>
      <c r="FV140" s="732">
        <v>0</v>
      </c>
      <c r="FW140" s="732">
        <v>0</v>
      </c>
      <c r="FX140" s="732">
        <v>0</v>
      </c>
      <c r="FY140" s="732">
        <v>0</v>
      </c>
      <c r="FZ140" s="732">
        <v>0</v>
      </c>
      <c r="GA140" s="732">
        <v>0</v>
      </c>
      <c r="GB140" s="732">
        <v>0</v>
      </c>
      <c r="GC140" s="732">
        <v>0</v>
      </c>
      <c r="GD140" s="732">
        <v>0</v>
      </c>
      <c r="GF140" s="732">
        <v>0</v>
      </c>
      <c r="GG140" s="732">
        <v>0</v>
      </c>
      <c r="GH140" s="732">
        <v>0</v>
      </c>
      <c r="GI140" s="732">
        <v>0</v>
      </c>
      <c r="GJ140" s="732">
        <v>0</v>
      </c>
      <c r="GK140" s="732">
        <v>0</v>
      </c>
      <c r="GL140" s="732">
        <v>0</v>
      </c>
      <c r="GM140" s="732">
        <v>0</v>
      </c>
      <c r="GN140" s="732">
        <v>0</v>
      </c>
      <c r="GO140" s="732">
        <v>0</v>
      </c>
      <c r="GP140" s="732">
        <v>638813</v>
      </c>
      <c r="GQ140" s="732">
        <v>638813</v>
      </c>
      <c r="GR140" s="732">
        <v>0</v>
      </c>
      <c r="GS140" s="732">
        <v>0</v>
      </c>
      <c r="GT140" s="732">
        <v>0</v>
      </c>
      <c r="HB140" s="732">
        <v>0</v>
      </c>
      <c r="HC140" s="732">
        <v>0</v>
      </c>
      <c r="HD140" s="732">
        <v>0</v>
      </c>
    </row>
    <row r="141" spans="1:212" x14ac:dyDescent="0.2">
      <c r="A141" s="732">
        <v>161801</v>
      </c>
      <c r="B141" s="732">
        <v>28349</v>
      </c>
      <c r="C141" s="732">
        <v>35</v>
      </c>
      <c r="D141" s="732">
        <v>2021</v>
      </c>
      <c r="E141" s="732">
        <v>5392</v>
      </c>
      <c r="F141" s="732">
        <v>0</v>
      </c>
      <c r="G141" s="732">
        <v>212.14200000000002</v>
      </c>
      <c r="H141" s="732">
        <v>207.38400000000001</v>
      </c>
      <c r="I141" s="732">
        <v>207.38400000000001</v>
      </c>
      <c r="J141" s="732">
        <v>212.14200000000002</v>
      </c>
      <c r="K141" s="732">
        <v>0</v>
      </c>
      <c r="L141" s="732">
        <v>6540</v>
      </c>
      <c r="M141" s="732">
        <v>0</v>
      </c>
      <c r="N141" s="732">
        <v>0</v>
      </c>
      <c r="P141" s="732">
        <v>212.14200000000002</v>
      </c>
      <c r="Q141" s="732">
        <v>0</v>
      </c>
      <c r="R141" s="732">
        <v>101130</v>
      </c>
      <c r="S141" s="732">
        <v>476.71000000000004</v>
      </c>
      <c r="U141" s="732">
        <v>0</v>
      </c>
      <c r="V141" s="732">
        <v>54.237000000000002</v>
      </c>
      <c r="W141" s="732">
        <v>35471</v>
      </c>
      <c r="X141" s="732">
        <v>35471</v>
      </c>
      <c r="Z141" s="732">
        <v>0</v>
      </c>
      <c r="AA141" s="732">
        <v>1</v>
      </c>
      <c r="AB141" s="732">
        <v>1</v>
      </c>
      <c r="AC141" s="732">
        <v>0</v>
      </c>
      <c r="AD141" s="732" t="s">
        <v>318</v>
      </c>
      <c r="AE141" s="732">
        <v>0</v>
      </c>
      <c r="AH141" s="732">
        <v>0</v>
      </c>
      <c r="AI141" s="732">
        <v>0</v>
      </c>
      <c r="AJ141" s="732">
        <v>5104</v>
      </c>
      <c r="AK141" s="732" t="s">
        <v>787</v>
      </c>
      <c r="AL141" s="732" t="s">
        <v>5</v>
      </c>
      <c r="AM141" s="732">
        <v>0</v>
      </c>
      <c r="AN141" s="732">
        <v>0</v>
      </c>
      <c r="AO141" s="732">
        <v>0</v>
      </c>
      <c r="AP141" s="732">
        <v>0</v>
      </c>
      <c r="AQ141" s="732">
        <v>0</v>
      </c>
      <c r="AR141" s="732">
        <v>0</v>
      </c>
      <c r="AS141" s="732">
        <v>0</v>
      </c>
      <c r="AT141" s="732">
        <v>0</v>
      </c>
      <c r="AU141" s="732">
        <v>0</v>
      </c>
      <c r="AV141" s="732">
        <v>0</v>
      </c>
      <c r="AW141" s="732">
        <v>1978658</v>
      </c>
      <c r="AX141" s="732">
        <v>1978658</v>
      </c>
      <c r="AY141" s="732">
        <v>0</v>
      </c>
      <c r="AZ141" s="732">
        <v>101130</v>
      </c>
      <c r="BA141" s="732">
        <v>0</v>
      </c>
      <c r="BB141" s="732">
        <v>3901</v>
      </c>
      <c r="BC141" s="732">
        <v>3901</v>
      </c>
      <c r="BD141" s="732">
        <v>4.9710000000000001</v>
      </c>
      <c r="BE141" s="732">
        <v>0</v>
      </c>
      <c r="BF141" s="732">
        <v>1742262</v>
      </c>
      <c r="BG141" s="732">
        <v>0</v>
      </c>
      <c r="BH141" s="732">
        <v>0</v>
      </c>
      <c r="BI141" s="732">
        <v>0</v>
      </c>
      <c r="BJ141" s="732">
        <v>12</v>
      </c>
      <c r="BK141" s="732">
        <v>0</v>
      </c>
      <c r="BL141" s="732">
        <v>0</v>
      </c>
      <c r="BM141" s="732">
        <v>0</v>
      </c>
      <c r="BN141" s="732">
        <v>0</v>
      </c>
      <c r="BO141" s="732">
        <v>0</v>
      </c>
      <c r="BP141" s="732">
        <v>0</v>
      </c>
      <c r="BQ141" s="732">
        <v>5392</v>
      </c>
      <c r="BR141" s="732">
        <v>1</v>
      </c>
      <c r="BS141" s="732">
        <v>0</v>
      </c>
      <c r="BT141" s="732">
        <v>0</v>
      </c>
      <c r="BU141" s="732">
        <v>0</v>
      </c>
      <c r="BV141" s="732">
        <v>0</v>
      </c>
      <c r="BW141" s="732">
        <v>0</v>
      </c>
      <c r="BX141" s="732">
        <v>0</v>
      </c>
      <c r="BY141" s="732">
        <v>0</v>
      </c>
      <c r="BZ141" s="732">
        <v>0</v>
      </c>
      <c r="CA141" s="732">
        <v>0</v>
      </c>
      <c r="CB141" s="732">
        <v>0</v>
      </c>
      <c r="CC141" s="732">
        <v>0</v>
      </c>
      <c r="CG141" s="732">
        <v>0</v>
      </c>
      <c r="CH141" s="732">
        <v>0</v>
      </c>
      <c r="CI141" s="732">
        <v>0</v>
      </c>
      <c r="CJ141" s="732">
        <v>4</v>
      </c>
      <c r="CK141" s="732">
        <v>0</v>
      </c>
      <c r="CL141" s="732">
        <v>0</v>
      </c>
      <c r="CN141" s="732">
        <v>0</v>
      </c>
      <c r="CO141" s="732">
        <v>1</v>
      </c>
      <c r="CP141" s="732">
        <v>0</v>
      </c>
      <c r="CQ141" s="732">
        <v>0</v>
      </c>
      <c r="CR141" s="732">
        <v>212.14200000000002</v>
      </c>
      <c r="CS141" s="732">
        <v>0</v>
      </c>
      <c r="CT141" s="732">
        <v>0</v>
      </c>
      <c r="CU141" s="732">
        <v>0</v>
      </c>
      <c r="CV141" s="732">
        <v>0</v>
      </c>
      <c r="CW141" s="732">
        <v>0</v>
      </c>
      <c r="CX141" s="732">
        <v>0</v>
      </c>
      <c r="CY141" s="732">
        <v>0</v>
      </c>
      <c r="CZ141" s="732">
        <v>0</v>
      </c>
      <c r="DA141" s="732">
        <v>1</v>
      </c>
      <c r="DB141" s="732">
        <v>1356291</v>
      </c>
      <c r="DC141" s="732">
        <v>0</v>
      </c>
      <c r="DD141" s="732">
        <v>0</v>
      </c>
      <c r="DE141" s="732">
        <v>291906</v>
      </c>
      <c r="DF141" s="732">
        <v>291906</v>
      </c>
      <c r="DG141" s="732">
        <v>223.17000000000002</v>
      </c>
      <c r="DH141" s="732">
        <v>0</v>
      </c>
      <c r="DI141" s="732">
        <v>0</v>
      </c>
      <c r="DK141" s="732">
        <v>5392</v>
      </c>
      <c r="DL141" s="732">
        <v>0</v>
      </c>
      <c r="DM141" s="732">
        <v>102546</v>
      </c>
      <c r="DN141" s="732">
        <v>0</v>
      </c>
      <c r="DO141" s="732">
        <v>0</v>
      </c>
      <c r="DP141" s="732">
        <v>0</v>
      </c>
      <c r="DQ141" s="732">
        <v>0</v>
      </c>
      <c r="DR141" s="732">
        <v>0</v>
      </c>
      <c r="DS141" s="732">
        <v>0</v>
      </c>
      <c r="DT141" s="732">
        <v>0</v>
      </c>
      <c r="DU141" s="732">
        <v>0</v>
      </c>
      <c r="DV141" s="732">
        <v>0</v>
      </c>
      <c r="DW141" s="732">
        <v>0</v>
      </c>
      <c r="DX141" s="732">
        <v>0</v>
      </c>
      <c r="DY141" s="732">
        <v>0</v>
      </c>
      <c r="DZ141" s="732">
        <v>0</v>
      </c>
      <c r="EA141" s="732">
        <v>0</v>
      </c>
      <c r="EB141" s="732">
        <v>0</v>
      </c>
      <c r="EC141" s="732">
        <v>0.45800000000000002</v>
      </c>
      <c r="ED141" s="732">
        <v>3295</v>
      </c>
      <c r="EE141" s="732">
        <v>0</v>
      </c>
      <c r="EF141" s="732">
        <v>0</v>
      </c>
      <c r="EG141" s="732">
        <v>0</v>
      </c>
      <c r="EH141" s="732">
        <v>99251</v>
      </c>
      <c r="EI141" s="732">
        <v>0</v>
      </c>
      <c r="EJ141" s="732">
        <v>0</v>
      </c>
      <c r="EK141" s="732">
        <v>4.3070000000000004</v>
      </c>
      <c r="EL141" s="732">
        <v>0</v>
      </c>
      <c r="EM141" s="732">
        <v>0</v>
      </c>
      <c r="EN141" s="732">
        <v>0.45100000000000001</v>
      </c>
      <c r="EO141" s="732">
        <v>0</v>
      </c>
      <c r="EP141" s="732">
        <v>0</v>
      </c>
      <c r="EQ141" s="732">
        <v>4.758</v>
      </c>
      <c r="ER141" s="732">
        <v>0</v>
      </c>
      <c r="ES141" s="732">
        <v>15.176</v>
      </c>
      <c r="ET141" s="732">
        <v>0</v>
      </c>
      <c r="EU141" s="732">
        <v>101130</v>
      </c>
      <c r="EV141" s="732">
        <v>0</v>
      </c>
      <c r="EW141" s="732">
        <v>0</v>
      </c>
      <c r="EX141" s="732">
        <v>0</v>
      </c>
      <c r="EZ141" s="732">
        <v>1688985</v>
      </c>
      <c r="FA141" s="732">
        <v>0</v>
      </c>
      <c r="FB141" s="732">
        <v>1790115</v>
      </c>
      <c r="FC141" s="732">
        <v>0.97326799999999991</v>
      </c>
      <c r="FD141" s="732">
        <v>0</v>
      </c>
      <c r="FE141" s="732">
        <v>236330</v>
      </c>
      <c r="FF141" s="732">
        <v>53343</v>
      </c>
      <c r="FG141" s="732">
        <v>5.4563E-2</v>
      </c>
      <c r="FH141" s="732">
        <v>4.8908E-2</v>
      </c>
      <c r="FI141" s="732">
        <v>0</v>
      </c>
      <c r="FJ141" s="732">
        <v>0</v>
      </c>
      <c r="FK141" s="732">
        <v>341.37100000000004</v>
      </c>
      <c r="FL141" s="732">
        <v>2079788</v>
      </c>
      <c r="FM141" s="732">
        <v>0</v>
      </c>
      <c r="FN141" s="732">
        <v>0</v>
      </c>
      <c r="FO141" s="732">
        <v>0</v>
      </c>
      <c r="FP141" s="732">
        <v>0</v>
      </c>
      <c r="FQ141" s="732">
        <v>0</v>
      </c>
      <c r="FR141" s="732">
        <v>0</v>
      </c>
      <c r="FS141" s="732">
        <v>0</v>
      </c>
      <c r="FT141" s="732">
        <v>0</v>
      </c>
      <c r="FU141" s="732">
        <v>0</v>
      </c>
      <c r="FV141" s="732">
        <v>0</v>
      </c>
      <c r="FW141" s="732">
        <v>0</v>
      </c>
      <c r="FX141" s="732">
        <v>0</v>
      </c>
      <c r="FY141" s="732">
        <v>0</v>
      </c>
      <c r="FZ141" s="732">
        <v>0</v>
      </c>
      <c r="GA141" s="732">
        <v>0</v>
      </c>
      <c r="GB141" s="732">
        <v>0</v>
      </c>
      <c r="GC141" s="732">
        <v>0</v>
      </c>
      <c r="GD141" s="732">
        <v>0</v>
      </c>
      <c r="GF141" s="732">
        <v>0</v>
      </c>
      <c r="GG141" s="732">
        <v>0</v>
      </c>
      <c r="GH141" s="732">
        <v>0</v>
      </c>
      <c r="GI141" s="732">
        <v>0</v>
      </c>
      <c r="GJ141" s="732">
        <v>0</v>
      </c>
      <c r="GK141" s="732">
        <v>4957</v>
      </c>
      <c r="GL141" s="732">
        <v>5949</v>
      </c>
      <c r="GM141" s="732">
        <v>0</v>
      </c>
      <c r="GN141" s="732">
        <v>0</v>
      </c>
      <c r="GO141" s="732">
        <v>0</v>
      </c>
      <c r="GP141" s="732">
        <v>2079788</v>
      </c>
      <c r="GQ141" s="732">
        <v>2079788</v>
      </c>
      <c r="GR141" s="732">
        <v>0</v>
      </c>
      <c r="GS141" s="732">
        <v>0</v>
      </c>
      <c r="GT141" s="732">
        <v>0</v>
      </c>
      <c r="HB141" s="732">
        <v>0</v>
      </c>
      <c r="HC141" s="732">
        <v>0</v>
      </c>
      <c r="HD141" s="732">
        <v>0</v>
      </c>
    </row>
    <row r="142" spans="1:212" x14ac:dyDescent="0.2">
      <c r="A142" s="732">
        <v>161802</v>
      </c>
      <c r="B142" s="732">
        <v>28349</v>
      </c>
      <c r="C142" s="732">
        <v>35</v>
      </c>
      <c r="D142" s="732">
        <v>2021</v>
      </c>
      <c r="E142" s="732">
        <v>5392</v>
      </c>
      <c r="F142" s="732">
        <v>0</v>
      </c>
      <c r="G142" s="732">
        <v>756.54300000000001</v>
      </c>
      <c r="H142" s="732">
        <v>713.9</v>
      </c>
      <c r="I142" s="732">
        <v>713.9</v>
      </c>
      <c r="J142" s="732">
        <v>756.54300000000001</v>
      </c>
      <c r="K142" s="732">
        <v>0</v>
      </c>
      <c r="L142" s="732">
        <v>6540</v>
      </c>
      <c r="M142" s="732">
        <v>0</v>
      </c>
      <c r="N142" s="732">
        <v>0</v>
      </c>
      <c r="P142" s="732">
        <v>756.54300000000001</v>
      </c>
      <c r="Q142" s="732">
        <v>0</v>
      </c>
      <c r="R142" s="732">
        <v>360652</v>
      </c>
      <c r="S142" s="732">
        <v>476.71000000000004</v>
      </c>
      <c r="U142" s="732">
        <v>0</v>
      </c>
      <c r="V142" s="732">
        <v>71.50800000000001</v>
      </c>
      <c r="W142" s="732">
        <v>46766</v>
      </c>
      <c r="X142" s="732">
        <v>46766</v>
      </c>
      <c r="Z142" s="732">
        <v>0</v>
      </c>
      <c r="AA142" s="732">
        <v>1</v>
      </c>
      <c r="AB142" s="732">
        <v>1</v>
      </c>
      <c r="AC142" s="732">
        <v>0</v>
      </c>
      <c r="AD142" s="732" t="s">
        <v>318</v>
      </c>
      <c r="AE142" s="732">
        <v>0</v>
      </c>
      <c r="AH142" s="732">
        <v>0</v>
      </c>
      <c r="AI142" s="732">
        <v>0</v>
      </c>
      <c r="AJ142" s="732">
        <v>5104</v>
      </c>
      <c r="AK142" s="732" t="s">
        <v>787</v>
      </c>
      <c r="AL142" s="732" t="s">
        <v>361</v>
      </c>
      <c r="AM142" s="732">
        <v>0</v>
      </c>
      <c r="AN142" s="732">
        <v>0</v>
      </c>
      <c r="AO142" s="732">
        <v>0</v>
      </c>
      <c r="AP142" s="732">
        <v>0</v>
      </c>
      <c r="AQ142" s="732">
        <v>0</v>
      </c>
      <c r="AR142" s="732">
        <v>0</v>
      </c>
      <c r="AS142" s="732">
        <v>0</v>
      </c>
      <c r="AT142" s="732">
        <v>0</v>
      </c>
      <c r="AU142" s="732">
        <v>0</v>
      </c>
      <c r="AV142" s="732">
        <v>0</v>
      </c>
      <c r="AW142" s="732">
        <v>7243252</v>
      </c>
      <c r="AX142" s="732">
        <v>7197145</v>
      </c>
      <c r="AY142" s="732">
        <v>0</v>
      </c>
      <c r="AZ142" s="732">
        <v>406759</v>
      </c>
      <c r="BA142" s="732">
        <v>0</v>
      </c>
      <c r="BB142" s="732">
        <v>0</v>
      </c>
      <c r="BC142" s="732">
        <v>0</v>
      </c>
      <c r="BD142" s="732">
        <v>0</v>
      </c>
      <c r="BE142" s="732">
        <v>0</v>
      </c>
      <c r="BF142" s="732">
        <v>6331252</v>
      </c>
      <c r="BG142" s="732">
        <v>0</v>
      </c>
      <c r="BH142" s="732">
        <v>167.66300000000001</v>
      </c>
      <c r="BI142" s="732">
        <v>46107</v>
      </c>
      <c r="BJ142" s="732">
        <v>12</v>
      </c>
      <c r="BK142" s="732">
        <v>0</v>
      </c>
      <c r="BL142" s="732">
        <v>0</v>
      </c>
      <c r="BM142" s="732">
        <v>0</v>
      </c>
      <c r="BN142" s="732">
        <v>0</v>
      </c>
      <c r="BO142" s="732">
        <v>0</v>
      </c>
      <c r="BP142" s="732">
        <v>0</v>
      </c>
      <c r="BQ142" s="732">
        <v>5392</v>
      </c>
      <c r="BR142" s="732">
        <v>1</v>
      </c>
      <c r="BS142" s="732">
        <v>0</v>
      </c>
      <c r="BT142" s="732">
        <v>0</v>
      </c>
      <c r="BU142" s="732">
        <v>0</v>
      </c>
      <c r="BV142" s="732">
        <v>0</v>
      </c>
      <c r="BW142" s="732">
        <v>0</v>
      </c>
      <c r="BX142" s="732">
        <v>0</v>
      </c>
      <c r="BY142" s="732">
        <v>0</v>
      </c>
      <c r="BZ142" s="732">
        <v>0</v>
      </c>
      <c r="CA142" s="732">
        <v>0</v>
      </c>
      <c r="CB142" s="732">
        <v>0</v>
      </c>
      <c r="CC142" s="732">
        <v>0</v>
      </c>
      <c r="CG142" s="732">
        <v>0</v>
      </c>
      <c r="CH142" s="732">
        <v>0</v>
      </c>
      <c r="CI142" s="732">
        <v>0</v>
      </c>
      <c r="CJ142" s="732">
        <v>4</v>
      </c>
      <c r="CK142" s="732">
        <v>0</v>
      </c>
      <c r="CL142" s="732">
        <v>0</v>
      </c>
      <c r="CN142" s="732">
        <v>0</v>
      </c>
      <c r="CO142" s="732">
        <v>1</v>
      </c>
      <c r="CP142" s="732">
        <v>0</v>
      </c>
      <c r="CQ142" s="732">
        <v>0</v>
      </c>
      <c r="CR142" s="732">
        <v>756.54300000000001</v>
      </c>
      <c r="CS142" s="732">
        <v>0</v>
      </c>
      <c r="CT142" s="732">
        <v>0</v>
      </c>
      <c r="CU142" s="732">
        <v>0</v>
      </c>
      <c r="CV142" s="732">
        <v>0</v>
      </c>
      <c r="CW142" s="732">
        <v>0</v>
      </c>
      <c r="CX142" s="732">
        <v>0</v>
      </c>
      <c r="CY142" s="732">
        <v>0</v>
      </c>
      <c r="CZ142" s="732">
        <v>0</v>
      </c>
      <c r="DA142" s="732">
        <v>1</v>
      </c>
      <c r="DB142" s="732">
        <v>4668906</v>
      </c>
      <c r="DC142" s="732">
        <v>0</v>
      </c>
      <c r="DD142" s="732">
        <v>0</v>
      </c>
      <c r="DE142" s="732">
        <v>822510</v>
      </c>
      <c r="DF142" s="732">
        <v>822510</v>
      </c>
      <c r="DG142" s="732">
        <v>628.83000000000004</v>
      </c>
      <c r="DH142" s="732">
        <v>0</v>
      </c>
      <c r="DI142" s="732">
        <v>0</v>
      </c>
      <c r="DK142" s="732">
        <v>5392</v>
      </c>
      <c r="DL142" s="732">
        <v>0</v>
      </c>
      <c r="DM142" s="732">
        <v>700083</v>
      </c>
      <c r="DN142" s="732">
        <v>0</v>
      </c>
      <c r="DO142" s="732">
        <v>0</v>
      </c>
      <c r="DP142" s="732">
        <v>0</v>
      </c>
      <c r="DQ142" s="732">
        <v>0</v>
      </c>
      <c r="DR142" s="732">
        <v>0</v>
      </c>
      <c r="DS142" s="732">
        <v>0</v>
      </c>
      <c r="DT142" s="732">
        <v>0</v>
      </c>
      <c r="DU142" s="732">
        <v>0</v>
      </c>
      <c r="DV142" s="732">
        <v>0</v>
      </c>
      <c r="DW142" s="732">
        <v>0</v>
      </c>
      <c r="DX142" s="732">
        <v>0</v>
      </c>
      <c r="DY142" s="732">
        <v>0</v>
      </c>
      <c r="DZ142" s="732">
        <v>0</v>
      </c>
      <c r="EA142" s="732">
        <v>0</v>
      </c>
      <c r="EB142" s="732">
        <v>0</v>
      </c>
      <c r="EC142" s="732">
        <v>60.132000000000005</v>
      </c>
      <c r="ED142" s="732">
        <v>432590</v>
      </c>
      <c r="EE142" s="732">
        <v>0</v>
      </c>
      <c r="EF142" s="732">
        <v>0</v>
      </c>
      <c r="EG142" s="732">
        <v>0</v>
      </c>
      <c r="EH142" s="732">
        <v>267493</v>
      </c>
      <c r="EI142" s="732">
        <v>0</v>
      </c>
      <c r="EJ142" s="732">
        <v>0</v>
      </c>
      <c r="EK142" s="732">
        <v>9.6820000000000004</v>
      </c>
      <c r="EL142" s="732">
        <v>0</v>
      </c>
      <c r="EM142" s="732">
        <v>0.90500000000000003</v>
      </c>
      <c r="EN142" s="732">
        <v>1.8280000000000001</v>
      </c>
      <c r="EO142" s="732">
        <v>0</v>
      </c>
      <c r="EP142" s="732">
        <v>0</v>
      </c>
      <c r="EQ142" s="732">
        <v>12.415000000000001</v>
      </c>
      <c r="ER142" s="732">
        <v>0</v>
      </c>
      <c r="ES142" s="732">
        <v>40.901000000000003</v>
      </c>
      <c r="ET142" s="732">
        <v>0</v>
      </c>
      <c r="EU142" s="732">
        <v>406759</v>
      </c>
      <c r="EV142" s="732">
        <v>0</v>
      </c>
      <c r="EW142" s="732">
        <v>0</v>
      </c>
      <c r="EX142" s="732">
        <v>0</v>
      </c>
      <c r="EZ142" s="732">
        <v>6144496</v>
      </c>
      <c r="FA142" s="732">
        <v>0</v>
      </c>
      <c r="FB142" s="732">
        <v>6551255</v>
      </c>
      <c r="FC142" s="732">
        <v>0.97326799999999991</v>
      </c>
      <c r="FD142" s="732">
        <v>0</v>
      </c>
      <c r="FE142" s="732">
        <v>858804</v>
      </c>
      <c r="FF142" s="732">
        <v>193845</v>
      </c>
      <c r="FG142" s="732">
        <v>5.4563E-2</v>
      </c>
      <c r="FH142" s="732">
        <v>4.8908E-2</v>
      </c>
      <c r="FI142" s="732">
        <v>0</v>
      </c>
      <c r="FJ142" s="732">
        <v>0</v>
      </c>
      <c r="FK142" s="732">
        <v>1240.5170000000001</v>
      </c>
      <c r="FL142" s="732">
        <v>7603904</v>
      </c>
      <c r="FM142" s="732">
        <v>0</v>
      </c>
      <c r="FN142" s="732">
        <v>0</v>
      </c>
      <c r="FO142" s="732">
        <v>0</v>
      </c>
      <c r="FP142" s="732">
        <v>0</v>
      </c>
      <c r="FQ142" s="732">
        <v>0</v>
      </c>
      <c r="FR142" s="732">
        <v>0</v>
      </c>
      <c r="FS142" s="732">
        <v>0</v>
      </c>
      <c r="FT142" s="732">
        <v>0</v>
      </c>
      <c r="FU142" s="732">
        <v>0</v>
      </c>
      <c r="FV142" s="732">
        <v>0</v>
      </c>
      <c r="FW142" s="732">
        <v>0</v>
      </c>
      <c r="FX142" s="732">
        <v>0</v>
      </c>
      <c r="FY142" s="732">
        <v>0</v>
      </c>
      <c r="FZ142" s="732">
        <v>0</v>
      </c>
      <c r="GA142" s="732">
        <v>0</v>
      </c>
      <c r="GB142" s="732">
        <v>266883</v>
      </c>
      <c r="GC142" s="732">
        <v>266883</v>
      </c>
      <c r="GD142" s="732">
        <v>30.228000000000002</v>
      </c>
      <c r="GF142" s="732">
        <v>0</v>
      </c>
      <c r="GG142" s="732">
        <v>0</v>
      </c>
      <c r="GH142" s="732">
        <v>0</v>
      </c>
      <c r="GI142" s="732">
        <v>0</v>
      </c>
      <c r="GJ142" s="732">
        <v>0</v>
      </c>
      <c r="GK142" s="732">
        <v>5181</v>
      </c>
      <c r="GL142" s="732">
        <v>11424</v>
      </c>
      <c r="GM142" s="732">
        <v>0</v>
      </c>
      <c r="GN142" s="732">
        <v>0</v>
      </c>
      <c r="GO142" s="732">
        <v>0</v>
      </c>
      <c r="GP142" s="732">
        <v>7603904</v>
      </c>
      <c r="GQ142" s="732">
        <v>7603904</v>
      </c>
      <c r="GR142" s="732">
        <v>0</v>
      </c>
      <c r="GS142" s="732">
        <v>0</v>
      </c>
      <c r="GT142" s="732">
        <v>0</v>
      </c>
      <c r="HB142" s="732">
        <v>0</v>
      </c>
      <c r="HC142" s="732">
        <v>0</v>
      </c>
      <c r="HD142" s="732">
        <v>0</v>
      </c>
    </row>
    <row r="143" spans="1:212" x14ac:dyDescent="0.2">
      <c r="A143" s="732">
        <v>161807</v>
      </c>
      <c r="B143" s="732">
        <v>28349</v>
      </c>
      <c r="C143" s="732">
        <v>35</v>
      </c>
      <c r="D143" s="732">
        <v>2021</v>
      </c>
      <c r="E143" s="732">
        <v>5392</v>
      </c>
      <c r="F143" s="732">
        <v>0</v>
      </c>
      <c r="G143" s="732">
        <v>9156.4750000000004</v>
      </c>
      <c r="H143" s="732">
        <v>8381.8490000000002</v>
      </c>
      <c r="I143" s="732">
        <v>8381.8490000000002</v>
      </c>
      <c r="J143" s="732">
        <v>9156.4750000000004</v>
      </c>
      <c r="K143" s="732">
        <v>0</v>
      </c>
      <c r="L143" s="732">
        <v>6540</v>
      </c>
      <c r="M143" s="732">
        <v>0</v>
      </c>
      <c r="N143" s="732">
        <v>0</v>
      </c>
      <c r="P143" s="732">
        <v>9156.4750000000004</v>
      </c>
      <c r="Q143" s="732">
        <v>0</v>
      </c>
      <c r="R143" s="732">
        <v>4364983</v>
      </c>
      <c r="S143" s="732">
        <v>476.71000000000004</v>
      </c>
      <c r="U143" s="732">
        <v>0</v>
      </c>
      <c r="V143" s="732">
        <v>2568.1469999999999</v>
      </c>
      <c r="W143" s="732">
        <v>1679568</v>
      </c>
      <c r="X143" s="732">
        <v>1679568</v>
      </c>
      <c r="Z143" s="732">
        <v>0</v>
      </c>
      <c r="AA143" s="732">
        <v>1</v>
      </c>
      <c r="AB143" s="732">
        <v>1</v>
      </c>
      <c r="AC143" s="732">
        <v>0</v>
      </c>
      <c r="AD143" s="732" t="s">
        <v>318</v>
      </c>
      <c r="AE143" s="732">
        <v>0</v>
      </c>
      <c r="AH143" s="732">
        <v>0</v>
      </c>
      <c r="AI143" s="732">
        <v>0</v>
      </c>
      <c r="AJ143" s="732">
        <v>5104</v>
      </c>
      <c r="AK143" s="732" t="s">
        <v>787</v>
      </c>
      <c r="AL143" s="732" t="s">
        <v>362</v>
      </c>
      <c r="AM143" s="732">
        <v>0</v>
      </c>
      <c r="AN143" s="732">
        <v>0</v>
      </c>
      <c r="AO143" s="732">
        <v>0</v>
      </c>
      <c r="AP143" s="732">
        <v>0</v>
      </c>
      <c r="AQ143" s="732">
        <v>0</v>
      </c>
      <c r="AR143" s="732">
        <v>0</v>
      </c>
      <c r="AS143" s="732">
        <v>0</v>
      </c>
      <c r="AT143" s="732">
        <v>0</v>
      </c>
      <c r="AU143" s="732">
        <v>0</v>
      </c>
      <c r="AV143" s="732">
        <v>0</v>
      </c>
      <c r="AW143" s="732">
        <v>85200910</v>
      </c>
      <c r="AX143" s="732">
        <v>84523118</v>
      </c>
      <c r="AY143" s="732">
        <v>0</v>
      </c>
      <c r="AZ143" s="732">
        <v>4958983</v>
      </c>
      <c r="BA143" s="732">
        <v>167.583</v>
      </c>
      <c r="BB143" s="732">
        <v>359300</v>
      </c>
      <c r="BC143" s="732">
        <v>359300</v>
      </c>
      <c r="BD143" s="732">
        <v>457.82400000000001</v>
      </c>
      <c r="BE143" s="732">
        <v>0</v>
      </c>
      <c r="BF143" s="732">
        <v>74462574</v>
      </c>
      <c r="BG143" s="732">
        <v>0</v>
      </c>
      <c r="BH143" s="732">
        <v>2160</v>
      </c>
      <c r="BI143" s="732">
        <v>594000</v>
      </c>
      <c r="BJ143" s="732">
        <v>12</v>
      </c>
      <c r="BK143" s="732">
        <v>0</v>
      </c>
      <c r="BL143" s="732">
        <v>0</v>
      </c>
      <c r="BM143" s="732">
        <v>0</v>
      </c>
      <c r="BN143" s="732">
        <v>0</v>
      </c>
      <c r="BO143" s="732">
        <v>0</v>
      </c>
      <c r="BP143" s="732">
        <v>0</v>
      </c>
      <c r="BQ143" s="732">
        <v>5392</v>
      </c>
      <c r="BR143" s="732">
        <v>1</v>
      </c>
      <c r="BS143" s="732">
        <v>0</v>
      </c>
      <c r="BT143" s="732">
        <v>0</v>
      </c>
      <c r="BU143" s="732">
        <v>0</v>
      </c>
      <c r="BV143" s="732">
        <v>0</v>
      </c>
      <c r="BW143" s="732">
        <v>0</v>
      </c>
      <c r="BX143" s="732">
        <v>0</v>
      </c>
      <c r="BY143" s="732">
        <v>0</v>
      </c>
      <c r="BZ143" s="732">
        <v>0</v>
      </c>
      <c r="CA143" s="732">
        <v>0</v>
      </c>
      <c r="CB143" s="732">
        <v>0</v>
      </c>
      <c r="CC143" s="732">
        <v>0</v>
      </c>
      <c r="CG143" s="732">
        <v>0</v>
      </c>
      <c r="CH143" s="732">
        <v>83792</v>
      </c>
      <c r="CI143" s="732">
        <v>0</v>
      </c>
      <c r="CJ143" s="732">
        <v>4</v>
      </c>
      <c r="CK143" s="732">
        <v>0</v>
      </c>
      <c r="CL143" s="732">
        <v>0</v>
      </c>
      <c r="CN143" s="732">
        <v>0</v>
      </c>
      <c r="CO143" s="732">
        <v>1</v>
      </c>
      <c r="CP143" s="732">
        <v>0</v>
      </c>
      <c r="CQ143" s="732">
        <v>0</v>
      </c>
      <c r="CR143" s="732">
        <v>9156.4750000000004</v>
      </c>
      <c r="CS143" s="732">
        <v>0</v>
      </c>
      <c r="CT143" s="732">
        <v>0</v>
      </c>
      <c r="CU143" s="732">
        <v>0</v>
      </c>
      <c r="CV143" s="732">
        <v>0</v>
      </c>
      <c r="CW143" s="732">
        <v>0</v>
      </c>
      <c r="CX143" s="732">
        <v>0</v>
      </c>
      <c r="CY143" s="732">
        <v>0</v>
      </c>
      <c r="CZ143" s="732">
        <v>0</v>
      </c>
      <c r="DA143" s="732">
        <v>1</v>
      </c>
      <c r="DB143" s="732">
        <v>54817292</v>
      </c>
      <c r="DC143" s="732">
        <v>0</v>
      </c>
      <c r="DD143" s="732">
        <v>0</v>
      </c>
      <c r="DE143" s="732">
        <v>8325198</v>
      </c>
      <c r="DF143" s="732">
        <v>8325198</v>
      </c>
      <c r="DG143" s="732">
        <v>6364.83</v>
      </c>
      <c r="DH143" s="732">
        <v>0</v>
      </c>
      <c r="DI143" s="732">
        <v>0</v>
      </c>
      <c r="DK143" s="732">
        <v>5392</v>
      </c>
      <c r="DL143" s="732">
        <v>0</v>
      </c>
      <c r="DM143" s="732">
        <v>7326888</v>
      </c>
      <c r="DN143" s="732">
        <v>0</v>
      </c>
      <c r="DO143" s="732">
        <v>0</v>
      </c>
      <c r="DP143" s="732">
        <v>0</v>
      </c>
      <c r="DQ143" s="732">
        <v>0</v>
      </c>
      <c r="DR143" s="732">
        <v>0</v>
      </c>
      <c r="DS143" s="732">
        <v>0</v>
      </c>
      <c r="DT143" s="732">
        <v>0</v>
      </c>
      <c r="DU143" s="732">
        <v>0</v>
      </c>
      <c r="DV143" s="732">
        <v>0</v>
      </c>
      <c r="DW143" s="732">
        <v>0</v>
      </c>
      <c r="DX143" s="732">
        <v>0</v>
      </c>
      <c r="DY143" s="732">
        <v>0</v>
      </c>
      <c r="DZ143" s="732">
        <v>0</v>
      </c>
      <c r="EA143" s="732">
        <v>0.30599999999999999</v>
      </c>
      <c r="EB143" s="732">
        <v>0</v>
      </c>
      <c r="EC143" s="732">
        <v>113.863</v>
      </c>
      <c r="ED143" s="732">
        <v>819130</v>
      </c>
      <c r="EE143" s="732">
        <v>0</v>
      </c>
      <c r="EF143" s="732">
        <v>0</v>
      </c>
      <c r="EG143" s="732">
        <v>0</v>
      </c>
      <c r="EH143" s="732">
        <v>6507758</v>
      </c>
      <c r="EI143" s="732">
        <v>0</v>
      </c>
      <c r="EJ143" s="732">
        <v>0</v>
      </c>
      <c r="EK143" s="732">
        <v>273.25700000000001</v>
      </c>
      <c r="EL143" s="732">
        <v>0</v>
      </c>
      <c r="EM143" s="732">
        <v>33.273000000000003</v>
      </c>
      <c r="EN143" s="732">
        <v>14.790000000000001</v>
      </c>
      <c r="EO143" s="732">
        <v>0</v>
      </c>
      <c r="EP143" s="732">
        <v>0</v>
      </c>
      <c r="EQ143" s="732">
        <v>321.62600000000003</v>
      </c>
      <c r="ER143" s="732">
        <v>0</v>
      </c>
      <c r="ES143" s="732">
        <v>995.07</v>
      </c>
      <c r="ET143" s="732">
        <v>83792</v>
      </c>
      <c r="EU143" s="732">
        <v>4958983</v>
      </c>
      <c r="EV143" s="732">
        <v>0</v>
      </c>
      <c r="EW143" s="732">
        <v>0</v>
      </c>
      <c r="EX143" s="732">
        <v>0</v>
      </c>
      <c r="EZ143" s="732">
        <v>72142800</v>
      </c>
      <c r="FA143" s="732">
        <v>0</v>
      </c>
      <c r="FB143" s="732">
        <v>77101783</v>
      </c>
      <c r="FC143" s="732">
        <v>0.97326799999999991</v>
      </c>
      <c r="FD143" s="732">
        <v>0</v>
      </c>
      <c r="FE143" s="732">
        <v>10100491</v>
      </c>
      <c r="FF143" s="732">
        <v>2279827</v>
      </c>
      <c r="FG143" s="732">
        <v>5.4563E-2</v>
      </c>
      <c r="FH143" s="732">
        <v>4.8908E-2</v>
      </c>
      <c r="FI143" s="732">
        <v>0</v>
      </c>
      <c r="FJ143" s="732">
        <v>0</v>
      </c>
      <c r="FK143" s="732">
        <v>14589.858</v>
      </c>
      <c r="FL143" s="732">
        <v>89565893</v>
      </c>
      <c r="FM143" s="732">
        <v>0</v>
      </c>
      <c r="FN143" s="732">
        <v>0</v>
      </c>
      <c r="FO143" s="732">
        <v>0</v>
      </c>
      <c r="FP143" s="732">
        <v>0</v>
      </c>
      <c r="FQ143" s="732">
        <v>0</v>
      </c>
      <c r="FR143" s="732">
        <v>0</v>
      </c>
      <c r="FS143" s="732">
        <v>0</v>
      </c>
      <c r="FT143" s="732">
        <v>0</v>
      </c>
      <c r="FU143" s="732">
        <v>0</v>
      </c>
      <c r="FV143" s="732">
        <v>0</v>
      </c>
      <c r="FW143" s="732">
        <v>0</v>
      </c>
      <c r="FX143" s="732">
        <v>0</v>
      </c>
      <c r="FY143" s="732">
        <v>0</v>
      </c>
      <c r="FZ143" s="732">
        <v>0</v>
      </c>
      <c r="GA143" s="732">
        <v>0</v>
      </c>
      <c r="GB143" s="732">
        <v>3999537</v>
      </c>
      <c r="GC143" s="732">
        <v>3999537</v>
      </c>
      <c r="GD143" s="732">
        <v>453</v>
      </c>
      <c r="GF143" s="732">
        <v>0</v>
      </c>
      <c r="GG143" s="732">
        <v>0</v>
      </c>
      <c r="GH143" s="732">
        <v>0</v>
      </c>
      <c r="GI143" s="732">
        <v>0</v>
      </c>
      <c r="GJ143" s="732">
        <v>0</v>
      </c>
      <c r="GK143" s="732">
        <v>5114</v>
      </c>
      <c r="GL143" s="732">
        <v>11682</v>
      </c>
      <c r="GM143" s="732">
        <v>0</v>
      </c>
      <c r="GN143" s="732">
        <v>0</v>
      </c>
      <c r="GO143" s="732">
        <v>0</v>
      </c>
      <c r="GP143" s="732">
        <v>89482101</v>
      </c>
      <c r="GQ143" s="732">
        <v>89482101</v>
      </c>
      <c r="GR143" s="732">
        <v>0</v>
      </c>
      <c r="GS143" s="732">
        <v>0</v>
      </c>
      <c r="GT143" s="732">
        <v>0</v>
      </c>
      <c r="HB143" s="732">
        <v>0</v>
      </c>
      <c r="HC143" s="732">
        <v>0</v>
      </c>
      <c r="HD143" s="732">
        <v>0</v>
      </c>
    </row>
    <row r="144" spans="1:212" x14ac:dyDescent="0.2">
      <c r="A144" s="732">
        <v>165802</v>
      </c>
      <c r="B144" s="732">
        <v>28349</v>
      </c>
      <c r="C144" s="732">
        <v>35</v>
      </c>
      <c r="D144" s="732">
        <v>2021</v>
      </c>
      <c r="E144" s="732">
        <v>5392</v>
      </c>
      <c r="F144" s="732">
        <v>0</v>
      </c>
      <c r="G144" s="732">
        <v>363.82800000000003</v>
      </c>
      <c r="H144" s="732">
        <v>361.70100000000002</v>
      </c>
      <c r="I144" s="732">
        <v>361.70100000000002</v>
      </c>
      <c r="J144" s="732">
        <v>363.82800000000003</v>
      </c>
      <c r="K144" s="732">
        <v>0</v>
      </c>
      <c r="L144" s="732">
        <v>6540</v>
      </c>
      <c r="M144" s="732">
        <v>0</v>
      </c>
      <c r="N144" s="732">
        <v>0</v>
      </c>
      <c r="P144" s="732">
        <v>363.82800000000003</v>
      </c>
      <c r="Q144" s="732">
        <v>0</v>
      </c>
      <c r="R144" s="732">
        <v>173440</v>
      </c>
      <c r="S144" s="732">
        <v>476.71000000000004</v>
      </c>
      <c r="U144" s="732">
        <v>0</v>
      </c>
      <c r="V144" s="732">
        <v>17.162000000000003</v>
      </c>
      <c r="W144" s="732">
        <v>11224</v>
      </c>
      <c r="X144" s="732">
        <v>11224</v>
      </c>
      <c r="Z144" s="732">
        <v>0</v>
      </c>
      <c r="AA144" s="732">
        <v>1</v>
      </c>
      <c r="AB144" s="732">
        <v>1</v>
      </c>
      <c r="AC144" s="732">
        <v>0</v>
      </c>
      <c r="AD144" s="732" t="s">
        <v>318</v>
      </c>
      <c r="AE144" s="732">
        <v>0</v>
      </c>
      <c r="AH144" s="732">
        <v>0</v>
      </c>
      <c r="AI144" s="732">
        <v>0</v>
      </c>
      <c r="AJ144" s="732">
        <v>5104</v>
      </c>
      <c r="AK144" s="732" t="s">
        <v>787</v>
      </c>
      <c r="AL144" s="732" t="s">
        <v>92</v>
      </c>
      <c r="AM144" s="732">
        <v>0</v>
      </c>
      <c r="AN144" s="732">
        <v>0</v>
      </c>
      <c r="AO144" s="732">
        <v>0</v>
      </c>
      <c r="AP144" s="732">
        <v>0</v>
      </c>
      <c r="AQ144" s="732">
        <v>0</v>
      </c>
      <c r="AR144" s="732">
        <v>0</v>
      </c>
      <c r="AS144" s="732">
        <v>0</v>
      </c>
      <c r="AT144" s="732">
        <v>0</v>
      </c>
      <c r="AU144" s="732">
        <v>0</v>
      </c>
      <c r="AV144" s="732">
        <v>0</v>
      </c>
      <c r="AW144" s="732">
        <v>2999725</v>
      </c>
      <c r="AX144" s="732">
        <v>2994225</v>
      </c>
      <c r="AY144" s="732">
        <v>0</v>
      </c>
      <c r="AZ144" s="732">
        <v>173440</v>
      </c>
      <c r="BA144" s="732">
        <v>11</v>
      </c>
      <c r="BB144" s="732">
        <v>14277</v>
      </c>
      <c r="BC144" s="732">
        <v>14277</v>
      </c>
      <c r="BD144" s="732">
        <v>18.191000000000003</v>
      </c>
      <c r="BE144" s="732">
        <v>0</v>
      </c>
      <c r="BF144" s="732">
        <v>2653589</v>
      </c>
      <c r="BG144" s="732">
        <v>0</v>
      </c>
      <c r="BH144" s="732">
        <v>0</v>
      </c>
      <c r="BI144" s="732">
        <v>0</v>
      </c>
      <c r="BJ144" s="732">
        <v>12</v>
      </c>
      <c r="BK144" s="732">
        <v>0</v>
      </c>
      <c r="BL144" s="732">
        <v>0</v>
      </c>
      <c r="BM144" s="732">
        <v>0</v>
      </c>
      <c r="BN144" s="732">
        <v>0</v>
      </c>
      <c r="BO144" s="732">
        <v>0</v>
      </c>
      <c r="BP144" s="732">
        <v>0</v>
      </c>
      <c r="BQ144" s="732">
        <v>5392</v>
      </c>
      <c r="BR144" s="732">
        <v>1</v>
      </c>
      <c r="BS144" s="732">
        <v>0</v>
      </c>
      <c r="BT144" s="732">
        <v>0</v>
      </c>
      <c r="BU144" s="732">
        <v>0</v>
      </c>
      <c r="BV144" s="732">
        <v>0</v>
      </c>
      <c r="BW144" s="732">
        <v>0</v>
      </c>
      <c r="BX144" s="732">
        <v>0</v>
      </c>
      <c r="BY144" s="732">
        <v>0</v>
      </c>
      <c r="BZ144" s="732">
        <v>0</v>
      </c>
      <c r="CA144" s="732">
        <v>0</v>
      </c>
      <c r="CB144" s="732">
        <v>0</v>
      </c>
      <c r="CC144" s="732">
        <v>0</v>
      </c>
      <c r="CG144" s="732">
        <v>0</v>
      </c>
      <c r="CH144" s="732">
        <v>5500</v>
      </c>
      <c r="CI144" s="732">
        <v>0</v>
      </c>
      <c r="CJ144" s="732">
        <v>4</v>
      </c>
      <c r="CK144" s="732">
        <v>0</v>
      </c>
      <c r="CL144" s="732">
        <v>0</v>
      </c>
      <c r="CN144" s="732">
        <v>0</v>
      </c>
      <c r="CO144" s="732">
        <v>1</v>
      </c>
      <c r="CP144" s="732">
        <v>0</v>
      </c>
      <c r="CQ144" s="732">
        <v>0</v>
      </c>
      <c r="CR144" s="732">
        <v>363.82800000000003</v>
      </c>
      <c r="CS144" s="732">
        <v>0</v>
      </c>
      <c r="CT144" s="732">
        <v>0</v>
      </c>
      <c r="CU144" s="732">
        <v>0</v>
      </c>
      <c r="CV144" s="732">
        <v>0</v>
      </c>
      <c r="CW144" s="732">
        <v>0</v>
      </c>
      <c r="CX144" s="732">
        <v>0</v>
      </c>
      <c r="CY144" s="732">
        <v>0</v>
      </c>
      <c r="CZ144" s="732">
        <v>0</v>
      </c>
      <c r="DA144" s="732">
        <v>1</v>
      </c>
      <c r="DB144" s="732">
        <v>2365525</v>
      </c>
      <c r="DC144" s="732">
        <v>0</v>
      </c>
      <c r="DD144" s="732">
        <v>0</v>
      </c>
      <c r="DE144" s="732">
        <v>279480</v>
      </c>
      <c r="DF144" s="732">
        <v>279480</v>
      </c>
      <c r="DG144" s="732">
        <v>213.67000000000002</v>
      </c>
      <c r="DH144" s="732">
        <v>0</v>
      </c>
      <c r="DI144" s="732">
        <v>0</v>
      </c>
      <c r="DK144" s="732">
        <v>5392</v>
      </c>
      <c r="DL144" s="732">
        <v>0</v>
      </c>
      <c r="DM144" s="732">
        <v>55967</v>
      </c>
      <c r="DN144" s="732">
        <v>0</v>
      </c>
      <c r="DO144" s="732">
        <v>0</v>
      </c>
      <c r="DP144" s="732">
        <v>0</v>
      </c>
      <c r="DQ144" s="732">
        <v>0</v>
      </c>
      <c r="DR144" s="732">
        <v>0</v>
      </c>
      <c r="DS144" s="732">
        <v>0</v>
      </c>
      <c r="DT144" s="732">
        <v>0</v>
      </c>
      <c r="DU144" s="732">
        <v>0</v>
      </c>
      <c r="DV144" s="732">
        <v>0</v>
      </c>
      <c r="DW144" s="732">
        <v>0</v>
      </c>
      <c r="DX144" s="732">
        <v>0</v>
      </c>
      <c r="DY144" s="732">
        <v>0</v>
      </c>
      <c r="DZ144" s="732">
        <v>0</v>
      </c>
      <c r="EA144" s="732">
        <v>0</v>
      </c>
      <c r="EB144" s="732">
        <v>0</v>
      </c>
      <c r="EC144" s="732">
        <v>1.4970000000000001</v>
      </c>
      <c r="ED144" s="732">
        <v>10769</v>
      </c>
      <c r="EE144" s="732">
        <v>0</v>
      </c>
      <c r="EF144" s="732">
        <v>0</v>
      </c>
      <c r="EG144" s="732">
        <v>0</v>
      </c>
      <c r="EH144" s="732">
        <v>45198</v>
      </c>
      <c r="EI144" s="732">
        <v>0</v>
      </c>
      <c r="EJ144" s="732">
        <v>0</v>
      </c>
      <c r="EK144" s="732">
        <v>1.8620000000000001</v>
      </c>
      <c r="EL144" s="732">
        <v>0</v>
      </c>
      <c r="EM144" s="732">
        <v>0</v>
      </c>
      <c r="EN144" s="732">
        <v>0.26500000000000001</v>
      </c>
      <c r="EO144" s="732">
        <v>0</v>
      </c>
      <c r="EP144" s="732">
        <v>0</v>
      </c>
      <c r="EQ144" s="732">
        <v>2.1270000000000002</v>
      </c>
      <c r="ER144" s="732">
        <v>0</v>
      </c>
      <c r="ES144" s="732">
        <v>6.9110000000000005</v>
      </c>
      <c r="ET144" s="732">
        <v>5500</v>
      </c>
      <c r="EU144" s="732">
        <v>173440</v>
      </c>
      <c r="EV144" s="732">
        <v>0</v>
      </c>
      <c r="EW144" s="732">
        <v>0</v>
      </c>
      <c r="EX144" s="732">
        <v>0</v>
      </c>
      <c r="EZ144" s="732">
        <v>2553033</v>
      </c>
      <c r="FA144" s="732">
        <v>0</v>
      </c>
      <c r="FB144" s="732">
        <v>2726473</v>
      </c>
      <c r="FC144" s="732">
        <v>0.97326799999999991</v>
      </c>
      <c r="FD144" s="732">
        <v>0</v>
      </c>
      <c r="FE144" s="732">
        <v>359947</v>
      </c>
      <c r="FF144" s="732">
        <v>81245</v>
      </c>
      <c r="FG144" s="732">
        <v>5.4563E-2</v>
      </c>
      <c r="FH144" s="732">
        <v>4.8908E-2</v>
      </c>
      <c r="FI144" s="732">
        <v>0</v>
      </c>
      <c r="FJ144" s="732">
        <v>0</v>
      </c>
      <c r="FK144" s="732">
        <v>519.93200000000002</v>
      </c>
      <c r="FL144" s="732">
        <v>3173165</v>
      </c>
      <c r="FM144" s="732">
        <v>0</v>
      </c>
      <c r="FN144" s="732">
        <v>0</v>
      </c>
      <c r="FO144" s="732">
        <v>0</v>
      </c>
      <c r="FP144" s="732">
        <v>0</v>
      </c>
      <c r="FQ144" s="732">
        <v>0</v>
      </c>
      <c r="FR144" s="732">
        <v>0</v>
      </c>
      <c r="FS144" s="732">
        <v>0</v>
      </c>
      <c r="FT144" s="732">
        <v>0</v>
      </c>
      <c r="FU144" s="732">
        <v>0</v>
      </c>
      <c r="FV144" s="732">
        <v>0</v>
      </c>
      <c r="FW144" s="732">
        <v>0</v>
      </c>
      <c r="FX144" s="732">
        <v>0</v>
      </c>
      <c r="FY144" s="732">
        <v>0</v>
      </c>
      <c r="FZ144" s="732">
        <v>0</v>
      </c>
      <c r="GA144" s="732">
        <v>0</v>
      </c>
      <c r="GB144" s="732">
        <v>0</v>
      </c>
      <c r="GC144" s="732">
        <v>0</v>
      </c>
      <c r="GD144" s="732">
        <v>0</v>
      </c>
      <c r="GF144" s="732">
        <v>0</v>
      </c>
      <c r="GG144" s="732">
        <v>0</v>
      </c>
      <c r="GH144" s="732">
        <v>0</v>
      </c>
      <c r="GI144" s="732">
        <v>0</v>
      </c>
      <c r="GJ144" s="732">
        <v>0</v>
      </c>
      <c r="GK144" s="732">
        <v>5107</v>
      </c>
      <c r="GL144" s="732">
        <v>15234</v>
      </c>
      <c r="GM144" s="732">
        <v>0</v>
      </c>
      <c r="GN144" s="732">
        <v>0</v>
      </c>
      <c r="GO144" s="732">
        <v>0</v>
      </c>
      <c r="GP144" s="732">
        <v>3167665</v>
      </c>
      <c r="GQ144" s="732">
        <v>3167665</v>
      </c>
      <c r="GR144" s="732">
        <v>0</v>
      </c>
      <c r="GS144" s="732">
        <v>0</v>
      </c>
      <c r="GT144" s="732">
        <v>0</v>
      </c>
      <c r="HB144" s="732">
        <v>0</v>
      </c>
      <c r="HC144" s="732">
        <v>0</v>
      </c>
      <c r="HD144" s="732">
        <v>0</v>
      </c>
    </row>
    <row r="145" spans="1:212" x14ac:dyDescent="0.2">
      <c r="A145" s="732">
        <v>170801</v>
      </c>
      <c r="B145" s="732">
        <v>28349</v>
      </c>
      <c r="C145" s="732">
        <v>35</v>
      </c>
      <c r="D145" s="732">
        <v>2021</v>
      </c>
      <c r="E145" s="732">
        <v>5392</v>
      </c>
      <c r="F145" s="732">
        <v>0</v>
      </c>
      <c r="G145" s="732">
        <v>443.29</v>
      </c>
      <c r="H145" s="732">
        <v>435.10700000000003</v>
      </c>
      <c r="I145" s="732">
        <v>435.10700000000003</v>
      </c>
      <c r="J145" s="732">
        <v>443.29</v>
      </c>
      <c r="K145" s="732">
        <v>0</v>
      </c>
      <c r="L145" s="732">
        <v>6540</v>
      </c>
      <c r="M145" s="732">
        <v>0</v>
      </c>
      <c r="N145" s="732">
        <v>0</v>
      </c>
      <c r="P145" s="732">
        <v>443.29</v>
      </c>
      <c r="Q145" s="732">
        <v>0</v>
      </c>
      <c r="R145" s="732">
        <v>211321</v>
      </c>
      <c r="S145" s="732">
        <v>476.71000000000004</v>
      </c>
      <c r="U145" s="732">
        <v>0</v>
      </c>
      <c r="V145" s="732">
        <v>95.987000000000009</v>
      </c>
      <c r="W145" s="732">
        <v>62775</v>
      </c>
      <c r="X145" s="732">
        <v>62775</v>
      </c>
      <c r="Z145" s="732">
        <v>0</v>
      </c>
      <c r="AA145" s="732">
        <v>1</v>
      </c>
      <c r="AB145" s="732">
        <v>1</v>
      </c>
      <c r="AC145" s="732">
        <v>0</v>
      </c>
      <c r="AD145" s="732" t="s">
        <v>318</v>
      </c>
      <c r="AE145" s="732">
        <v>0</v>
      </c>
      <c r="AH145" s="732">
        <v>0</v>
      </c>
      <c r="AI145" s="732">
        <v>0</v>
      </c>
      <c r="AJ145" s="732">
        <v>5104</v>
      </c>
      <c r="AK145" s="732" t="s">
        <v>787</v>
      </c>
      <c r="AL145" s="732" t="s">
        <v>72</v>
      </c>
      <c r="AM145" s="732">
        <v>0</v>
      </c>
      <c r="AN145" s="732">
        <v>0</v>
      </c>
      <c r="AO145" s="732">
        <v>0</v>
      </c>
      <c r="AP145" s="732">
        <v>0</v>
      </c>
      <c r="AQ145" s="732">
        <v>0</v>
      </c>
      <c r="AR145" s="732">
        <v>0</v>
      </c>
      <c r="AS145" s="732">
        <v>0</v>
      </c>
      <c r="AT145" s="732">
        <v>0</v>
      </c>
      <c r="AU145" s="732">
        <v>0</v>
      </c>
      <c r="AV145" s="732">
        <v>0</v>
      </c>
      <c r="AW145" s="732">
        <v>4311995</v>
      </c>
      <c r="AX145" s="732">
        <v>4299536</v>
      </c>
      <c r="AY145" s="732">
        <v>0</v>
      </c>
      <c r="AZ145" s="732">
        <v>211321</v>
      </c>
      <c r="BA145" s="732">
        <v>24.917000000000002</v>
      </c>
      <c r="BB145" s="732">
        <v>0</v>
      </c>
      <c r="BC145" s="732">
        <v>0</v>
      </c>
      <c r="BD145" s="732">
        <v>0</v>
      </c>
      <c r="BE145" s="732">
        <v>0</v>
      </c>
      <c r="BF145" s="732">
        <v>3648022</v>
      </c>
      <c r="BG145" s="732">
        <v>0</v>
      </c>
      <c r="BH145" s="732">
        <v>0</v>
      </c>
      <c r="BI145" s="732">
        <v>0</v>
      </c>
      <c r="BJ145" s="732">
        <v>12</v>
      </c>
      <c r="BK145" s="732">
        <v>0</v>
      </c>
      <c r="BL145" s="732">
        <v>0</v>
      </c>
      <c r="BM145" s="732">
        <v>0</v>
      </c>
      <c r="BN145" s="732">
        <v>0</v>
      </c>
      <c r="BO145" s="732">
        <v>0</v>
      </c>
      <c r="BP145" s="732">
        <v>0</v>
      </c>
      <c r="BQ145" s="732">
        <v>5392</v>
      </c>
      <c r="BR145" s="732">
        <v>1</v>
      </c>
      <c r="BS145" s="732">
        <v>0</v>
      </c>
      <c r="BT145" s="732">
        <v>0</v>
      </c>
      <c r="BU145" s="732">
        <v>0</v>
      </c>
      <c r="BV145" s="732">
        <v>0</v>
      </c>
      <c r="BW145" s="732">
        <v>0</v>
      </c>
      <c r="BX145" s="732">
        <v>0</v>
      </c>
      <c r="BY145" s="732">
        <v>0</v>
      </c>
      <c r="BZ145" s="732">
        <v>0</v>
      </c>
      <c r="CA145" s="732">
        <v>0</v>
      </c>
      <c r="CB145" s="732">
        <v>0</v>
      </c>
      <c r="CC145" s="732">
        <v>0</v>
      </c>
      <c r="CG145" s="732">
        <v>0</v>
      </c>
      <c r="CH145" s="732">
        <v>12459</v>
      </c>
      <c r="CI145" s="732">
        <v>0</v>
      </c>
      <c r="CJ145" s="732">
        <v>4</v>
      </c>
      <c r="CK145" s="732">
        <v>0</v>
      </c>
      <c r="CL145" s="732">
        <v>0</v>
      </c>
      <c r="CN145" s="732">
        <v>0</v>
      </c>
      <c r="CO145" s="732">
        <v>1</v>
      </c>
      <c r="CP145" s="732">
        <v>0</v>
      </c>
      <c r="CQ145" s="732">
        <v>0</v>
      </c>
      <c r="CR145" s="732">
        <v>443.29</v>
      </c>
      <c r="CS145" s="732">
        <v>0</v>
      </c>
      <c r="CT145" s="732">
        <v>0</v>
      </c>
      <c r="CU145" s="732">
        <v>0</v>
      </c>
      <c r="CV145" s="732">
        <v>0</v>
      </c>
      <c r="CW145" s="732">
        <v>0</v>
      </c>
      <c r="CX145" s="732">
        <v>0</v>
      </c>
      <c r="CY145" s="732">
        <v>0</v>
      </c>
      <c r="CZ145" s="732">
        <v>0</v>
      </c>
      <c r="DA145" s="732">
        <v>1</v>
      </c>
      <c r="DB145" s="732">
        <v>2845600</v>
      </c>
      <c r="DC145" s="732">
        <v>0</v>
      </c>
      <c r="DD145" s="732">
        <v>0</v>
      </c>
      <c r="DE145" s="732">
        <v>566142</v>
      </c>
      <c r="DF145" s="732">
        <v>566142</v>
      </c>
      <c r="DG145" s="732">
        <v>432.83</v>
      </c>
      <c r="DH145" s="732">
        <v>0</v>
      </c>
      <c r="DI145" s="732">
        <v>0</v>
      </c>
      <c r="DK145" s="732">
        <v>5392</v>
      </c>
      <c r="DL145" s="732">
        <v>0</v>
      </c>
      <c r="DM145" s="732">
        <v>273703</v>
      </c>
      <c r="DN145" s="732">
        <v>0</v>
      </c>
      <c r="DO145" s="732">
        <v>0</v>
      </c>
      <c r="DP145" s="732">
        <v>0</v>
      </c>
      <c r="DQ145" s="732">
        <v>0</v>
      </c>
      <c r="DR145" s="732">
        <v>0</v>
      </c>
      <c r="DS145" s="732">
        <v>0</v>
      </c>
      <c r="DT145" s="732">
        <v>0</v>
      </c>
      <c r="DU145" s="732">
        <v>0</v>
      </c>
      <c r="DV145" s="732">
        <v>0</v>
      </c>
      <c r="DW145" s="732">
        <v>0</v>
      </c>
      <c r="DX145" s="732">
        <v>0</v>
      </c>
      <c r="DY145" s="732">
        <v>0</v>
      </c>
      <c r="DZ145" s="732">
        <v>0</v>
      </c>
      <c r="EA145" s="732">
        <v>0</v>
      </c>
      <c r="EB145" s="732">
        <v>0</v>
      </c>
      <c r="EC145" s="732">
        <v>14.905000000000001</v>
      </c>
      <c r="ED145" s="732">
        <v>107227</v>
      </c>
      <c r="EE145" s="732">
        <v>0</v>
      </c>
      <c r="EF145" s="732">
        <v>0</v>
      </c>
      <c r="EG145" s="732">
        <v>0</v>
      </c>
      <c r="EH145" s="732">
        <v>166476</v>
      </c>
      <c r="EI145" s="732">
        <v>0</v>
      </c>
      <c r="EJ145" s="732">
        <v>0</v>
      </c>
      <c r="EK145" s="732">
        <v>7.73</v>
      </c>
      <c r="EL145" s="732">
        <v>0</v>
      </c>
      <c r="EM145" s="732">
        <v>0</v>
      </c>
      <c r="EN145" s="732">
        <v>0.45300000000000001</v>
      </c>
      <c r="EO145" s="732">
        <v>0</v>
      </c>
      <c r="EP145" s="732">
        <v>0</v>
      </c>
      <c r="EQ145" s="732">
        <v>8.1829999999999998</v>
      </c>
      <c r="ER145" s="732">
        <v>0</v>
      </c>
      <c r="ES145" s="732">
        <v>25.455000000000002</v>
      </c>
      <c r="ET145" s="732">
        <v>12459</v>
      </c>
      <c r="EU145" s="732">
        <v>211321</v>
      </c>
      <c r="EV145" s="732">
        <v>0</v>
      </c>
      <c r="EW145" s="732">
        <v>0</v>
      </c>
      <c r="EX145" s="732">
        <v>0</v>
      </c>
      <c r="EZ145" s="732">
        <v>3693007</v>
      </c>
      <c r="FA145" s="732">
        <v>0</v>
      </c>
      <c r="FB145" s="732">
        <v>3904328</v>
      </c>
      <c r="FC145" s="732">
        <v>0.97326799999999991</v>
      </c>
      <c r="FD145" s="732">
        <v>0</v>
      </c>
      <c r="FE145" s="732">
        <v>494837</v>
      </c>
      <c r="FF145" s="732">
        <v>111692</v>
      </c>
      <c r="FG145" s="732">
        <v>5.4563E-2</v>
      </c>
      <c r="FH145" s="732">
        <v>4.8908E-2</v>
      </c>
      <c r="FI145" s="732">
        <v>0</v>
      </c>
      <c r="FJ145" s="732">
        <v>0</v>
      </c>
      <c r="FK145" s="732">
        <v>714.77700000000004</v>
      </c>
      <c r="FL145" s="732">
        <v>4523316</v>
      </c>
      <c r="FM145" s="732">
        <v>0</v>
      </c>
      <c r="FN145" s="732">
        <v>0</v>
      </c>
      <c r="FO145" s="732">
        <v>156108</v>
      </c>
      <c r="FP145" s="732">
        <v>0</v>
      </c>
      <c r="FQ145" s="732">
        <v>156108</v>
      </c>
      <c r="FR145" s="732">
        <v>156108</v>
      </c>
      <c r="FS145" s="732">
        <v>0</v>
      </c>
      <c r="FT145" s="732">
        <v>0</v>
      </c>
      <c r="FU145" s="732">
        <v>0</v>
      </c>
      <c r="FV145" s="732">
        <v>0</v>
      </c>
      <c r="FW145" s="732">
        <v>0</v>
      </c>
      <c r="FX145" s="732">
        <v>0</v>
      </c>
      <c r="FY145" s="732">
        <v>0</v>
      </c>
      <c r="FZ145" s="732">
        <v>0</v>
      </c>
      <c r="GA145" s="732">
        <v>0</v>
      </c>
      <c r="GB145" s="732">
        <v>0</v>
      </c>
      <c r="GC145" s="732">
        <v>0</v>
      </c>
      <c r="GD145" s="732">
        <v>0</v>
      </c>
      <c r="GF145" s="732">
        <v>0</v>
      </c>
      <c r="GG145" s="732">
        <v>0</v>
      </c>
      <c r="GH145" s="732">
        <v>0</v>
      </c>
      <c r="GI145" s="732">
        <v>0</v>
      </c>
      <c r="GJ145" s="732">
        <v>0</v>
      </c>
      <c r="GK145" s="732">
        <v>5116</v>
      </c>
      <c r="GL145" s="732">
        <v>11276</v>
      </c>
      <c r="GM145" s="732">
        <v>0</v>
      </c>
      <c r="GN145" s="732">
        <v>43177</v>
      </c>
      <c r="GO145" s="732">
        <v>0</v>
      </c>
      <c r="GP145" s="732">
        <v>4510857</v>
      </c>
      <c r="GQ145" s="732">
        <v>4510857</v>
      </c>
      <c r="GR145" s="732">
        <v>0</v>
      </c>
      <c r="GS145" s="732">
        <v>0</v>
      </c>
      <c r="GT145" s="732">
        <v>0</v>
      </c>
      <c r="HB145" s="732">
        <v>0</v>
      </c>
      <c r="HC145" s="732">
        <v>0</v>
      </c>
      <c r="HD145" s="732">
        <v>0</v>
      </c>
    </row>
    <row r="146" spans="1:212" x14ac:dyDescent="0.2">
      <c r="A146" s="732">
        <v>174801</v>
      </c>
      <c r="B146" s="732">
        <v>28349</v>
      </c>
      <c r="C146" s="732">
        <v>35</v>
      </c>
      <c r="D146" s="732">
        <v>2021</v>
      </c>
      <c r="E146" s="732">
        <v>5392</v>
      </c>
      <c r="F146" s="732">
        <v>0</v>
      </c>
      <c r="G146" s="732">
        <v>249.45700000000002</v>
      </c>
      <c r="H146" s="732">
        <v>246.756</v>
      </c>
      <c r="I146" s="732">
        <v>246.756</v>
      </c>
      <c r="J146" s="732">
        <v>249.45700000000002</v>
      </c>
      <c r="K146" s="732">
        <v>0</v>
      </c>
      <c r="L146" s="732">
        <v>6540</v>
      </c>
      <c r="M146" s="732">
        <v>0</v>
      </c>
      <c r="N146" s="732">
        <v>0</v>
      </c>
      <c r="P146" s="732">
        <v>249.45700000000002</v>
      </c>
      <c r="Q146" s="732">
        <v>0</v>
      </c>
      <c r="R146" s="732">
        <v>118919</v>
      </c>
      <c r="S146" s="732">
        <v>476.71000000000004</v>
      </c>
      <c r="U146" s="732">
        <v>0</v>
      </c>
      <c r="V146" s="732">
        <v>8.06</v>
      </c>
      <c r="W146" s="732">
        <v>5271</v>
      </c>
      <c r="X146" s="732">
        <v>5271</v>
      </c>
      <c r="Z146" s="732">
        <v>0</v>
      </c>
      <c r="AA146" s="732">
        <v>1</v>
      </c>
      <c r="AB146" s="732">
        <v>1</v>
      </c>
      <c r="AC146" s="732">
        <v>0</v>
      </c>
      <c r="AD146" s="732" t="s">
        <v>318</v>
      </c>
      <c r="AE146" s="732">
        <v>0</v>
      </c>
      <c r="AH146" s="732">
        <v>0</v>
      </c>
      <c r="AI146" s="732">
        <v>0</v>
      </c>
      <c r="AJ146" s="732">
        <v>5104</v>
      </c>
      <c r="AK146" s="732" t="s">
        <v>787</v>
      </c>
      <c r="AL146" s="732" t="s">
        <v>363</v>
      </c>
      <c r="AM146" s="732">
        <v>0</v>
      </c>
      <c r="AN146" s="732">
        <v>0</v>
      </c>
      <c r="AO146" s="732">
        <v>0</v>
      </c>
      <c r="AP146" s="732">
        <v>0</v>
      </c>
      <c r="AQ146" s="732">
        <v>0</v>
      </c>
      <c r="AR146" s="732">
        <v>0</v>
      </c>
      <c r="AS146" s="732">
        <v>0</v>
      </c>
      <c r="AT146" s="732">
        <v>0</v>
      </c>
      <c r="AU146" s="732">
        <v>0</v>
      </c>
      <c r="AV146" s="732">
        <v>0</v>
      </c>
      <c r="AW146" s="732">
        <v>1882409</v>
      </c>
      <c r="AX146" s="732">
        <v>1882409</v>
      </c>
      <c r="AY146" s="732">
        <v>0</v>
      </c>
      <c r="AZ146" s="732">
        <v>118919</v>
      </c>
      <c r="BA146" s="732">
        <v>0</v>
      </c>
      <c r="BB146" s="732">
        <v>0</v>
      </c>
      <c r="BC146" s="732">
        <v>0</v>
      </c>
      <c r="BD146" s="732">
        <v>0</v>
      </c>
      <c r="BE146" s="732">
        <v>0</v>
      </c>
      <c r="BF146" s="732">
        <v>1676535</v>
      </c>
      <c r="BG146" s="732">
        <v>0</v>
      </c>
      <c r="BH146" s="732">
        <v>0</v>
      </c>
      <c r="BI146" s="732">
        <v>0</v>
      </c>
      <c r="BJ146" s="732">
        <v>12</v>
      </c>
      <c r="BK146" s="732">
        <v>0</v>
      </c>
      <c r="BL146" s="732">
        <v>0</v>
      </c>
      <c r="BM146" s="732">
        <v>0</v>
      </c>
      <c r="BN146" s="732">
        <v>0</v>
      </c>
      <c r="BO146" s="732">
        <v>0</v>
      </c>
      <c r="BP146" s="732">
        <v>0</v>
      </c>
      <c r="BQ146" s="732">
        <v>5392</v>
      </c>
      <c r="BR146" s="732">
        <v>1</v>
      </c>
      <c r="BS146" s="732">
        <v>0</v>
      </c>
      <c r="BT146" s="732">
        <v>0</v>
      </c>
      <c r="BU146" s="732">
        <v>0</v>
      </c>
      <c r="BV146" s="732">
        <v>0</v>
      </c>
      <c r="BW146" s="732">
        <v>0</v>
      </c>
      <c r="BX146" s="732">
        <v>0</v>
      </c>
      <c r="BY146" s="732">
        <v>0</v>
      </c>
      <c r="BZ146" s="732">
        <v>0</v>
      </c>
      <c r="CA146" s="732">
        <v>0</v>
      </c>
      <c r="CB146" s="732">
        <v>0</v>
      </c>
      <c r="CC146" s="732">
        <v>0</v>
      </c>
      <c r="CG146" s="732">
        <v>0</v>
      </c>
      <c r="CH146" s="732">
        <v>0</v>
      </c>
      <c r="CI146" s="732">
        <v>0</v>
      </c>
      <c r="CJ146" s="732">
        <v>4</v>
      </c>
      <c r="CK146" s="732">
        <v>0</v>
      </c>
      <c r="CL146" s="732">
        <v>0</v>
      </c>
      <c r="CN146" s="732">
        <v>0</v>
      </c>
      <c r="CO146" s="732">
        <v>1</v>
      </c>
      <c r="CP146" s="732">
        <v>0</v>
      </c>
      <c r="CQ146" s="732">
        <v>0</v>
      </c>
      <c r="CR146" s="732">
        <v>249.45700000000002</v>
      </c>
      <c r="CS146" s="732">
        <v>0</v>
      </c>
      <c r="CT146" s="732">
        <v>0</v>
      </c>
      <c r="CU146" s="732">
        <v>0</v>
      </c>
      <c r="CV146" s="732">
        <v>0</v>
      </c>
      <c r="CW146" s="732">
        <v>0</v>
      </c>
      <c r="CX146" s="732">
        <v>0</v>
      </c>
      <c r="CY146" s="732">
        <v>0</v>
      </c>
      <c r="CZ146" s="732">
        <v>0</v>
      </c>
      <c r="DA146" s="732">
        <v>1</v>
      </c>
      <c r="DB146" s="732">
        <v>1613784</v>
      </c>
      <c r="DC146" s="732">
        <v>0</v>
      </c>
      <c r="DD146" s="732">
        <v>0</v>
      </c>
      <c r="DE146" s="732">
        <v>22236</v>
      </c>
      <c r="DF146" s="732">
        <v>22236</v>
      </c>
      <c r="DG146" s="732">
        <v>17</v>
      </c>
      <c r="DH146" s="732">
        <v>0</v>
      </c>
      <c r="DI146" s="732">
        <v>0</v>
      </c>
      <c r="DK146" s="732">
        <v>5392</v>
      </c>
      <c r="DL146" s="732">
        <v>0</v>
      </c>
      <c r="DM146" s="732">
        <v>81292</v>
      </c>
      <c r="DN146" s="732">
        <v>0</v>
      </c>
      <c r="DO146" s="732">
        <v>0</v>
      </c>
      <c r="DP146" s="732">
        <v>0</v>
      </c>
      <c r="DQ146" s="732">
        <v>0</v>
      </c>
      <c r="DR146" s="732">
        <v>0</v>
      </c>
      <c r="DS146" s="732">
        <v>0</v>
      </c>
      <c r="DT146" s="732">
        <v>0</v>
      </c>
      <c r="DU146" s="732">
        <v>0</v>
      </c>
      <c r="DV146" s="732">
        <v>0</v>
      </c>
      <c r="DW146" s="732">
        <v>0</v>
      </c>
      <c r="DX146" s="732">
        <v>0</v>
      </c>
      <c r="DY146" s="732">
        <v>0</v>
      </c>
      <c r="DZ146" s="732">
        <v>0</v>
      </c>
      <c r="EA146" s="732">
        <v>0</v>
      </c>
      <c r="EB146" s="732">
        <v>0</v>
      </c>
      <c r="EC146" s="732">
        <v>2.97</v>
      </c>
      <c r="ED146" s="732">
        <v>21366</v>
      </c>
      <c r="EE146" s="732">
        <v>0</v>
      </c>
      <c r="EF146" s="732">
        <v>0</v>
      </c>
      <c r="EG146" s="732">
        <v>0</v>
      </c>
      <c r="EH146" s="732">
        <v>59926</v>
      </c>
      <c r="EI146" s="732">
        <v>0</v>
      </c>
      <c r="EJ146" s="732">
        <v>0</v>
      </c>
      <c r="EK146" s="732">
        <v>2.1710000000000003</v>
      </c>
      <c r="EL146" s="732">
        <v>0</v>
      </c>
      <c r="EM146" s="732">
        <v>0</v>
      </c>
      <c r="EN146" s="732">
        <v>0.53</v>
      </c>
      <c r="EO146" s="732">
        <v>0</v>
      </c>
      <c r="EP146" s="732">
        <v>0</v>
      </c>
      <c r="EQ146" s="732">
        <v>2.7010000000000001</v>
      </c>
      <c r="ER146" s="732">
        <v>0</v>
      </c>
      <c r="ES146" s="732">
        <v>9.1630000000000003</v>
      </c>
      <c r="ET146" s="732">
        <v>0</v>
      </c>
      <c r="EU146" s="732">
        <v>118919</v>
      </c>
      <c r="EV146" s="732">
        <v>0</v>
      </c>
      <c r="EW146" s="732">
        <v>0</v>
      </c>
      <c r="EX146" s="732">
        <v>0</v>
      </c>
      <c r="EZ146" s="732">
        <v>1603664</v>
      </c>
      <c r="FA146" s="732">
        <v>0</v>
      </c>
      <c r="FB146" s="732">
        <v>1722583</v>
      </c>
      <c r="FC146" s="732">
        <v>0.97326799999999991</v>
      </c>
      <c r="FD146" s="732">
        <v>0</v>
      </c>
      <c r="FE146" s="732">
        <v>227414</v>
      </c>
      <c r="FF146" s="732">
        <v>51331</v>
      </c>
      <c r="FG146" s="732">
        <v>5.4563E-2</v>
      </c>
      <c r="FH146" s="732">
        <v>4.8908E-2</v>
      </c>
      <c r="FI146" s="732">
        <v>0</v>
      </c>
      <c r="FJ146" s="732">
        <v>0</v>
      </c>
      <c r="FK146" s="732">
        <v>328.49299999999999</v>
      </c>
      <c r="FL146" s="732">
        <v>2001328</v>
      </c>
      <c r="FM146" s="732">
        <v>0</v>
      </c>
      <c r="FN146" s="732">
        <v>0</v>
      </c>
      <c r="FO146" s="732">
        <v>0</v>
      </c>
      <c r="FP146" s="732">
        <v>0</v>
      </c>
      <c r="FQ146" s="732">
        <v>0</v>
      </c>
      <c r="FR146" s="732">
        <v>0</v>
      </c>
      <c r="FS146" s="732">
        <v>0</v>
      </c>
      <c r="FT146" s="732">
        <v>0</v>
      </c>
      <c r="FU146" s="732">
        <v>0</v>
      </c>
      <c r="FV146" s="732">
        <v>0</v>
      </c>
      <c r="FW146" s="732">
        <v>0</v>
      </c>
      <c r="FX146" s="732">
        <v>0</v>
      </c>
      <c r="FY146" s="732">
        <v>0</v>
      </c>
      <c r="FZ146" s="732">
        <v>0</v>
      </c>
      <c r="GA146" s="732">
        <v>0</v>
      </c>
      <c r="GB146" s="732">
        <v>0</v>
      </c>
      <c r="GC146" s="732">
        <v>0</v>
      </c>
      <c r="GD146" s="732">
        <v>0</v>
      </c>
      <c r="GF146" s="732">
        <v>0</v>
      </c>
      <c r="GG146" s="732">
        <v>0</v>
      </c>
      <c r="GH146" s="732">
        <v>0</v>
      </c>
      <c r="GI146" s="732">
        <v>0</v>
      </c>
      <c r="GJ146" s="732">
        <v>0</v>
      </c>
      <c r="GK146" s="732">
        <v>4971</v>
      </c>
      <c r="GL146" s="732">
        <v>4602</v>
      </c>
      <c r="GM146" s="732">
        <v>0</v>
      </c>
      <c r="GN146" s="732">
        <v>0</v>
      </c>
      <c r="GO146" s="732">
        <v>0</v>
      </c>
      <c r="GP146" s="732">
        <v>2001328</v>
      </c>
      <c r="GQ146" s="732">
        <v>2001328</v>
      </c>
      <c r="GR146" s="732">
        <v>0</v>
      </c>
      <c r="GS146" s="732">
        <v>0</v>
      </c>
      <c r="GT146" s="732">
        <v>0</v>
      </c>
      <c r="HB146" s="732">
        <v>0</v>
      </c>
      <c r="HC146" s="732">
        <v>0</v>
      </c>
      <c r="HD146" s="732">
        <v>0</v>
      </c>
    </row>
    <row r="147" spans="1:212" x14ac:dyDescent="0.2">
      <c r="A147" s="732">
        <v>178801</v>
      </c>
      <c r="B147" s="732">
        <v>28349</v>
      </c>
      <c r="C147" s="732">
        <v>35</v>
      </c>
      <c r="D147" s="732">
        <v>2021</v>
      </c>
      <c r="E147" s="732">
        <v>5392</v>
      </c>
      <c r="F147" s="732">
        <v>0</v>
      </c>
      <c r="G147" s="732">
        <v>204.702</v>
      </c>
      <c r="H147" s="732">
        <v>199.94900000000001</v>
      </c>
      <c r="I147" s="732">
        <v>199.94900000000001</v>
      </c>
      <c r="J147" s="732">
        <v>204.702</v>
      </c>
      <c r="K147" s="732">
        <v>0</v>
      </c>
      <c r="L147" s="732">
        <v>6540</v>
      </c>
      <c r="M147" s="732">
        <v>0</v>
      </c>
      <c r="N147" s="732">
        <v>0</v>
      </c>
      <c r="P147" s="732">
        <v>204.702</v>
      </c>
      <c r="Q147" s="732">
        <v>0</v>
      </c>
      <c r="R147" s="732">
        <v>97583</v>
      </c>
      <c r="S147" s="732">
        <v>476.71000000000004</v>
      </c>
      <c r="U147" s="732">
        <v>0</v>
      </c>
      <c r="V147" s="732">
        <v>38.222000000000001</v>
      </c>
      <c r="W147" s="732">
        <v>24997</v>
      </c>
      <c r="X147" s="732">
        <v>24997</v>
      </c>
      <c r="Z147" s="732">
        <v>0</v>
      </c>
      <c r="AA147" s="732">
        <v>1</v>
      </c>
      <c r="AB147" s="732">
        <v>1</v>
      </c>
      <c r="AC147" s="732">
        <v>0</v>
      </c>
      <c r="AD147" s="732" t="s">
        <v>318</v>
      </c>
      <c r="AE147" s="732">
        <v>0</v>
      </c>
      <c r="AH147" s="732">
        <v>0</v>
      </c>
      <c r="AI147" s="732">
        <v>0</v>
      </c>
      <c r="AJ147" s="732">
        <v>5104</v>
      </c>
      <c r="AK147" s="732" t="s">
        <v>787</v>
      </c>
      <c r="AL147" s="732" t="s">
        <v>95</v>
      </c>
      <c r="AM147" s="732">
        <v>0</v>
      </c>
      <c r="AN147" s="732">
        <v>0</v>
      </c>
      <c r="AO147" s="732">
        <v>0</v>
      </c>
      <c r="AP147" s="732">
        <v>0</v>
      </c>
      <c r="AQ147" s="732">
        <v>0</v>
      </c>
      <c r="AR147" s="732">
        <v>0</v>
      </c>
      <c r="AS147" s="732">
        <v>0</v>
      </c>
      <c r="AT147" s="732">
        <v>0</v>
      </c>
      <c r="AU147" s="732">
        <v>0</v>
      </c>
      <c r="AV147" s="732">
        <v>0</v>
      </c>
      <c r="AW147" s="732">
        <v>1927417</v>
      </c>
      <c r="AX147" s="732">
        <v>1917649</v>
      </c>
      <c r="AY147" s="732">
        <v>0</v>
      </c>
      <c r="AZ147" s="732">
        <v>101726</v>
      </c>
      <c r="BA147" s="732">
        <v>10.75</v>
      </c>
      <c r="BB147" s="732">
        <v>0</v>
      </c>
      <c r="BC147" s="732">
        <v>0</v>
      </c>
      <c r="BD147" s="732">
        <v>0</v>
      </c>
      <c r="BE147" s="732">
        <v>0</v>
      </c>
      <c r="BF147" s="732">
        <v>1688183</v>
      </c>
      <c r="BG147" s="732">
        <v>0</v>
      </c>
      <c r="BH147" s="732">
        <v>15.065000000000001</v>
      </c>
      <c r="BI147" s="732">
        <v>4143</v>
      </c>
      <c r="BJ147" s="732">
        <v>12</v>
      </c>
      <c r="BK147" s="732">
        <v>0</v>
      </c>
      <c r="BL147" s="732">
        <v>0</v>
      </c>
      <c r="BM147" s="732">
        <v>0</v>
      </c>
      <c r="BN147" s="732">
        <v>0</v>
      </c>
      <c r="BO147" s="732">
        <v>0</v>
      </c>
      <c r="BP147" s="732">
        <v>0</v>
      </c>
      <c r="BQ147" s="732">
        <v>5392</v>
      </c>
      <c r="BR147" s="732">
        <v>1</v>
      </c>
      <c r="BS147" s="732">
        <v>0</v>
      </c>
      <c r="BT147" s="732">
        <v>0</v>
      </c>
      <c r="BU147" s="732">
        <v>0</v>
      </c>
      <c r="BV147" s="732">
        <v>0</v>
      </c>
      <c r="BW147" s="732">
        <v>0</v>
      </c>
      <c r="BX147" s="732">
        <v>0</v>
      </c>
      <c r="BY147" s="732">
        <v>0</v>
      </c>
      <c r="BZ147" s="732">
        <v>0</v>
      </c>
      <c r="CA147" s="732">
        <v>0</v>
      </c>
      <c r="CB147" s="732">
        <v>0</v>
      </c>
      <c r="CC147" s="732">
        <v>0</v>
      </c>
      <c r="CG147" s="732">
        <v>0</v>
      </c>
      <c r="CH147" s="732">
        <v>5625</v>
      </c>
      <c r="CI147" s="732">
        <v>0</v>
      </c>
      <c r="CJ147" s="732">
        <v>4</v>
      </c>
      <c r="CK147" s="732">
        <v>0</v>
      </c>
      <c r="CL147" s="732">
        <v>0</v>
      </c>
      <c r="CN147" s="732">
        <v>0</v>
      </c>
      <c r="CO147" s="732">
        <v>1</v>
      </c>
      <c r="CP147" s="732">
        <v>0</v>
      </c>
      <c r="CQ147" s="732">
        <v>1</v>
      </c>
      <c r="CR147" s="732">
        <v>204.702</v>
      </c>
      <c r="CS147" s="732">
        <v>0</v>
      </c>
      <c r="CT147" s="732">
        <v>0</v>
      </c>
      <c r="CU147" s="732">
        <v>0</v>
      </c>
      <c r="CV147" s="732">
        <v>0</v>
      </c>
      <c r="CW147" s="732">
        <v>0</v>
      </c>
      <c r="CX147" s="732">
        <v>0</v>
      </c>
      <c r="CY147" s="732">
        <v>0</v>
      </c>
      <c r="CZ147" s="732">
        <v>0</v>
      </c>
      <c r="DA147" s="732">
        <v>1</v>
      </c>
      <c r="DB147" s="732">
        <v>1307666</v>
      </c>
      <c r="DC147" s="732">
        <v>0</v>
      </c>
      <c r="DD147" s="732">
        <v>0</v>
      </c>
      <c r="DE147" s="732">
        <v>284490</v>
      </c>
      <c r="DF147" s="732">
        <v>284490</v>
      </c>
      <c r="DG147" s="732">
        <v>217.5</v>
      </c>
      <c r="DH147" s="732">
        <v>0</v>
      </c>
      <c r="DI147" s="732">
        <v>0</v>
      </c>
      <c r="DK147" s="732">
        <v>5392</v>
      </c>
      <c r="DL147" s="732">
        <v>0</v>
      </c>
      <c r="DM147" s="732">
        <v>77977</v>
      </c>
      <c r="DN147" s="732">
        <v>0</v>
      </c>
      <c r="DO147" s="732">
        <v>0</v>
      </c>
      <c r="DP147" s="732">
        <v>0</v>
      </c>
      <c r="DQ147" s="732">
        <v>0</v>
      </c>
      <c r="DR147" s="732">
        <v>0</v>
      </c>
      <c r="DS147" s="732">
        <v>0</v>
      </c>
      <c r="DT147" s="732">
        <v>0</v>
      </c>
      <c r="DU147" s="732">
        <v>0</v>
      </c>
      <c r="DV147" s="732">
        <v>0</v>
      </c>
      <c r="DW147" s="732">
        <v>0</v>
      </c>
      <c r="DX147" s="732">
        <v>0</v>
      </c>
      <c r="DY147" s="732">
        <v>0</v>
      </c>
      <c r="DZ147" s="732">
        <v>0</v>
      </c>
      <c r="EA147" s="732">
        <v>0</v>
      </c>
      <c r="EB147" s="732">
        <v>0</v>
      </c>
      <c r="EC147" s="732">
        <v>9.5299999999999994</v>
      </c>
      <c r="ED147" s="732">
        <v>68559</v>
      </c>
      <c r="EE147" s="732">
        <v>0</v>
      </c>
      <c r="EF147" s="732">
        <v>0</v>
      </c>
      <c r="EG147" s="732">
        <v>0</v>
      </c>
      <c r="EH147" s="732">
        <v>9418</v>
      </c>
      <c r="EI147" s="732">
        <v>0</v>
      </c>
      <c r="EJ147" s="732">
        <v>0</v>
      </c>
      <c r="EK147" s="732">
        <v>0</v>
      </c>
      <c r="EL147" s="732">
        <v>0</v>
      </c>
      <c r="EM147" s="732">
        <v>0</v>
      </c>
      <c r="EN147" s="732">
        <v>0.28800000000000003</v>
      </c>
      <c r="EO147" s="732">
        <v>0</v>
      </c>
      <c r="EP147" s="732">
        <v>0</v>
      </c>
      <c r="EQ147" s="732">
        <v>0.28800000000000003</v>
      </c>
      <c r="ER147" s="732">
        <v>0</v>
      </c>
      <c r="ES147" s="732">
        <v>1.44</v>
      </c>
      <c r="ET147" s="732">
        <v>5625</v>
      </c>
      <c r="EU147" s="732">
        <v>101726</v>
      </c>
      <c r="EV147" s="732">
        <v>0</v>
      </c>
      <c r="EW147" s="732">
        <v>0</v>
      </c>
      <c r="EX147" s="732">
        <v>0</v>
      </c>
      <c r="EZ147" s="732">
        <v>1636968</v>
      </c>
      <c r="FA147" s="732">
        <v>0</v>
      </c>
      <c r="FB147" s="732">
        <v>1738694</v>
      </c>
      <c r="FC147" s="732">
        <v>0.97326799999999991</v>
      </c>
      <c r="FD147" s="732">
        <v>0</v>
      </c>
      <c r="FE147" s="732">
        <v>228994</v>
      </c>
      <c r="FF147" s="732">
        <v>51687</v>
      </c>
      <c r="FG147" s="732">
        <v>5.4563E-2</v>
      </c>
      <c r="FH147" s="732">
        <v>4.8908E-2</v>
      </c>
      <c r="FI147" s="732">
        <v>0</v>
      </c>
      <c r="FJ147" s="732">
        <v>0</v>
      </c>
      <c r="FK147" s="732">
        <v>330.77500000000003</v>
      </c>
      <c r="FL147" s="732">
        <v>2025000</v>
      </c>
      <c r="FM147" s="732">
        <v>0</v>
      </c>
      <c r="FN147" s="732">
        <v>0</v>
      </c>
      <c r="FO147" s="732">
        <v>0</v>
      </c>
      <c r="FP147" s="732">
        <v>0</v>
      </c>
      <c r="FQ147" s="732">
        <v>0</v>
      </c>
      <c r="FR147" s="732">
        <v>0</v>
      </c>
      <c r="FS147" s="732">
        <v>0</v>
      </c>
      <c r="FT147" s="732">
        <v>0</v>
      </c>
      <c r="FU147" s="732">
        <v>0</v>
      </c>
      <c r="FV147" s="732">
        <v>0</v>
      </c>
      <c r="FW147" s="732">
        <v>0</v>
      </c>
      <c r="FX147" s="732">
        <v>0</v>
      </c>
      <c r="FY147" s="732">
        <v>0</v>
      </c>
      <c r="FZ147" s="732">
        <v>0</v>
      </c>
      <c r="GA147" s="732">
        <v>0</v>
      </c>
      <c r="GB147" s="732">
        <v>39421</v>
      </c>
      <c r="GC147" s="732">
        <v>39421</v>
      </c>
      <c r="GD147" s="732">
        <v>4.4649999999999999</v>
      </c>
      <c r="GF147" s="732">
        <v>0</v>
      </c>
      <c r="GG147" s="732">
        <v>0</v>
      </c>
      <c r="GH147" s="732">
        <v>0</v>
      </c>
      <c r="GI147" s="732">
        <v>0</v>
      </c>
      <c r="GJ147" s="732">
        <v>0</v>
      </c>
      <c r="GK147" s="732">
        <v>5062</v>
      </c>
      <c r="GL147" s="732">
        <v>7574</v>
      </c>
      <c r="GM147" s="732">
        <v>0</v>
      </c>
      <c r="GN147" s="732">
        <v>0</v>
      </c>
      <c r="GO147" s="732">
        <v>0</v>
      </c>
      <c r="GP147" s="732">
        <v>2019375</v>
      </c>
      <c r="GQ147" s="732">
        <v>2019375</v>
      </c>
      <c r="GR147" s="732">
        <v>0</v>
      </c>
      <c r="GS147" s="732">
        <v>0</v>
      </c>
      <c r="GT147" s="732">
        <v>0</v>
      </c>
      <c r="HB147" s="732">
        <v>0</v>
      </c>
      <c r="HC147" s="732">
        <v>0</v>
      </c>
      <c r="HD147" s="732">
        <v>0</v>
      </c>
    </row>
    <row r="148" spans="1:212" x14ac:dyDescent="0.2">
      <c r="A148" s="732">
        <v>178807</v>
      </c>
      <c r="B148" s="732">
        <v>28349</v>
      </c>
      <c r="C148" s="732">
        <v>35</v>
      </c>
      <c r="D148" s="732">
        <v>2021</v>
      </c>
      <c r="E148" s="732">
        <v>5392</v>
      </c>
      <c r="F148" s="732">
        <v>0</v>
      </c>
      <c r="G148" s="732">
        <v>129.31300000000002</v>
      </c>
      <c r="H148" s="732">
        <v>125.04</v>
      </c>
      <c r="I148" s="732">
        <v>125.04</v>
      </c>
      <c r="J148" s="732">
        <v>129.31300000000002</v>
      </c>
      <c r="K148" s="732">
        <v>0</v>
      </c>
      <c r="L148" s="732">
        <v>6540</v>
      </c>
      <c r="M148" s="732">
        <v>0</v>
      </c>
      <c r="N148" s="732">
        <v>0</v>
      </c>
      <c r="P148" s="732">
        <v>129.31300000000002</v>
      </c>
      <c r="Q148" s="732">
        <v>0</v>
      </c>
      <c r="R148" s="732">
        <v>61645</v>
      </c>
      <c r="S148" s="732">
        <v>476.71000000000004</v>
      </c>
      <c r="U148" s="732">
        <v>0</v>
      </c>
      <c r="V148" s="732">
        <v>6.1619999999999999</v>
      </c>
      <c r="W148" s="732">
        <v>4030</v>
      </c>
      <c r="X148" s="732">
        <v>4030</v>
      </c>
      <c r="Z148" s="732">
        <v>0</v>
      </c>
      <c r="AA148" s="732">
        <v>1</v>
      </c>
      <c r="AB148" s="732">
        <v>1</v>
      </c>
      <c r="AC148" s="732">
        <v>0</v>
      </c>
      <c r="AD148" s="732" t="s">
        <v>318</v>
      </c>
      <c r="AE148" s="732">
        <v>0</v>
      </c>
      <c r="AH148" s="732">
        <v>0</v>
      </c>
      <c r="AI148" s="732">
        <v>0</v>
      </c>
      <c r="AJ148" s="732">
        <v>5104</v>
      </c>
      <c r="AK148" s="732" t="s">
        <v>787</v>
      </c>
      <c r="AL148" s="732" t="s">
        <v>70</v>
      </c>
      <c r="AM148" s="732">
        <v>0</v>
      </c>
      <c r="AN148" s="732">
        <v>0</v>
      </c>
      <c r="AO148" s="732">
        <v>0</v>
      </c>
      <c r="AP148" s="732">
        <v>0</v>
      </c>
      <c r="AQ148" s="732">
        <v>0</v>
      </c>
      <c r="AR148" s="732">
        <v>0</v>
      </c>
      <c r="AS148" s="732">
        <v>0</v>
      </c>
      <c r="AT148" s="732">
        <v>0</v>
      </c>
      <c r="AU148" s="732">
        <v>0</v>
      </c>
      <c r="AV148" s="732">
        <v>0</v>
      </c>
      <c r="AW148" s="732">
        <v>1034451</v>
      </c>
      <c r="AX148" s="732">
        <v>1034451</v>
      </c>
      <c r="AY148" s="732">
        <v>0</v>
      </c>
      <c r="AZ148" s="732">
        <v>61645</v>
      </c>
      <c r="BA148" s="732">
        <v>0</v>
      </c>
      <c r="BB148" s="732">
        <v>0</v>
      </c>
      <c r="BC148" s="732">
        <v>0</v>
      </c>
      <c r="BD148" s="732">
        <v>0</v>
      </c>
      <c r="BE148" s="732">
        <v>0</v>
      </c>
      <c r="BF148" s="732">
        <v>918212</v>
      </c>
      <c r="BG148" s="732">
        <v>0</v>
      </c>
      <c r="BH148" s="732">
        <v>0</v>
      </c>
      <c r="BI148" s="732">
        <v>0</v>
      </c>
      <c r="BJ148" s="732">
        <v>12</v>
      </c>
      <c r="BK148" s="732">
        <v>0</v>
      </c>
      <c r="BL148" s="732">
        <v>0</v>
      </c>
      <c r="BM148" s="732">
        <v>0</v>
      </c>
      <c r="BN148" s="732">
        <v>0</v>
      </c>
      <c r="BO148" s="732">
        <v>0</v>
      </c>
      <c r="BP148" s="732">
        <v>0</v>
      </c>
      <c r="BQ148" s="732">
        <v>5392</v>
      </c>
      <c r="BR148" s="732">
        <v>1</v>
      </c>
      <c r="BS148" s="732">
        <v>0</v>
      </c>
      <c r="BT148" s="732">
        <v>0</v>
      </c>
      <c r="BU148" s="732">
        <v>0</v>
      </c>
      <c r="BV148" s="732">
        <v>0</v>
      </c>
      <c r="BW148" s="732">
        <v>0</v>
      </c>
      <c r="BX148" s="732">
        <v>0</v>
      </c>
      <c r="BY148" s="732">
        <v>0</v>
      </c>
      <c r="BZ148" s="732">
        <v>0</v>
      </c>
      <c r="CA148" s="732">
        <v>0</v>
      </c>
      <c r="CB148" s="732">
        <v>0</v>
      </c>
      <c r="CC148" s="732">
        <v>0</v>
      </c>
      <c r="CG148" s="732">
        <v>0</v>
      </c>
      <c r="CH148" s="732">
        <v>0</v>
      </c>
      <c r="CI148" s="732">
        <v>0</v>
      </c>
      <c r="CJ148" s="732">
        <v>4</v>
      </c>
      <c r="CK148" s="732">
        <v>0</v>
      </c>
      <c r="CL148" s="732">
        <v>0</v>
      </c>
      <c r="CN148" s="732">
        <v>0</v>
      </c>
      <c r="CO148" s="732">
        <v>1</v>
      </c>
      <c r="CP148" s="732">
        <v>0</v>
      </c>
      <c r="CQ148" s="732">
        <v>0</v>
      </c>
      <c r="CR148" s="732">
        <v>129.31300000000002</v>
      </c>
      <c r="CS148" s="732">
        <v>0</v>
      </c>
      <c r="CT148" s="732">
        <v>0</v>
      </c>
      <c r="CU148" s="732">
        <v>0</v>
      </c>
      <c r="CV148" s="732">
        <v>0</v>
      </c>
      <c r="CW148" s="732">
        <v>0</v>
      </c>
      <c r="CX148" s="732">
        <v>0</v>
      </c>
      <c r="CY148" s="732">
        <v>0</v>
      </c>
      <c r="CZ148" s="732">
        <v>0</v>
      </c>
      <c r="DA148" s="732">
        <v>1</v>
      </c>
      <c r="DB148" s="732">
        <v>817762</v>
      </c>
      <c r="DC148" s="732">
        <v>0</v>
      </c>
      <c r="DD148" s="732">
        <v>0</v>
      </c>
      <c r="DE148" s="732">
        <v>25938</v>
      </c>
      <c r="DF148" s="732">
        <v>25938</v>
      </c>
      <c r="DG148" s="732">
        <v>19.830000000000002</v>
      </c>
      <c r="DH148" s="732">
        <v>0</v>
      </c>
      <c r="DI148" s="732">
        <v>0</v>
      </c>
      <c r="DK148" s="732">
        <v>5392</v>
      </c>
      <c r="DL148" s="732">
        <v>0</v>
      </c>
      <c r="DM148" s="732">
        <v>95702</v>
      </c>
      <c r="DN148" s="732">
        <v>0</v>
      </c>
      <c r="DO148" s="732">
        <v>0</v>
      </c>
      <c r="DP148" s="732">
        <v>0</v>
      </c>
      <c r="DQ148" s="732">
        <v>0</v>
      </c>
      <c r="DR148" s="732">
        <v>0</v>
      </c>
      <c r="DS148" s="732">
        <v>0</v>
      </c>
      <c r="DT148" s="732">
        <v>0</v>
      </c>
      <c r="DU148" s="732">
        <v>0</v>
      </c>
      <c r="DV148" s="732">
        <v>0</v>
      </c>
      <c r="DW148" s="732">
        <v>0</v>
      </c>
      <c r="DX148" s="732">
        <v>0</v>
      </c>
      <c r="DY148" s="732">
        <v>0</v>
      </c>
      <c r="DZ148" s="732">
        <v>0</v>
      </c>
      <c r="EA148" s="732">
        <v>0</v>
      </c>
      <c r="EB148" s="732">
        <v>0</v>
      </c>
      <c r="EC148" s="732">
        <v>0.9820000000000001</v>
      </c>
      <c r="ED148" s="732">
        <v>7065</v>
      </c>
      <c r="EE148" s="732">
        <v>0</v>
      </c>
      <c r="EF148" s="732">
        <v>0</v>
      </c>
      <c r="EG148" s="732">
        <v>0</v>
      </c>
      <c r="EH148" s="732">
        <v>88637</v>
      </c>
      <c r="EI148" s="732">
        <v>0</v>
      </c>
      <c r="EJ148" s="732">
        <v>0</v>
      </c>
      <c r="EK148" s="732">
        <v>3.9060000000000001</v>
      </c>
      <c r="EL148" s="732">
        <v>0</v>
      </c>
      <c r="EM148" s="732">
        <v>0</v>
      </c>
      <c r="EN148" s="732">
        <v>0.36699999999999999</v>
      </c>
      <c r="EO148" s="732">
        <v>0</v>
      </c>
      <c r="EP148" s="732">
        <v>0</v>
      </c>
      <c r="EQ148" s="732">
        <v>4.2730000000000006</v>
      </c>
      <c r="ER148" s="732">
        <v>0</v>
      </c>
      <c r="ES148" s="732">
        <v>13.553000000000001</v>
      </c>
      <c r="ET148" s="732">
        <v>0</v>
      </c>
      <c r="EU148" s="732">
        <v>61645</v>
      </c>
      <c r="EV148" s="732">
        <v>0</v>
      </c>
      <c r="EW148" s="732">
        <v>0</v>
      </c>
      <c r="EX148" s="732">
        <v>0</v>
      </c>
      <c r="EZ148" s="732">
        <v>881787</v>
      </c>
      <c r="FA148" s="732">
        <v>0</v>
      </c>
      <c r="FB148" s="732">
        <v>943432</v>
      </c>
      <c r="FC148" s="732">
        <v>0.97326799999999991</v>
      </c>
      <c r="FD148" s="732">
        <v>0</v>
      </c>
      <c r="FE148" s="732">
        <v>124551</v>
      </c>
      <c r="FF148" s="732">
        <v>28113</v>
      </c>
      <c r="FG148" s="732">
        <v>5.4563E-2</v>
      </c>
      <c r="FH148" s="732">
        <v>4.8908E-2</v>
      </c>
      <c r="FI148" s="732">
        <v>0</v>
      </c>
      <c r="FJ148" s="732">
        <v>0</v>
      </c>
      <c r="FK148" s="732">
        <v>179.91</v>
      </c>
      <c r="FL148" s="732">
        <v>1096096</v>
      </c>
      <c r="FM148" s="732">
        <v>0</v>
      </c>
      <c r="FN148" s="732">
        <v>0</v>
      </c>
      <c r="FO148" s="732">
        <v>0</v>
      </c>
      <c r="FP148" s="732">
        <v>0</v>
      </c>
      <c r="FQ148" s="732">
        <v>0</v>
      </c>
      <c r="FR148" s="732">
        <v>0</v>
      </c>
      <c r="FS148" s="732">
        <v>0</v>
      </c>
      <c r="FT148" s="732">
        <v>0</v>
      </c>
      <c r="FU148" s="732">
        <v>0</v>
      </c>
      <c r="FV148" s="732">
        <v>0</v>
      </c>
      <c r="FW148" s="732">
        <v>0</v>
      </c>
      <c r="FX148" s="732">
        <v>0</v>
      </c>
      <c r="FY148" s="732">
        <v>0</v>
      </c>
      <c r="FZ148" s="732">
        <v>0</v>
      </c>
      <c r="GA148" s="732">
        <v>0</v>
      </c>
      <c r="GB148" s="732">
        <v>0</v>
      </c>
      <c r="GC148" s="732">
        <v>0</v>
      </c>
      <c r="GD148" s="732">
        <v>0</v>
      </c>
      <c r="GF148" s="732">
        <v>0</v>
      </c>
      <c r="GG148" s="732">
        <v>0</v>
      </c>
      <c r="GH148" s="732">
        <v>0</v>
      </c>
      <c r="GI148" s="732">
        <v>0</v>
      </c>
      <c r="GJ148" s="732">
        <v>0</v>
      </c>
      <c r="GK148" s="732">
        <v>5051</v>
      </c>
      <c r="GL148" s="732">
        <v>4804</v>
      </c>
      <c r="GM148" s="732">
        <v>0</v>
      </c>
      <c r="GN148" s="732">
        <v>0</v>
      </c>
      <c r="GO148" s="732">
        <v>0</v>
      </c>
      <c r="GP148" s="732">
        <v>1096096</v>
      </c>
      <c r="GQ148" s="732">
        <v>1096096</v>
      </c>
      <c r="GR148" s="732">
        <v>0</v>
      </c>
      <c r="GS148" s="732">
        <v>0</v>
      </c>
      <c r="GT148" s="732">
        <v>0</v>
      </c>
      <c r="HB148" s="732">
        <v>0</v>
      </c>
      <c r="HC148" s="732">
        <v>0</v>
      </c>
      <c r="HD148" s="732">
        <v>0</v>
      </c>
    </row>
    <row r="149" spans="1:212" x14ac:dyDescent="0.2">
      <c r="A149" s="732">
        <v>178808</v>
      </c>
      <c r="B149" s="732">
        <v>28349</v>
      </c>
      <c r="C149" s="732">
        <v>35</v>
      </c>
      <c r="D149" s="732">
        <v>2021</v>
      </c>
      <c r="E149" s="732">
        <v>5392</v>
      </c>
      <c r="F149" s="732">
        <v>0</v>
      </c>
      <c r="G149" s="732">
        <v>478.08</v>
      </c>
      <c r="H149" s="732">
        <v>469.94600000000003</v>
      </c>
      <c r="I149" s="732">
        <v>469.94600000000003</v>
      </c>
      <c r="J149" s="732">
        <v>478.08</v>
      </c>
      <c r="K149" s="732">
        <v>0</v>
      </c>
      <c r="L149" s="732">
        <v>6540</v>
      </c>
      <c r="M149" s="732">
        <v>0</v>
      </c>
      <c r="N149" s="732">
        <v>0</v>
      </c>
      <c r="P149" s="732">
        <v>478.08</v>
      </c>
      <c r="Q149" s="732">
        <v>0</v>
      </c>
      <c r="R149" s="732">
        <v>227906</v>
      </c>
      <c r="S149" s="732">
        <v>476.71000000000004</v>
      </c>
      <c r="U149" s="732">
        <v>0</v>
      </c>
      <c r="V149" s="732">
        <v>7.75</v>
      </c>
      <c r="W149" s="732">
        <v>5069</v>
      </c>
      <c r="X149" s="732">
        <v>5069</v>
      </c>
      <c r="Z149" s="732">
        <v>0</v>
      </c>
      <c r="AA149" s="732">
        <v>1</v>
      </c>
      <c r="AB149" s="732">
        <v>1</v>
      </c>
      <c r="AC149" s="732">
        <v>0</v>
      </c>
      <c r="AD149" s="732" t="s">
        <v>318</v>
      </c>
      <c r="AE149" s="732">
        <v>0</v>
      </c>
      <c r="AH149" s="732">
        <v>0</v>
      </c>
      <c r="AI149" s="732">
        <v>0</v>
      </c>
      <c r="AJ149" s="732">
        <v>5104</v>
      </c>
      <c r="AK149" s="732" t="s">
        <v>787</v>
      </c>
      <c r="AL149" s="732" t="s">
        <v>101</v>
      </c>
      <c r="AM149" s="732">
        <v>0</v>
      </c>
      <c r="AN149" s="732">
        <v>0</v>
      </c>
      <c r="AO149" s="732">
        <v>0</v>
      </c>
      <c r="AP149" s="732">
        <v>0</v>
      </c>
      <c r="AQ149" s="732">
        <v>0</v>
      </c>
      <c r="AR149" s="732">
        <v>0</v>
      </c>
      <c r="AS149" s="732">
        <v>0</v>
      </c>
      <c r="AT149" s="732">
        <v>0</v>
      </c>
      <c r="AU149" s="732">
        <v>0</v>
      </c>
      <c r="AV149" s="732">
        <v>0</v>
      </c>
      <c r="AW149" s="732">
        <v>3660300</v>
      </c>
      <c r="AX149" s="732">
        <v>3660300</v>
      </c>
      <c r="AY149" s="732">
        <v>0</v>
      </c>
      <c r="AZ149" s="732">
        <v>227906</v>
      </c>
      <c r="BA149" s="732">
        <v>0</v>
      </c>
      <c r="BB149" s="732">
        <v>18760</v>
      </c>
      <c r="BC149" s="732">
        <v>18760</v>
      </c>
      <c r="BD149" s="732">
        <v>23.904</v>
      </c>
      <c r="BE149" s="732">
        <v>0</v>
      </c>
      <c r="BF149" s="732">
        <v>3257194</v>
      </c>
      <c r="BG149" s="732">
        <v>0</v>
      </c>
      <c r="BH149" s="732">
        <v>0</v>
      </c>
      <c r="BI149" s="732">
        <v>0</v>
      </c>
      <c r="BJ149" s="732">
        <v>12</v>
      </c>
      <c r="BK149" s="732">
        <v>0</v>
      </c>
      <c r="BL149" s="732">
        <v>0</v>
      </c>
      <c r="BM149" s="732">
        <v>0</v>
      </c>
      <c r="BN149" s="732">
        <v>0</v>
      </c>
      <c r="BO149" s="732">
        <v>0</v>
      </c>
      <c r="BP149" s="732">
        <v>0</v>
      </c>
      <c r="BQ149" s="732">
        <v>5392</v>
      </c>
      <c r="BR149" s="732">
        <v>1</v>
      </c>
      <c r="BS149" s="732">
        <v>0</v>
      </c>
      <c r="BT149" s="732">
        <v>0</v>
      </c>
      <c r="BU149" s="732">
        <v>0</v>
      </c>
      <c r="BV149" s="732">
        <v>0</v>
      </c>
      <c r="BW149" s="732">
        <v>0</v>
      </c>
      <c r="BX149" s="732">
        <v>0</v>
      </c>
      <c r="BY149" s="732">
        <v>0</v>
      </c>
      <c r="BZ149" s="732">
        <v>0</v>
      </c>
      <c r="CA149" s="732">
        <v>0</v>
      </c>
      <c r="CB149" s="732">
        <v>0</v>
      </c>
      <c r="CC149" s="732">
        <v>0</v>
      </c>
      <c r="CG149" s="732">
        <v>0</v>
      </c>
      <c r="CH149" s="732">
        <v>0</v>
      </c>
      <c r="CI149" s="732">
        <v>0</v>
      </c>
      <c r="CJ149" s="732">
        <v>4</v>
      </c>
      <c r="CK149" s="732">
        <v>0</v>
      </c>
      <c r="CL149" s="732">
        <v>0</v>
      </c>
      <c r="CN149" s="732">
        <v>0</v>
      </c>
      <c r="CO149" s="732">
        <v>1</v>
      </c>
      <c r="CP149" s="732">
        <v>0</v>
      </c>
      <c r="CQ149" s="732">
        <v>0</v>
      </c>
      <c r="CR149" s="732">
        <v>478.08</v>
      </c>
      <c r="CS149" s="732">
        <v>0</v>
      </c>
      <c r="CT149" s="732">
        <v>0</v>
      </c>
      <c r="CU149" s="732">
        <v>0</v>
      </c>
      <c r="CV149" s="732">
        <v>0</v>
      </c>
      <c r="CW149" s="732">
        <v>0</v>
      </c>
      <c r="CX149" s="732">
        <v>0</v>
      </c>
      <c r="CY149" s="732">
        <v>0</v>
      </c>
      <c r="CZ149" s="732">
        <v>0</v>
      </c>
      <c r="DA149" s="732">
        <v>1</v>
      </c>
      <c r="DB149" s="732">
        <v>3073447</v>
      </c>
      <c r="DC149" s="732">
        <v>0</v>
      </c>
      <c r="DD149" s="732">
        <v>0</v>
      </c>
      <c r="DE149" s="732">
        <v>0</v>
      </c>
      <c r="DF149" s="732">
        <v>0</v>
      </c>
      <c r="DG149" s="732">
        <v>0</v>
      </c>
      <c r="DH149" s="732">
        <v>0</v>
      </c>
      <c r="DI149" s="732">
        <v>0</v>
      </c>
      <c r="DK149" s="732">
        <v>5392</v>
      </c>
      <c r="DL149" s="732">
        <v>0</v>
      </c>
      <c r="DM149" s="732">
        <v>249381</v>
      </c>
      <c r="DN149" s="732">
        <v>0</v>
      </c>
      <c r="DO149" s="732">
        <v>0</v>
      </c>
      <c r="DP149" s="732">
        <v>0</v>
      </c>
      <c r="DQ149" s="732">
        <v>0</v>
      </c>
      <c r="DR149" s="732">
        <v>0</v>
      </c>
      <c r="DS149" s="732">
        <v>0</v>
      </c>
      <c r="DT149" s="732">
        <v>0</v>
      </c>
      <c r="DU149" s="732">
        <v>0</v>
      </c>
      <c r="DV149" s="732">
        <v>0</v>
      </c>
      <c r="DW149" s="732">
        <v>0</v>
      </c>
      <c r="DX149" s="732">
        <v>0</v>
      </c>
      <c r="DY149" s="732">
        <v>0</v>
      </c>
      <c r="DZ149" s="732">
        <v>0</v>
      </c>
      <c r="EA149" s="732">
        <v>0</v>
      </c>
      <c r="EB149" s="732">
        <v>0</v>
      </c>
      <c r="EC149" s="732">
        <v>10.667</v>
      </c>
      <c r="ED149" s="732">
        <v>76738</v>
      </c>
      <c r="EE149" s="732">
        <v>0</v>
      </c>
      <c r="EF149" s="732">
        <v>0</v>
      </c>
      <c r="EG149" s="732">
        <v>0</v>
      </c>
      <c r="EH149" s="732">
        <v>172643</v>
      </c>
      <c r="EI149" s="732">
        <v>0</v>
      </c>
      <c r="EJ149" s="732">
        <v>0</v>
      </c>
      <c r="EK149" s="732">
        <v>7.1360000000000001</v>
      </c>
      <c r="EL149" s="732">
        <v>0</v>
      </c>
      <c r="EM149" s="732">
        <v>0</v>
      </c>
      <c r="EN149" s="732">
        <v>0.998</v>
      </c>
      <c r="EO149" s="732">
        <v>0</v>
      </c>
      <c r="EP149" s="732">
        <v>0</v>
      </c>
      <c r="EQ149" s="732">
        <v>8.1340000000000003</v>
      </c>
      <c r="ER149" s="732">
        <v>0</v>
      </c>
      <c r="ES149" s="732">
        <v>26.398</v>
      </c>
      <c r="ET149" s="732">
        <v>0</v>
      </c>
      <c r="EU149" s="732">
        <v>227906</v>
      </c>
      <c r="EV149" s="732">
        <v>0</v>
      </c>
      <c r="EW149" s="732">
        <v>0</v>
      </c>
      <c r="EX149" s="732">
        <v>0</v>
      </c>
      <c r="EZ149" s="732">
        <v>3118751</v>
      </c>
      <c r="FA149" s="732">
        <v>0</v>
      </c>
      <c r="FB149" s="732">
        <v>3346657</v>
      </c>
      <c r="FC149" s="732">
        <v>0.97326799999999991</v>
      </c>
      <c r="FD149" s="732">
        <v>0</v>
      </c>
      <c r="FE149" s="732">
        <v>441823</v>
      </c>
      <c r="FF149" s="732">
        <v>99726</v>
      </c>
      <c r="FG149" s="732">
        <v>5.4563E-2</v>
      </c>
      <c r="FH149" s="732">
        <v>4.8908E-2</v>
      </c>
      <c r="FI149" s="732">
        <v>0</v>
      </c>
      <c r="FJ149" s="732">
        <v>0</v>
      </c>
      <c r="FK149" s="732">
        <v>638.20000000000005</v>
      </c>
      <c r="FL149" s="732">
        <v>3888206</v>
      </c>
      <c r="FM149" s="732">
        <v>0</v>
      </c>
      <c r="FN149" s="732">
        <v>0</v>
      </c>
      <c r="FO149" s="732">
        <v>0</v>
      </c>
      <c r="FP149" s="732">
        <v>0</v>
      </c>
      <c r="FQ149" s="732">
        <v>0</v>
      </c>
      <c r="FR149" s="732">
        <v>0</v>
      </c>
      <c r="FS149" s="732">
        <v>0</v>
      </c>
      <c r="FT149" s="732">
        <v>0</v>
      </c>
      <c r="FU149" s="732">
        <v>0</v>
      </c>
      <c r="FV149" s="732">
        <v>0</v>
      </c>
      <c r="FW149" s="732">
        <v>0</v>
      </c>
      <c r="FX149" s="732">
        <v>0</v>
      </c>
      <c r="FY149" s="732">
        <v>0</v>
      </c>
      <c r="FZ149" s="732">
        <v>0</v>
      </c>
      <c r="GA149" s="732">
        <v>0</v>
      </c>
      <c r="GB149" s="732">
        <v>0</v>
      </c>
      <c r="GC149" s="732">
        <v>0</v>
      </c>
      <c r="GD149" s="732">
        <v>0</v>
      </c>
      <c r="GF149" s="732">
        <v>0</v>
      </c>
      <c r="GG149" s="732">
        <v>0</v>
      </c>
      <c r="GH149" s="732">
        <v>0</v>
      </c>
      <c r="GI149" s="732">
        <v>0</v>
      </c>
      <c r="GJ149" s="732">
        <v>0</v>
      </c>
      <c r="GK149" s="732">
        <v>5073.7610000000004</v>
      </c>
      <c r="GL149" s="732">
        <v>3679</v>
      </c>
      <c r="GM149" s="732">
        <v>0</v>
      </c>
      <c r="GN149" s="732">
        <v>0</v>
      </c>
      <c r="GO149" s="732">
        <v>0</v>
      </c>
      <c r="GP149" s="732">
        <v>3888206</v>
      </c>
      <c r="GQ149" s="732">
        <v>3888206</v>
      </c>
      <c r="GR149" s="732">
        <v>0</v>
      </c>
      <c r="GS149" s="732">
        <v>0</v>
      </c>
      <c r="GT149" s="732">
        <v>0</v>
      </c>
      <c r="HB149" s="732">
        <v>0</v>
      </c>
      <c r="HC149" s="732">
        <v>0</v>
      </c>
      <c r="HD149" s="732">
        <v>0</v>
      </c>
    </row>
    <row r="150" spans="1:212" x14ac:dyDescent="0.2">
      <c r="A150" s="732">
        <v>183801</v>
      </c>
      <c r="B150" s="732">
        <v>28349</v>
      </c>
      <c r="C150" s="732">
        <v>35</v>
      </c>
      <c r="D150" s="732">
        <v>2021</v>
      </c>
      <c r="E150" s="732">
        <v>5392</v>
      </c>
      <c r="F150" s="732">
        <v>0</v>
      </c>
      <c r="G150" s="732">
        <v>154.77500000000001</v>
      </c>
      <c r="H150" s="732">
        <v>117.548</v>
      </c>
      <c r="I150" s="732">
        <v>117.548</v>
      </c>
      <c r="J150" s="732">
        <v>154.77500000000001</v>
      </c>
      <c r="K150" s="732">
        <v>0</v>
      </c>
      <c r="L150" s="732">
        <v>6540</v>
      </c>
      <c r="M150" s="732">
        <v>0</v>
      </c>
      <c r="N150" s="732">
        <v>0</v>
      </c>
      <c r="P150" s="732">
        <v>154.77500000000001</v>
      </c>
      <c r="Q150" s="732">
        <v>0</v>
      </c>
      <c r="R150" s="732">
        <v>73783</v>
      </c>
      <c r="S150" s="732">
        <v>476.71000000000004</v>
      </c>
      <c r="U150" s="732">
        <v>0</v>
      </c>
      <c r="V150" s="732">
        <v>0</v>
      </c>
      <c r="W150" s="732">
        <v>0</v>
      </c>
      <c r="X150" s="732">
        <v>0</v>
      </c>
      <c r="Z150" s="732">
        <v>0</v>
      </c>
      <c r="AA150" s="732">
        <v>1</v>
      </c>
      <c r="AB150" s="732">
        <v>1</v>
      </c>
      <c r="AC150" s="732">
        <v>0</v>
      </c>
      <c r="AD150" s="732" t="s">
        <v>318</v>
      </c>
      <c r="AE150" s="732">
        <v>0</v>
      </c>
      <c r="AH150" s="732">
        <v>0</v>
      </c>
      <c r="AI150" s="732">
        <v>0</v>
      </c>
      <c r="AJ150" s="732">
        <v>5104</v>
      </c>
      <c r="AK150" s="732" t="s">
        <v>787</v>
      </c>
      <c r="AL150" s="732" t="s">
        <v>73</v>
      </c>
      <c r="AM150" s="732">
        <v>0</v>
      </c>
      <c r="AN150" s="732">
        <v>0</v>
      </c>
      <c r="AO150" s="732">
        <v>0</v>
      </c>
      <c r="AP150" s="732">
        <v>0</v>
      </c>
      <c r="AQ150" s="732">
        <v>0</v>
      </c>
      <c r="AR150" s="732">
        <v>0</v>
      </c>
      <c r="AS150" s="732">
        <v>0</v>
      </c>
      <c r="AT150" s="732">
        <v>0</v>
      </c>
      <c r="AU150" s="732">
        <v>0</v>
      </c>
      <c r="AV150" s="732">
        <v>0</v>
      </c>
      <c r="AW150" s="732">
        <v>1465651</v>
      </c>
      <c r="AX150" s="732">
        <v>1425055</v>
      </c>
      <c r="AY150" s="732">
        <v>0</v>
      </c>
      <c r="AZ150" s="732">
        <v>106587</v>
      </c>
      <c r="BA150" s="732">
        <v>13.417</v>
      </c>
      <c r="BB150" s="732">
        <v>5403</v>
      </c>
      <c r="BC150" s="732">
        <v>5403</v>
      </c>
      <c r="BD150" s="732">
        <v>6.8840000000000003</v>
      </c>
      <c r="BE150" s="732">
        <v>0</v>
      </c>
      <c r="BF150" s="732">
        <v>1255594</v>
      </c>
      <c r="BG150" s="732">
        <v>0</v>
      </c>
      <c r="BH150" s="732">
        <v>119.28700000000001</v>
      </c>
      <c r="BI150" s="732">
        <v>32804</v>
      </c>
      <c r="BJ150" s="732">
        <v>12</v>
      </c>
      <c r="BK150" s="732">
        <v>0</v>
      </c>
      <c r="BL150" s="732">
        <v>0</v>
      </c>
      <c r="BM150" s="732">
        <v>0</v>
      </c>
      <c r="BN150" s="732">
        <v>0</v>
      </c>
      <c r="BO150" s="732">
        <v>0</v>
      </c>
      <c r="BP150" s="732">
        <v>0</v>
      </c>
      <c r="BQ150" s="732">
        <v>5392</v>
      </c>
      <c r="BR150" s="732">
        <v>1</v>
      </c>
      <c r="BS150" s="732">
        <v>0</v>
      </c>
      <c r="BT150" s="732">
        <v>0</v>
      </c>
      <c r="BU150" s="732">
        <v>0</v>
      </c>
      <c r="BV150" s="732">
        <v>0</v>
      </c>
      <c r="BW150" s="732">
        <v>0</v>
      </c>
      <c r="BX150" s="732">
        <v>0</v>
      </c>
      <c r="BY150" s="732">
        <v>0</v>
      </c>
      <c r="BZ150" s="732">
        <v>0</v>
      </c>
      <c r="CA150" s="732">
        <v>0</v>
      </c>
      <c r="CB150" s="732">
        <v>0</v>
      </c>
      <c r="CC150" s="732">
        <v>0</v>
      </c>
      <c r="CG150" s="732">
        <v>0</v>
      </c>
      <c r="CH150" s="732">
        <v>7792</v>
      </c>
      <c r="CI150" s="732">
        <v>0</v>
      </c>
      <c r="CJ150" s="732">
        <v>4</v>
      </c>
      <c r="CK150" s="732">
        <v>0</v>
      </c>
      <c r="CL150" s="732">
        <v>0</v>
      </c>
      <c r="CN150" s="732">
        <v>0</v>
      </c>
      <c r="CO150" s="732">
        <v>1</v>
      </c>
      <c r="CP150" s="732">
        <v>0.17600000000000002</v>
      </c>
      <c r="CQ150" s="732">
        <v>4.3330000000000002</v>
      </c>
      <c r="CR150" s="732">
        <v>154.77500000000001</v>
      </c>
      <c r="CS150" s="732">
        <v>0</v>
      </c>
      <c r="CT150" s="732">
        <v>0</v>
      </c>
      <c r="CU150" s="732">
        <v>0</v>
      </c>
      <c r="CV150" s="732">
        <v>0</v>
      </c>
      <c r="CW150" s="732">
        <v>0</v>
      </c>
      <c r="CX150" s="732">
        <v>0</v>
      </c>
      <c r="CY150" s="732">
        <v>0</v>
      </c>
      <c r="CZ150" s="732">
        <v>0</v>
      </c>
      <c r="DA150" s="732">
        <v>1</v>
      </c>
      <c r="DB150" s="732">
        <v>768764</v>
      </c>
      <c r="DC150" s="732">
        <v>0</v>
      </c>
      <c r="DD150" s="732">
        <v>0</v>
      </c>
      <c r="DE150" s="732">
        <v>88512</v>
      </c>
      <c r="DF150" s="732">
        <v>91286</v>
      </c>
      <c r="DG150" s="732">
        <v>67.67</v>
      </c>
      <c r="DH150" s="732">
        <v>0</v>
      </c>
      <c r="DI150" s="732">
        <v>2774</v>
      </c>
      <c r="DK150" s="732">
        <v>5392</v>
      </c>
      <c r="DL150" s="732">
        <v>0</v>
      </c>
      <c r="DM150" s="732">
        <v>98131</v>
      </c>
      <c r="DN150" s="732">
        <v>0</v>
      </c>
      <c r="DO150" s="732">
        <v>0</v>
      </c>
      <c r="DP150" s="732">
        <v>0</v>
      </c>
      <c r="DQ150" s="732">
        <v>0</v>
      </c>
      <c r="DR150" s="732">
        <v>0</v>
      </c>
      <c r="DS150" s="732">
        <v>0</v>
      </c>
      <c r="DT150" s="732">
        <v>0</v>
      </c>
      <c r="DU150" s="732">
        <v>0</v>
      </c>
      <c r="DV150" s="732">
        <v>0</v>
      </c>
      <c r="DW150" s="732">
        <v>0</v>
      </c>
      <c r="DX150" s="732">
        <v>0</v>
      </c>
      <c r="DY150" s="732">
        <v>0</v>
      </c>
      <c r="DZ150" s="732">
        <v>0</v>
      </c>
      <c r="EA150" s="732">
        <v>0</v>
      </c>
      <c r="EB150" s="732">
        <v>0</v>
      </c>
      <c r="EC150" s="732">
        <v>12.967000000000001</v>
      </c>
      <c r="ED150" s="732">
        <v>93285</v>
      </c>
      <c r="EE150" s="732">
        <v>0</v>
      </c>
      <c r="EF150" s="732">
        <v>0</v>
      </c>
      <c r="EG150" s="732">
        <v>0</v>
      </c>
      <c r="EH150" s="732">
        <v>4846</v>
      </c>
      <c r="EI150" s="732">
        <v>0</v>
      </c>
      <c r="EJ150" s="732">
        <v>0</v>
      </c>
      <c r="EK150" s="732">
        <v>0.112</v>
      </c>
      <c r="EL150" s="732">
        <v>0</v>
      </c>
      <c r="EM150" s="732">
        <v>0.13500000000000001</v>
      </c>
      <c r="EN150" s="732">
        <v>0</v>
      </c>
      <c r="EO150" s="732">
        <v>0</v>
      </c>
      <c r="EP150" s="732">
        <v>0</v>
      </c>
      <c r="EQ150" s="732">
        <v>0.24700000000000003</v>
      </c>
      <c r="ER150" s="732">
        <v>0</v>
      </c>
      <c r="ES150" s="732">
        <v>0.74099999999999999</v>
      </c>
      <c r="ET150" s="732">
        <v>7792</v>
      </c>
      <c r="EU150" s="732">
        <v>106587</v>
      </c>
      <c r="EV150" s="732">
        <v>0</v>
      </c>
      <c r="EW150" s="732">
        <v>0</v>
      </c>
      <c r="EX150" s="732">
        <v>0</v>
      </c>
      <c r="EZ150" s="732">
        <v>1216297</v>
      </c>
      <c r="FA150" s="732">
        <v>0</v>
      </c>
      <c r="FB150" s="732">
        <v>1322884</v>
      </c>
      <c r="FC150" s="732">
        <v>0.97326799999999991</v>
      </c>
      <c r="FD150" s="732">
        <v>0</v>
      </c>
      <c r="FE150" s="732">
        <v>170315</v>
      </c>
      <c r="FF150" s="732">
        <v>38443</v>
      </c>
      <c r="FG150" s="732">
        <v>5.4563E-2</v>
      </c>
      <c r="FH150" s="732">
        <v>4.8908E-2</v>
      </c>
      <c r="FI150" s="732">
        <v>0</v>
      </c>
      <c r="FJ150" s="732">
        <v>0</v>
      </c>
      <c r="FK150" s="732">
        <v>246.01500000000001</v>
      </c>
      <c r="FL150" s="732">
        <v>1539434</v>
      </c>
      <c r="FM150" s="732">
        <v>0</v>
      </c>
      <c r="FN150" s="732">
        <v>0</v>
      </c>
      <c r="FO150" s="732">
        <v>0</v>
      </c>
      <c r="FP150" s="732">
        <v>0</v>
      </c>
      <c r="FQ150" s="732">
        <v>0</v>
      </c>
      <c r="FR150" s="732">
        <v>0</v>
      </c>
      <c r="FS150" s="732">
        <v>0</v>
      </c>
      <c r="FT150" s="732">
        <v>0</v>
      </c>
      <c r="FU150" s="732">
        <v>0</v>
      </c>
      <c r="FV150" s="732">
        <v>0</v>
      </c>
      <c r="FW150" s="732">
        <v>0</v>
      </c>
      <c r="FX150" s="732">
        <v>0</v>
      </c>
      <c r="FY150" s="732">
        <v>0</v>
      </c>
      <c r="FZ150" s="732">
        <v>0</v>
      </c>
      <c r="GA150" s="732">
        <v>0</v>
      </c>
      <c r="GB150" s="732">
        <v>326496</v>
      </c>
      <c r="GC150" s="732">
        <v>326496</v>
      </c>
      <c r="GD150" s="732">
        <v>36.980000000000004</v>
      </c>
      <c r="GF150" s="732">
        <v>0</v>
      </c>
      <c r="GG150" s="732">
        <v>0</v>
      </c>
      <c r="GH150" s="732">
        <v>0</v>
      </c>
      <c r="GI150" s="732">
        <v>0</v>
      </c>
      <c r="GJ150" s="732">
        <v>0</v>
      </c>
      <c r="GK150" s="732">
        <v>5402</v>
      </c>
      <c r="GL150" s="732">
        <v>4530</v>
      </c>
      <c r="GM150" s="732">
        <v>0</v>
      </c>
      <c r="GN150" s="732">
        <v>0</v>
      </c>
      <c r="GO150" s="732">
        <v>0</v>
      </c>
      <c r="GP150" s="732">
        <v>1531642</v>
      </c>
      <c r="GQ150" s="732">
        <v>1531642</v>
      </c>
      <c r="GR150" s="732">
        <v>0</v>
      </c>
      <c r="GS150" s="732">
        <v>0</v>
      </c>
      <c r="GT150" s="732">
        <v>0</v>
      </c>
      <c r="HB150" s="732">
        <v>0</v>
      </c>
      <c r="HC150" s="732">
        <v>0</v>
      </c>
      <c r="HD150" s="732">
        <v>0</v>
      </c>
    </row>
    <row r="151" spans="1:212" x14ac:dyDescent="0.2">
      <c r="A151" s="732">
        <v>184801</v>
      </c>
      <c r="B151" s="732">
        <v>28349</v>
      </c>
      <c r="C151" s="732">
        <v>35</v>
      </c>
      <c r="D151" s="732">
        <v>2021</v>
      </c>
      <c r="E151" s="732">
        <v>5392</v>
      </c>
      <c r="F151" s="732">
        <v>0</v>
      </c>
      <c r="G151" s="732">
        <v>130.53800000000001</v>
      </c>
      <c r="H151" s="732">
        <v>89.274000000000001</v>
      </c>
      <c r="I151" s="732">
        <v>89.274000000000001</v>
      </c>
      <c r="J151" s="732">
        <v>130.53800000000001</v>
      </c>
      <c r="K151" s="732">
        <v>0</v>
      </c>
      <c r="L151" s="732">
        <v>6540</v>
      </c>
      <c r="M151" s="732">
        <v>0</v>
      </c>
      <c r="N151" s="732">
        <v>0</v>
      </c>
      <c r="P151" s="732">
        <v>130.53800000000001</v>
      </c>
      <c r="Q151" s="732">
        <v>0</v>
      </c>
      <c r="R151" s="732">
        <v>62229</v>
      </c>
      <c r="S151" s="732">
        <v>476.71000000000004</v>
      </c>
      <c r="U151" s="732">
        <v>0</v>
      </c>
      <c r="V151" s="732">
        <v>0.5</v>
      </c>
      <c r="W151" s="732">
        <v>327</v>
      </c>
      <c r="X151" s="732">
        <v>327</v>
      </c>
      <c r="Z151" s="732">
        <v>0</v>
      </c>
      <c r="AA151" s="732">
        <v>1</v>
      </c>
      <c r="AB151" s="732">
        <v>1</v>
      </c>
      <c r="AC151" s="732">
        <v>0</v>
      </c>
      <c r="AD151" s="732" t="s">
        <v>318</v>
      </c>
      <c r="AE151" s="732">
        <v>0</v>
      </c>
      <c r="AH151" s="732">
        <v>0</v>
      </c>
      <c r="AI151" s="732">
        <v>0</v>
      </c>
      <c r="AJ151" s="732">
        <v>5104</v>
      </c>
      <c r="AK151" s="732" t="s">
        <v>787</v>
      </c>
      <c r="AL151" s="732" t="s">
        <v>6</v>
      </c>
      <c r="AM151" s="732">
        <v>0</v>
      </c>
      <c r="AN151" s="732">
        <v>0</v>
      </c>
      <c r="AO151" s="732">
        <v>0</v>
      </c>
      <c r="AP151" s="732">
        <v>0</v>
      </c>
      <c r="AQ151" s="732">
        <v>0</v>
      </c>
      <c r="AR151" s="732">
        <v>0</v>
      </c>
      <c r="AS151" s="732">
        <v>0</v>
      </c>
      <c r="AT151" s="732">
        <v>0</v>
      </c>
      <c r="AU151" s="732">
        <v>0</v>
      </c>
      <c r="AV151" s="732">
        <v>0</v>
      </c>
      <c r="AW151" s="732">
        <v>1258902</v>
      </c>
      <c r="AX151" s="732">
        <v>1223838</v>
      </c>
      <c r="AY151" s="732">
        <v>0</v>
      </c>
      <c r="AZ151" s="732">
        <v>95543</v>
      </c>
      <c r="BA151" s="732">
        <v>2</v>
      </c>
      <c r="BB151" s="732">
        <v>0</v>
      </c>
      <c r="BC151" s="732">
        <v>0</v>
      </c>
      <c r="BD151" s="732">
        <v>0</v>
      </c>
      <c r="BE151" s="732">
        <v>0</v>
      </c>
      <c r="BF151" s="732">
        <v>1077353</v>
      </c>
      <c r="BG151" s="732">
        <v>0</v>
      </c>
      <c r="BH151" s="732">
        <v>121.14</v>
      </c>
      <c r="BI151" s="732">
        <v>33314</v>
      </c>
      <c r="BJ151" s="732">
        <v>12</v>
      </c>
      <c r="BK151" s="732">
        <v>0</v>
      </c>
      <c r="BL151" s="732">
        <v>0</v>
      </c>
      <c r="BM151" s="732">
        <v>0</v>
      </c>
      <c r="BN151" s="732">
        <v>0</v>
      </c>
      <c r="BO151" s="732">
        <v>0</v>
      </c>
      <c r="BP151" s="732">
        <v>0</v>
      </c>
      <c r="BQ151" s="732">
        <v>5392</v>
      </c>
      <c r="BR151" s="732">
        <v>1</v>
      </c>
      <c r="BS151" s="732">
        <v>0</v>
      </c>
      <c r="BT151" s="732">
        <v>0</v>
      </c>
      <c r="BU151" s="732">
        <v>0</v>
      </c>
      <c r="BV151" s="732">
        <v>0</v>
      </c>
      <c r="BW151" s="732">
        <v>0</v>
      </c>
      <c r="BX151" s="732">
        <v>0</v>
      </c>
      <c r="BY151" s="732">
        <v>0</v>
      </c>
      <c r="BZ151" s="732">
        <v>0</v>
      </c>
      <c r="CA151" s="732">
        <v>0</v>
      </c>
      <c r="CB151" s="732">
        <v>0</v>
      </c>
      <c r="CC151" s="732">
        <v>0</v>
      </c>
      <c r="CG151" s="732">
        <v>0</v>
      </c>
      <c r="CH151" s="732">
        <v>1750</v>
      </c>
      <c r="CI151" s="732">
        <v>0</v>
      </c>
      <c r="CJ151" s="732">
        <v>4</v>
      </c>
      <c r="CK151" s="732">
        <v>0</v>
      </c>
      <c r="CL151" s="732">
        <v>0</v>
      </c>
      <c r="CN151" s="732">
        <v>0</v>
      </c>
      <c r="CO151" s="732">
        <v>1</v>
      </c>
      <c r="CP151" s="732">
        <v>0.13300000000000001</v>
      </c>
      <c r="CQ151" s="732">
        <v>3</v>
      </c>
      <c r="CR151" s="732">
        <v>130.53800000000001</v>
      </c>
      <c r="CS151" s="732">
        <v>0</v>
      </c>
      <c r="CT151" s="732">
        <v>0</v>
      </c>
      <c r="CU151" s="732">
        <v>0</v>
      </c>
      <c r="CV151" s="732">
        <v>0</v>
      </c>
      <c r="CW151" s="732">
        <v>0</v>
      </c>
      <c r="CX151" s="732">
        <v>0</v>
      </c>
      <c r="CY151" s="732">
        <v>0</v>
      </c>
      <c r="CZ151" s="732">
        <v>0</v>
      </c>
      <c r="DA151" s="732">
        <v>1</v>
      </c>
      <c r="DB151" s="732">
        <v>583852</v>
      </c>
      <c r="DC151" s="732">
        <v>0</v>
      </c>
      <c r="DD151" s="732">
        <v>0</v>
      </c>
      <c r="DE151" s="732">
        <v>80442</v>
      </c>
      <c r="DF151" s="732">
        <v>82538</v>
      </c>
      <c r="DG151" s="732">
        <v>61.5</v>
      </c>
      <c r="DH151" s="732">
        <v>0</v>
      </c>
      <c r="DI151" s="732">
        <v>2096</v>
      </c>
      <c r="DK151" s="732">
        <v>5392</v>
      </c>
      <c r="DL151" s="732">
        <v>0</v>
      </c>
      <c r="DM151" s="732">
        <v>76199</v>
      </c>
      <c r="DN151" s="732">
        <v>0</v>
      </c>
      <c r="DO151" s="732">
        <v>0</v>
      </c>
      <c r="DP151" s="732">
        <v>0</v>
      </c>
      <c r="DQ151" s="732">
        <v>0</v>
      </c>
      <c r="DR151" s="732">
        <v>0</v>
      </c>
      <c r="DS151" s="732">
        <v>0</v>
      </c>
      <c r="DT151" s="732">
        <v>0</v>
      </c>
      <c r="DU151" s="732">
        <v>0</v>
      </c>
      <c r="DV151" s="732">
        <v>0</v>
      </c>
      <c r="DW151" s="732">
        <v>0</v>
      </c>
      <c r="DX151" s="732">
        <v>0</v>
      </c>
      <c r="DY151" s="732">
        <v>0</v>
      </c>
      <c r="DZ151" s="732">
        <v>0</v>
      </c>
      <c r="EA151" s="732">
        <v>0</v>
      </c>
      <c r="EB151" s="732">
        <v>0</v>
      </c>
      <c r="EC151" s="732">
        <v>10.442</v>
      </c>
      <c r="ED151" s="732">
        <v>75120</v>
      </c>
      <c r="EE151" s="732">
        <v>0</v>
      </c>
      <c r="EF151" s="732">
        <v>0</v>
      </c>
      <c r="EG151" s="732">
        <v>0</v>
      </c>
      <c r="EH151" s="732">
        <v>1079</v>
      </c>
      <c r="EI151" s="732">
        <v>0</v>
      </c>
      <c r="EJ151" s="732">
        <v>0</v>
      </c>
      <c r="EK151" s="732">
        <v>0</v>
      </c>
      <c r="EL151" s="732">
        <v>0</v>
      </c>
      <c r="EM151" s="732">
        <v>0</v>
      </c>
      <c r="EN151" s="732">
        <v>3.3000000000000002E-2</v>
      </c>
      <c r="EO151" s="732">
        <v>0</v>
      </c>
      <c r="EP151" s="732">
        <v>0</v>
      </c>
      <c r="EQ151" s="732">
        <v>3.3000000000000002E-2</v>
      </c>
      <c r="ER151" s="732">
        <v>0</v>
      </c>
      <c r="ES151" s="732">
        <v>0.16500000000000001</v>
      </c>
      <c r="ET151" s="732">
        <v>1750</v>
      </c>
      <c r="EU151" s="732">
        <v>95543</v>
      </c>
      <c r="EV151" s="732">
        <v>0</v>
      </c>
      <c r="EW151" s="732">
        <v>0</v>
      </c>
      <c r="EX151" s="732">
        <v>0</v>
      </c>
      <c r="EZ151" s="732">
        <v>1044715</v>
      </c>
      <c r="FA151" s="732">
        <v>0</v>
      </c>
      <c r="FB151" s="732">
        <v>1140258</v>
      </c>
      <c r="FC151" s="732">
        <v>0.97326799999999991</v>
      </c>
      <c r="FD151" s="732">
        <v>0</v>
      </c>
      <c r="FE151" s="732">
        <v>146138</v>
      </c>
      <c r="FF151" s="732">
        <v>32985</v>
      </c>
      <c r="FG151" s="732">
        <v>5.4563E-2</v>
      </c>
      <c r="FH151" s="732">
        <v>4.8908E-2</v>
      </c>
      <c r="FI151" s="732">
        <v>0</v>
      </c>
      <c r="FJ151" s="732">
        <v>0</v>
      </c>
      <c r="FK151" s="732">
        <v>211.09200000000001</v>
      </c>
      <c r="FL151" s="732">
        <v>1321131</v>
      </c>
      <c r="FM151" s="732">
        <v>0</v>
      </c>
      <c r="FN151" s="732">
        <v>0</v>
      </c>
      <c r="FO151" s="732">
        <v>0</v>
      </c>
      <c r="FP151" s="732">
        <v>0</v>
      </c>
      <c r="FQ151" s="732">
        <v>0</v>
      </c>
      <c r="FR151" s="732">
        <v>0</v>
      </c>
      <c r="FS151" s="732">
        <v>0</v>
      </c>
      <c r="FT151" s="732">
        <v>0</v>
      </c>
      <c r="FU151" s="732">
        <v>0</v>
      </c>
      <c r="FV151" s="732">
        <v>0</v>
      </c>
      <c r="FW151" s="732">
        <v>0</v>
      </c>
      <c r="FX151" s="732">
        <v>0</v>
      </c>
      <c r="FY151" s="732">
        <v>0</v>
      </c>
      <c r="FZ151" s="732">
        <v>0</v>
      </c>
      <c r="GA151" s="732">
        <v>0</v>
      </c>
      <c r="GB151" s="732">
        <v>364028</v>
      </c>
      <c r="GC151" s="732">
        <v>364028</v>
      </c>
      <c r="GD151" s="732">
        <v>41.231000000000002</v>
      </c>
      <c r="GF151" s="732">
        <v>0</v>
      </c>
      <c r="GG151" s="732">
        <v>0</v>
      </c>
      <c r="GH151" s="732">
        <v>0</v>
      </c>
      <c r="GI151" s="732">
        <v>0</v>
      </c>
      <c r="GJ151" s="732">
        <v>0</v>
      </c>
      <c r="GK151" s="732">
        <v>5285</v>
      </c>
      <c r="GL151" s="732">
        <v>4613</v>
      </c>
      <c r="GM151" s="732">
        <v>0</v>
      </c>
      <c r="GN151" s="732">
        <v>0</v>
      </c>
      <c r="GO151" s="732">
        <v>0</v>
      </c>
      <c r="GP151" s="732">
        <v>1319381</v>
      </c>
      <c r="GQ151" s="732">
        <v>1319381</v>
      </c>
      <c r="GR151" s="732">
        <v>0</v>
      </c>
      <c r="GS151" s="732">
        <v>0</v>
      </c>
      <c r="GT151" s="732">
        <v>0</v>
      </c>
      <c r="HB151" s="732">
        <v>0</v>
      </c>
      <c r="HC151" s="732">
        <v>0</v>
      </c>
      <c r="HD151" s="732">
        <v>0</v>
      </c>
    </row>
    <row r="152" spans="1:212" x14ac:dyDescent="0.2">
      <c r="A152" s="732">
        <v>193801</v>
      </c>
      <c r="B152" s="732">
        <v>28349</v>
      </c>
      <c r="C152" s="732">
        <v>35</v>
      </c>
      <c r="D152" s="732">
        <v>2021</v>
      </c>
      <c r="E152" s="732">
        <v>5392</v>
      </c>
      <c r="F152" s="732">
        <v>0</v>
      </c>
      <c r="G152" s="732">
        <v>198.27700000000002</v>
      </c>
      <c r="H152" s="732">
        <v>116.15300000000001</v>
      </c>
      <c r="I152" s="732">
        <v>116.15300000000001</v>
      </c>
      <c r="J152" s="732">
        <v>198.27700000000002</v>
      </c>
      <c r="K152" s="732">
        <v>0</v>
      </c>
      <c r="L152" s="732">
        <v>6540</v>
      </c>
      <c r="M152" s="732">
        <v>0</v>
      </c>
      <c r="N152" s="732">
        <v>0</v>
      </c>
      <c r="P152" s="732">
        <v>198.27700000000002</v>
      </c>
      <c r="Q152" s="732">
        <v>0</v>
      </c>
      <c r="R152" s="732">
        <v>94521</v>
      </c>
      <c r="S152" s="732">
        <v>476.71000000000004</v>
      </c>
      <c r="U152" s="732">
        <v>0</v>
      </c>
      <c r="V152" s="732">
        <v>3.1670000000000003</v>
      </c>
      <c r="W152" s="732">
        <v>2071</v>
      </c>
      <c r="X152" s="732">
        <v>2071</v>
      </c>
      <c r="Z152" s="732">
        <v>0</v>
      </c>
      <c r="AA152" s="732">
        <v>1</v>
      </c>
      <c r="AB152" s="732">
        <v>1</v>
      </c>
      <c r="AC152" s="732">
        <v>0</v>
      </c>
      <c r="AD152" s="732" t="s">
        <v>318</v>
      </c>
      <c r="AE152" s="732">
        <v>0</v>
      </c>
      <c r="AH152" s="732">
        <v>0</v>
      </c>
      <c r="AI152" s="732">
        <v>0</v>
      </c>
      <c r="AJ152" s="732">
        <v>5104</v>
      </c>
      <c r="AK152" s="732" t="s">
        <v>787</v>
      </c>
      <c r="AL152" s="732" t="s">
        <v>74</v>
      </c>
      <c r="AM152" s="732">
        <v>0</v>
      </c>
      <c r="AN152" s="732">
        <v>0</v>
      </c>
      <c r="AO152" s="732">
        <v>0</v>
      </c>
      <c r="AP152" s="732">
        <v>0</v>
      </c>
      <c r="AQ152" s="732">
        <v>0</v>
      </c>
      <c r="AR152" s="732">
        <v>0</v>
      </c>
      <c r="AS152" s="732">
        <v>0</v>
      </c>
      <c r="AT152" s="732">
        <v>0</v>
      </c>
      <c r="AU152" s="732">
        <v>0</v>
      </c>
      <c r="AV152" s="732">
        <v>0</v>
      </c>
      <c r="AW152" s="732">
        <v>3353811</v>
      </c>
      <c r="AX152" s="732">
        <v>3319138</v>
      </c>
      <c r="AY152" s="732">
        <v>0</v>
      </c>
      <c r="AZ152" s="732">
        <v>116069</v>
      </c>
      <c r="BA152" s="732">
        <v>25.75</v>
      </c>
      <c r="BB152" s="732">
        <v>837</v>
      </c>
      <c r="BC152" s="732">
        <v>837</v>
      </c>
      <c r="BD152" s="732">
        <v>1.0660000000000001</v>
      </c>
      <c r="BE152" s="732">
        <v>0</v>
      </c>
      <c r="BF152" s="732">
        <v>2794260</v>
      </c>
      <c r="BG152" s="732">
        <v>0</v>
      </c>
      <c r="BH152" s="732">
        <v>78.358000000000004</v>
      </c>
      <c r="BI152" s="732">
        <v>21548</v>
      </c>
      <c r="BJ152" s="732">
        <v>12</v>
      </c>
      <c r="BK152" s="732">
        <v>0</v>
      </c>
      <c r="BL152" s="732">
        <v>0</v>
      </c>
      <c r="BM152" s="732">
        <v>0</v>
      </c>
      <c r="BN152" s="732">
        <v>0</v>
      </c>
      <c r="BO152" s="732">
        <v>0</v>
      </c>
      <c r="BP152" s="732">
        <v>0</v>
      </c>
      <c r="BQ152" s="732">
        <v>5392</v>
      </c>
      <c r="BR152" s="732">
        <v>1</v>
      </c>
      <c r="BS152" s="732">
        <v>0</v>
      </c>
      <c r="BT152" s="732">
        <v>0</v>
      </c>
      <c r="BU152" s="732">
        <v>0</v>
      </c>
      <c r="BV152" s="732">
        <v>0</v>
      </c>
      <c r="BW152" s="732">
        <v>0</v>
      </c>
      <c r="BX152" s="732">
        <v>0</v>
      </c>
      <c r="BY152" s="732">
        <v>0</v>
      </c>
      <c r="BZ152" s="732">
        <v>0</v>
      </c>
      <c r="CA152" s="732">
        <v>0</v>
      </c>
      <c r="CB152" s="732">
        <v>0</v>
      </c>
      <c r="CC152" s="732">
        <v>0</v>
      </c>
      <c r="CG152" s="732">
        <v>0</v>
      </c>
      <c r="CH152" s="732">
        <v>13125</v>
      </c>
      <c r="CI152" s="732">
        <v>0</v>
      </c>
      <c r="CJ152" s="732">
        <v>4</v>
      </c>
      <c r="CK152" s="732">
        <v>0</v>
      </c>
      <c r="CL152" s="732">
        <v>0</v>
      </c>
      <c r="CN152" s="732">
        <v>0</v>
      </c>
      <c r="CO152" s="732">
        <v>1</v>
      </c>
      <c r="CP152" s="732">
        <v>0</v>
      </c>
      <c r="CQ152" s="732">
        <v>1</v>
      </c>
      <c r="CR152" s="732">
        <v>198.27700000000002</v>
      </c>
      <c r="CS152" s="732">
        <v>0</v>
      </c>
      <c r="CT152" s="732">
        <v>0</v>
      </c>
      <c r="CU152" s="732">
        <v>0</v>
      </c>
      <c r="CV152" s="732">
        <v>0</v>
      </c>
      <c r="CW152" s="732">
        <v>0</v>
      </c>
      <c r="CX152" s="732">
        <v>0</v>
      </c>
      <c r="CY152" s="732">
        <v>0</v>
      </c>
      <c r="CZ152" s="732">
        <v>0</v>
      </c>
      <c r="DA152" s="732">
        <v>1</v>
      </c>
      <c r="DB152" s="732">
        <v>759641</v>
      </c>
      <c r="DC152" s="732">
        <v>0</v>
      </c>
      <c r="DD152" s="732">
        <v>0</v>
      </c>
      <c r="DE152" s="732">
        <v>264870</v>
      </c>
      <c r="DF152" s="732">
        <v>264870</v>
      </c>
      <c r="DG152" s="732">
        <v>202.5</v>
      </c>
      <c r="DH152" s="732">
        <v>0</v>
      </c>
      <c r="DI152" s="732">
        <v>0</v>
      </c>
      <c r="DK152" s="732">
        <v>5392</v>
      </c>
      <c r="DL152" s="732">
        <v>0</v>
      </c>
      <c r="DM152" s="732">
        <v>1728874</v>
      </c>
      <c r="DN152" s="732">
        <v>0</v>
      </c>
      <c r="DO152" s="732">
        <v>0</v>
      </c>
      <c r="DP152" s="732">
        <v>0</v>
      </c>
      <c r="DQ152" s="732">
        <v>0</v>
      </c>
      <c r="DR152" s="732">
        <v>0</v>
      </c>
      <c r="DS152" s="732">
        <v>0</v>
      </c>
      <c r="DT152" s="732">
        <v>0</v>
      </c>
      <c r="DU152" s="732">
        <v>0</v>
      </c>
      <c r="DV152" s="732">
        <v>0</v>
      </c>
      <c r="DW152" s="732">
        <v>0</v>
      </c>
      <c r="DX152" s="732">
        <v>0</v>
      </c>
      <c r="DY152" s="732">
        <v>0</v>
      </c>
      <c r="DZ152" s="732">
        <v>0</v>
      </c>
      <c r="EA152" s="732">
        <v>0</v>
      </c>
      <c r="EB152" s="732">
        <v>0</v>
      </c>
      <c r="EC152" s="732">
        <v>3.488</v>
      </c>
      <c r="ED152" s="732">
        <v>25093</v>
      </c>
      <c r="EE152" s="732">
        <v>0</v>
      </c>
      <c r="EF152" s="732">
        <v>0</v>
      </c>
      <c r="EG152" s="732">
        <v>0</v>
      </c>
      <c r="EH152" s="732">
        <v>336398</v>
      </c>
      <c r="EI152" s="732">
        <v>1367383</v>
      </c>
      <c r="EJ152" s="732">
        <v>52.27</v>
      </c>
      <c r="EK152" s="732">
        <v>16.212</v>
      </c>
      <c r="EL152" s="732">
        <v>0</v>
      </c>
      <c r="EM152" s="732">
        <v>0.222</v>
      </c>
      <c r="EN152" s="732">
        <v>0.42700000000000005</v>
      </c>
      <c r="EO152" s="732">
        <v>0</v>
      </c>
      <c r="EP152" s="732">
        <v>0</v>
      </c>
      <c r="EQ152" s="732">
        <v>69.131</v>
      </c>
      <c r="ER152" s="732">
        <v>0</v>
      </c>
      <c r="ES152" s="732">
        <v>51.437000000000005</v>
      </c>
      <c r="ET152" s="732">
        <v>13125</v>
      </c>
      <c r="EU152" s="732">
        <v>116069</v>
      </c>
      <c r="EV152" s="732">
        <v>0</v>
      </c>
      <c r="EW152" s="732">
        <v>0</v>
      </c>
      <c r="EX152" s="732">
        <v>0</v>
      </c>
      <c r="EZ152" s="732">
        <v>2854558</v>
      </c>
      <c r="FA152" s="732">
        <v>0</v>
      </c>
      <c r="FB152" s="732">
        <v>2970627</v>
      </c>
      <c r="FC152" s="732">
        <v>0.97326799999999991</v>
      </c>
      <c r="FD152" s="732">
        <v>0</v>
      </c>
      <c r="FE152" s="732">
        <v>379028</v>
      </c>
      <c r="FF152" s="732">
        <v>85552</v>
      </c>
      <c r="FG152" s="732">
        <v>5.4563E-2</v>
      </c>
      <c r="FH152" s="732">
        <v>4.8908E-2</v>
      </c>
      <c r="FI152" s="732">
        <v>0</v>
      </c>
      <c r="FJ152" s="732">
        <v>0</v>
      </c>
      <c r="FK152" s="732">
        <v>547.495</v>
      </c>
      <c r="FL152" s="732">
        <v>3448332</v>
      </c>
      <c r="FM152" s="732">
        <v>0</v>
      </c>
      <c r="FN152" s="732">
        <v>0</v>
      </c>
      <c r="FO152" s="732">
        <v>78071</v>
      </c>
      <c r="FP152" s="732">
        <v>0</v>
      </c>
      <c r="FQ152" s="732">
        <v>78071</v>
      </c>
      <c r="FR152" s="732">
        <v>78071</v>
      </c>
      <c r="FS152" s="732">
        <v>0</v>
      </c>
      <c r="FT152" s="732">
        <v>0</v>
      </c>
      <c r="FU152" s="732">
        <v>0</v>
      </c>
      <c r="FV152" s="732">
        <v>0</v>
      </c>
      <c r="FW152" s="732">
        <v>0</v>
      </c>
      <c r="FX152" s="732">
        <v>0</v>
      </c>
      <c r="FY152" s="732">
        <v>0</v>
      </c>
      <c r="FZ152" s="732">
        <v>0</v>
      </c>
      <c r="GA152" s="732">
        <v>0</v>
      </c>
      <c r="GB152" s="732">
        <v>114715</v>
      </c>
      <c r="GC152" s="732">
        <v>114715</v>
      </c>
      <c r="GD152" s="732">
        <v>12.993</v>
      </c>
      <c r="GF152" s="732">
        <v>0</v>
      </c>
      <c r="GG152" s="732">
        <v>0</v>
      </c>
      <c r="GH152" s="732">
        <v>0</v>
      </c>
      <c r="GI152" s="732">
        <v>0</v>
      </c>
      <c r="GJ152" s="732">
        <v>0</v>
      </c>
      <c r="GK152" s="732">
        <v>5089</v>
      </c>
      <c r="GL152" s="732">
        <v>12523</v>
      </c>
      <c r="GM152" s="732">
        <v>0</v>
      </c>
      <c r="GN152" s="732">
        <v>4162</v>
      </c>
      <c r="GO152" s="732">
        <v>0</v>
      </c>
      <c r="GP152" s="732">
        <v>3435207</v>
      </c>
      <c r="GQ152" s="732">
        <v>3435207</v>
      </c>
      <c r="GR152" s="732">
        <v>0</v>
      </c>
      <c r="GS152" s="732">
        <v>0</v>
      </c>
      <c r="GT152" s="732">
        <v>0</v>
      </c>
      <c r="HB152" s="732">
        <v>0</v>
      </c>
      <c r="HC152" s="732">
        <v>0</v>
      </c>
      <c r="HD152" s="732">
        <v>0</v>
      </c>
    </row>
    <row r="153" spans="1:212" x14ac:dyDescent="0.2">
      <c r="A153" s="732">
        <v>212801</v>
      </c>
      <c r="B153" s="732">
        <v>28349</v>
      </c>
      <c r="C153" s="732">
        <v>35</v>
      </c>
      <c r="D153" s="732">
        <v>2021</v>
      </c>
      <c r="E153" s="732">
        <v>5392</v>
      </c>
      <c r="F153" s="732">
        <v>0</v>
      </c>
      <c r="G153" s="732">
        <v>1886.423</v>
      </c>
      <c r="H153" s="732">
        <v>1637.913</v>
      </c>
      <c r="I153" s="732">
        <v>1637.913</v>
      </c>
      <c r="J153" s="732">
        <v>1886.423</v>
      </c>
      <c r="K153" s="732">
        <v>0</v>
      </c>
      <c r="L153" s="732">
        <v>6540</v>
      </c>
      <c r="M153" s="732">
        <v>0</v>
      </c>
      <c r="N153" s="732">
        <v>0</v>
      </c>
      <c r="P153" s="732">
        <v>1886.423</v>
      </c>
      <c r="Q153" s="732">
        <v>0</v>
      </c>
      <c r="R153" s="732">
        <v>899277</v>
      </c>
      <c r="S153" s="732">
        <v>476.71000000000004</v>
      </c>
      <c r="U153" s="732">
        <v>0</v>
      </c>
      <c r="V153" s="732">
        <v>121.393</v>
      </c>
      <c r="W153" s="732">
        <v>79391</v>
      </c>
      <c r="X153" s="732">
        <v>79391</v>
      </c>
      <c r="Z153" s="732">
        <v>0</v>
      </c>
      <c r="AA153" s="732">
        <v>1</v>
      </c>
      <c r="AB153" s="732">
        <v>1</v>
      </c>
      <c r="AC153" s="732">
        <v>0</v>
      </c>
      <c r="AD153" s="732" t="s">
        <v>318</v>
      </c>
      <c r="AE153" s="732">
        <v>0</v>
      </c>
      <c r="AH153" s="732">
        <v>0</v>
      </c>
      <c r="AI153" s="732">
        <v>0</v>
      </c>
      <c r="AJ153" s="732">
        <v>5104</v>
      </c>
      <c r="AK153" s="732" t="s">
        <v>787</v>
      </c>
      <c r="AL153" s="732" t="s">
        <v>75</v>
      </c>
      <c r="AM153" s="732">
        <v>0</v>
      </c>
      <c r="AN153" s="732">
        <v>0</v>
      </c>
      <c r="AO153" s="732">
        <v>0</v>
      </c>
      <c r="AP153" s="732">
        <v>0</v>
      </c>
      <c r="AQ153" s="732">
        <v>0</v>
      </c>
      <c r="AR153" s="732">
        <v>0</v>
      </c>
      <c r="AS153" s="732">
        <v>0</v>
      </c>
      <c r="AT153" s="732">
        <v>0</v>
      </c>
      <c r="AU153" s="732">
        <v>0</v>
      </c>
      <c r="AV153" s="732">
        <v>0</v>
      </c>
      <c r="AW153" s="732">
        <v>16906324</v>
      </c>
      <c r="AX153" s="732">
        <v>16675705</v>
      </c>
      <c r="AY153" s="732">
        <v>0</v>
      </c>
      <c r="AZ153" s="732">
        <v>1110604</v>
      </c>
      <c r="BA153" s="732">
        <v>38.582999999999998</v>
      </c>
      <c r="BB153" s="732">
        <v>0</v>
      </c>
      <c r="BC153" s="732">
        <v>0</v>
      </c>
      <c r="BD153" s="732">
        <v>0</v>
      </c>
      <c r="BE153" s="732">
        <v>0</v>
      </c>
      <c r="BF153" s="732">
        <v>14722763</v>
      </c>
      <c r="BG153" s="732">
        <v>0</v>
      </c>
      <c r="BH153" s="732">
        <v>768.46300000000008</v>
      </c>
      <c r="BI153" s="732">
        <v>211327</v>
      </c>
      <c r="BJ153" s="732">
        <v>12</v>
      </c>
      <c r="BK153" s="732">
        <v>0</v>
      </c>
      <c r="BL153" s="732">
        <v>0</v>
      </c>
      <c r="BM153" s="732">
        <v>0</v>
      </c>
      <c r="BN153" s="732">
        <v>0</v>
      </c>
      <c r="BO153" s="732">
        <v>0</v>
      </c>
      <c r="BP153" s="732">
        <v>0</v>
      </c>
      <c r="BQ153" s="732">
        <v>5392</v>
      </c>
      <c r="BR153" s="732">
        <v>1</v>
      </c>
      <c r="BS153" s="732">
        <v>0</v>
      </c>
      <c r="BT153" s="732">
        <v>0</v>
      </c>
      <c r="BU153" s="732">
        <v>0</v>
      </c>
      <c r="BV153" s="732">
        <v>0</v>
      </c>
      <c r="BW153" s="732">
        <v>0</v>
      </c>
      <c r="BX153" s="732">
        <v>0</v>
      </c>
      <c r="BY153" s="732">
        <v>0</v>
      </c>
      <c r="BZ153" s="732">
        <v>0</v>
      </c>
      <c r="CA153" s="732">
        <v>0</v>
      </c>
      <c r="CB153" s="732">
        <v>0</v>
      </c>
      <c r="CC153" s="732">
        <v>0</v>
      </c>
      <c r="CG153" s="732">
        <v>0</v>
      </c>
      <c r="CH153" s="732">
        <v>19292</v>
      </c>
      <c r="CI153" s="732">
        <v>0</v>
      </c>
      <c r="CJ153" s="732">
        <v>4</v>
      </c>
      <c r="CK153" s="732">
        <v>0</v>
      </c>
      <c r="CL153" s="732">
        <v>0</v>
      </c>
      <c r="CN153" s="732">
        <v>0</v>
      </c>
      <c r="CO153" s="732">
        <v>1</v>
      </c>
      <c r="CP153" s="732">
        <v>0</v>
      </c>
      <c r="CQ153" s="732">
        <v>0</v>
      </c>
      <c r="CR153" s="732">
        <v>1886.423</v>
      </c>
      <c r="CS153" s="732">
        <v>0</v>
      </c>
      <c r="CT153" s="732">
        <v>0</v>
      </c>
      <c r="CU153" s="732">
        <v>0</v>
      </c>
      <c r="CV153" s="732">
        <v>0</v>
      </c>
      <c r="CW153" s="732">
        <v>0</v>
      </c>
      <c r="CX153" s="732">
        <v>0</v>
      </c>
      <c r="CY153" s="732">
        <v>0</v>
      </c>
      <c r="CZ153" s="732">
        <v>0</v>
      </c>
      <c r="DA153" s="732">
        <v>1</v>
      </c>
      <c r="DB153" s="732">
        <v>10711951</v>
      </c>
      <c r="DC153" s="732">
        <v>0</v>
      </c>
      <c r="DD153" s="732">
        <v>0</v>
      </c>
      <c r="DE153" s="732">
        <v>1294698</v>
      </c>
      <c r="DF153" s="732">
        <v>1294698</v>
      </c>
      <c r="DG153" s="732">
        <v>989.83</v>
      </c>
      <c r="DH153" s="732">
        <v>0</v>
      </c>
      <c r="DI153" s="732">
        <v>0</v>
      </c>
      <c r="DK153" s="732">
        <v>5392</v>
      </c>
      <c r="DL153" s="732">
        <v>0</v>
      </c>
      <c r="DM153" s="732">
        <v>1312940</v>
      </c>
      <c r="DN153" s="732">
        <v>0</v>
      </c>
      <c r="DO153" s="732">
        <v>0</v>
      </c>
      <c r="DP153" s="732">
        <v>0</v>
      </c>
      <c r="DQ153" s="732">
        <v>0</v>
      </c>
      <c r="DR153" s="732">
        <v>0</v>
      </c>
      <c r="DS153" s="732">
        <v>0</v>
      </c>
      <c r="DT153" s="732">
        <v>0</v>
      </c>
      <c r="DU153" s="732">
        <v>0</v>
      </c>
      <c r="DV153" s="732">
        <v>0</v>
      </c>
      <c r="DW153" s="732">
        <v>0</v>
      </c>
      <c r="DX153" s="732">
        <v>0</v>
      </c>
      <c r="DY153" s="732">
        <v>0</v>
      </c>
      <c r="DZ153" s="732">
        <v>0</v>
      </c>
      <c r="EA153" s="732">
        <v>9.0000000000000011E-3</v>
      </c>
      <c r="EB153" s="732">
        <v>0</v>
      </c>
      <c r="EC153" s="732">
        <v>33.313000000000002</v>
      </c>
      <c r="ED153" s="732">
        <v>239654</v>
      </c>
      <c r="EE153" s="732">
        <v>0</v>
      </c>
      <c r="EF153" s="732">
        <v>0</v>
      </c>
      <c r="EG153" s="732">
        <v>0</v>
      </c>
      <c r="EH153" s="732">
        <v>1073286</v>
      </c>
      <c r="EI153" s="732">
        <v>0</v>
      </c>
      <c r="EJ153" s="732">
        <v>0</v>
      </c>
      <c r="EK153" s="732">
        <v>42.288000000000004</v>
      </c>
      <c r="EL153" s="732">
        <v>0</v>
      </c>
      <c r="EM153" s="732">
        <v>7.5890000000000004</v>
      </c>
      <c r="EN153" s="732">
        <v>2.887</v>
      </c>
      <c r="EO153" s="732">
        <v>0</v>
      </c>
      <c r="EP153" s="732">
        <v>0</v>
      </c>
      <c r="EQ153" s="732">
        <v>52.773000000000003</v>
      </c>
      <c r="ER153" s="732">
        <v>0</v>
      </c>
      <c r="ES153" s="732">
        <v>164.11100000000002</v>
      </c>
      <c r="ET153" s="732">
        <v>19292</v>
      </c>
      <c r="EU153" s="732">
        <v>1110604</v>
      </c>
      <c r="EV153" s="732">
        <v>0</v>
      </c>
      <c r="EW153" s="732">
        <v>0</v>
      </c>
      <c r="EX153" s="732">
        <v>0</v>
      </c>
      <c r="EZ153" s="732">
        <v>14227865</v>
      </c>
      <c r="FA153" s="732">
        <v>0</v>
      </c>
      <c r="FB153" s="732">
        <v>15338469</v>
      </c>
      <c r="FC153" s="732">
        <v>0.97326799999999991</v>
      </c>
      <c r="FD153" s="732">
        <v>0</v>
      </c>
      <c r="FE153" s="732">
        <v>1997072</v>
      </c>
      <c r="FF153" s="732">
        <v>450768</v>
      </c>
      <c r="FG153" s="732">
        <v>5.4563E-2</v>
      </c>
      <c r="FH153" s="732">
        <v>4.8908E-2</v>
      </c>
      <c r="FI153" s="732">
        <v>0</v>
      </c>
      <c r="FJ153" s="732">
        <v>0</v>
      </c>
      <c r="FK153" s="732">
        <v>2884.7110000000002</v>
      </c>
      <c r="FL153" s="732">
        <v>17805601</v>
      </c>
      <c r="FM153" s="732">
        <v>0</v>
      </c>
      <c r="FN153" s="732">
        <v>0</v>
      </c>
      <c r="FO153" s="732">
        <v>0</v>
      </c>
      <c r="FP153" s="732">
        <v>0</v>
      </c>
      <c r="FQ153" s="732">
        <v>0</v>
      </c>
      <c r="FR153" s="732">
        <v>0</v>
      </c>
      <c r="FS153" s="732">
        <v>0</v>
      </c>
      <c r="FT153" s="732">
        <v>0</v>
      </c>
      <c r="FU153" s="732">
        <v>0</v>
      </c>
      <c r="FV153" s="732">
        <v>0</v>
      </c>
      <c r="FW153" s="732">
        <v>0</v>
      </c>
      <c r="FX153" s="732">
        <v>0</v>
      </c>
      <c r="FY153" s="732">
        <v>0</v>
      </c>
      <c r="FZ153" s="732">
        <v>0</v>
      </c>
      <c r="GA153" s="732">
        <v>0</v>
      </c>
      <c r="GB153" s="732">
        <v>1728162</v>
      </c>
      <c r="GC153" s="732">
        <v>1728162</v>
      </c>
      <c r="GD153" s="732">
        <v>195.73700000000002</v>
      </c>
      <c r="GF153" s="732">
        <v>0</v>
      </c>
      <c r="GG153" s="732">
        <v>0</v>
      </c>
      <c r="GH153" s="732">
        <v>0</v>
      </c>
      <c r="GI153" s="732">
        <v>0</v>
      </c>
      <c r="GJ153" s="732">
        <v>0</v>
      </c>
      <c r="GK153" s="732">
        <v>5040</v>
      </c>
      <c r="GL153" s="732">
        <v>7142</v>
      </c>
      <c r="GM153" s="732">
        <v>0</v>
      </c>
      <c r="GN153" s="732">
        <v>0</v>
      </c>
      <c r="GO153" s="732">
        <v>0</v>
      </c>
      <c r="GP153" s="732">
        <v>17786309</v>
      </c>
      <c r="GQ153" s="732">
        <v>17786309</v>
      </c>
      <c r="GR153" s="732">
        <v>0</v>
      </c>
      <c r="GS153" s="732">
        <v>0</v>
      </c>
      <c r="GT153" s="732">
        <v>0</v>
      </c>
      <c r="HB153" s="732">
        <v>0</v>
      </c>
      <c r="HC153" s="732">
        <v>0</v>
      </c>
      <c r="HD153" s="732">
        <v>0</v>
      </c>
    </row>
    <row r="154" spans="1:212" x14ac:dyDescent="0.2">
      <c r="A154" s="732">
        <v>212804</v>
      </c>
      <c r="B154" s="732">
        <v>28349</v>
      </c>
      <c r="C154" s="732">
        <v>35</v>
      </c>
      <c r="D154" s="732">
        <v>2021</v>
      </c>
      <c r="E154" s="732">
        <v>5392</v>
      </c>
      <c r="F154" s="732">
        <v>0</v>
      </c>
      <c r="G154" s="732">
        <v>796.28300000000002</v>
      </c>
      <c r="H154" s="732">
        <v>717.01800000000003</v>
      </c>
      <c r="I154" s="732">
        <v>717.01800000000003</v>
      </c>
      <c r="J154" s="732">
        <v>796.28300000000002</v>
      </c>
      <c r="K154" s="732">
        <v>0</v>
      </c>
      <c r="L154" s="732">
        <v>6540</v>
      </c>
      <c r="M154" s="732">
        <v>0</v>
      </c>
      <c r="N154" s="732">
        <v>0</v>
      </c>
      <c r="P154" s="732">
        <v>796.28300000000002</v>
      </c>
      <c r="Q154" s="732">
        <v>0</v>
      </c>
      <c r="R154" s="732">
        <v>379596</v>
      </c>
      <c r="S154" s="732">
        <v>476.71000000000004</v>
      </c>
      <c r="U154" s="732">
        <v>0</v>
      </c>
      <c r="V154" s="732">
        <v>14.683</v>
      </c>
      <c r="W154" s="732">
        <v>9603</v>
      </c>
      <c r="X154" s="732">
        <v>9603</v>
      </c>
      <c r="Z154" s="732">
        <v>0</v>
      </c>
      <c r="AA154" s="732">
        <v>1</v>
      </c>
      <c r="AB154" s="732">
        <v>1</v>
      </c>
      <c r="AC154" s="732">
        <v>0</v>
      </c>
      <c r="AD154" s="732" t="s">
        <v>318</v>
      </c>
      <c r="AE154" s="732">
        <v>0</v>
      </c>
      <c r="AH154" s="732">
        <v>0</v>
      </c>
      <c r="AI154" s="732">
        <v>0</v>
      </c>
      <c r="AJ154" s="732">
        <v>5104</v>
      </c>
      <c r="AK154" s="732" t="s">
        <v>787</v>
      </c>
      <c r="AL154" s="732" t="s">
        <v>508</v>
      </c>
      <c r="AM154" s="732">
        <v>0</v>
      </c>
      <c r="AN154" s="732">
        <v>0</v>
      </c>
      <c r="AO154" s="732">
        <v>0</v>
      </c>
      <c r="AP154" s="732">
        <v>0</v>
      </c>
      <c r="AQ154" s="732">
        <v>0</v>
      </c>
      <c r="AR154" s="732">
        <v>0</v>
      </c>
      <c r="AS154" s="732">
        <v>0</v>
      </c>
      <c r="AT154" s="732">
        <v>0</v>
      </c>
      <c r="AU154" s="732">
        <v>0</v>
      </c>
      <c r="AV154" s="732">
        <v>0</v>
      </c>
      <c r="AW154" s="732">
        <v>6589575</v>
      </c>
      <c r="AX154" s="732">
        <v>6526215</v>
      </c>
      <c r="AY154" s="732">
        <v>0</v>
      </c>
      <c r="AZ154" s="732">
        <v>442956</v>
      </c>
      <c r="BA154" s="732">
        <v>0</v>
      </c>
      <c r="BB154" s="732">
        <v>31246</v>
      </c>
      <c r="BC154" s="732">
        <v>31246</v>
      </c>
      <c r="BD154" s="732">
        <v>39.814</v>
      </c>
      <c r="BE154" s="732">
        <v>0</v>
      </c>
      <c r="BF154" s="732">
        <v>5785077</v>
      </c>
      <c r="BG154" s="732">
        <v>0</v>
      </c>
      <c r="BH154" s="732">
        <v>230.4</v>
      </c>
      <c r="BI154" s="732">
        <v>63360</v>
      </c>
      <c r="BJ154" s="732">
        <v>12</v>
      </c>
      <c r="BK154" s="732">
        <v>0</v>
      </c>
      <c r="BL154" s="732">
        <v>0</v>
      </c>
      <c r="BM154" s="732">
        <v>0</v>
      </c>
      <c r="BN154" s="732">
        <v>0</v>
      </c>
      <c r="BO154" s="732">
        <v>0</v>
      </c>
      <c r="BP154" s="732">
        <v>0</v>
      </c>
      <c r="BQ154" s="732">
        <v>5392</v>
      </c>
      <c r="BR154" s="732">
        <v>1</v>
      </c>
      <c r="BS154" s="732">
        <v>0</v>
      </c>
      <c r="BT154" s="732">
        <v>0</v>
      </c>
      <c r="BU154" s="732">
        <v>0</v>
      </c>
      <c r="BV154" s="732">
        <v>0</v>
      </c>
      <c r="BW154" s="732">
        <v>0</v>
      </c>
      <c r="BX154" s="732">
        <v>0</v>
      </c>
      <c r="BY154" s="732">
        <v>0</v>
      </c>
      <c r="BZ154" s="732">
        <v>0</v>
      </c>
      <c r="CA154" s="732">
        <v>0</v>
      </c>
      <c r="CB154" s="732">
        <v>0</v>
      </c>
      <c r="CC154" s="732">
        <v>0</v>
      </c>
      <c r="CG154" s="732">
        <v>0</v>
      </c>
      <c r="CH154" s="732">
        <v>0</v>
      </c>
      <c r="CI154" s="732">
        <v>0</v>
      </c>
      <c r="CJ154" s="732">
        <v>4</v>
      </c>
      <c r="CK154" s="732">
        <v>0</v>
      </c>
      <c r="CL154" s="732">
        <v>0</v>
      </c>
      <c r="CN154" s="732">
        <v>0</v>
      </c>
      <c r="CO154" s="732">
        <v>1</v>
      </c>
      <c r="CP154" s="732">
        <v>0</v>
      </c>
      <c r="CQ154" s="732">
        <v>0</v>
      </c>
      <c r="CR154" s="732">
        <v>796.28300000000002</v>
      </c>
      <c r="CS154" s="732">
        <v>0</v>
      </c>
      <c r="CT154" s="732">
        <v>0</v>
      </c>
      <c r="CU154" s="732">
        <v>0</v>
      </c>
      <c r="CV154" s="732">
        <v>0</v>
      </c>
      <c r="CW154" s="732">
        <v>0</v>
      </c>
      <c r="CX154" s="732">
        <v>0</v>
      </c>
      <c r="CY154" s="732">
        <v>0</v>
      </c>
      <c r="CZ154" s="732">
        <v>0</v>
      </c>
      <c r="DA154" s="732">
        <v>1</v>
      </c>
      <c r="DB154" s="732">
        <v>4689298</v>
      </c>
      <c r="DC154" s="732">
        <v>0</v>
      </c>
      <c r="DD154" s="732">
        <v>0</v>
      </c>
      <c r="DE154" s="732">
        <v>292992</v>
      </c>
      <c r="DF154" s="732">
        <v>292992</v>
      </c>
      <c r="DG154" s="732">
        <v>224</v>
      </c>
      <c r="DH154" s="732">
        <v>0</v>
      </c>
      <c r="DI154" s="732">
        <v>0</v>
      </c>
      <c r="DK154" s="732">
        <v>5392</v>
      </c>
      <c r="DL154" s="732">
        <v>0</v>
      </c>
      <c r="DM154" s="732">
        <v>302802</v>
      </c>
      <c r="DN154" s="732">
        <v>0</v>
      </c>
      <c r="DO154" s="732">
        <v>0</v>
      </c>
      <c r="DP154" s="732">
        <v>0</v>
      </c>
      <c r="DQ154" s="732">
        <v>0</v>
      </c>
      <c r="DR154" s="732">
        <v>0</v>
      </c>
      <c r="DS154" s="732">
        <v>0</v>
      </c>
      <c r="DT154" s="732">
        <v>0</v>
      </c>
      <c r="DU154" s="732">
        <v>0</v>
      </c>
      <c r="DV154" s="732">
        <v>0</v>
      </c>
      <c r="DW154" s="732">
        <v>0</v>
      </c>
      <c r="DX154" s="732">
        <v>0</v>
      </c>
      <c r="DY154" s="732">
        <v>0</v>
      </c>
      <c r="DZ154" s="732">
        <v>0</v>
      </c>
      <c r="EA154" s="732">
        <v>0</v>
      </c>
      <c r="EB154" s="732">
        <v>0</v>
      </c>
      <c r="EC154" s="732">
        <v>14.35</v>
      </c>
      <c r="ED154" s="732">
        <v>103234</v>
      </c>
      <c r="EE154" s="732">
        <v>0</v>
      </c>
      <c r="EF154" s="732">
        <v>0</v>
      </c>
      <c r="EG154" s="732">
        <v>0</v>
      </c>
      <c r="EH154" s="732">
        <v>199568</v>
      </c>
      <c r="EI154" s="732">
        <v>0</v>
      </c>
      <c r="EJ154" s="732">
        <v>0</v>
      </c>
      <c r="EK154" s="732">
        <v>7.9050000000000002</v>
      </c>
      <c r="EL154" s="732">
        <v>0</v>
      </c>
      <c r="EM154" s="732">
        <v>0</v>
      </c>
      <c r="EN154" s="732">
        <v>1.36</v>
      </c>
      <c r="EO154" s="732">
        <v>0</v>
      </c>
      <c r="EP154" s="732">
        <v>0</v>
      </c>
      <c r="EQ154" s="732">
        <v>9.2650000000000006</v>
      </c>
      <c r="ER154" s="732">
        <v>0</v>
      </c>
      <c r="ES154" s="732">
        <v>30.515000000000001</v>
      </c>
      <c r="ET154" s="732">
        <v>0</v>
      </c>
      <c r="EU154" s="732">
        <v>442956</v>
      </c>
      <c r="EV154" s="732">
        <v>0</v>
      </c>
      <c r="EW154" s="732">
        <v>0</v>
      </c>
      <c r="EX154" s="732">
        <v>0</v>
      </c>
      <c r="EZ154" s="732">
        <v>5564375</v>
      </c>
      <c r="FA154" s="732">
        <v>0</v>
      </c>
      <c r="FB154" s="732">
        <v>6007331</v>
      </c>
      <c r="FC154" s="732">
        <v>0.97326799999999991</v>
      </c>
      <c r="FD154" s="732">
        <v>0</v>
      </c>
      <c r="FE154" s="732">
        <v>784718</v>
      </c>
      <c r="FF154" s="732">
        <v>177122</v>
      </c>
      <c r="FG154" s="732">
        <v>5.4563E-2</v>
      </c>
      <c r="FH154" s="732">
        <v>4.8908E-2</v>
      </c>
      <c r="FI154" s="732">
        <v>0</v>
      </c>
      <c r="FJ154" s="732">
        <v>0</v>
      </c>
      <c r="FK154" s="732">
        <v>1133.502</v>
      </c>
      <c r="FL154" s="732">
        <v>6969171</v>
      </c>
      <c r="FM154" s="732">
        <v>0</v>
      </c>
      <c r="FN154" s="732">
        <v>0</v>
      </c>
      <c r="FO154" s="732">
        <v>0</v>
      </c>
      <c r="FP154" s="732">
        <v>0</v>
      </c>
      <c r="FQ154" s="732">
        <v>0</v>
      </c>
      <c r="FR154" s="732">
        <v>0</v>
      </c>
      <c r="FS154" s="732">
        <v>0</v>
      </c>
      <c r="FT154" s="732">
        <v>0</v>
      </c>
      <c r="FU154" s="732">
        <v>0</v>
      </c>
      <c r="FV154" s="732">
        <v>0</v>
      </c>
      <c r="FW154" s="732">
        <v>0</v>
      </c>
      <c r="FX154" s="732">
        <v>0</v>
      </c>
      <c r="FY154" s="732">
        <v>0</v>
      </c>
      <c r="FZ154" s="732">
        <v>0</v>
      </c>
      <c r="GA154" s="732">
        <v>0</v>
      </c>
      <c r="GB154" s="732">
        <v>618030</v>
      </c>
      <c r="GC154" s="732">
        <v>618030</v>
      </c>
      <c r="GD154" s="732">
        <v>70</v>
      </c>
      <c r="GF154" s="732">
        <v>0</v>
      </c>
      <c r="GG154" s="732">
        <v>0</v>
      </c>
      <c r="GH154" s="732">
        <v>0</v>
      </c>
      <c r="GI154" s="732">
        <v>0</v>
      </c>
      <c r="GJ154" s="732">
        <v>0</v>
      </c>
      <c r="GK154" s="732">
        <v>4971</v>
      </c>
      <c r="GL154" s="732">
        <v>0</v>
      </c>
      <c r="GM154" s="732">
        <v>0</v>
      </c>
      <c r="GN154" s="732">
        <v>0</v>
      </c>
      <c r="GO154" s="732">
        <v>0</v>
      </c>
      <c r="GP154" s="732">
        <v>6969171</v>
      </c>
      <c r="GQ154" s="732">
        <v>6969171</v>
      </c>
      <c r="GR154" s="732">
        <v>0</v>
      </c>
      <c r="GS154" s="732">
        <v>0</v>
      </c>
      <c r="GT154" s="732">
        <v>0</v>
      </c>
      <c r="HB154" s="732">
        <v>0</v>
      </c>
      <c r="HC154" s="732">
        <v>0</v>
      </c>
      <c r="HD154" s="732">
        <v>0</v>
      </c>
    </row>
    <row r="155" spans="1:212" x14ac:dyDescent="0.2">
      <c r="A155" s="732">
        <v>213801</v>
      </c>
      <c r="B155" s="732">
        <v>28349</v>
      </c>
      <c r="C155" s="732">
        <v>35</v>
      </c>
      <c r="D155" s="732">
        <v>2021</v>
      </c>
      <c r="E155" s="732">
        <v>5392</v>
      </c>
      <c r="F155" s="732">
        <v>0</v>
      </c>
      <c r="G155" s="732">
        <v>195.87700000000001</v>
      </c>
      <c r="H155" s="732">
        <v>154.30500000000001</v>
      </c>
      <c r="I155" s="732">
        <v>154.30500000000001</v>
      </c>
      <c r="J155" s="732">
        <v>195.87700000000001</v>
      </c>
      <c r="K155" s="732">
        <v>0</v>
      </c>
      <c r="L155" s="732">
        <v>6540</v>
      </c>
      <c r="M155" s="732">
        <v>0</v>
      </c>
      <c r="N155" s="732">
        <v>0</v>
      </c>
      <c r="P155" s="732">
        <v>195.87700000000001</v>
      </c>
      <c r="Q155" s="732">
        <v>0</v>
      </c>
      <c r="R155" s="732">
        <v>93377</v>
      </c>
      <c r="S155" s="732">
        <v>476.71000000000004</v>
      </c>
      <c r="U155" s="732">
        <v>0</v>
      </c>
      <c r="V155" s="732">
        <v>1.6500000000000001</v>
      </c>
      <c r="W155" s="732">
        <v>1079</v>
      </c>
      <c r="X155" s="732">
        <v>1079</v>
      </c>
      <c r="Z155" s="732">
        <v>0</v>
      </c>
      <c r="AA155" s="732">
        <v>1</v>
      </c>
      <c r="AB155" s="732">
        <v>1</v>
      </c>
      <c r="AC155" s="732">
        <v>0</v>
      </c>
      <c r="AD155" s="732" t="s">
        <v>318</v>
      </c>
      <c r="AE155" s="732">
        <v>0</v>
      </c>
      <c r="AH155" s="732">
        <v>0</v>
      </c>
      <c r="AI155" s="732">
        <v>0</v>
      </c>
      <c r="AJ155" s="732">
        <v>5104</v>
      </c>
      <c r="AK155" s="732" t="s">
        <v>787</v>
      </c>
      <c r="AL155" s="732" t="s">
        <v>76</v>
      </c>
      <c r="AM155" s="732">
        <v>0</v>
      </c>
      <c r="AN155" s="732">
        <v>0</v>
      </c>
      <c r="AO155" s="732">
        <v>0</v>
      </c>
      <c r="AP155" s="732">
        <v>0</v>
      </c>
      <c r="AQ155" s="732">
        <v>0</v>
      </c>
      <c r="AR155" s="732">
        <v>0</v>
      </c>
      <c r="AS155" s="732">
        <v>0</v>
      </c>
      <c r="AT155" s="732">
        <v>0</v>
      </c>
      <c r="AU155" s="732">
        <v>0</v>
      </c>
      <c r="AV155" s="732">
        <v>0</v>
      </c>
      <c r="AW155" s="732">
        <v>2108685</v>
      </c>
      <c r="AX155" s="732">
        <v>2062562</v>
      </c>
      <c r="AY155" s="732">
        <v>0</v>
      </c>
      <c r="AZ155" s="732">
        <v>133666</v>
      </c>
      <c r="BA155" s="732">
        <v>9.6669999999999998</v>
      </c>
      <c r="BB155" s="732">
        <v>0</v>
      </c>
      <c r="BC155" s="732">
        <v>0</v>
      </c>
      <c r="BD155" s="732">
        <v>0</v>
      </c>
      <c r="BE155" s="732">
        <v>0</v>
      </c>
      <c r="BF155" s="732">
        <v>1806054</v>
      </c>
      <c r="BG155" s="732">
        <v>0</v>
      </c>
      <c r="BH155" s="732">
        <v>146.50400000000002</v>
      </c>
      <c r="BI155" s="732">
        <v>40289</v>
      </c>
      <c r="BJ155" s="732">
        <v>12</v>
      </c>
      <c r="BK155" s="732">
        <v>0</v>
      </c>
      <c r="BL155" s="732">
        <v>0</v>
      </c>
      <c r="BM155" s="732">
        <v>0</v>
      </c>
      <c r="BN155" s="732">
        <v>0</v>
      </c>
      <c r="BO155" s="732">
        <v>0</v>
      </c>
      <c r="BP155" s="732">
        <v>0</v>
      </c>
      <c r="BQ155" s="732">
        <v>5392</v>
      </c>
      <c r="BR155" s="732">
        <v>1</v>
      </c>
      <c r="BS155" s="732">
        <v>0</v>
      </c>
      <c r="BT155" s="732">
        <v>0</v>
      </c>
      <c r="BU155" s="732">
        <v>0</v>
      </c>
      <c r="BV155" s="732">
        <v>0</v>
      </c>
      <c r="BW155" s="732">
        <v>0</v>
      </c>
      <c r="BX155" s="732">
        <v>0</v>
      </c>
      <c r="BY155" s="732">
        <v>0</v>
      </c>
      <c r="BZ155" s="732">
        <v>0</v>
      </c>
      <c r="CA155" s="732">
        <v>0</v>
      </c>
      <c r="CB155" s="732">
        <v>0</v>
      </c>
      <c r="CC155" s="732">
        <v>0</v>
      </c>
      <c r="CG155" s="732">
        <v>0</v>
      </c>
      <c r="CH155" s="732">
        <v>5834</v>
      </c>
      <c r="CI155" s="732">
        <v>0</v>
      </c>
      <c r="CJ155" s="732">
        <v>4</v>
      </c>
      <c r="CK155" s="732">
        <v>0</v>
      </c>
      <c r="CL155" s="732">
        <v>0</v>
      </c>
      <c r="CN155" s="732">
        <v>0</v>
      </c>
      <c r="CO155" s="732">
        <v>1</v>
      </c>
      <c r="CP155" s="732">
        <v>0</v>
      </c>
      <c r="CQ155" s="732">
        <v>4</v>
      </c>
      <c r="CR155" s="732">
        <v>195.87700000000001</v>
      </c>
      <c r="CS155" s="732">
        <v>0</v>
      </c>
      <c r="CT155" s="732">
        <v>0</v>
      </c>
      <c r="CU155" s="732">
        <v>0</v>
      </c>
      <c r="CV155" s="732">
        <v>0</v>
      </c>
      <c r="CW155" s="732">
        <v>0</v>
      </c>
      <c r="CX155" s="732">
        <v>0</v>
      </c>
      <c r="CY155" s="732">
        <v>0</v>
      </c>
      <c r="CZ155" s="732">
        <v>0</v>
      </c>
      <c r="DA155" s="732">
        <v>1</v>
      </c>
      <c r="DB155" s="732">
        <v>1009155</v>
      </c>
      <c r="DC155" s="732">
        <v>0</v>
      </c>
      <c r="DD155" s="732">
        <v>0</v>
      </c>
      <c r="DE155" s="732">
        <v>181812</v>
      </c>
      <c r="DF155" s="732">
        <v>181812</v>
      </c>
      <c r="DG155" s="732">
        <v>139</v>
      </c>
      <c r="DH155" s="732">
        <v>0</v>
      </c>
      <c r="DI155" s="732">
        <v>0</v>
      </c>
      <c r="DK155" s="732">
        <v>5392</v>
      </c>
      <c r="DL155" s="732">
        <v>0</v>
      </c>
      <c r="DM155" s="732">
        <v>384485</v>
      </c>
      <c r="DN155" s="732">
        <v>0</v>
      </c>
      <c r="DO155" s="732">
        <v>0</v>
      </c>
      <c r="DP155" s="732">
        <v>0</v>
      </c>
      <c r="DQ155" s="732">
        <v>0</v>
      </c>
      <c r="DR155" s="732">
        <v>0</v>
      </c>
      <c r="DS155" s="732">
        <v>0</v>
      </c>
      <c r="DT155" s="732">
        <v>0</v>
      </c>
      <c r="DU155" s="732">
        <v>0</v>
      </c>
      <c r="DV155" s="732">
        <v>0</v>
      </c>
      <c r="DW155" s="732">
        <v>0</v>
      </c>
      <c r="DX155" s="732">
        <v>0</v>
      </c>
      <c r="DY155" s="732">
        <v>0</v>
      </c>
      <c r="DZ155" s="732">
        <v>0</v>
      </c>
      <c r="EA155" s="732">
        <v>0</v>
      </c>
      <c r="EB155" s="732">
        <v>9.84</v>
      </c>
      <c r="EC155" s="732">
        <v>26.077000000000002</v>
      </c>
      <c r="ED155" s="732">
        <v>187598</v>
      </c>
      <c r="EE155" s="732">
        <v>0</v>
      </c>
      <c r="EF155" s="732">
        <v>0</v>
      </c>
      <c r="EG155" s="732">
        <v>0</v>
      </c>
      <c r="EH155" s="732">
        <v>196887</v>
      </c>
      <c r="EI155" s="732">
        <v>0</v>
      </c>
      <c r="EJ155" s="732">
        <v>0</v>
      </c>
      <c r="EK155" s="732">
        <v>0</v>
      </c>
      <c r="EL155" s="732">
        <v>0</v>
      </c>
      <c r="EM155" s="732">
        <v>0</v>
      </c>
      <c r="EN155" s="732">
        <v>0.11700000000000001</v>
      </c>
      <c r="EO155" s="732">
        <v>0</v>
      </c>
      <c r="EP155" s="732">
        <v>0</v>
      </c>
      <c r="EQ155" s="732">
        <v>9.9570000000000007</v>
      </c>
      <c r="ER155" s="732">
        <v>0</v>
      </c>
      <c r="ES155" s="732">
        <v>30.105</v>
      </c>
      <c r="ET155" s="732">
        <v>5834</v>
      </c>
      <c r="EU155" s="732">
        <v>133666</v>
      </c>
      <c r="EV155" s="732">
        <v>0</v>
      </c>
      <c r="EW155" s="732">
        <v>0</v>
      </c>
      <c r="EX155" s="732">
        <v>0</v>
      </c>
      <c r="EZ155" s="732">
        <v>1762283</v>
      </c>
      <c r="FA155" s="732">
        <v>0</v>
      </c>
      <c r="FB155" s="732">
        <v>1895949</v>
      </c>
      <c r="FC155" s="732">
        <v>0.97326799999999991</v>
      </c>
      <c r="FD155" s="732">
        <v>0</v>
      </c>
      <c r="FE155" s="732">
        <v>244983</v>
      </c>
      <c r="FF155" s="732">
        <v>55296</v>
      </c>
      <c r="FG155" s="732">
        <v>5.4563E-2</v>
      </c>
      <c r="FH155" s="732">
        <v>4.8908E-2</v>
      </c>
      <c r="FI155" s="732">
        <v>0</v>
      </c>
      <c r="FJ155" s="732">
        <v>0</v>
      </c>
      <c r="FK155" s="732">
        <v>353.87</v>
      </c>
      <c r="FL155" s="732">
        <v>2202062</v>
      </c>
      <c r="FM155" s="732">
        <v>0</v>
      </c>
      <c r="FN155" s="732">
        <v>0</v>
      </c>
      <c r="FO155" s="732">
        <v>0</v>
      </c>
      <c r="FP155" s="732">
        <v>0</v>
      </c>
      <c r="FQ155" s="732">
        <v>0</v>
      </c>
      <c r="FR155" s="732">
        <v>0</v>
      </c>
      <c r="FS155" s="732">
        <v>0</v>
      </c>
      <c r="FT155" s="732">
        <v>0</v>
      </c>
      <c r="FU155" s="732">
        <v>0</v>
      </c>
      <c r="FV155" s="732">
        <v>0</v>
      </c>
      <c r="FW155" s="732">
        <v>0</v>
      </c>
      <c r="FX155" s="732">
        <v>0</v>
      </c>
      <c r="FY155" s="732">
        <v>0</v>
      </c>
      <c r="FZ155" s="732">
        <v>0</v>
      </c>
      <c r="GA155" s="732">
        <v>0</v>
      </c>
      <c r="GB155" s="732">
        <v>279129</v>
      </c>
      <c r="GC155" s="732">
        <v>279129</v>
      </c>
      <c r="GD155" s="732">
        <v>31.615000000000002</v>
      </c>
      <c r="GF155" s="732">
        <v>0</v>
      </c>
      <c r="GG155" s="732">
        <v>0</v>
      </c>
      <c r="GH155" s="732">
        <v>0</v>
      </c>
      <c r="GI155" s="732">
        <v>0</v>
      </c>
      <c r="GJ155" s="732">
        <v>0</v>
      </c>
      <c r="GK155" s="732">
        <v>5251</v>
      </c>
      <c r="GL155" s="732">
        <v>4711</v>
      </c>
      <c r="GM155" s="732">
        <v>0</v>
      </c>
      <c r="GN155" s="732">
        <v>0</v>
      </c>
      <c r="GO155" s="732">
        <v>0</v>
      </c>
      <c r="GP155" s="732">
        <v>2196228</v>
      </c>
      <c r="GQ155" s="732">
        <v>2196228</v>
      </c>
      <c r="GR155" s="732">
        <v>0</v>
      </c>
      <c r="GS155" s="732">
        <v>0</v>
      </c>
      <c r="GT155" s="732">
        <v>0</v>
      </c>
      <c r="HB155" s="732">
        <v>0</v>
      </c>
      <c r="HC155" s="732">
        <v>0</v>
      </c>
      <c r="HD155" s="732">
        <v>0</v>
      </c>
    </row>
    <row r="156" spans="1:212" x14ac:dyDescent="0.2">
      <c r="A156" s="732">
        <v>220801</v>
      </c>
      <c r="B156" s="732">
        <v>28349</v>
      </c>
      <c r="C156" s="732">
        <v>35</v>
      </c>
      <c r="D156" s="732">
        <v>2021</v>
      </c>
      <c r="E156" s="732">
        <v>5392</v>
      </c>
      <c r="F156" s="732">
        <v>0</v>
      </c>
      <c r="G156" s="732">
        <v>371.95800000000003</v>
      </c>
      <c r="H156" s="732">
        <v>357.60599999999999</v>
      </c>
      <c r="I156" s="732">
        <v>357.60599999999999</v>
      </c>
      <c r="J156" s="732">
        <v>371.95800000000003</v>
      </c>
      <c r="K156" s="732">
        <v>0</v>
      </c>
      <c r="L156" s="732">
        <v>6540</v>
      </c>
      <c r="M156" s="732">
        <v>0</v>
      </c>
      <c r="N156" s="732">
        <v>0</v>
      </c>
      <c r="P156" s="732">
        <v>371.95800000000003</v>
      </c>
      <c r="Q156" s="732">
        <v>0</v>
      </c>
      <c r="R156" s="732">
        <v>177316</v>
      </c>
      <c r="S156" s="732">
        <v>476.71000000000004</v>
      </c>
      <c r="U156" s="732">
        <v>0</v>
      </c>
      <c r="V156" s="732">
        <v>5.173</v>
      </c>
      <c r="W156" s="732">
        <v>3383</v>
      </c>
      <c r="X156" s="732">
        <v>3383</v>
      </c>
      <c r="Z156" s="732">
        <v>0</v>
      </c>
      <c r="AA156" s="732">
        <v>1</v>
      </c>
      <c r="AB156" s="732">
        <v>1</v>
      </c>
      <c r="AC156" s="732">
        <v>0</v>
      </c>
      <c r="AD156" s="732" t="s">
        <v>318</v>
      </c>
      <c r="AE156" s="732">
        <v>0</v>
      </c>
      <c r="AH156" s="732">
        <v>0</v>
      </c>
      <c r="AI156" s="732">
        <v>0</v>
      </c>
      <c r="AJ156" s="732">
        <v>5104</v>
      </c>
      <c r="AK156" s="732" t="s">
        <v>787</v>
      </c>
      <c r="AL156" s="732" t="s">
        <v>77</v>
      </c>
      <c r="AM156" s="732">
        <v>0</v>
      </c>
      <c r="AN156" s="732">
        <v>0</v>
      </c>
      <c r="AO156" s="732">
        <v>0</v>
      </c>
      <c r="AP156" s="732">
        <v>0</v>
      </c>
      <c r="AQ156" s="732">
        <v>0</v>
      </c>
      <c r="AR156" s="732">
        <v>0</v>
      </c>
      <c r="AS156" s="732">
        <v>0</v>
      </c>
      <c r="AT156" s="732">
        <v>0</v>
      </c>
      <c r="AU156" s="732">
        <v>0</v>
      </c>
      <c r="AV156" s="732">
        <v>0</v>
      </c>
      <c r="AW156" s="732">
        <v>2807591</v>
      </c>
      <c r="AX156" s="732">
        <v>2787897</v>
      </c>
      <c r="AY156" s="732">
        <v>0</v>
      </c>
      <c r="AZ156" s="732">
        <v>196010</v>
      </c>
      <c r="BA156" s="732">
        <v>1</v>
      </c>
      <c r="BB156" s="732">
        <v>0</v>
      </c>
      <c r="BC156" s="732">
        <v>0</v>
      </c>
      <c r="BD156" s="732">
        <v>0</v>
      </c>
      <c r="BE156" s="732">
        <v>0</v>
      </c>
      <c r="BF156" s="732">
        <v>2483992</v>
      </c>
      <c r="BG156" s="732">
        <v>0</v>
      </c>
      <c r="BH156" s="732">
        <v>67.977000000000004</v>
      </c>
      <c r="BI156" s="732">
        <v>18694</v>
      </c>
      <c r="BJ156" s="732">
        <v>12</v>
      </c>
      <c r="BK156" s="732">
        <v>0</v>
      </c>
      <c r="BL156" s="732">
        <v>0</v>
      </c>
      <c r="BM156" s="732">
        <v>0</v>
      </c>
      <c r="BN156" s="732">
        <v>0</v>
      </c>
      <c r="BO156" s="732">
        <v>0</v>
      </c>
      <c r="BP156" s="732">
        <v>0</v>
      </c>
      <c r="BQ156" s="732">
        <v>5392</v>
      </c>
      <c r="BR156" s="732">
        <v>1</v>
      </c>
      <c r="BS156" s="732">
        <v>0</v>
      </c>
      <c r="BT156" s="732">
        <v>0</v>
      </c>
      <c r="BU156" s="732">
        <v>0</v>
      </c>
      <c r="BV156" s="732">
        <v>0</v>
      </c>
      <c r="BW156" s="732">
        <v>0</v>
      </c>
      <c r="BX156" s="732">
        <v>0</v>
      </c>
      <c r="BY156" s="732">
        <v>0</v>
      </c>
      <c r="BZ156" s="732">
        <v>0</v>
      </c>
      <c r="CA156" s="732">
        <v>0</v>
      </c>
      <c r="CB156" s="732">
        <v>0</v>
      </c>
      <c r="CC156" s="732">
        <v>0</v>
      </c>
      <c r="CG156" s="732">
        <v>0</v>
      </c>
      <c r="CH156" s="732">
        <v>1000</v>
      </c>
      <c r="CI156" s="732">
        <v>0</v>
      </c>
      <c r="CJ156" s="732">
        <v>4</v>
      </c>
      <c r="CK156" s="732">
        <v>0</v>
      </c>
      <c r="CL156" s="732">
        <v>0</v>
      </c>
      <c r="CN156" s="732">
        <v>0</v>
      </c>
      <c r="CO156" s="732">
        <v>1</v>
      </c>
      <c r="CP156" s="732">
        <v>0</v>
      </c>
      <c r="CQ156" s="732">
        <v>2</v>
      </c>
      <c r="CR156" s="732">
        <v>371.95800000000003</v>
      </c>
      <c r="CS156" s="732">
        <v>0</v>
      </c>
      <c r="CT156" s="732">
        <v>0</v>
      </c>
      <c r="CU156" s="732">
        <v>0</v>
      </c>
      <c r="CV156" s="732">
        <v>0</v>
      </c>
      <c r="CW156" s="732">
        <v>0</v>
      </c>
      <c r="CX156" s="732">
        <v>0</v>
      </c>
      <c r="CY156" s="732">
        <v>0</v>
      </c>
      <c r="CZ156" s="732">
        <v>0</v>
      </c>
      <c r="DA156" s="732">
        <v>1</v>
      </c>
      <c r="DB156" s="732">
        <v>2338743</v>
      </c>
      <c r="DC156" s="732">
        <v>0</v>
      </c>
      <c r="DD156" s="732">
        <v>0</v>
      </c>
      <c r="DE156" s="732">
        <v>0</v>
      </c>
      <c r="DF156" s="732">
        <v>0</v>
      </c>
      <c r="DG156" s="732">
        <v>0</v>
      </c>
      <c r="DH156" s="732">
        <v>0</v>
      </c>
      <c r="DI156" s="732">
        <v>0</v>
      </c>
      <c r="DK156" s="732">
        <v>5392</v>
      </c>
      <c r="DL156" s="732">
        <v>0</v>
      </c>
      <c r="DM156" s="732">
        <v>97831</v>
      </c>
      <c r="DN156" s="732">
        <v>0</v>
      </c>
      <c r="DO156" s="732">
        <v>0</v>
      </c>
      <c r="DP156" s="732">
        <v>0</v>
      </c>
      <c r="DQ156" s="732">
        <v>0</v>
      </c>
      <c r="DR156" s="732">
        <v>0</v>
      </c>
      <c r="DS156" s="732">
        <v>0</v>
      </c>
      <c r="DT156" s="732">
        <v>0</v>
      </c>
      <c r="DU156" s="732">
        <v>0</v>
      </c>
      <c r="DV156" s="732">
        <v>0</v>
      </c>
      <c r="DW156" s="732">
        <v>0</v>
      </c>
      <c r="DX156" s="732">
        <v>0</v>
      </c>
      <c r="DY156" s="732">
        <v>0</v>
      </c>
      <c r="DZ156" s="732">
        <v>0</v>
      </c>
      <c r="EA156" s="732">
        <v>0</v>
      </c>
      <c r="EB156" s="732">
        <v>0</v>
      </c>
      <c r="EC156" s="732">
        <v>7.76</v>
      </c>
      <c r="ED156" s="732">
        <v>55825</v>
      </c>
      <c r="EE156" s="732">
        <v>0</v>
      </c>
      <c r="EF156" s="732">
        <v>0</v>
      </c>
      <c r="EG156" s="732">
        <v>0</v>
      </c>
      <c r="EH156" s="732">
        <v>42006</v>
      </c>
      <c r="EI156" s="732">
        <v>0</v>
      </c>
      <c r="EJ156" s="732">
        <v>0</v>
      </c>
      <c r="EK156" s="732">
        <v>0.88100000000000001</v>
      </c>
      <c r="EL156" s="732">
        <v>0</v>
      </c>
      <c r="EM156" s="732">
        <v>0</v>
      </c>
      <c r="EN156" s="732">
        <v>0.75600000000000001</v>
      </c>
      <c r="EO156" s="732">
        <v>0</v>
      </c>
      <c r="EP156" s="732">
        <v>0</v>
      </c>
      <c r="EQ156" s="732">
        <v>1.637</v>
      </c>
      <c r="ER156" s="732">
        <v>0</v>
      </c>
      <c r="ES156" s="732">
        <v>6.423</v>
      </c>
      <c r="ET156" s="732">
        <v>1000</v>
      </c>
      <c r="EU156" s="732">
        <v>196010</v>
      </c>
      <c r="EV156" s="732">
        <v>0</v>
      </c>
      <c r="EW156" s="732">
        <v>0</v>
      </c>
      <c r="EX156" s="732">
        <v>0</v>
      </c>
      <c r="EZ156" s="732">
        <v>2374902</v>
      </c>
      <c r="FA156" s="732">
        <v>0</v>
      </c>
      <c r="FB156" s="732">
        <v>2570912</v>
      </c>
      <c r="FC156" s="732">
        <v>0.97326799999999991</v>
      </c>
      <c r="FD156" s="732">
        <v>0</v>
      </c>
      <c r="FE156" s="732">
        <v>336942</v>
      </c>
      <c r="FF156" s="732">
        <v>76053</v>
      </c>
      <c r="FG156" s="732">
        <v>5.4563E-2</v>
      </c>
      <c r="FH156" s="732">
        <v>4.8908E-2</v>
      </c>
      <c r="FI156" s="732">
        <v>0</v>
      </c>
      <c r="FJ156" s="732">
        <v>0</v>
      </c>
      <c r="FK156" s="732">
        <v>486.702</v>
      </c>
      <c r="FL156" s="732">
        <v>2984907</v>
      </c>
      <c r="FM156" s="732">
        <v>0</v>
      </c>
      <c r="FN156" s="732">
        <v>0</v>
      </c>
      <c r="FO156" s="732">
        <v>0</v>
      </c>
      <c r="FP156" s="732">
        <v>0</v>
      </c>
      <c r="FQ156" s="732">
        <v>0</v>
      </c>
      <c r="FR156" s="732">
        <v>0</v>
      </c>
      <c r="FS156" s="732">
        <v>0</v>
      </c>
      <c r="FT156" s="732">
        <v>0</v>
      </c>
      <c r="FU156" s="732">
        <v>0</v>
      </c>
      <c r="FV156" s="732">
        <v>0</v>
      </c>
      <c r="FW156" s="732">
        <v>0</v>
      </c>
      <c r="FX156" s="732">
        <v>0</v>
      </c>
      <c r="FY156" s="732">
        <v>0</v>
      </c>
      <c r="FZ156" s="732">
        <v>0</v>
      </c>
      <c r="GA156" s="732">
        <v>0</v>
      </c>
      <c r="GB156" s="732">
        <v>112261</v>
      </c>
      <c r="GC156" s="732">
        <v>112261</v>
      </c>
      <c r="GD156" s="732">
        <v>12.715</v>
      </c>
      <c r="GF156" s="732">
        <v>0</v>
      </c>
      <c r="GG156" s="732">
        <v>0</v>
      </c>
      <c r="GH156" s="732">
        <v>0</v>
      </c>
      <c r="GI156" s="732">
        <v>0</v>
      </c>
      <c r="GJ156" s="732">
        <v>0</v>
      </c>
      <c r="GK156" s="732">
        <v>5117</v>
      </c>
      <c r="GL156" s="732">
        <v>9574</v>
      </c>
      <c r="GM156" s="732">
        <v>0</v>
      </c>
      <c r="GN156" s="732">
        <v>0</v>
      </c>
      <c r="GO156" s="732">
        <v>0</v>
      </c>
      <c r="GP156" s="732">
        <v>2983907</v>
      </c>
      <c r="GQ156" s="732">
        <v>2983907</v>
      </c>
      <c r="GR156" s="732">
        <v>0</v>
      </c>
      <c r="GS156" s="732">
        <v>0</v>
      </c>
      <c r="GT156" s="732">
        <v>0</v>
      </c>
      <c r="HB156" s="732">
        <v>0</v>
      </c>
      <c r="HC156" s="732">
        <v>0</v>
      </c>
      <c r="HD156" s="732">
        <v>0</v>
      </c>
    </row>
    <row r="157" spans="1:212" x14ac:dyDescent="0.2">
      <c r="A157" s="732">
        <v>220802</v>
      </c>
      <c r="B157" s="732">
        <v>28349</v>
      </c>
      <c r="C157" s="732">
        <v>35</v>
      </c>
      <c r="D157" s="732">
        <v>2021</v>
      </c>
      <c r="E157" s="732">
        <v>5392</v>
      </c>
      <c r="F157" s="732">
        <v>0</v>
      </c>
      <c r="G157" s="732">
        <v>1513.972</v>
      </c>
      <c r="H157" s="732">
        <v>1496.2760000000001</v>
      </c>
      <c r="I157" s="732">
        <v>1496.2760000000001</v>
      </c>
      <c r="J157" s="732">
        <v>1513.972</v>
      </c>
      <c r="K157" s="732">
        <v>0</v>
      </c>
      <c r="L157" s="732">
        <v>6540</v>
      </c>
      <c r="M157" s="732">
        <v>0</v>
      </c>
      <c r="N157" s="732">
        <v>0</v>
      </c>
      <c r="P157" s="732">
        <v>1513.972</v>
      </c>
      <c r="Q157" s="732">
        <v>0</v>
      </c>
      <c r="R157" s="732">
        <v>721726</v>
      </c>
      <c r="S157" s="732">
        <v>476.71000000000004</v>
      </c>
      <c r="U157" s="732">
        <v>0</v>
      </c>
      <c r="V157" s="732">
        <v>92.01</v>
      </c>
      <c r="W157" s="732">
        <v>60175</v>
      </c>
      <c r="X157" s="732">
        <v>60175</v>
      </c>
      <c r="Z157" s="732">
        <v>0</v>
      </c>
      <c r="AA157" s="732">
        <v>1</v>
      </c>
      <c r="AB157" s="732">
        <v>1</v>
      </c>
      <c r="AC157" s="732">
        <v>0</v>
      </c>
      <c r="AD157" s="732" t="s">
        <v>318</v>
      </c>
      <c r="AE157" s="732">
        <v>0</v>
      </c>
      <c r="AH157" s="732">
        <v>0</v>
      </c>
      <c r="AI157" s="732">
        <v>0</v>
      </c>
      <c r="AJ157" s="732">
        <v>5104</v>
      </c>
      <c r="AK157" s="732" t="s">
        <v>787</v>
      </c>
      <c r="AL157" s="732" t="s">
        <v>78</v>
      </c>
      <c r="AM157" s="732">
        <v>0</v>
      </c>
      <c r="AN157" s="732">
        <v>0</v>
      </c>
      <c r="AO157" s="732">
        <v>0</v>
      </c>
      <c r="AP157" s="732">
        <v>0</v>
      </c>
      <c r="AQ157" s="732">
        <v>0</v>
      </c>
      <c r="AR157" s="732">
        <v>0</v>
      </c>
      <c r="AS157" s="732">
        <v>0</v>
      </c>
      <c r="AT157" s="732">
        <v>0</v>
      </c>
      <c r="AU157" s="732">
        <v>0</v>
      </c>
      <c r="AV157" s="732">
        <v>0</v>
      </c>
      <c r="AW157" s="732">
        <v>11702076</v>
      </c>
      <c r="AX157" s="732">
        <v>11684242</v>
      </c>
      <c r="AY157" s="732">
        <v>0</v>
      </c>
      <c r="AZ157" s="732">
        <v>725851</v>
      </c>
      <c r="BA157" s="732">
        <v>25.917000000000002</v>
      </c>
      <c r="BB157" s="732">
        <v>0</v>
      </c>
      <c r="BC157" s="732">
        <v>0</v>
      </c>
      <c r="BD157" s="732">
        <v>0</v>
      </c>
      <c r="BE157" s="732">
        <v>0</v>
      </c>
      <c r="BF157" s="732">
        <v>10392621</v>
      </c>
      <c r="BG157" s="732">
        <v>0</v>
      </c>
      <c r="BH157" s="732">
        <v>15</v>
      </c>
      <c r="BI157" s="732">
        <v>4125</v>
      </c>
      <c r="BJ157" s="732">
        <v>12</v>
      </c>
      <c r="BK157" s="732">
        <v>0</v>
      </c>
      <c r="BL157" s="732">
        <v>0</v>
      </c>
      <c r="BM157" s="732">
        <v>0</v>
      </c>
      <c r="BN157" s="732">
        <v>0</v>
      </c>
      <c r="BO157" s="732">
        <v>0</v>
      </c>
      <c r="BP157" s="732">
        <v>0</v>
      </c>
      <c r="BQ157" s="732">
        <v>5392</v>
      </c>
      <c r="BR157" s="732">
        <v>1</v>
      </c>
      <c r="BS157" s="732">
        <v>0</v>
      </c>
      <c r="BT157" s="732">
        <v>0</v>
      </c>
      <c r="BU157" s="732">
        <v>0</v>
      </c>
      <c r="BV157" s="732">
        <v>0</v>
      </c>
      <c r="BW157" s="732">
        <v>0</v>
      </c>
      <c r="BX157" s="732">
        <v>0</v>
      </c>
      <c r="BY157" s="732">
        <v>0</v>
      </c>
      <c r="BZ157" s="732">
        <v>0</v>
      </c>
      <c r="CA157" s="732">
        <v>0</v>
      </c>
      <c r="CB157" s="732">
        <v>0</v>
      </c>
      <c r="CC157" s="732">
        <v>0</v>
      </c>
      <c r="CG157" s="732">
        <v>0</v>
      </c>
      <c r="CH157" s="732">
        <v>13709</v>
      </c>
      <c r="CI157" s="732">
        <v>0</v>
      </c>
      <c r="CJ157" s="732">
        <v>4</v>
      </c>
      <c r="CK157" s="732">
        <v>0</v>
      </c>
      <c r="CL157" s="732">
        <v>0</v>
      </c>
      <c r="CN157" s="732">
        <v>0</v>
      </c>
      <c r="CO157" s="732">
        <v>1</v>
      </c>
      <c r="CP157" s="732">
        <v>0</v>
      </c>
      <c r="CQ157" s="732">
        <v>3</v>
      </c>
      <c r="CR157" s="732">
        <v>1513.972</v>
      </c>
      <c r="CS157" s="732">
        <v>0</v>
      </c>
      <c r="CT157" s="732">
        <v>0</v>
      </c>
      <c r="CU157" s="732">
        <v>0</v>
      </c>
      <c r="CV157" s="732">
        <v>0</v>
      </c>
      <c r="CW157" s="732">
        <v>0</v>
      </c>
      <c r="CX157" s="732">
        <v>0</v>
      </c>
      <c r="CY157" s="732">
        <v>0</v>
      </c>
      <c r="CZ157" s="732">
        <v>0</v>
      </c>
      <c r="DA157" s="732">
        <v>1</v>
      </c>
      <c r="DB157" s="732">
        <v>9785645</v>
      </c>
      <c r="DC157" s="732">
        <v>0</v>
      </c>
      <c r="DD157" s="732">
        <v>0</v>
      </c>
      <c r="DE157" s="732">
        <v>433380</v>
      </c>
      <c r="DF157" s="732">
        <v>433380</v>
      </c>
      <c r="DG157" s="732">
        <v>331.33</v>
      </c>
      <c r="DH157" s="732">
        <v>0</v>
      </c>
      <c r="DI157" s="732">
        <v>0</v>
      </c>
      <c r="DK157" s="732">
        <v>5392</v>
      </c>
      <c r="DL157" s="732">
        <v>0</v>
      </c>
      <c r="DM157" s="732">
        <v>372380</v>
      </c>
      <c r="DN157" s="732">
        <v>0</v>
      </c>
      <c r="DO157" s="732">
        <v>0</v>
      </c>
      <c r="DP157" s="732">
        <v>0</v>
      </c>
      <c r="DQ157" s="732">
        <v>0</v>
      </c>
      <c r="DR157" s="732">
        <v>0</v>
      </c>
      <c r="DS157" s="732">
        <v>0</v>
      </c>
      <c r="DT157" s="732">
        <v>0</v>
      </c>
      <c r="DU157" s="732">
        <v>0</v>
      </c>
      <c r="DV157" s="732">
        <v>0</v>
      </c>
      <c r="DW157" s="732">
        <v>0</v>
      </c>
      <c r="DX157" s="732">
        <v>0</v>
      </c>
      <c r="DY157" s="732">
        <v>0</v>
      </c>
      <c r="DZ157" s="732">
        <v>0</v>
      </c>
      <c r="EA157" s="732">
        <v>0</v>
      </c>
      <c r="EB157" s="732">
        <v>0</v>
      </c>
      <c r="EC157" s="732">
        <v>9.6370000000000005</v>
      </c>
      <c r="ED157" s="732">
        <v>69329</v>
      </c>
      <c r="EE157" s="732">
        <v>0</v>
      </c>
      <c r="EF157" s="732">
        <v>0</v>
      </c>
      <c r="EG157" s="732">
        <v>0</v>
      </c>
      <c r="EH157" s="732">
        <v>303051</v>
      </c>
      <c r="EI157" s="732">
        <v>0</v>
      </c>
      <c r="EJ157" s="732">
        <v>0</v>
      </c>
      <c r="EK157" s="732">
        <v>13.372</v>
      </c>
      <c r="EL157" s="732">
        <v>0</v>
      </c>
      <c r="EM157" s="732">
        <v>0.19900000000000001</v>
      </c>
      <c r="EN157" s="732">
        <v>1.125</v>
      </c>
      <c r="EO157" s="732">
        <v>0</v>
      </c>
      <c r="EP157" s="732">
        <v>0</v>
      </c>
      <c r="EQ157" s="732">
        <v>14.696000000000002</v>
      </c>
      <c r="ER157" s="732">
        <v>0</v>
      </c>
      <c r="ES157" s="732">
        <v>46.338000000000001</v>
      </c>
      <c r="ET157" s="732">
        <v>13709</v>
      </c>
      <c r="EU157" s="732">
        <v>725851</v>
      </c>
      <c r="EV157" s="732">
        <v>0</v>
      </c>
      <c r="EW157" s="732">
        <v>0</v>
      </c>
      <c r="EX157" s="732">
        <v>0</v>
      </c>
      <c r="EZ157" s="732">
        <v>9956341</v>
      </c>
      <c r="FA157" s="732">
        <v>0</v>
      </c>
      <c r="FB157" s="732">
        <v>10682192</v>
      </c>
      <c r="FC157" s="732">
        <v>0.97326799999999991</v>
      </c>
      <c r="FD157" s="732">
        <v>0</v>
      </c>
      <c r="FE157" s="732">
        <v>1409709</v>
      </c>
      <c r="FF157" s="732">
        <v>318192</v>
      </c>
      <c r="FG157" s="732">
        <v>5.4563E-2</v>
      </c>
      <c r="FH157" s="732">
        <v>4.8908E-2</v>
      </c>
      <c r="FI157" s="732">
        <v>0</v>
      </c>
      <c r="FJ157" s="732">
        <v>0</v>
      </c>
      <c r="FK157" s="732">
        <v>2036.2830000000001</v>
      </c>
      <c r="FL157" s="732">
        <v>12423802</v>
      </c>
      <c r="FM157" s="732">
        <v>0</v>
      </c>
      <c r="FN157" s="732">
        <v>0</v>
      </c>
      <c r="FO157" s="732">
        <v>0</v>
      </c>
      <c r="FP157" s="732">
        <v>0</v>
      </c>
      <c r="FQ157" s="732">
        <v>0</v>
      </c>
      <c r="FR157" s="732">
        <v>0</v>
      </c>
      <c r="FS157" s="732">
        <v>0</v>
      </c>
      <c r="FT157" s="732">
        <v>0</v>
      </c>
      <c r="FU157" s="732">
        <v>0</v>
      </c>
      <c r="FV157" s="732">
        <v>0</v>
      </c>
      <c r="FW157" s="732">
        <v>0</v>
      </c>
      <c r="FX157" s="732">
        <v>0</v>
      </c>
      <c r="FY157" s="732">
        <v>0</v>
      </c>
      <c r="FZ157" s="732">
        <v>0</v>
      </c>
      <c r="GA157" s="732">
        <v>0</v>
      </c>
      <c r="GB157" s="732">
        <v>26487</v>
      </c>
      <c r="GC157" s="732">
        <v>26487</v>
      </c>
      <c r="GD157" s="732">
        <v>3</v>
      </c>
      <c r="GF157" s="732">
        <v>0</v>
      </c>
      <c r="GG157" s="732">
        <v>0</v>
      </c>
      <c r="GH157" s="732">
        <v>0</v>
      </c>
      <c r="GI157" s="732">
        <v>0</v>
      </c>
      <c r="GJ157" s="732">
        <v>0</v>
      </c>
      <c r="GK157" s="732">
        <v>5007</v>
      </c>
      <c r="GL157" s="732">
        <v>12730</v>
      </c>
      <c r="GM157" s="732">
        <v>0</v>
      </c>
      <c r="GN157" s="732">
        <v>0</v>
      </c>
      <c r="GO157" s="732">
        <v>0</v>
      </c>
      <c r="GP157" s="732">
        <v>12410093</v>
      </c>
      <c r="GQ157" s="732">
        <v>12410093</v>
      </c>
      <c r="GR157" s="732">
        <v>0</v>
      </c>
      <c r="GS157" s="732">
        <v>0</v>
      </c>
      <c r="GT157" s="732">
        <v>0</v>
      </c>
      <c r="HB157" s="732">
        <v>0</v>
      </c>
      <c r="HC157" s="732">
        <v>0</v>
      </c>
      <c r="HD157" s="732">
        <v>0</v>
      </c>
    </row>
    <row r="158" spans="1:212" x14ac:dyDescent="0.2">
      <c r="A158" s="732">
        <v>220809</v>
      </c>
      <c r="B158" s="732">
        <v>28349</v>
      </c>
      <c r="C158" s="732">
        <v>35</v>
      </c>
      <c r="D158" s="732">
        <v>2021</v>
      </c>
      <c r="E158" s="732">
        <v>5392</v>
      </c>
      <c r="F158" s="732">
        <v>0</v>
      </c>
      <c r="G158" s="732">
        <v>503.28700000000003</v>
      </c>
      <c r="H158" s="732">
        <v>497.721</v>
      </c>
      <c r="I158" s="732">
        <v>497.721</v>
      </c>
      <c r="J158" s="732">
        <v>503.28700000000003</v>
      </c>
      <c r="K158" s="732">
        <v>0</v>
      </c>
      <c r="L158" s="732">
        <v>6540</v>
      </c>
      <c r="M158" s="732">
        <v>0</v>
      </c>
      <c r="N158" s="732">
        <v>0</v>
      </c>
      <c r="P158" s="732">
        <v>503.28700000000003</v>
      </c>
      <c r="Q158" s="732">
        <v>0</v>
      </c>
      <c r="R158" s="732">
        <v>239922</v>
      </c>
      <c r="S158" s="732">
        <v>476.71000000000004</v>
      </c>
      <c r="U158" s="732">
        <v>0</v>
      </c>
      <c r="V158" s="732">
        <v>3.7670000000000003</v>
      </c>
      <c r="W158" s="732">
        <v>2464</v>
      </c>
      <c r="X158" s="732">
        <v>2464</v>
      </c>
      <c r="Z158" s="732">
        <v>0</v>
      </c>
      <c r="AA158" s="732">
        <v>1</v>
      </c>
      <c r="AB158" s="732">
        <v>1</v>
      </c>
      <c r="AC158" s="732">
        <v>0</v>
      </c>
      <c r="AD158" s="732" t="s">
        <v>318</v>
      </c>
      <c r="AE158" s="732">
        <v>0</v>
      </c>
      <c r="AH158" s="732">
        <v>0</v>
      </c>
      <c r="AI158" s="732">
        <v>0</v>
      </c>
      <c r="AJ158" s="732">
        <v>5104</v>
      </c>
      <c r="AK158" s="732" t="s">
        <v>787</v>
      </c>
      <c r="AL158" s="732" t="s">
        <v>79</v>
      </c>
      <c r="AM158" s="732">
        <v>0</v>
      </c>
      <c r="AN158" s="732">
        <v>0</v>
      </c>
      <c r="AO158" s="732">
        <v>0</v>
      </c>
      <c r="AP158" s="732">
        <v>0</v>
      </c>
      <c r="AQ158" s="732">
        <v>0</v>
      </c>
      <c r="AR158" s="732">
        <v>0</v>
      </c>
      <c r="AS158" s="732">
        <v>0</v>
      </c>
      <c r="AT158" s="732">
        <v>0</v>
      </c>
      <c r="AU158" s="732">
        <v>0</v>
      </c>
      <c r="AV158" s="732">
        <v>0</v>
      </c>
      <c r="AW158" s="732">
        <v>3850369</v>
      </c>
      <c r="AX158" s="732">
        <v>3784073</v>
      </c>
      <c r="AY158" s="732">
        <v>0</v>
      </c>
      <c r="AZ158" s="732">
        <v>301760</v>
      </c>
      <c r="BA158" s="732">
        <v>8</v>
      </c>
      <c r="BB158" s="732">
        <v>19749</v>
      </c>
      <c r="BC158" s="732">
        <v>19749</v>
      </c>
      <c r="BD158" s="732">
        <v>25.164000000000001</v>
      </c>
      <c r="BE158" s="732">
        <v>0</v>
      </c>
      <c r="BF158" s="732">
        <v>3370946</v>
      </c>
      <c r="BG158" s="732">
        <v>0</v>
      </c>
      <c r="BH158" s="732">
        <v>224.86700000000002</v>
      </c>
      <c r="BI158" s="732">
        <v>61838</v>
      </c>
      <c r="BJ158" s="732">
        <v>12</v>
      </c>
      <c r="BK158" s="732">
        <v>0</v>
      </c>
      <c r="BL158" s="732">
        <v>0</v>
      </c>
      <c r="BM158" s="732">
        <v>0</v>
      </c>
      <c r="BN158" s="732">
        <v>0</v>
      </c>
      <c r="BO158" s="732">
        <v>0</v>
      </c>
      <c r="BP158" s="732">
        <v>0</v>
      </c>
      <c r="BQ158" s="732">
        <v>5392</v>
      </c>
      <c r="BR158" s="732">
        <v>1</v>
      </c>
      <c r="BS158" s="732">
        <v>0</v>
      </c>
      <c r="BT158" s="732">
        <v>0</v>
      </c>
      <c r="BU158" s="732">
        <v>0</v>
      </c>
      <c r="BV158" s="732">
        <v>0</v>
      </c>
      <c r="BW158" s="732">
        <v>0</v>
      </c>
      <c r="BX158" s="732">
        <v>0</v>
      </c>
      <c r="BY158" s="732">
        <v>0</v>
      </c>
      <c r="BZ158" s="732">
        <v>0</v>
      </c>
      <c r="CA158" s="732">
        <v>0</v>
      </c>
      <c r="CB158" s="732">
        <v>0</v>
      </c>
      <c r="CC158" s="732">
        <v>0</v>
      </c>
      <c r="CG158" s="732">
        <v>0</v>
      </c>
      <c r="CH158" s="732">
        <v>4458</v>
      </c>
      <c r="CI158" s="732">
        <v>0</v>
      </c>
      <c r="CJ158" s="732">
        <v>4</v>
      </c>
      <c r="CK158" s="732">
        <v>0</v>
      </c>
      <c r="CL158" s="732">
        <v>0</v>
      </c>
      <c r="CN158" s="732">
        <v>0</v>
      </c>
      <c r="CO158" s="732">
        <v>1</v>
      </c>
      <c r="CP158" s="732">
        <v>0</v>
      </c>
      <c r="CQ158" s="732">
        <v>1.83</v>
      </c>
      <c r="CR158" s="732">
        <v>503.28700000000003</v>
      </c>
      <c r="CS158" s="732">
        <v>0</v>
      </c>
      <c r="CT158" s="732">
        <v>0</v>
      </c>
      <c r="CU158" s="732">
        <v>0</v>
      </c>
      <c r="CV158" s="732">
        <v>0</v>
      </c>
      <c r="CW158" s="732">
        <v>0</v>
      </c>
      <c r="CX158" s="732">
        <v>0</v>
      </c>
      <c r="CY158" s="732">
        <v>0</v>
      </c>
      <c r="CZ158" s="732">
        <v>0</v>
      </c>
      <c r="DA158" s="732">
        <v>1</v>
      </c>
      <c r="DB158" s="732">
        <v>3255095</v>
      </c>
      <c r="DC158" s="732">
        <v>0</v>
      </c>
      <c r="DD158" s="732">
        <v>0</v>
      </c>
      <c r="DE158" s="732">
        <v>0</v>
      </c>
      <c r="DF158" s="732">
        <v>0</v>
      </c>
      <c r="DG158" s="732">
        <v>0</v>
      </c>
      <c r="DH158" s="732">
        <v>0</v>
      </c>
      <c r="DI158" s="732">
        <v>0</v>
      </c>
      <c r="DK158" s="732">
        <v>5392</v>
      </c>
      <c r="DL158" s="732">
        <v>0</v>
      </c>
      <c r="DM158" s="732">
        <v>186225</v>
      </c>
      <c r="DN158" s="732">
        <v>0</v>
      </c>
      <c r="DO158" s="732">
        <v>0</v>
      </c>
      <c r="DP158" s="732">
        <v>0</v>
      </c>
      <c r="DQ158" s="732">
        <v>0</v>
      </c>
      <c r="DR158" s="732">
        <v>0</v>
      </c>
      <c r="DS158" s="732">
        <v>0</v>
      </c>
      <c r="DT158" s="732">
        <v>0</v>
      </c>
      <c r="DU158" s="732">
        <v>0</v>
      </c>
      <c r="DV158" s="732">
        <v>0</v>
      </c>
      <c r="DW158" s="732">
        <v>0</v>
      </c>
      <c r="DX158" s="732">
        <v>0</v>
      </c>
      <c r="DY158" s="732">
        <v>0</v>
      </c>
      <c r="DZ158" s="732">
        <v>0</v>
      </c>
      <c r="EA158" s="732">
        <v>0</v>
      </c>
      <c r="EB158" s="732">
        <v>0</v>
      </c>
      <c r="EC158" s="732">
        <v>10.188000000000001</v>
      </c>
      <c r="ED158" s="732">
        <v>73292</v>
      </c>
      <c r="EE158" s="732">
        <v>0</v>
      </c>
      <c r="EF158" s="732">
        <v>0</v>
      </c>
      <c r="EG158" s="732">
        <v>0</v>
      </c>
      <c r="EH158" s="732">
        <v>112933</v>
      </c>
      <c r="EI158" s="732">
        <v>0</v>
      </c>
      <c r="EJ158" s="732">
        <v>0</v>
      </c>
      <c r="EK158" s="732">
        <v>5.2810000000000006</v>
      </c>
      <c r="EL158" s="732">
        <v>0</v>
      </c>
      <c r="EM158" s="732">
        <v>0</v>
      </c>
      <c r="EN158" s="732">
        <v>0.28500000000000003</v>
      </c>
      <c r="EO158" s="732">
        <v>0</v>
      </c>
      <c r="EP158" s="732">
        <v>0</v>
      </c>
      <c r="EQ158" s="732">
        <v>5.5659999999999998</v>
      </c>
      <c r="ER158" s="732">
        <v>0</v>
      </c>
      <c r="ES158" s="732">
        <v>17.268000000000001</v>
      </c>
      <c r="ET158" s="732">
        <v>4458</v>
      </c>
      <c r="EU158" s="732">
        <v>301760</v>
      </c>
      <c r="EV158" s="732">
        <v>0</v>
      </c>
      <c r="EW158" s="732">
        <v>0</v>
      </c>
      <c r="EX158" s="732">
        <v>0</v>
      </c>
      <c r="EZ158" s="732">
        <v>3223611</v>
      </c>
      <c r="FA158" s="732">
        <v>0</v>
      </c>
      <c r="FB158" s="732">
        <v>3525371</v>
      </c>
      <c r="FC158" s="732">
        <v>0.97326799999999991</v>
      </c>
      <c r="FD158" s="732">
        <v>0</v>
      </c>
      <c r="FE158" s="732">
        <v>457253</v>
      </c>
      <c r="FF158" s="732">
        <v>103209</v>
      </c>
      <c r="FG158" s="732">
        <v>5.4563E-2</v>
      </c>
      <c r="FH158" s="732">
        <v>4.8908E-2</v>
      </c>
      <c r="FI158" s="732">
        <v>0</v>
      </c>
      <c r="FJ158" s="732">
        <v>0</v>
      </c>
      <c r="FK158" s="732">
        <v>660.48800000000006</v>
      </c>
      <c r="FL158" s="732">
        <v>4090291</v>
      </c>
      <c r="FM158" s="732">
        <v>0</v>
      </c>
      <c r="FN158" s="732">
        <v>0</v>
      </c>
      <c r="FO158" s="732">
        <v>0</v>
      </c>
      <c r="FP158" s="732">
        <v>0</v>
      </c>
      <c r="FQ158" s="732">
        <v>0</v>
      </c>
      <c r="FR158" s="732">
        <v>0</v>
      </c>
      <c r="FS158" s="732">
        <v>0</v>
      </c>
      <c r="FT158" s="732">
        <v>0</v>
      </c>
      <c r="FU158" s="732">
        <v>0</v>
      </c>
      <c r="FV158" s="732">
        <v>0</v>
      </c>
      <c r="FW158" s="732">
        <v>0</v>
      </c>
      <c r="FX158" s="732">
        <v>0</v>
      </c>
      <c r="FY158" s="732">
        <v>0</v>
      </c>
      <c r="FZ158" s="732">
        <v>0</v>
      </c>
      <c r="GA158" s="732">
        <v>0</v>
      </c>
      <c r="GB158" s="732">
        <v>0</v>
      </c>
      <c r="GC158" s="732">
        <v>0</v>
      </c>
      <c r="GD158" s="732">
        <v>0</v>
      </c>
      <c r="GF158" s="732">
        <v>0</v>
      </c>
      <c r="GG158" s="732">
        <v>0</v>
      </c>
      <c r="GH158" s="732">
        <v>0</v>
      </c>
      <c r="GI158" s="732">
        <v>0</v>
      </c>
      <c r="GJ158" s="732">
        <v>0</v>
      </c>
      <c r="GK158" s="732">
        <v>5169</v>
      </c>
      <c r="GL158" s="732">
        <v>10852</v>
      </c>
      <c r="GM158" s="732">
        <v>0</v>
      </c>
      <c r="GN158" s="732">
        <v>0</v>
      </c>
      <c r="GO158" s="732">
        <v>0</v>
      </c>
      <c r="GP158" s="732">
        <v>4085833</v>
      </c>
      <c r="GQ158" s="732">
        <v>4085833</v>
      </c>
      <c r="GR158" s="732">
        <v>0</v>
      </c>
      <c r="GS158" s="732">
        <v>0</v>
      </c>
      <c r="GT158" s="732">
        <v>0</v>
      </c>
      <c r="HB158" s="732">
        <v>0</v>
      </c>
      <c r="HC158" s="732">
        <v>0</v>
      </c>
      <c r="HD158" s="732">
        <v>0</v>
      </c>
    </row>
    <row r="159" spans="1:212" x14ac:dyDescent="0.2">
      <c r="A159" s="732">
        <v>220810</v>
      </c>
      <c r="B159" s="732">
        <v>28349</v>
      </c>
      <c r="C159" s="732">
        <v>35</v>
      </c>
      <c r="D159" s="732">
        <v>2021</v>
      </c>
      <c r="E159" s="732">
        <v>5392</v>
      </c>
      <c r="F159" s="732">
        <v>0</v>
      </c>
      <c r="G159" s="732">
        <v>870.26300000000003</v>
      </c>
      <c r="H159" s="732">
        <v>832.29300000000001</v>
      </c>
      <c r="I159" s="732">
        <v>832.29300000000001</v>
      </c>
      <c r="J159" s="732">
        <v>870.26300000000003</v>
      </c>
      <c r="K159" s="732">
        <v>0</v>
      </c>
      <c r="L159" s="732">
        <v>6540</v>
      </c>
      <c r="M159" s="732">
        <v>0</v>
      </c>
      <c r="N159" s="732">
        <v>0</v>
      </c>
      <c r="P159" s="732">
        <v>870.26300000000003</v>
      </c>
      <c r="Q159" s="732">
        <v>0</v>
      </c>
      <c r="R159" s="732">
        <v>414863</v>
      </c>
      <c r="S159" s="732">
        <v>476.71000000000004</v>
      </c>
      <c r="U159" s="732">
        <v>0</v>
      </c>
      <c r="V159" s="732">
        <v>8.7170000000000005</v>
      </c>
      <c r="W159" s="732">
        <v>5701</v>
      </c>
      <c r="X159" s="732">
        <v>5701</v>
      </c>
      <c r="Z159" s="732">
        <v>0</v>
      </c>
      <c r="AA159" s="732">
        <v>1</v>
      </c>
      <c r="AB159" s="732">
        <v>1</v>
      </c>
      <c r="AC159" s="732">
        <v>0</v>
      </c>
      <c r="AD159" s="732" t="s">
        <v>318</v>
      </c>
      <c r="AE159" s="732">
        <v>0</v>
      </c>
      <c r="AH159" s="732">
        <v>0</v>
      </c>
      <c r="AI159" s="732">
        <v>0</v>
      </c>
      <c r="AJ159" s="732">
        <v>5104</v>
      </c>
      <c r="AK159" s="732" t="s">
        <v>787</v>
      </c>
      <c r="AL159" s="732" t="s">
        <v>0</v>
      </c>
      <c r="AM159" s="732">
        <v>0</v>
      </c>
      <c r="AN159" s="732">
        <v>0</v>
      </c>
      <c r="AO159" s="732">
        <v>0</v>
      </c>
      <c r="AP159" s="732">
        <v>0</v>
      </c>
      <c r="AQ159" s="732">
        <v>0</v>
      </c>
      <c r="AR159" s="732">
        <v>0</v>
      </c>
      <c r="AS159" s="732">
        <v>0</v>
      </c>
      <c r="AT159" s="732">
        <v>0</v>
      </c>
      <c r="AU159" s="732">
        <v>0</v>
      </c>
      <c r="AV159" s="732">
        <v>0</v>
      </c>
      <c r="AW159" s="732">
        <v>6579961</v>
      </c>
      <c r="AX159" s="732">
        <v>6493000</v>
      </c>
      <c r="AY159" s="732">
        <v>0</v>
      </c>
      <c r="AZ159" s="732">
        <v>501824</v>
      </c>
      <c r="BA159" s="732">
        <v>0</v>
      </c>
      <c r="BB159" s="732">
        <v>0</v>
      </c>
      <c r="BC159" s="732">
        <v>0</v>
      </c>
      <c r="BD159" s="732">
        <v>0</v>
      </c>
      <c r="BE159" s="732">
        <v>0</v>
      </c>
      <c r="BF159" s="732">
        <v>5786795</v>
      </c>
      <c r="BG159" s="732">
        <v>0</v>
      </c>
      <c r="BH159" s="732">
        <v>316.22000000000003</v>
      </c>
      <c r="BI159" s="732">
        <v>86961</v>
      </c>
      <c r="BJ159" s="732">
        <v>12</v>
      </c>
      <c r="BK159" s="732">
        <v>0</v>
      </c>
      <c r="BL159" s="732">
        <v>0</v>
      </c>
      <c r="BM159" s="732">
        <v>0</v>
      </c>
      <c r="BN159" s="732">
        <v>0</v>
      </c>
      <c r="BO159" s="732">
        <v>0</v>
      </c>
      <c r="BP159" s="732">
        <v>0</v>
      </c>
      <c r="BQ159" s="732">
        <v>5392</v>
      </c>
      <c r="BR159" s="732">
        <v>1</v>
      </c>
      <c r="BS159" s="732">
        <v>0</v>
      </c>
      <c r="BT159" s="732">
        <v>0</v>
      </c>
      <c r="BU159" s="732">
        <v>0</v>
      </c>
      <c r="BV159" s="732">
        <v>0</v>
      </c>
      <c r="BW159" s="732">
        <v>0</v>
      </c>
      <c r="BX159" s="732">
        <v>0</v>
      </c>
      <c r="BY159" s="732">
        <v>0</v>
      </c>
      <c r="BZ159" s="732">
        <v>0</v>
      </c>
      <c r="CA159" s="732">
        <v>0</v>
      </c>
      <c r="CB159" s="732">
        <v>0</v>
      </c>
      <c r="CC159" s="732">
        <v>0</v>
      </c>
      <c r="CG159" s="732">
        <v>0</v>
      </c>
      <c r="CH159" s="732">
        <v>0</v>
      </c>
      <c r="CI159" s="732">
        <v>0</v>
      </c>
      <c r="CJ159" s="732">
        <v>4</v>
      </c>
      <c r="CK159" s="732">
        <v>0</v>
      </c>
      <c r="CL159" s="732">
        <v>0</v>
      </c>
      <c r="CN159" s="732">
        <v>0</v>
      </c>
      <c r="CO159" s="732">
        <v>1</v>
      </c>
      <c r="CP159" s="732">
        <v>0</v>
      </c>
      <c r="CQ159" s="732">
        <v>0</v>
      </c>
      <c r="CR159" s="732">
        <v>870.26300000000003</v>
      </c>
      <c r="CS159" s="732">
        <v>0</v>
      </c>
      <c r="CT159" s="732">
        <v>0</v>
      </c>
      <c r="CU159" s="732">
        <v>0</v>
      </c>
      <c r="CV159" s="732">
        <v>0</v>
      </c>
      <c r="CW159" s="732">
        <v>0</v>
      </c>
      <c r="CX159" s="732">
        <v>0</v>
      </c>
      <c r="CY159" s="732">
        <v>0</v>
      </c>
      <c r="CZ159" s="732">
        <v>0</v>
      </c>
      <c r="DA159" s="732">
        <v>1</v>
      </c>
      <c r="DB159" s="732">
        <v>5443196</v>
      </c>
      <c r="DC159" s="732">
        <v>0</v>
      </c>
      <c r="DD159" s="732">
        <v>0</v>
      </c>
      <c r="DE159" s="732">
        <v>0</v>
      </c>
      <c r="DF159" s="732">
        <v>0</v>
      </c>
      <c r="DG159" s="732">
        <v>0</v>
      </c>
      <c r="DH159" s="732">
        <v>0</v>
      </c>
      <c r="DI159" s="732">
        <v>0</v>
      </c>
      <c r="DK159" s="732">
        <v>5392</v>
      </c>
      <c r="DL159" s="732">
        <v>0</v>
      </c>
      <c r="DM159" s="732">
        <v>274261</v>
      </c>
      <c r="DN159" s="732">
        <v>0</v>
      </c>
      <c r="DO159" s="732">
        <v>0</v>
      </c>
      <c r="DP159" s="732">
        <v>0</v>
      </c>
      <c r="DQ159" s="732">
        <v>0</v>
      </c>
      <c r="DR159" s="732">
        <v>0</v>
      </c>
      <c r="DS159" s="732">
        <v>0</v>
      </c>
      <c r="DT159" s="732">
        <v>0</v>
      </c>
      <c r="DU159" s="732">
        <v>0</v>
      </c>
      <c r="DV159" s="732">
        <v>0</v>
      </c>
      <c r="DW159" s="732">
        <v>0</v>
      </c>
      <c r="DX159" s="732">
        <v>0</v>
      </c>
      <c r="DY159" s="732">
        <v>0</v>
      </c>
      <c r="DZ159" s="732">
        <v>0</v>
      </c>
      <c r="EA159" s="732">
        <v>0</v>
      </c>
      <c r="EB159" s="732">
        <v>0</v>
      </c>
      <c r="EC159" s="732">
        <v>1.1780000000000002</v>
      </c>
      <c r="ED159" s="732">
        <v>8475</v>
      </c>
      <c r="EE159" s="732">
        <v>0</v>
      </c>
      <c r="EF159" s="732">
        <v>0</v>
      </c>
      <c r="EG159" s="732">
        <v>0</v>
      </c>
      <c r="EH159" s="732">
        <v>265786</v>
      </c>
      <c r="EI159" s="732">
        <v>0</v>
      </c>
      <c r="EJ159" s="732">
        <v>0</v>
      </c>
      <c r="EK159" s="732">
        <v>10.15</v>
      </c>
      <c r="EL159" s="732">
        <v>0</v>
      </c>
      <c r="EM159" s="732">
        <v>1.43</v>
      </c>
      <c r="EN159" s="732">
        <v>1.18</v>
      </c>
      <c r="EO159" s="732">
        <v>0</v>
      </c>
      <c r="EP159" s="732">
        <v>0</v>
      </c>
      <c r="EQ159" s="732">
        <v>12.76</v>
      </c>
      <c r="ER159" s="732">
        <v>0</v>
      </c>
      <c r="ES159" s="732">
        <v>40.64</v>
      </c>
      <c r="ET159" s="732">
        <v>0</v>
      </c>
      <c r="EU159" s="732">
        <v>501824</v>
      </c>
      <c r="EV159" s="732">
        <v>0</v>
      </c>
      <c r="EW159" s="732">
        <v>0</v>
      </c>
      <c r="EX159" s="732">
        <v>0</v>
      </c>
      <c r="EZ159" s="732">
        <v>5530874</v>
      </c>
      <c r="FA159" s="732">
        <v>0</v>
      </c>
      <c r="FB159" s="732">
        <v>6032698</v>
      </c>
      <c r="FC159" s="732">
        <v>0.97326799999999991</v>
      </c>
      <c r="FD159" s="732">
        <v>0</v>
      </c>
      <c r="FE159" s="732">
        <v>784951</v>
      </c>
      <c r="FF159" s="732">
        <v>177175</v>
      </c>
      <c r="FG159" s="732">
        <v>5.4563E-2</v>
      </c>
      <c r="FH159" s="732">
        <v>4.8908E-2</v>
      </c>
      <c r="FI159" s="732">
        <v>0</v>
      </c>
      <c r="FJ159" s="732">
        <v>0</v>
      </c>
      <c r="FK159" s="732">
        <v>1133.838</v>
      </c>
      <c r="FL159" s="732">
        <v>6994824</v>
      </c>
      <c r="FM159" s="732">
        <v>0</v>
      </c>
      <c r="FN159" s="732">
        <v>0</v>
      </c>
      <c r="FO159" s="732">
        <v>0</v>
      </c>
      <c r="FP159" s="732">
        <v>0</v>
      </c>
      <c r="FQ159" s="732">
        <v>0</v>
      </c>
      <c r="FR159" s="732">
        <v>0</v>
      </c>
      <c r="FS159" s="732">
        <v>0</v>
      </c>
      <c r="FT159" s="732">
        <v>0</v>
      </c>
      <c r="FU159" s="732">
        <v>0</v>
      </c>
      <c r="FV159" s="732">
        <v>0</v>
      </c>
      <c r="FW159" s="732">
        <v>0</v>
      </c>
      <c r="FX159" s="732">
        <v>0</v>
      </c>
      <c r="FY159" s="732">
        <v>0</v>
      </c>
      <c r="FZ159" s="732">
        <v>0</v>
      </c>
      <c r="GA159" s="732">
        <v>0</v>
      </c>
      <c r="GB159" s="732">
        <v>222579</v>
      </c>
      <c r="GC159" s="732">
        <v>222579</v>
      </c>
      <c r="GD159" s="732">
        <v>25.21</v>
      </c>
      <c r="GF159" s="732">
        <v>0</v>
      </c>
      <c r="GG159" s="732">
        <v>0</v>
      </c>
      <c r="GH159" s="732">
        <v>0</v>
      </c>
      <c r="GI159" s="732">
        <v>0</v>
      </c>
      <c r="GJ159" s="732">
        <v>0</v>
      </c>
      <c r="GK159" s="732">
        <v>5162</v>
      </c>
      <c r="GL159" s="732">
        <v>12422</v>
      </c>
      <c r="GM159" s="732">
        <v>0</v>
      </c>
      <c r="GN159" s="732">
        <v>0</v>
      </c>
      <c r="GO159" s="732">
        <v>0</v>
      </c>
      <c r="GP159" s="732">
        <v>6994824</v>
      </c>
      <c r="GQ159" s="732">
        <v>6994824</v>
      </c>
      <c r="GR159" s="732">
        <v>0</v>
      </c>
      <c r="GS159" s="732">
        <v>0</v>
      </c>
      <c r="GT159" s="732">
        <v>0</v>
      </c>
      <c r="HB159" s="732">
        <v>0</v>
      </c>
      <c r="HC159" s="732">
        <v>0</v>
      </c>
      <c r="HD159" s="732">
        <v>0</v>
      </c>
    </row>
    <row r="160" spans="1:212" x14ac:dyDescent="0.2">
      <c r="A160" s="732">
        <v>220811</v>
      </c>
      <c r="B160" s="732">
        <v>28349</v>
      </c>
      <c r="C160" s="732">
        <v>35</v>
      </c>
      <c r="D160" s="732">
        <v>2021</v>
      </c>
      <c r="E160" s="732">
        <v>5392</v>
      </c>
      <c r="F160" s="732">
        <v>0</v>
      </c>
      <c r="G160" s="732">
        <v>206.09200000000001</v>
      </c>
      <c r="H160" s="732">
        <v>202.691</v>
      </c>
      <c r="I160" s="732">
        <v>202.691</v>
      </c>
      <c r="J160" s="732">
        <v>206.09200000000001</v>
      </c>
      <c r="K160" s="732">
        <v>0</v>
      </c>
      <c r="L160" s="732">
        <v>6540</v>
      </c>
      <c r="M160" s="732">
        <v>0</v>
      </c>
      <c r="N160" s="732">
        <v>0</v>
      </c>
      <c r="P160" s="732">
        <v>206.09200000000001</v>
      </c>
      <c r="Q160" s="732">
        <v>0</v>
      </c>
      <c r="R160" s="732">
        <v>98246</v>
      </c>
      <c r="S160" s="732">
        <v>476.71000000000004</v>
      </c>
      <c r="U160" s="732">
        <v>0</v>
      </c>
      <c r="V160" s="732">
        <v>60.734999999999999</v>
      </c>
      <c r="W160" s="732">
        <v>39721</v>
      </c>
      <c r="X160" s="732">
        <v>39721</v>
      </c>
      <c r="Z160" s="732">
        <v>0</v>
      </c>
      <c r="AA160" s="732">
        <v>1</v>
      </c>
      <c r="AB160" s="732">
        <v>1</v>
      </c>
      <c r="AC160" s="732">
        <v>0</v>
      </c>
      <c r="AD160" s="732" t="s">
        <v>318</v>
      </c>
      <c r="AE160" s="732">
        <v>0</v>
      </c>
      <c r="AH160" s="732">
        <v>0</v>
      </c>
      <c r="AI160" s="732">
        <v>0</v>
      </c>
      <c r="AJ160" s="732">
        <v>5104</v>
      </c>
      <c r="AK160" s="732" t="s">
        <v>787</v>
      </c>
      <c r="AL160" s="732" t="s">
        <v>64</v>
      </c>
      <c r="AM160" s="732">
        <v>0</v>
      </c>
      <c r="AN160" s="732">
        <v>0</v>
      </c>
      <c r="AO160" s="732">
        <v>0</v>
      </c>
      <c r="AP160" s="732">
        <v>0</v>
      </c>
      <c r="AQ160" s="732">
        <v>0</v>
      </c>
      <c r="AR160" s="732">
        <v>0</v>
      </c>
      <c r="AS160" s="732">
        <v>0</v>
      </c>
      <c r="AT160" s="732">
        <v>0</v>
      </c>
      <c r="AU160" s="732">
        <v>0</v>
      </c>
      <c r="AV160" s="732">
        <v>0</v>
      </c>
      <c r="AW160" s="732">
        <v>1992300</v>
      </c>
      <c r="AX160" s="732">
        <v>1981092</v>
      </c>
      <c r="AY160" s="732">
        <v>0</v>
      </c>
      <c r="AZ160" s="732">
        <v>98246</v>
      </c>
      <c r="BA160" s="732">
        <v>21.833000000000002</v>
      </c>
      <c r="BB160" s="732">
        <v>8087</v>
      </c>
      <c r="BC160" s="732">
        <v>8087</v>
      </c>
      <c r="BD160" s="732">
        <v>10.305</v>
      </c>
      <c r="BE160" s="732">
        <v>0</v>
      </c>
      <c r="BF160" s="732">
        <v>1741886</v>
      </c>
      <c r="BG160" s="732">
        <v>0</v>
      </c>
      <c r="BH160" s="732">
        <v>0</v>
      </c>
      <c r="BI160" s="732">
        <v>0</v>
      </c>
      <c r="BJ160" s="732">
        <v>12</v>
      </c>
      <c r="BK160" s="732">
        <v>0</v>
      </c>
      <c r="BL160" s="732">
        <v>0</v>
      </c>
      <c r="BM160" s="732">
        <v>0</v>
      </c>
      <c r="BN160" s="732">
        <v>0</v>
      </c>
      <c r="BO160" s="732">
        <v>0</v>
      </c>
      <c r="BP160" s="732">
        <v>0</v>
      </c>
      <c r="BQ160" s="732">
        <v>5392</v>
      </c>
      <c r="BR160" s="732">
        <v>1</v>
      </c>
      <c r="BS160" s="732">
        <v>0</v>
      </c>
      <c r="BT160" s="732">
        <v>0</v>
      </c>
      <c r="BU160" s="732">
        <v>0</v>
      </c>
      <c r="BV160" s="732">
        <v>0</v>
      </c>
      <c r="BW160" s="732">
        <v>0</v>
      </c>
      <c r="BX160" s="732">
        <v>0</v>
      </c>
      <c r="BY160" s="732">
        <v>0</v>
      </c>
      <c r="BZ160" s="732">
        <v>0</v>
      </c>
      <c r="CA160" s="732">
        <v>0</v>
      </c>
      <c r="CB160" s="732">
        <v>0</v>
      </c>
      <c r="CC160" s="732">
        <v>0</v>
      </c>
      <c r="CG160" s="732">
        <v>0</v>
      </c>
      <c r="CH160" s="732">
        <v>11208</v>
      </c>
      <c r="CI160" s="732">
        <v>0</v>
      </c>
      <c r="CJ160" s="732">
        <v>4</v>
      </c>
      <c r="CK160" s="732">
        <v>0</v>
      </c>
      <c r="CL160" s="732">
        <v>0</v>
      </c>
      <c r="CN160" s="732">
        <v>0</v>
      </c>
      <c r="CO160" s="732">
        <v>1</v>
      </c>
      <c r="CP160" s="732">
        <v>0</v>
      </c>
      <c r="CQ160" s="732">
        <v>1.167</v>
      </c>
      <c r="CR160" s="732">
        <v>206.09200000000001</v>
      </c>
      <c r="CS160" s="732">
        <v>0</v>
      </c>
      <c r="CT160" s="732">
        <v>0</v>
      </c>
      <c r="CU160" s="732">
        <v>0</v>
      </c>
      <c r="CV160" s="732">
        <v>0</v>
      </c>
      <c r="CW160" s="732">
        <v>0</v>
      </c>
      <c r="CX160" s="732">
        <v>0</v>
      </c>
      <c r="CY160" s="732">
        <v>0</v>
      </c>
      <c r="CZ160" s="732">
        <v>0</v>
      </c>
      <c r="DA160" s="732">
        <v>1</v>
      </c>
      <c r="DB160" s="732">
        <v>1325599</v>
      </c>
      <c r="DC160" s="732">
        <v>0</v>
      </c>
      <c r="DD160" s="732">
        <v>0</v>
      </c>
      <c r="DE160" s="732">
        <v>344658</v>
      </c>
      <c r="DF160" s="732">
        <v>344658</v>
      </c>
      <c r="DG160" s="732">
        <v>263.5</v>
      </c>
      <c r="DH160" s="732">
        <v>0</v>
      </c>
      <c r="DI160" s="732">
        <v>0</v>
      </c>
      <c r="DK160" s="732">
        <v>5392</v>
      </c>
      <c r="DL160" s="732">
        <v>0</v>
      </c>
      <c r="DM160" s="732">
        <v>71664</v>
      </c>
      <c r="DN160" s="732">
        <v>0</v>
      </c>
      <c r="DO160" s="732">
        <v>0</v>
      </c>
      <c r="DP160" s="732">
        <v>0</v>
      </c>
      <c r="DQ160" s="732">
        <v>0</v>
      </c>
      <c r="DR160" s="732">
        <v>0</v>
      </c>
      <c r="DS160" s="732">
        <v>0</v>
      </c>
      <c r="DT160" s="732">
        <v>0</v>
      </c>
      <c r="DU160" s="732">
        <v>0</v>
      </c>
      <c r="DV160" s="732">
        <v>0</v>
      </c>
      <c r="DW160" s="732">
        <v>0</v>
      </c>
      <c r="DX160" s="732">
        <v>0</v>
      </c>
      <c r="DY160" s="732">
        <v>0</v>
      </c>
      <c r="DZ160" s="732">
        <v>0</v>
      </c>
      <c r="EA160" s="732">
        <v>0</v>
      </c>
      <c r="EB160" s="732">
        <v>0</v>
      </c>
      <c r="EC160" s="732">
        <v>0.128</v>
      </c>
      <c r="ED160" s="732">
        <v>921</v>
      </c>
      <c r="EE160" s="732">
        <v>0</v>
      </c>
      <c r="EF160" s="732">
        <v>0</v>
      </c>
      <c r="EG160" s="732">
        <v>0</v>
      </c>
      <c r="EH160" s="732">
        <v>70743</v>
      </c>
      <c r="EI160" s="732">
        <v>0</v>
      </c>
      <c r="EJ160" s="732">
        <v>0</v>
      </c>
      <c r="EK160" s="732">
        <v>3.0940000000000003</v>
      </c>
      <c r="EL160" s="732">
        <v>0</v>
      </c>
      <c r="EM160" s="732">
        <v>0</v>
      </c>
      <c r="EN160" s="732">
        <v>0.307</v>
      </c>
      <c r="EO160" s="732">
        <v>0</v>
      </c>
      <c r="EP160" s="732">
        <v>0</v>
      </c>
      <c r="EQ160" s="732">
        <v>3.4010000000000002</v>
      </c>
      <c r="ER160" s="732">
        <v>0</v>
      </c>
      <c r="ES160" s="732">
        <v>10.817</v>
      </c>
      <c r="ET160" s="732">
        <v>11208</v>
      </c>
      <c r="EU160" s="732">
        <v>98246</v>
      </c>
      <c r="EV160" s="732">
        <v>0</v>
      </c>
      <c r="EW160" s="732">
        <v>0</v>
      </c>
      <c r="EX160" s="732">
        <v>0</v>
      </c>
      <c r="EZ160" s="732">
        <v>1691483</v>
      </c>
      <c r="FA160" s="732">
        <v>0</v>
      </c>
      <c r="FB160" s="732">
        <v>1789729</v>
      </c>
      <c r="FC160" s="732">
        <v>0.97326799999999991</v>
      </c>
      <c r="FD160" s="732">
        <v>0</v>
      </c>
      <c r="FE160" s="732">
        <v>236278</v>
      </c>
      <c r="FF160" s="732">
        <v>53331</v>
      </c>
      <c r="FG160" s="732">
        <v>5.4563E-2</v>
      </c>
      <c r="FH160" s="732">
        <v>4.8908E-2</v>
      </c>
      <c r="FI160" s="732">
        <v>0</v>
      </c>
      <c r="FJ160" s="732">
        <v>0</v>
      </c>
      <c r="FK160" s="732">
        <v>341.29700000000003</v>
      </c>
      <c r="FL160" s="732">
        <v>2090546</v>
      </c>
      <c r="FM160" s="732">
        <v>0</v>
      </c>
      <c r="FN160" s="732">
        <v>0</v>
      </c>
      <c r="FO160" s="732">
        <v>0</v>
      </c>
      <c r="FP160" s="732">
        <v>0</v>
      </c>
      <c r="FQ160" s="732">
        <v>0</v>
      </c>
      <c r="FR160" s="732">
        <v>0</v>
      </c>
      <c r="FS160" s="732">
        <v>0</v>
      </c>
      <c r="FT160" s="732">
        <v>0</v>
      </c>
      <c r="FU160" s="732">
        <v>0</v>
      </c>
      <c r="FV160" s="732">
        <v>0</v>
      </c>
      <c r="FW160" s="732">
        <v>0</v>
      </c>
      <c r="FX160" s="732">
        <v>0</v>
      </c>
      <c r="FY160" s="732">
        <v>0</v>
      </c>
      <c r="FZ160" s="732">
        <v>0</v>
      </c>
      <c r="GA160" s="732">
        <v>0</v>
      </c>
      <c r="GB160" s="732">
        <v>0</v>
      </c>
      <c r="GC160" s="732">
        <v>0</v>
      </c>
      <c r="GD160" s="732">
        <v>0</v>
      </c>
      <c r="GF160" s="732">
        <v>0</v>
      </c>
      <c r="GG160" s="732">
        <v>0</v>
      </c>
      <c r="GH160" s="732">
        <v>0</v>
      </c>
      <c r="GI160" s="732">
        <v>0</v>
      </c>
      <c r="GJ160" s="732">
        <v>0</v>
      </c>
      <c r="GK160" s="732">
        <v>5115</v>
      </c>
      <c r="GL160" s="732">
        <v>9033</v>
      </c>
      <c r="GM160" s="732">
        <v>0</v>
      </c>
      <c r="GN160" s="732">
        <v>0</v>
      </c>
      <c r="GO160" s="732">
        <v>0</v>
      </c>
      <c r="GP160" s="732">
        <v>2079338</v>
      </c>
      <c r="GQ160" s="732">
        <v>2079338</v>
      </c>
      <c r="GR160" s="732">
        <v>0</v>
      </c>
      <c r="GS160" s="732">
        <v>0</v>
      </c>
      <c r="GT160" s="732">
        <v>0</v>
      </c>
      <c r="HB160" s="732">
        <v>0</v>
      </c>
      <c r="HC160" s="732">
        <v>0</v>
      </c>
      <c r="HD160" s="732">
        <v>0</v>
      </c>
    </row>
    <row r="161" spans="1:212" x14ac:dyDescent="0.2">
      <c r="A161" s="732">
        <v>220814</v>
      </c>
      <c r="B161" s="732">
        <v>28349</v>
      </c>
      <c r="C161" s="732">
        <v>35</v>
      </c>
      <c r="D161" s="732">
        <v>2021</v>
      </c>
      <c r="E161" s="732">
        <v>5392</v>
      </c>
      <c r="F161" s="732">
        <v>0</v>
      </c>
      <c r="G161" s="732">
        <v>308.36</v>
      </c>
      <c r="H161" s="732">
        <v>299.44200000000001</v>
      </c>
      <c r="I161" s="732">
        <v>299.44200000000001</v>
      </c>
      <c r="J161" s="732">
        <v>308.36</v>
      </c>
      <c r="K161" s="732">
        <v>0</v>
      </c>
      <c r="L161" s="732">
        <v>6540</v>
      </c>
      <c r="M161" s="732">
        <v>0</v>
      </c>
      <c r="N161" s="732">
        <v>0</v>
      </c>
      <c r="P161" s="732">
        <v>308.36</v>
      </c>
      <c r="Q161" s="732">
        <v>0</v>
      </c>
      <c r="R161" s="732">
        <v>146998</v>
      </c>
      <c r="S161" s="732">
        <v>476.71000000000004</v>
      </c>
      <c r="U161" s="732">
        <v>0</v>
      </c>
      <c r="V161" s="732">
        <v>32.905000000000001</v>
      </c>
      <c r="W161" s="732">
        <v>21520</v>
      </c>
      <c r="X161" s="732">
        <v>21520</v>
      </c>
      <c r="Z161" s="732">
        <v>0</v>
      </c>
      <c r="AA161" s="732">
        <v>1</v>
      </c>
      <c r="AB161" s="732">
        <v>1</v>
      </c>
      <c r="AC161" s="732">
        <v>0</v>
      </c>
      <c r="AD161" s="732" t="s">
        <v>318</v>
      </c>
      <c r="AE161" s="732">
        <v>0</v>
      </c>
      <c r="AH161" s="732">
        <v>0</v>
      </c>
      <c r="AI161" s="732">
        <v>0</v>
      </c>
      <c r="AJ161" s="732">
        <v>5104</v>
      </c>
      <c r="AK161" s="732" t="s">
        <v>787</v>
      </c>
      <c r="AL161" s="732" t="s">
        <v>364</v>
      </c>
      <c r="AM161" s="732">
        <v>0</v>
      </c>
      <c r="AN161" s="732">
        <v>0</v>
      </c>
      <c r="AO161" s="732">
        <v>0</v>
      </c>
      <c r="AP161" s="732">
        <v>0</v>
      </c>
      <c r="AQ161" s="732">
        <v>0</v>
      </c>
      <c r="AR161" s="732">
        <v>0</v>
      </c>
      <c r="AS161" s="732">
        <v>0</v>
      </c>
      <c r="AT161" s="732">
        <v>0</v>
      </c>
      <c r="AU161" s="732">
        <v>0</v>
      </c>
      <c r="AV161" s="732">
        <v>0</v>
      </c>
      <c r="AW161" s="732">
        <v>2393135</v>
      </c>
      <c r="AX161" s="732">
        <v>2388968</v>
      </c>
      <c r="AY161" s="732">
        <v>0</v>
      </c>
      <c r="AZ161" s="732">
        <v>146998</v>
      </c>
      <c r="BA161" s="732">
        <v>5.8330000000000002</v>
      </c>
      <c r="BB161" s="732">
        <v>12100</v>
      </c>
      <c r="BC161" s="732">
        <v>12100</v>
      </c>
      <c r="BD161" s="732">
        <v>15.418000000000001</v>
      </c>
      <c r="BE161" s="732">
        <v>0</v>
      </c>
      <c r="BF161" s="732">
        <v>2124407</v>
      </c>
      <c r="BG161" s="732">
        <v>0</v>
      </c>
      <c r="BH161" s="732">
        <v>0</v>
      </c>
      <c r="BI161" s="732">
        <v>0</v>
      </c>
      <c r="BJ161" s="732">
        <v>12</v>
      </c>
      <c r="BK161" s="732">
        <v>0</v>
      </c>
      <c r="BL161" s="732">
        <v>0</v>
      </c>
      <c r="BM161" s="732">
        <v>0</v>
      </c>
      <c r="BN161" s="732">
        <v>0</v>
      </c>
      <c r="BO161" s="732">
        <v>0</v>
      </c>
      <c r="BP161" s="732">
        <v>0</v>
      </c>
      <c r="BQ161" s="732">
        <v>5392</v>
      </c>
      <c r="BR161" s="732">
        <v>1</v>
      </c>
      <c r="BS161" s="732">
        <v>0</v>
      </c>
      <c r="BT161" s="732">
        <v>0</v>
      </c>
      <c r="BU161" s="732">
        <v>0</v>
      </c>
      <c r="BV161" s="732">
        <v>0</v>
      </c>
      <c r="BW161" s="732">
        <v>0</v>
      </c>
      <c r="BX161" s="732">
        <v>0</v>
      </c>
      <c r="BY161" s="732">
        <v>0</v>
      </c>
      <c r="BZ161" s="732">
        <v>0</v>
      </c>
      <c r="CA161" s="732">
        <v>0</v>
      </c>
      <c r="CB161" s="732">
        <v>0</v>
      </c>
      <c r="CC161" s="732">
        <v>0</v>
      </c>
      <c r="CG161" s="732">
        <v>0</v>
      </c>
      <c r="CH161" s="732">
        <v>4167</v>
      </c>
      <c r="CI161" s="732">
        <v>0</v>
      </c>
      <c r="CJ161" s="732">
        <v>4</v>
      </c>
      <c r="CK161" s="732">
        <v>0</v>
      </c>
      <c r="CL161" s="732">
        <v>0</v>
      </c>
      <c r="CN161" s="732">
        <v>0</v>
      </c>
      <c r="CO161" s="732">
        <v>1</v>
      </c>
      <c r="CP161" s="732">
        <v>0</v>
      </c>
      <c r="CQ161" s="732">
        <v>5</v>
      </c>
      <c r="CR161" s="732">
        <v>308.36</v>
      </c>
      <c r="CS161" s="732">
        <v>0</v>
      </c>
      <c r="CT161" s="732">
        <v>0</v>
      </c>
      <c r="CU161" s="732">
        <v>0</v>
      </c>
      <c r="CV161" s="732">
        <v>0</v>
      </c>
      <c r="CW161" s="732">
        <v>0</v>
      </c>
      <c r="CX161" s="732">
        <v>0</v>
      </c>
      <c r="CY161" s="732">
        <v>0</v>
      </c>
      <c r="CZ161" s="732">
        <v>0</v>
      </c>
      <c r="DA161" s="732">
        <v>1</v>
      </c>
      <c r="DB161" s="732">
        <v>1958351</v>
      </c>
      <c r="DC161" s="732">
        <v>0</v>
      </c>
      <c r="DD161" s="732">
        <v>0</v>
      </c>
      <c r="DE161" s="732">
        <v>0</v>
      </c>
      <c r="DF161" s="732">
        <v>0</v>
      </c>
      <c r="DG161" s="732">
        <v>0</v>
      </c>
      <c r="DH161" s="732">
        <v>0</v>
      </c>
      <c r="DI161" s="732">
        <v>0</v>
      </c>
      <c r="DK161" s="732">
        <v>5392</v>
      </c>
      <c r="DL161" s="732">
        <v>0</v>
      </c>
      <c r="DM161" s="732">
        <v>190786</v>
      </c>
      <c r="DN161" s="732">
        <v>0</v>
      </c>
      <c r="DO161" s="732">
        <v>0</v>
      </c>
      <c r="DP161" s="732">
        <v>0</v>
      </c>
      <c r="DQ161" s="732">
        <v>0</v>
      </c>
      <c r="DR161" s="732">
        <v>0</v>
      </c>
      <c r="DS161" s="732">
        <v>0</v>
      </c>
      <c r="DT161" s="732">
        <v>0</v>
      </c>
      <c r="DU161" s="732">
        <v>0</v>
      </c>
      <c r="DV161" s="732">
        <v>0</v>
      </c>
      <c r="DW161" s="732">
        <v>0</v>
      </c>
      <c r="DX161" s="732">
        <v>0</v>
      </c>
      <c r="DY161" s="732">
        <v>0</v>
      </c>
      <c r="DZ161" s="732">
        <v>0</v>
      </c>
      <c r="EA161" s="732">
        <v>0</v>
      </c>
      <c r="EB161" s="732">
        <v>0</v>
      </c>
      <c r="EC161" s="732">
        <v>1.4420000000000002</v>
      </c>
      <c r="ED161" s="732">
        <v>10374</v>
      </c>
      <c r="EE161" s="732">
        <v>0</v>
      </c>
      <c r="EF161" s="732">
        <v>0</v>
      </c>
      <c r="EG161" s="732">
        <v>0</v>
      </c>
      <c r="EH161" s="732">
        <v>180412</v>
      </c>
      <c r="EI161" s="732">
        <v>0</v>
      </c>
      <c r="EJ161" s="732">
        <v>0</v>
      </c>
      <c r="EK161" s="732">
        <v>8.5020000000000007</v>
      </c>
      <c r="EL161" s="732">
        <v>0</v>
      </c>
      <c r="EM161" s="732">
        <v>0</v>
      </c>
      <c r="EN161" s="732">
        <v>0.41600000000000004</v>
      </c>
      <c r="EO161" s="732">
        <v>0</v>
      </c>
      <c r="EP161" s="732">
        <v>0</v>
      </c>
      <c r="EQ161" s="732">
        <v>8.918000000000001</v>
      </c>
      <c r="ER161" s="732">
        <v>0</v>
      </c>
      <c r="ES161" s="732">
        <v>27.586000000000002</v>
      </c>
      <c r="ET161" s="732">
        <v>4167</v>
      </c>
      <c r="EU161" s="732">
        <v>146998</v>
      </c>
      <c r="EV161" s="732">
        <v>0</v>
      </c>
      <c r="EW161" s="732">
        <v>0</v>
      </c>
      <c r="EX161" s="732">
        <v>0</v>
      </c>
      <c r="EZ161" s="732">
        <v>2035759</v>
      </c>
      <c r="FA161" s="732">
        <v>0</v>
      </c>
      <c r="FB161" s="732">
        <v>2182757</v>
      </c>
      <c r="FC161" s="732">
        <v>0.97326799999999991</v>
      </c>
      <c r="FD161" s="732">
        <v>0</v>
      </c>
      <c r="FE161" s="732">
        <v>288166</v>
      </c>
      <c r="FF161" s="732">
        <v>65043</v>
      </c>
      <c r="FG161" s="732">
        <v>5.4563E-2</v>
      </c>
      <c r="FH161" s="732">
        <v>4.8908E-2</v>
      </c>
      <c r="FI161" s="732">
        <v>0</v>
      </c>
      <c r="FJ161" s="732">
        <v>0</v>
      </c>
      <c r="FK161" s="732">
        <v>416.24700000000001</v>
      </c>
      <c r="FL161" s="732">
        <v>2540133</v>
      </c>
      <c r="FM161" s="732">
        <v>0</v>
      </c>
      <c r="FN161" s="732">
        <v>0</v>
      </c>
      <c r="FO161" s="732">
        <v>0</v>
      </c>
      <c r="FP161" s="732">
        <v>0</v>
      </c>
      <c r="FQ161" s="732">
        <v>0</v>
      </c>
      <c r="FR161" s="732">
        <v>0</v>
      </c>
      <c r="FS161" s="732">
        <v>0</v>
      </c>
      <c r="FT161" s="732">
        <v>0</v>
      </c>
      <c r="FU161" s="732">
        <v>0</v>
      </c>
      <c r="FV161" s="732">
        <v>0</v>
      </c>
      <c r="FW161" s="732">
        <v>0</v>
      </c>
      <c r="FX161" s="732">
        <v>0</v>
      </c>
      <c r="FY161" s="732">
        <v>0</v>
      </c>
      <c r="FZ161" s="732">
        <v>0</v>
      </c>
      <c r="GA161" s="732">
        <v>0</v>
      </c>
      <c r="GB161" s="732">
        <v>0</v>
      </c>
      <c r="GC161" s="732">
        <v>0</v>
      </c>
      <c r="GD161" s="732">
        <v>0</v>
      </c>
      <c r="GF161" s="732">
        <v>0</v>
      </c>
      <c r="GG161" s="732">
        <v>0</v>
      </c>
      <c r="GH161" s="732">
        <v>0</v>
      </c>
      <c r="GI161" s="732">
        <v>0</v>
      </c>
      <c r="GJ161" s="732">
        <v>0</v>
      </c>
      <c r="GK161" s="732">
        <v>5145</v>
      </c>
      <c r="GL161" s="732">
        <v>4560</v>
      </c>
      <c r="GM161" s="732">
        <v>0</v>
      </c>
      <c r="GN161" s="732">
        <v>0</v>
      </c>
      <c r="GO161" s="732">
        <v>0</v>
      </c>
      <c r="GP161" s="732">
        <v>2535966</v>
      </c>
      <c r="GQ161" s="732">
        <v>2535966</v>
      </c>
      <c r="GR161" s="732">
        <v>0</v>
      </c>
      <c r="GS161" s="732">
        <v>0</v>
      </c>
      <c r="GT161" s="732">
        <v>0</v>
      </c>
      <c r="HB161" s="732">
        <v>0</v>
      </c>
      <c r="HC161" s="732">
        <v>0</v>
      </c>
      <c r="HD161" s="732">
        <v>0</v>
      </c>
    </row>
    <row r="162" spans="1:212" x14ac:dyDescent="0.2">
      <c r="A162" s="732">
        <v>220815</v>
      </c>
      <c r="B162" s="732">
        <v>28349</v>
      </c>
      <c r="C162" s="732">
        <v>35</v>
      </c>
      <c r="D162" s="732">
        <v>2021</v>
      </c>
      <c r="E162" s="732">
        <v>5392</v>
      </c>
      <c r="F162" s="732">
        <v>0</v>
      </c>
      <c r="G162" s="732">
        <v>691.56500000000005</v>
      </c>
      <c r="H162" s="732">
        <v>673.35800000000006</v>
      </c>
      <c r="I162" s="732">
        <v>673.35800000000006</v>
      </c>
      <c r="J162" s="732">
        <v>691.56500000000005</v>
      </c>
      <c r="K162" s="732">
        <v>0</v>
      </c>
      <c r="L162" s="732">
        <v>6540</v>
      </c>
      <c r="M162" s="732">
        <v>0</v>
      </c>
      <c r="N162" s="732">
        <v>0</v>
      </c>
      <c r="P162" s="732">
        <v>691.56500000000005</v>
      </c>
      <c r="Q162" s="732">
        <v>0</v>
      </c>
      <c r="R162" s="732">
        <v>329676</v>
      </c>
      <c r="S162" s="732">
        <v>476.71000000000004</v>
      </c>
      <c r="U162" s="732">
        <v>0</v>
      </c>
      <c r="V162" s="732">
        <v>45.692</v>
      </c>
      <c r="W162" s="732">
        <v>29883</v>
      </c>
      <c r="X162" s="732">
        <v>29883</v>
      </c>
      <c r="Z162" s="732">
        <v>0</v>
      </c>
      <c r="AA162" s="732">
        <v>1</v>
      </c>
      <c r="AB162" s="732">
        <v>1</v>
      </c>
      <c r="AC162" s="732">
        <v>0</v>
      </c>
      <c r="AD162" s="732" t="s">
        <v>318</v>
      </c>
      <c r="AE162" s="732">
        <v>0</v>
      </c>
      <c r="AH162" s="732">
        <v>0</v>
      </c>
      <c r="AI162" s="732">
        <v>0</v>
      </c>
      <c r="AJ162" s="732">
        <v>5104</v>
      </c>
      <c r="AK162" s="732" t="s">
        <v>787</v>
      </c>
      <c r="AL162" s="732" t="s">
        <v>365</v>
      </c>
      <c r="AM162" s="732">
        <v>0</v>
      </c>
      <c r="AN162" s="732">
        <v>0</v>
      </c>
      <c r="AO162" s="732">
        <v>0</v>
      </c>
      <c r="AP162" s="732">
        <v>0</v>
      </c>
      <c r="AQ162" s="732">
        <v>0</v>
      </c>
      <c r="AR162" s="732">
        <v>0</v>
      </c>
      <c r="AS162" s="732">
        <v>0</v>
      </c>
      <c r="AT162" s="732">
        <v>0</v>
      </c>
      <c r="AU162" s="732">
        <v>0</v>
      </c>
      <c r="AV162" s="732">
        <v>0</v>
      </c>
      <c r="AW162" s="732">
        <v>6052979</v>
      </c>
      <c r="AX162" s="732">
        <v>6052979</v>
      </c>
      <c r="AY162" s="732">
        <v>0</v>
      </c>
      <c r="AZ162" s="732">
        <v>329676</v>
      </c>
      <c r="BA162" s="732">
        <v>0</v>
      </c>
      <c r="BB162" s="732">
        <v>19620</v>
      </c>
      <c r="BC162" s="732">
        <v>19620</v>
      </c>
      <c r="BD162" s="732">
        <v>25</v>
      </c>
      <c r="BE162" s="732">
        <v>0</v>
      </c>
      <c r="BF162" s="732">
        <v>5346823</v>
      </c>
      <c r="BG162" s="732">
        <v>0</v>
      </c>
      <c r="BH162" s="732">
        <v>0</v>
      </c>
      <c r="BI162" s="732">
        <v>0</v>
      </c>
      <c r="BJ162" s="732">
        <v>12</v>
      </c>
      <c r="BK162" s="732">
        <v>0</v>
      </c>
      <c r="BL162" s="732">
        <v>0</v>
      </c>
      <c r="BM162" s="732">
        <v>0</v>
      </c>
      <c r="BN162" s="732">
        <v>0</v>
      </c>
      <c r="BO162" s="732">
        <v>0</v>
      </c>
      <c r="BP162" s="732">
        <v>0</v>
      </c>
      <c r="BQ162" s="732">
        <v>5392</v>
      </c>
      <c r="BR162" s="732">
        <v>1</v>
      </c>
      <c r="BS162" s="732">
        <v>0</v>
      </c>
      <c r="BT162" s="732">
        <v>0</v>
      </c>
      <c r="BU162" s="732">
        <v>0</v>
      </c>
      <c r="BV162" s="732">
        <v>0</v>
      </c>
      <c r="BW162" s="732">
        <v>0</v>
      </c>
      <c r="BX162" s="732">
        <v>0</v>
      </c>
      <c r="BY162" s="732">
        <v>0</v>
      </c>
      <c r="BZ162" s="732">
        <v>0</v>
      </c>
      <c r="CA162" s="732">
        <v>0</v>
      </c>
      <c r="CB162" s="732">
        <v>0</v>
      </c>
      <c r="CC162" s="732">
        <v>0</v>
      </c>
      <c r="CG162" s="732">
        <v>0</v>
      </c>
      <c r="CH162" s="732">
        <v>0</v>
      </c>
      <c r="CI162" s="732">
        <v>0</v>
      </c>
      <c r="CJ162" s="732">
        <v>5</v>
      </c>
      <c r="CK162" s="732">
        <v>0</v>
      </c>
      <c r="CL162" s="732">
        <v>0</v>
      </c>
      <c r="CN162" s="732">
        <v>0</v>
      </c>
      <c r="CO162" s="732">
        <v>1</v>
      </c>
      <c r="CP162" s="732">
        <v>0</v>
      </c>
      <c r="CQ162" s="732">
        <v>0</v>
      </c>
      <c r="CR162" s="732">
        <v>691.56500000000005</v>
      </c>
      <c r="CS162" s="732">
        <v>0</v>
      </c>
      <c r="CT162" s="732">
        <v>0</v>
      </c>
      <c r="CU162" s="732">
        <v>0</v>
      </c>
      <c r="CV162" s="732">
        <v>0</v>
      </c>
      <c r="CW162" s="732">
        <v>0</v>
      </c>
      <c r="CX162" s="732">
        <v>0</v>
      </c>
      <c r="CY162" s="732">
        <v>0</v>
      </c>
      <c r="CZ162" s="732">
        <v>0</v>
      </c>
      <c r="DA162" s="732">
        <v>1</v>
      </c>
      <c r="DB162" s="732">
        <v>4403761</v>
      </c>
      <c r="DC162" s="732">
        <v>0</v>
      </c>
      <c r="DD162" s="732">
        <v>0</v>
      </c>
      <c r="DE162" s="732">
        <v>635910</v>
      </c>
      <c r="DF162" s="732">
        <v>635910</v>
      </c>
      <c r="DG162" s="732">
        <v>486.17</v>
      </c>
      <c r="DH162" s="732">
        <v>0</v>
      </c>
      <c r="DI162" s="732">
        <v>0</v>
      </c>
      <c r="DK162" s="732">
        <v>5392</v>
      </c>
      <c r="DL162" s="732">
        <v>0</v>
      </c>
      <c r="DM162" s="732">
        <v>404506</v>
      </c>
      <c r="DN162" s="732">
        <v>0</v>
      </c>
      <c r="DO162" s="732">
        <v>0</v>
      </c>
      <c r="DP162" s="732">
        <v>0</v>
      </c>
      <c r="DQ162" s="732">
        <v>0</v>
      </c>
      <c r="DR162" s="732">
        <v>0</v>
      </c>
      <c r="DS162" s="732">
        <v>0</v>
      </c>
      <c r="DT162" s="732">
        <v>0</v>
      </c>
      <c r="DU162" s="732">
        <v>0</v>
      </c>
      <c r="DV162" s="732">
        <v>0</v>
      </c>
      <c r="DW162" s="732">
        <v>0</v>
      </c>
      <c r="DX162" s="732">
        <v>0</v>
      </c>
      <c r="DY162" s="732">
        <v>0</v>
      </c>
      <c r="DZ162" s="732">
        <v>0</v>
      </c>
      <c r="EA162" s="732">
        <v>0</v>
      </c>
      <c r="EB162" s="732">
        <v>0</v>
      </c>
      <c r="EC162" s="732">
        <v>3.72</v>
      </c>
      <c r="ED162" s="732">
        <v>26762</v>
      </c>
      <c r="EE162" s="732">
        <v>0</v>
      </c>
      <c r="EF162" s="732">
        <v>0</v>
      </c>
      <c r="EG162" s="732">
        <v>0</v>
      </c>
      <c r="EH162" s="732">
        <v>377744</v>
      </c>
      <c r="EI162" s="732">
        <v>0</v>
      </c>
      <c r="EJ162" s="732">
        <v>0</v>
      </c>
      <c r="EK162" s="732">
        <v>16.638000000000002</v>
      </c>
      <c r="EL162" s="732">
        <v>0</v>
      </c>
      <c r="EM162" s="732">
        <v>0</v>
      </c>
      <c r="EN162" s="732">
        <v>1.5690000000000002</v>
      </c>
      <c r="EO162" s="732">
        <v>0</v>
      </c>
      <c r="EP162" s="732">
        <v>0</v>
      </c>
      <c r="EQ162" s="732">
        <v>18.207000000000001</v>
      </c>
      <c r="ER162" s="732">
        <v>0</v>
      </c>
      <c r="ES162" s="732">
        <v>57.759</v>
      </c>
      <c r="ET162" s="732">
        <v>0</v>
      </c>
      <c r="EU162" s="732">
        <v>329676</v>
      </c>
      <c r="EV162" s="732">
        <v>0</v>
      </c>
      <c r="EW162" s="732">
        <v>0</v>
      </c>
      <c r="EX162" s="732">
        <v>0</v>
      </c>
      <c r="EZ162" s="732">
        <v>5164004</v>
      </c>
      <c r="FA162" s="732">
        <v>0</v>
      </c>
      <c r="FB162" s="732">
        <v>5493680</v>
      </c>
      <c r="FC162" s="732">
        <v>0.97326799999999991</v>
      </c>
      <c r="FD162" s="732">
        <v>0</v>
      </c>
      <c r="FE162" s="732">
        <v>725271</v>
      </c>
      <c r="FF162" s="732">
        <v>163704</v>
      </c>
      <c r="FG162" s="732">
        <v>5.4563E-2</v>
      </c>
      <c r="FH162" s="732">
        <v>4.8908E-2</v>
      </c>
      <c r="FI162" s="732">
        <v>0</v>
      </c>
      <c r="FJ162" s="732">
        <v>0</v>
      </c>
      <c r="FK162" s="732">
        <v>1047.6320000000001</v>
      </c>
      <c r="FL162" s="732">
        <v>6382655</v>
      </c>
      <c r="FM162" s="732">
        <v>0</v>
      </c>
      <c r="FN162" s="732">
        <v>0</v>
      </c>
      <c r="FO162" s="732">
        <v>0</v>
      </c>
      <c r="FP162" s="732">
        <v>0</v>
      </c>
      <c r="FQ162" s="732">
        <v>0</v>
      </c>
      <c r="FR162" s="732">
        <v>0</v>
      </c>
      <c r="FS162" s="732">
        <v>0</v>
      </c>
      <c r="FT162" s="732">
        <v>0</v>
      </c>
      <c r="FU162" s="732">
        <v>0</v>
      </c>
      <c r="FV162" s="732">
        <v>0</v>
      </c>
      <c r="FW162" s="732">
        <v>0</v>
      </c>
      <c r="FX162" s="732">
        <v>0</v>
      </c>
      <c r="FY162" s="732">
        <v>0</v>
      </c>
      <c r="FZ162" s="732">
        <v>0</v>
      </c>
      <c r="GA162" s="732">
        <v>0</v>
      </c>
      <c r="GB162" s="732">
        <v>0</v>
      </c>
      <c r="GC162" s="732">
        <v>0</v>
      </c>
      <c r="GD162" s="732">
        <v>0</v>
      </c>
      <c r="GF162" s="732">
        <v>0</v>
      </c>
      <c r="GG162" s="732">
        <v>0</v>
      </c>
      <c r="GH162" s="732">
        <v>0</v>
      </c>
      <c r="GI162" s="732">
        <v>0</v>
      </c>
      <c r="GJ162" s="732">
        <v>0</v>
      </c>
      <c r="GK162" s="732">
        <v>4971</v>
      </c>
      <c r="GL162" s="732">
        <v>3931</v>
      </c>
      <c r="GM162" s="732">
        <v>0</v>
      </c>
      <c r="GN162" s="732">
        <v>0</v>
      </c>
      <c r="GO162" s="732">
        <v>0</v>
      </c>
      <c r="GP162" s="732">
        <v>6382655</v>
      </c>
      <c r="GQ162" s="732">
        <v>6382655</v>
      </c>
      <c r="GR162" s="732">
        <v>0</v>
      </c>
      <c r="GS162" s="732">
        <v>0</v>
      </c>
      <c r="GT162" s="732">
        <v>0</v>
      </c>
      <c r="HB162" s="732">
        <v>0</v>
      </c>
      <c r="HC162" s="732">
        <v>0</v>
      </c>
      <c r="HD162" s="732">
        <v>0</v>
      </c>
    </row>
    <row r="163" spans="1:212" x14ac:dyDescent="0.2">
      <c r="A163" s="732">
        <v>220817</v>
      </c>
      <c r="B163" s="732">
        <v>28349</v>
      </c>
      <c r="C163" s="732">
        <v>35</v>
      </c>
      <c r="D163" s="732">
        <v>2021</v>
      </c>
      <c r="E163" s="732">
        <v>5392</v>
      </c>
      <c r="F163" s="732">
        <v>0</v>
      </c>
      <c r="G163" s="732">
        <v>2961.9500000000003</v>
      </c>
      <c r="H163" s="732">
        <v>2756.8690000000001</v>
      </c>
      <c r="I163" s="732">
        <v>2756.8690000000001</v>
      </c>
      <c r="J163" s="732">
        <v>2961.9500000000003</v>
      </c>
      <c r="K163" s="732">
        <v>0</v>
      </c>
      <c r="L163" s="732">
        <v>6540</v>
      </c>
      <c r="M163" s="732">
        <v>0</v>
      </c>
      <c r="N163" s="732">
        <v>0</v>
      </c>
      <c r="P163" s="732">
        <v>2961.9500000000003</v>
      </c>
      <c r="Q163" s="732">
        <v>0</v>
      </c>
      <c r="R163" s="732">
        <v>1411991</v>
      </c>
      <c r="S163" s="732">
        <v>476.71000000000004</v>
      </c>
      <c r="U163" s="732">
        <v>0</v>
      </c>
      <c r="V163" s="732">
        <v>411.35</v>
      </c>
      <c r="W163" s="732">
        <v>269023</v>
      </c>
      <c r="X163" s="732">
        <v>269023</v>
      </c>
      <c r="Z163" s="732">
        <v>0</v>
      </c>
      <c r="AA163" s="732">
        <v>1</v>
      </c>
      <c r="AB163" s="732">
        <v>1</v>
      </c>
      <c r="AC163" s="732">
        <v>0</v>
      </c>
      <c r="AD163" s="732" t="s">
        <v>318</v>
      </c>
      <c r="AE163" s="732">
        <v>0</v>
      </c>
      <c r="AH163" s="732">
        <v>0</v>
      </c>
      <c r="AI163" s="732">
        <v>0</v>
      </c>
      <c r="AJ163" s="732">
        <v>5104</v>
      </c>
      <c r="AK163" s="732" t="s">
        <v>787</v>
      </c>
      <c r="AL163" s="732" t="s">
        <v>366</v>
      </c>
      <c r="AM163" s="732">
        <v>0</v>
      </c>
      <c r="AN163" s="732">
        <v>0</v>
      </c>
      <c r="AO163" s="732">
        <v>0</v>
      </c>
      <c r="AP163" s="732">
        <v>0</v>
      </c>
      <c r="AQ163" s="732">
        <v>0</v>
      </c>
      <c r="AR163" s="732">
        <v>0</v>
      </c>
      <c r="AS163" s="732">
        <v>0</v>
      </c>
      <c r="AT163" s="732">
        <v>0</v>
      </c>
      <c r="AU163" s="732">
        <v>0</v>
      </c>
      <c r="AV163" s="732">
        <v>0</v>
      </c>
      <c r="AW163" s="732">
        <v>25700046</v>
      </c>
      <c r="AX163" s="732">
        <v>25529241</v>
      </c>
      <c r="AY163" s="732">
        <v>0</v>
      </c>
      <c r="AZ163" s="732">
        <v>1582796</v>
      </c>
      <c r="BA163" s="732">
        <v>0</v>
      </c>
      <c r="BB163" s="732">
        <v>116227</v>
      </c>
      <c r="BC163" s="732">
        <v>116227</v>
      </c>
      <c r="BD163" s="732">
        <v>148.09800000000001</v>
      </c>
      <c r="BE163" s="732">
        <v>0</v>
      </c>
      <c r="BF163" s="732">
        <v>22568977</v>
      </c>
      <c r="BG163" s="732">
        <v>0</v>
      </c>
      <c r="BH163" s="732">
        <v>621.10800000000006</v>
      </c>
      <c r="BI163" s="732">
        <v>170805</v>
      </c>
      <c r="BJ163" s="732">
        <v>12</v>
      </c>
      <c r="BK163" s="732">
        <v>0</v>
      </c>
      <c r="BL163" s="732">
        <v>0</v>
      </c>
      <c r="BM163" s="732">
        <v>0</v>
      </c>
      <c r="BN163" s="732">
        <v>0</v>
      </c>
      <c r="BO163" s="732">
        <v>0</v>
      </c>
      <c r="BP163" s="732">
        <v>0</v>
      </c>
      <c r="BQ163" s="732">
        <v>5392</v>
      </c>
      <c r="BR163" s="732">
        <v>1</v>
      </c>
      <c r="BS163" s="732">
        <v>0</v>
      </c>
      <c r="BT163" s="732">
        <v>0</v>
      </c>
      <c r="BU163" s="732">
        <v>0</v>
      </c>
      <c r="BV163" s="732">
        <v>0</v>
      </c>
      <c r="BW163" s="732">
        <v>0</v>
      </c>
      <c r="BX163" s="732">
        <v>0</v>
      </c>
      <c r="BY163" s="732">
        <v>0</v>
      </c>
      <c r="BZ163" s="732">
        <v>0</v>
      </c>
      <c r="CA163" s="732">
        <v>0</v>
      </c>
      <c r="CB163" s="732">
        <v>0</v>
      </c>
      <c r="CC163" s="732">
        <v>0</v>
      </c>
      <c r="CG163" s="732">
        <v>0</v>
      </c>
      <c r="CH163" s="732">
        <v>0</v>
      </c>
      <c r="CI163" s="732">
        <v>0</v>
      </c>
      <c r="CJ163" s="732">
        <v>4</v>
      </c>
      <c r="CK163" s="732">
        <v>0</v>
      </c>
      <c r="CL163" s="732">
        <v>0</v>
      </c>
      <c r="CN163" s="732">
        <v>0</v>
      </c>
      <c r="CO163" s="732">
        <v>1</v>
      </c>
      <c r="CP163" s="732">
        <v>0</v>
      </c>
      <c r="CQ163" s="732">
        <v>0</v>
      </c>
      <c r="CR163" s="732">
        <v>2961.9500000000003</v>
      </c>
      <c r="CS163" s="732">
        <v>0</v>
      </c>
      <c r="CT163" s="732">
        <v>0</v>
      </c>
      <c r="CU163" s="732">
        <v>0</v>
      </c>
      <c r="CV163" s="732">
        <v>0</v>
      </c>
      <c r="CW163" s="732">
        <v>0</v>
      </c>
      <c r="CX163" s="732">
        <v>0</v>
      </c>
      <c r="CY163" s="732">
        <v>0</v>
      </c>
      <c r="CZ163" s="732">
        <v>0</v>
      </c>
      <c r="DA163" s="732">
        <v>1</v>
      </c>
      <c r="DB163" s="732">
        <v>18029923</v>
      </c>
      <c r="DC163" s="732">
        <v>0</v>
      </c>
      <c r="DD163" s="732">
        <v>0</v>
      </c>
      <c r="DE163" s="732">
        <v>2055954</v>
      </c>
      <c r="DF163" s="732">
        <v>2055954</v>
      </c>
      <c r="DG163" s="732">
        <v>1571.83</v>
      </c>
      <c r="DH163" s="732">
        <v>0</v>
      </c>
      <c r="DI163" s="732">
        <v>0</v>
      </c>
      <c r="DK163" s="732">
        <v>5392</v>
      </c>
      <c r="DL163" s="732">
        <v>0</v>
      </c>
      <c r="DM163" s="732">
        <v>1328165</v>
      </c>
      <c r="DN163" s="732">
        <v>0</v>
      </c>
      <c r="DO163" s="732">
        <v>0</v>
      </c>
      <c r="DP163" s="732">
        <v>0</v>
      </c>
      <c r="DQ163" s="732">
        <v>0</v>
      </c>
      <c r="DR163" s="732">
        <v>0</v>
      </c>
      <c r="DS163" s="732">
        <v>0</v>
      </c>
      <c r="DT163" s="732">
        <v>0</v>
      </c>
      <c r="DU163" s="732">
        <v>0</v>
      </c>
      <c r="DV163" s="732">
        <v>0</v>
      </c>
      <c r="DW163" s="732">
        <v>0</v>
      </c>
      <c r="DX163" s="732">
        <v>0</v>
      </c>
      <c r="DY163" s="732">
        <v>0</v>
      </c>
      <c r="DZ163" s="732">
        <v>0</v>
      </c>
      <c r="EA163" s="732">
        <v>0</v>
      </c>
      <c r="EB163" s="732">
        <v>0</v>
      </c>
      <c r="EC163" s="732">
        <v>47.583000000000006</v>
      </c>
      <c r="ED163" s="732">
        <v>342312</v>
      </c>
      <c r="EE163" s="732">
        <v>0</v>
      </c>
      <c r="EF163" s="732">
        <v>0</v>
      </c>
      <c r="EG163" s="732">
        <v>0</v>
      </c>
      <c r="EH163" s="732">
        <v>985853</v>
      </c>
      <c r="EI163" s="732">
        <v>0</v>
      </c>
      <c r="EJ163" s="732">
        <v>0</v>
      </c>
      <c r="EK163" s="732">
        <v>41.094999999999999</v>
      </c>
      <c r="EL163" s="732">
        <v>0</v>
      </c>
      <c r="EM163" s="732">
        <v>2.7690000000000001</v>
      </c>
      <c r="EN163" s="732">
        <v>3.83</v>
      </c>
      <c r="EO163" s="732">
        <v>0</v>
      </c>
      <c r="EP163" s="732">
        <v>0</v>
      </c>
      <c r="EQ163" s="732">
        <v>47.694000000000003</v>
      </c>
      <c r="ER163" s="732">
        <v>0</v>
      </c>
      <c r="ES163" s="732">
        <v>150.74200000000002</v>
      </c>
      <c r="ET163" s="732">
        <v>0</v>
      </c>
      <c r="EU163" s="732">
        <v>1582796</v>
      </c>
      <c r="EV163" s="732">
        <v>0</v>
      </c>
      <c r="EW163" s="732">
        <v>0</v>
      </c>
      <c r="EX163" s="732">
        <v>0</v>
      </c>
      <c r="EZ163" s="732">
        <v>21776871</v>
      </c>
      <c r="FA163" s="732">
        <v>0</v>
      </c>
      <c r="FB163" s="732">
        <v>23359667</v>
      </c>
      <c r="FC163" s="732">
        <v>0.97326799999999991</v>
      </c>
      <c r="FD163" s="732">
        <v>0</v>
      </c>
      <c r="FE163" s="732">
        <v>3061374</v>
      </c>
      <c r="FF163" s="732">
        <v>690996</v>
      </c>
      <c r="FG163" s="732">
        <v>5.4563E-2</v>
      </c>
      <c r="FH163" s="732">
        <v>4.8908E-2</v>
      </c>
      <c r="FI163" s="732">
        <v>0</v>
      </c>
      <c r="FJ163" s="732">
        <v>0</v>
      </c>
      <c r="FK163" s="732">
        <v>4422.0630000000001</v>
      </c>
      <c r="FL163" s="732">
        <v>27112037</v>
      </c>
      <c r="FM163" s="732">
        <v>0</v>
      </c>
      <c r="FN163" s="732">
        <v>0</v>
      </c>
      <c r="FO163" s="732">
        <v>0</v>
      </c>
      <c r="FP163" s="732">
        <v>0</v>
      </c>
      <c r="FQ163" s="732">
        <v>0</v>
      </c>
      <c r="FR163" s="732">
        <v>0</v>
      </c>
      <c r="FS163" s="732">
        <v>0</v>
      </c>
      <c r="FT163" s="732">
        <v>0</v>
      </c>
      <c r="FU163" s="732">
        <v>0</v>
      </c>
      <c r="FV163" s="732">
        <v>0</v>
      </c>
      <c r="FW163" s="732">
        <v>0</v>
      </c>
      <c r="FX163" s="732">
        <v>0</v>
      </c>
      <c r="FY163" s="732">
        <v>0</v>
      </c>
      <c r="FZ163" s="732">
        <v>0</v>
      </c>
      <c r="GA163" s="732">
        <v>0</v>
      </c>
      <c r="GB163" s="732">
        <v>1389570</v>
      </c>
      <c r="GC163" s="732">
        <v>1389570</v>
      </c>
      <c r="GD163" s="732">
        <v>157.387</v>
      </c>
      <c r="GF163" s="732">
        <v>0</v>
      </c>
      <c r="GG163" s="732">
        <v>0</v>
      </c>
      <c r="GH163" s="732">
        <v>0</v>
      </c>
      <c r="GI163" s="732">
        <v>0</v>
      </c>
      <c r="GJ163" s="732">
        <v>0</v>
      </c>
      <c r="GK163" s="732">
        <v>4971</v>
      </c>
      <c r="GL163" s="732">
        <v>0</v>
      </c>
      <c r="GM163" s="732">
        <v>0</v>
      </c>
      <c r="GN163" s="732">
        <v>0</v>
      </c>
      <c r="GO163" s="732">
        <v>0</v>
      </c>
      <c r="GP163" s="732">
        <v>27112037</v>
      </c>
      <c r="GQ163" s="732">
        <v>27112037</v>
      </c>
      <c r="GR163" s="732">
        <v>0</v>
      </c>
      <c r="GS163" s="732">
        <v>0</v>
      </c>
      <c r="GT163" s="732">
        <v>0</v>
      </c>
      <c r="HB163" s="732">
        <v>0</v>
      </c>
      <c r="HC163" s="732">
        <v>0</v>
      </c>
      <c r="HD163" s="732">
        <v>0</v>
      </c>
    </row>
    <row r="164" spans="1:212" x14ac:dyDescent="0.2">
      <c r="A164" s="732">
        <v>220819</v>
      </c>
      <c r="B164" s="732">
        <v>28349</v>
      </c>
      <c r="C164" s="732">
        <v>35</v>
      </c>
      <c r="D164" s="732">
        <v>2021</v>
      </c>
      <c r="E164" s="732">
        <v>5392</v>
      </c>
      <c r="F164" s="732">
        <v>0</v>
      </c>
      <c r="G164" s="732">
        <v>1583.94</v>
      </c>
      <c r="H164" s="732">
        <v>1536.5070000000001</v>
      </c>
      <c r="I164" s="732">
        <v>1536.5070000000001</v>
      </c>
      <c r="J164" s="732">
        <v>1583.94</v>
      </c>
      <c r="K164" s="732">
        <v>0</v>
      </c>
      <c r="L164" s="732">
        <v>6540</v>
      </c>
      <c r="M164" s="732">
        <v>0</v>
      </c>
      <c r="N164" s="732">
        <v>0</v>
      </c>
      <c r="P164" s="732">
        <v>1583.94</v>
      </c>
      <c r="Q164" s="732">
        <v>0</v>
      </c>
      <c r="R164" s="732">
        <v>755080</v>
      </c>
      <c r="S164" s="732">
        <v>476.71000000000004</v>
      </c>
      <c r="U164" s="732">
        <v>0</v>
      </c>
      <c r="V164" s="732">
        <v>79.5</v>
      </c>
      <c r="W164" s="732">
        <v>51993</v>
      </c>
      <c r="X164" s="732">
        <v>51993</v>
      </c>
      <c r="Z164" s="732">
        <v>0</v>
      </c>
      <c r="AA164" s="732">
        <v>1</v>
      </c>
      <c r="AB164" s="732">
        <v>1</v>
      </c>
      <c r="AC164" s="732">
        <v>0</v>
      </c>
      <c r="AD164" s="732" t="s">
        <v>318</v>
      </c>
      <c r="AE164" s="732">
        <v>0</v>
      </c>
      <c r="AH164" s="732">
        <v>0</v>
      </c>
      <c r="AI164" s="732">
        <v>0</v>
      </c>
      <c r="AJ164" s="732">
        <v>5104</v>
      </c>
      <c r="AK164" s="732" t="s">
        <v>787</v>
      </c>
      <c r="AL164" s="732" t="s">
        <v>375</v>
      </c>
      <c r="AM164" s="732">
        <v>0</v>
      </c>
      <c r="AN164" s="732">
        <v>0</v>
      </c>
      <c r="AO164" s="732">
        <v>0</v>
      </c>
      <c r="AP164" s="732">
        <v>0</v>
      </c>
      <c r="AQ164" s="732">
        <v>0</v>
      </c>
      <c r="AR164" s="732">
        <v>0</v>
      </c>
      <c r="AS164" s="732">
        <v>0</v>
      </c>
      <c r="AT164" s="732">
        <v>0</v>
      </c>
      <c r="AU164" s="732">
        <v>0</v>
      </c>
      <c r="AV164" s="732">
        <v>0</v>
      </c>
      <c r="AW164" s="732">
        <v>13026775</v>
      </c>
      <c r="AX164" s="732">
        <v>13002440</v>
      </c>
      <c r="AY164" s="732">
        <v>0</v>
      </c>
      <c r="AZ164" s="732">
        <v>779415</v>
      </c>
      <c r="BA164" s="732">
        <v>0</v>
      </c>
      <c r="BB164" s="732">
        <v>36415</v>
      </c>
      <c r="BC164" s="732">
        <v>36415</v>
      </c>
      <c r="BD164" s="732">
        <v>46.4</v>
      </c>
      <c r="BE164" s="732">
        <v>0</v>
      </c>
      <c r="BF164" s="732">
        <v>11524831</v>
      </c>
      <c r="BG164" s="732">
        <v>0</v>
      </c>
      <c r="BH164" s="732">
        <v>88.49</v>
      </c>
      <c r="BI164" s="732">
        <v>24335</v>
      </c>
      <c r="BJ164" s="732">
        <v>12</v>
      </c>
      <c r="BK164" s="732">
        <v>0</v>
      </c>
      <c r="BL164" s="732">
        <v>0</v>
      </c>
      <c r="BM164" s="732">
        <v>0</v>
      </c>
      <c r="BN164" s="732">
        <v>0</v>
      </c>
      <c r="BO164" s="732">
        <v>0</v>
      </c>
      <c r="BP164" s="732">
        <v>0</v>
      </c>
      <c r="BQ164" s="732">
        <v>5392</v>
      </c>
      <c r="BR164" s="732">
        <v>1</v>
      </c>
      <c r="BS164" s="732">
        <v>0</v>
      </c>
      <c r="BT164" s="732">
        <v>0</v>
      </c>
      <c r="BU164" s="732">
        <v>0</v>
      </c>
      <c r="BV164" s="732">
        <v>0</v>
      </c>
      <c r="BW164" s="732">
        <v>0</v>
      </c>
      <c r="BX164" s="732">
        <v>0</v>
      </c>
      <c r="BY164" s="732">
        <v>0</v>
      </c>
      <c r="BZ164" s="732">
        <v>0</v>
      </c>
      <c r="CA164" s="732">
        <v>0</v>
      </c>
      <c r="CB164" s="732">
        <v>0</v>
      </c>
      <c r="CC164" s="732">
        <v>0</v>
      </c>
      <c r="CG164" s="732">
        <v>0</v>
      </c>
      <c r="CH164" s="732">
        <v>0</v>
      </c>
      <c r="CI164" s="732">
        <v>0</v>
      </c>
      <c r="CJ164" s="732">
        <v>5</v>
      </c>
      <c r="CK164" s="732">
        <v>0</v>
      </c>
      <c r="CL164" s="732">
        <v>0</v>
      </c>
      <c r="CN164" s="732">
        <v>0</v>
      </c>
      <c r="CO164" s="732">
        <v>1</v>
      </c>
      <c r="CP164" s="732">
        <v>0</v>
      </c>
      <c r="CQ164" s="732">
        <v>0</v>
      </c>
      <c r="CR164" s="732">
        <v>1583.94</v>
      </c>
      <c r="CS164" s="732">
        <v>0</v>
      </c>
      <c r="CT164" s="732">
        <v>0</v>
      </c>
      <c r="CU164" s="732">
        <v>0</v>
      </c>
      <c r="CV164" s="732">
        <v>0</v>
      </c>
      <c r="CW164" s="732">
        <v>0</v>
      </c>
      <c r="CX164" s="732">
        <v>0</v>
      </c>
      <c r="CY164" s="732">
        <v>0</v>
      </c>
      <c r="CZ164" s="732">
        <v>0</v>
      </c>
      <c r="DA164" s="732">
        <v>1</v>
      </c>
      <c r="DB164" s="732">
        <v>10048756</v>
      </c>
      <c r="DC164" s="732">
        <v>0</v>
      </c>
      <c r="DD164" s="732">
        <v>0</v>
      </c>
      <c r="DE164" s="732">
        <v>564402</v>
      </c>
      <c r="DF164" s="732">
        <v>564402</v>
      </c>
      <c r="DG164" s="732">
        <v>431.5</v>
      </c>
      <c r="DH164" s="732">
        <v>0</v>
      </c>
      <c r="DI164" s="732">
        <v>0</v>
      </c>
      <c r="DK164" s="732">
        <v>5392</v>
      </c>
      <c r="DL164" s="732">
        <v>0</v>
      </c>
      <c r="DM164" s="732">
        <v>1019205</v>
      </c>
      <c r="DN164" s="732">
        <v>0</v>
      </c>
      <c r="DO164" s="732">
        <v>0</v>
      </c>
      <c r="DP164" s="732">
        <v>0</v>
      </c>
      <c r="DQ164" s="732">
        <v>0</v>
      </c>
      <c r="DR164" s="732">
        <v>0</v>
      </c>
      <c r="DS164" s="732">
        <v>0</v>
      </c>
      <c r="DT164" s="732">
        <v>0</v>
      </c>
      <c r="DU164" s="732">
        <v>0</v>
      </c>
      <c r="DV164" s="732">
        <v>0</v>
      </c>
      <c r="DW164" s="732">
        <v>0</v>
      </c>
      <c r="DX164" s="732">
        <v>0</v>
      </c>
      <c r="DY164" s="732">
        <v>0</v>
      </c>
      <c r="DZ164" s="732">
        <v>0</v>
      </c>
      <c r="EA164" s="732">
        <v>7.0000000000000001E-3</v>
      </c>
      <c r="EB164" s="732">
        <v>0</v>
      </c>
      <c r="EC164" s="732">
        <v>43.557000000000002</v>
      </c>
      <c r="ED164" s="732">
        <v>313349</v>
      </c>
      <c r="EE164" s="732">
        <v>0</v>
      </c>
      <c r="EF164" s="732">
        <v>0</v>
      </c>
      <c r="EG164" s="732">
        <v>0</v>
      </c>
      <c r="EH164" s="732">
        <v>705856</v>
      </c>
      <c r="EI164" s="732">
        <v>0</v>
      </c>
      <c r="EJ164" s="732">
        <v>0</v>
      </c>
      <c r="EK164" s="732">
        <v>29.848000000000003</v>
      </c>
      <c r="EL164" s="732">
        <v>0</v>
      </c>
      <c r="EM164" s="732">
        <v>0.62</v>
      </c>
      <c r="EN164" s="732">
        <v>3.298</v>
      </c>
      <c r="EO164" s="732">
        <v>0</v>
      </c>
      <c r="EP164" s="732">
        <v>0</v>
      </c>
      <c r="EQ164" s="732">
        <v>33.773000000000003</v>
      </c>
      <c r="ER164" s="732">
        <v>0</v>
      </c>
      <c r="ES164" s="732">
        <v>107.929</v>
      </c>
      <c r="ET164" s="732">
        <v>0</v>
      </c>
      <c r="EU164" s="732">
        <v>779415</v>
      </c>
      <c r="EV164" s="732">
        <v>0</v>
      </c>
      <c r="EW164" s="732">
        <v>0</v>
      </c>
      <c r="EX164" s="732">
        <v>0</v>
      </c>
      <c r="EZ164" s="732">
        <v>11086295</v>
      </c>
      <c r="FA164" s="732">
        <v>0</v>
      </c>
      <c r="FB164" s="732">
        <v>11865710</v>
      </c>
      <c r="FC164" s="732">
        <v>0.97326799999999991</v>
      </c>
      <c r="FD164" s="732">
        <v>0</v>
      </c>
      <c r="FE164" s="732">
        <v>1563288</v>
      </c>
      <c r="FF164" s="732">
        <v>352857</v>
      </c>
      <c r="FG164" s="732">
        <v>5.4563E-2</v>
      </c>
      <c r="FH164" s="732">
        <v>4.8908E-2</v>
      </c>
      <c r="FI164" s="732">
        <v>0</v>
      </c>
      <c r="FJ164" s="732">
        <v>0</v>
      </c>
      <c r="FK164" s="732">
        <v>2258.123</v>
      </c>
      <c r="FL164" s="732">
        <v>13781855</v>
      </c>
      <c r="FM164" s="732">
        <v>0</v>
      </c>
      <c r="FN164" s="732">
        <v>0</v>
      </c>
      <c r="FO164" s="732">
        <v>0</v>
      </c>
      <c r="FP164" s="732">
        <v>0</v>
      </c>
      <c r="FQ164" s="732">
        <v>0</v>
      </c>
      <c r="FR164" s="732">
        <v>0</v>
      </c>
      <c r="FS164" s="732">
        <v>0</v>
      </c>
      <c r="FT164" s="732">
        <v>0</v>
      </c>
      <c r="FU164" s="732">
        <v>0</v>
      </c>
      <c r="FV164" s="732">
        <v>0</v>
      </c>
      <c r="FW164" s="732">
        <v>0</v>
      </c>
      <c r="FX164" s="732">
        <v>0</v>
      </c>
      <c r="FY164" s="732">
        <v>0</v>
      </c>
      <c r="FZ164" s="732">
        <v>0</v>
      </c>
      <c r="GA164" s="732">
        <v>0</v>
      </c>
      <c r="GB164" s="732">
        <v>120604</v>
      </c>
      <c r="GC164" s="732">
        <v>120604</v>
      </c>
      <c r="GD164" s="732">
        <v>13.66</v>
      </c>
      <c r="GF164" s="732">
        <v>0</v>
      </c>
      <c r="GG164" s="732">
        <v>0</v>
      </c>
      <c r="GH164" s="732">
        <v>0</v>
      </c>
      <c r="GI164" s="732">
        <v>0</v>
      </c>
      <c r="GJ164" s="732">
        <v>0</v>
      </c>
      <c r="GK164" s="732">
        <v>0</v>
      </c>
      <c r="GL164" s="732">
        <v>0</v>
      </c>
      <c r="GM164" s="732">
        <v>0</v>
      </c>
      <c r="GN164" s="732">
        <v>0</v>
      </c>
      <c r="GO164" s="732">
        <v>0</v>
      </c>
      <c r="GP164" s="732">
        <v>13781855</v>
      </c>
      <c r="GQ164" s="732">
        <v>13781855</v>
      </c>
      <c r="GR164" s="732">
        <v>0</v>
      </c>
      <c r="GS164" s="732">
        <v>0</v>
      </c>
      <c r="GT164" s="732">
        <v>0</v>
      </c>
      <c r="HB164" s="732">
        <v>0</v>
      </c>
      <c r="HC164" s="732">
        <v>0</v>
      </c>
      <c r="HD164" s="732">
        <v>0</v>
      </c>
    </row>
    <row r="165" spans="1:212" x14ac:dyDescent="0.2">
      <c r="A165" s="732">
        <v>221801</v>
      </c>
      <c r="B165" s="732">
        <v>28349</v>
      </c>
      <c r="C165" s="732">
        <v>35</v>
      </c>
      <c r="D165" s="732">
        <v>2021</v>
      </c>
      <c r="E165" s="732">
        <v>5392</v>
      </c>
      <c r="F165" s="732">
        <v>0</v>
      </c>
      <c r="G165" s="732">
        <v>12224.406999999999</v>
      </c>
      <c r="H165" s="732">
        <v>11926.671</v>
      </c>
      <c r="I165" s="732">
        <v>11926.671</v>
      </c>
      <c r="J165" s="732">
        <v>12224.406999999999</v>
      </c>
      <c r="K165" s="732">
        <v>0</v>
      </c>
      <c r="L165" s="732">
        <v>6540</v>
      </c>
      <c r="M165" s="732">
        <v>0</v>
      </c>
      <c r="N165" s="732">
        <v>0</v>
      </c>
      <c r="P165" s="732">
        <v>12224.406999999999</v>
      </c>
      <c r="Q165" s="732">
        <v>0</v>
      </c>
      <c r="R165" s="732">
        <v>5827497</v>
      </c>
      <c r="S165" s="732">
        <v>476.71000000000004</v>
      </c>
      <c r="U165" s="732">
        <v>0</v>
      </c>
      <c r="V165" s="732">
        <v>1134.8500000000001</v>
      </c>
      <c r="W165" s="732">
        <v>742192</v>
      </c>
      <c r="X165" s="732">
        <v>742192</v>
      </c>
      <c r="Z165" s="732">
        <v>0</v>
      </c>
      <c r="AA165" s="732">
        <v>1</v>
      </c>
      <c r="AB165" s="732">
        <v>1</v>
      </c>
      <c r="AC165" s="732">
        <v>0</v>
      </c>
      <c r="AD165" s="732" t="s">
        <v>318</v>
      </c>
      <c r="AE165" s="732">
        <v>0</v>
      </c>
      <c r="AH165" s="732">
        <v>0</v>
      </c>
      <c r="AI165" s="732">
        <v>0</v>
      </c>
      <c r="AJ165" s="732">
        <v>5104</v>
      </c>
      <c r="AK165" s="732" t="s">
        <v>787</v>
      </c>
      <c r="AL165" s="732" t="s">
        <v>367</v>
      </c>
      <c r="AM165" s="732">
        <v>0</v>
      </c>
      <c r="AN165" s="732">
        <v>0</v>
      </c>
      <c r="AO165" s="732">
        <v>0</v>
      </c>
      <c r="AP165" s="732">
        <v>0</v>
      </c>
      <c r="AQ165" s="732">
        <v>0</v>
      </c>
      <c r="AR165" s="732">
        <v>0</v>
      </c>
      <c r="AS165" s="732">
        <v>0</v>
      </c>
      <c r="AT165" s="732">
        <v>0</v>
      </c>
      <c r="AU165" s="732">
        <v>0</v>
      </c>
      <c r="AV165" s="732">
        <v>0</v>
      </c>
      <c r="AW165" s="732">
        <v>101340371</v>
      </c>
      <c r="AX165" s="732">
        <v>100644554</v>
      </c>
      <c r="AY165" s="732">
        <v>0</v>
      </c>
      <c r="AZ165" s="732">
        <v>6292522</v>
      </c>
      <c r="BA165" s="732">
        <v>443.58300000000003</v>
      </c>
      <c r="BB165" s="732">
        <v>0</v>
      </c>
      <c r="BC165" s="732">
        <v>0</v>
      </c>
      <c r="BD165" s="732">
        <v>0</v>
      </c>
      <c r="BE165" s="732">
        <v>0</v>
      </c>
      <c r="BF165" s="732">
        <v>89192783</v>
      </c>
      <c r="BG165" s="732">
        <v>0</v>
      </c>
      <c r="BH165" s="732">
        <v>1691</v>
      </c>
      <c r="BI165" s="732">
        <v>465025</v>
      </c>
      <c r="BJ165" s="732">
        <v>12</v>
      </c>
      <c r="BK165" s="732">
        <v>0</v>
      </c>
      <c r="BL165" s="732">
        <v>0</v>
      </c>
      <c r="BM165" s="732">
        <v>0</v>
      </c>
      <c r="BN165" s="732">
        <v>0</v>
      </c>
      <c r="BO165" s="732">
        <v>0</v>
      </c>
      <c r="BP165" s="732">
        <v>0</v>
      </c>
      <c r="BQ165" s="732">
        <v>5392</v>
      </c>
      <c r="BR165" s="732">
        <v>1</v>
      </c>
      <c r="BS165" s="732">
        <v>0</v>
      </c>
      <c r="BT165" s="732">
        <v>0</v>
      </c>
      <c r="BU165" s="732">
        <v>0</v>
      </c>
      <c r="BV165" s="732">
        <v>0</v>
      </c>
      <c r="BW165" s="732">
        <v>0</v>
      </c>
      <c r="BX165" s="732">
        <v>0</v>
      </c>
      <c r="BY165" s="732">
        <v>0</v>
      </c>
      <c r="BZ165" s="732">
        <v>0</v>
      </c>
      <c r="CA165" s="732">
        <v>0</v>
      </c>
      <c r="CB165" s="732">
        <v>0</v>
      </c>
      <c r="CC165" s="732">
        <v>0</v>
      </c>
      <c r="CG165" s="732">
        <v>0</v>
      </c>
      <c r="CH165" s="732">
        <v>230792</v>
      </c>
      <c r="CI165" s="732">
        <v>0</v>
      </c>
      <c r="CJ165" s="732">
        <v>4</v>
      </c>
      <c r="CK165" s="732">
        <v>0</v>
      </c>
      <c r="CL165" s="732">
        <v>0</v>
      </c>
      <c r="CN165" s="732">
        <v>0</v>
      </c>
      <c r="CO165" s="732">
        <v>1</v>
      </c>
      <c r="CP165" s="732">
        <v>0</v>
      </c>
      <c r="CQ165" s="732">
        <v>36</v>
      </c>
      <c r="CR165" s="732">
        <v>12224.406999999999</v>
      </c>
      <c r="CS165" s="732">
        <v>0</v>
      </c>
      <c r="CT165" s="732">
        <v>0</v>
      </c>
      <c r="CU165" s="732">
        <v>0</v>
      </c>
      <c r="CV165" s="732">
        <v>0</v>
      </c>
      <c r="CW165" s="732">
        <v>0</v>
      </c>
      <c r="CX165" s="732">
        <v>0</v>
      </c>
      <c r="CY165" s="732">
        <v>0</v>
      </c>
      <c r="CZ165" s="732">
        <v>0</v>
      </c>
      <c r="DA165" s="732">
        <v>1</v>
      </c>
      <c r="DB165" s="732">
        <v>78000428</v>
      </c>
      <c r="DC165" s="732">
        <v>0</v>
      </c>
      <c r="DD165" s="732">
        <v>0</v>
      </c>
      <c r="DE165" s="732">
        <v>6124488</v>
      </c>
      <c r="DF165" s="732">
        <v>6124488</v>
      </c>
      <c r="DG165" s="732">
        <v>4682.33</v>
      </c>
      <c r="DH165" s="732">
        <v>0</v>
      </c>
      <c r="DI165" s="732">
        <v>0</v>
      </c>
      <c r="DK165" s="732">
        <v>5392</v>
      </c>
      <c r="DL165" s="732">
        <v>0</v>
      </c>
      <c r="DM165" s="732">
        <v>6139780</v>
      </c>
      <c r="DN165" s="732">
        <v>0</v>
      </c>
      <c r="DO165" s="732">
        <v>0</v>
      </c>
      <c r="DP165" s="732">
        <v>0</v>
      </c>
      <c r="DQ165" s="732">
        <v>0</v>
      </c>
      <c r="DR165" s="732">
        <v>0</v>
      </c>
      <c r="DS165" s="732">
        <v>0</v>
      </c>
      <c r="DT165" s="732">
        <v>0</v>
      </c>
      <c r="DU165" s="732">
        <v>0</v>
      </c>
      <c r="DV165" s="732">
        <v>0</v>
      </c>
      <c r="DW165" s="732">
        <v>0</v>
      </c>
      <c r="DX165" s="732">
        <v>0</v>
      </c>
      <c r="DY165" s="732">
        <v>0</v>
      </c>
      <c r="DZ165" s="732">
        <v>0</v>
      </c>
      <c r="EA165" s="732">
        <v>0</v>
      </c>
      <c r="EB165" s="732">
        <v>0</v>
      </c>
      <c r="EC165" s="732">
        <v>221.13300000000001</v>
      </c>
      <c r="ED165" s="732">
        <v>1590831</v>
      </c>
      <c r="EE165" s="732">
        <v>0</v>
      </c>
      <c r="EF165" s="732">
        <v>0</v>
      </c>
      <c r="EG165" s="732">
        <v>0</v>
      </c>
      <c r="EH165" s="732">
        <v>4521429</v>
      </c>
      <c r="EI165" s="732">
        <v>27520</v>
      </c>
      <c r="EJ165" s="732">
        <v>1.052</v>
      </c>
      <c r="EK165" s="732">
        <v>203.76600000000002</v>
      </c>
      <c r="EL165" s="732">
        <v>0</v>
      </c>
      <c r="EM165" s="732">
        <v>12.269</v>
      </c>
      <c r="EN165" s="732">
        <v>8.6490000000000009</v>
      </c>
      <c r="EO165" s="732">
        <v>0</v>
      </c>
      <c r="EP165" s="732">
        <v>0</v>
      </c>
      <c r="EQ165" s="732">
        <v>225.73600000000002</v>
      </c>
      <c r="ER165" s="732">
        <v>0</v>
      </c>
      <c r="ES165" s="732">
        <v>691.35</v>
      </c>
      <c r="ET165" s="732">
        <v>230792</v>
      </c>
      <c r="EU165" s="732">
        <v>6292522</v>
      </c>
      <c r="EV165" s="732">
        <v>0</v>
      </c>
      <c r="EW165" s="732">
        <v>0</v>
      </c>
      <c r="EX165" s="732">
        <v>0</v>
      </c>
      <c r="EZ165" s="732">
        <v>85815158</v>
      </c>
      <c r="FA165" s="732">
        <v>0</v>
      </c>
      <c r="FB165" s="732">
        <v>92107680</v>
      </c>
      <c r="FC165" s="732">
        <v>0.97326799999999991</v>
      </c>
      <c r="FD165" s="732">
        <v>0</v>
      </c>
      <c r="FE165" s="732">
        <v>12098573</v>
      </c>
      <c r="FF165" s="732">
        <v>2730823</v>
      </c>
      <c r="FG165" s="732">
        <v>5.4563E-2</v>
      </c>
      <c r="FH165" s="732">
        <v>4.8908E-2</v>
      </c>
      <c r="FI165" s="732">
        <v>0</v>
      </c>
      <c r="FJ165" s="732">
        <v>0</v>
      </c>
      <c r="FK165" s="732">
        <v>17476.027999999998</v>
      </c>
      <c r="FL165" s="732">
        <v>107167868</v>
      </c>
      <c r="FM165" s="732">
        <v>0</v>
      </c>
      <c r="FN165" s="732">
        <v>0</v>
      </c>
      <c r="FO165" s="732">
        <v>79</v>
      </c>
      <c r="FP165" s="732">
        <v>0</v>
      </c>
      <c r="FQ165" s="732">
        <v>79</v>
      </c>
      <c r="FR165" s="732">
        <v>79</v>
      </c>
      <c r="FS165" s="732">
        <v>0</v>
      </c>
      <c r="FT165" s="732">
        <v>0</v>
      </c>
      <c r="FU165" s="732">
        <v>0</v>
      </c>
      <c r="FV165" s="732">
        <v>0</v>
      </c>
      <c r="FW165" s="732">
        <v>0</v>
      </c>
      <c r="FX165" s="732">
        <v>0</v>
      </c>
      <c r="FY165" s="732">
        <v>0</v>
      </c>
      <c r="FZ165" s="732">
        <v>0</v>
      </c>
      <c r="GA165" s="732">
        <v>0</v>
      </c>
      <c r="GB165" s="732">
        <v>635688</v>
      </c>
      <c r="GC165" s="732">
        <v>635688</v>
      </c>
      <c r="GD165" s="732">
        <v>72</v>
      </c>
      <c r="GF165" s="732">
        <v>0</v>
      </c>
      <c r="GG165" s="732">
        <v>0</v>
      </c>
      <c r="GH165" s="732">
        <v>0</v>
      </c>
      <c r="GI165" s="732">
        <v>0</v>
      </c>
      <c r="GJ165" s="732">
        <v>0</v>
      </c>
      <c r="GK165" s="732">
        <v>5176</v>
      </c>
      <c r="GL165" s="732">
        <v>116386</v>
      </c>
      <c r="GM165" s="732">
        <v>0</v>
      </c>
      <c r="GN165" s="732">
        <v>45688</v>
      </c>
      <c r="GO165" s="732">
        <v>0</v>
      </c>
      <c r="GP165" s="732">
        <v>106937076</v>
      </c>
      <c r="GQ165" s="732">
        <v>106937076</v>
      </c>
      <c r="GR165" s="732">
        <v>0</v>
      </c>
      <c r="GS165" s="732">
        <v>0</v>
      </c>
      <c r="GT165" s="732">
        <v>0</v>
      </c>
      <c r="HB165" s="732">
        <v>0</v>
      </c>
      <c r="HC165" s="732">
        <v>0</v>
      </c>
      <c r="HD165" s="732">
        <v>0</v>
      </c>
    </row>
    <row r="166" spans="1:212" x14ac:dyDescent="0.2">
      <c r="A166" s="732">
        <v>226801</v>
      </c>
      <c r="B166" s="732">
        <v>28349</v>
      </c>
      <c r="C166" s="732">
        <v>35</v>
      </c>
      <c r="D166" s="732">
        <v>2021</v>
      </c>
      <c r="E166" s="732">
        <v>5392</v>
      </c>
      <c r="F166" s="732">
        <v>0</v>
      </c>
      <c r="G166" s="732">
        <v>2783.7530000000002</v>
      </c>
      <c r="H166" s="732">
        <v>2654.473</v>
      </c>
      <c r="I166" s="732">
        <v>2654.473</v>
      </c>
      <c r="J166" s="732">
        <v>2783.7530000000002</v>
      </c>
      <c r="K166" s="732">
        <v>0</v>
      </c>
      <c r="L166" s="732">
        <v>6540</v>
      </c>
      <c r="M166" s="732">
        <v>0</v>
      </c>
      <c r="N166" s="732">
        <v>0</v>
      </c>
      <c r="P166" s="732">
        <v>2783.7530000000002</v>
      </c>
      <c r="Q166" s="732">
        <v>0</v>
      </c>
      <c r="R166" s="732">
        <v>1327043</v>
      </c>
      <c r="S166" s="732">
        <v>476.71000000000004</v>
      </c>
      <c r="U166" s="732">
        <v>0</v>
      </c>
      <c r="V166" s="732">
        <v>102.688</v>
      </c>
      <c r="W166" s="732">
        <v>67158</v>
      </c>
      <c r="X166" s="732">
        <v>67158</v>
      </c>
      <c r="Z166" s="732">
        <v>0</v>
      </c>
      <c r="AA166" s="732">
        <v>1</v>
      </c>
      <c r="AB166" s="732">
        <v>1</v>
      </c>
      <c r="AC166" s="732">
        <v>0</v>
      </c>
      <c r="AD166" s="732" t="s">
        <v>318</v>
      </c>
      <c r="AE166" s="732">
        <v>0</v>
      </c>
      <c r="AH166" s="732">
        <v>0</v>
      </c>
      <c r="AI166" s="732">
        <v>0</v>
      </c>
      <c r="AJ166" s="732">
        <v>5104</v>
      </c>
      <c r="AK166" s="732" t="s">
        <v>787</v>
      </c>
      <c r="AL166" s="732" t="s">
        <v>102</v>
      </c>
      <c r="AM166" s="732">
        <v>0</v>
      </c>
      <c r="AN166" s="732">
        <v>0</v>
      </c>
      <c r="AO166" s="732">
        <v>0</v>
      </c>
      <c r="AP166" s="732">
        <v>0</v>
      </c>
      <c r="AQ166" s="732">
        <v>0</v>
      </c>
      <c r="AR166" s="732">
        <v>0</v>
      </c>
      <c r="AS166" s="732">
        <v>0</v>
      </c>
      <c r="AT166" s="732">
        <v>0</v>
      </c>
      <c r="AU166" s="732">
        <v>0</v>
      </c>
      <c r="AV166" s="732">
        <v>0</v>
      </c>
      <c r="AW166" s="732">
        <v>24166941</v>
      </c>
      <c r="AX166" s="732">
        <v>23985045</v>
      </c>
      <c r="AY166" s="732">
        <v>0</v>
      </c>
      <c r="AZ166" s="732">
        <v>1508939</v>
      </c>
      <c r="BA166" s="732">
        <v>0</v>
      </c>
      <c r="BB166" s="732">
        <v>0</v>
      </c>
      <c r="BC166" s="732">
        <v>0</v>
      </c>
      <c r="BD166" s="732">
        <v>0</v>
      </c>
      <c r="BE166" s="732">
        <v>0</v>
      </c>
      <c r="BF166" s="732">
        <v>21151440</v>
      </c>
      <c r="BG166" s="732">
        <v>0</v>
      </c>
      <c r="BH166" s="732">
        <v>661.44</v>
      </c>
      <c r="BI166" s="732">
        <v>181896</v>
      </c>
      <c r="BJ166" s="732">
        <v>12</v>
      </c>
      <c r="BK166" s="732">
        <v>0</v>
      </c>
      <c r="BL166" s="732">
        <v>0</v>
      </c>
      <c r="BM166" s="732">
        <v>0</v>
      </c>
      <c r="BN166" s="732">
        <v>0</v>
      </c>
      <c r="BO166" s="732">
        <v>0</v>
      </c>
      <c r="BP166" s="732">
        <v>0</v>
      </c>
      <c r="BQ166" s="732">
        <v>5392</v>
      </c>
      <c r="BR166" s="732">
        <v>1</v>
      </c>
      <c r="BS166" s="732">
        <v>0</v>
      </c>
      <c r="BT166" s="732">
        <v>0</v>
      </c>
      <c r="BU166" s="732">
        <v>0</v>
      </c>
      <c r="BV166" s="732">
        <v>0</v>
      </c>
      <c r="BW166" s="732">
        <v>0</v>
      </c>
      <c r="BX166" s="732">
        <v>0</v>
      </c>
      <c r="BY166" s="732">
        <v>0</v>
      </c>
      <c r="BZ166" s="732">
        <v>0</v>
      </c>
      <c r="CA166" s="732">
        <v>0</v>
      </c>
      <c r="CB166" s="732">
        <v>0</v>
      </c>
      <c r="CC166" s="732">
        <v>0</v>
      </c>
      <c r="CG166" s="732">
        <v>0</v>
      </c>
      <c r="CH166" s="732">
        <v>0</v>
      </c>
      <c r="CI166" s="732">
        <v>0</v>
      </c>
      <c r="CJ166" s="732">
        <v>4</v>
      </c>
      <c r="CK166" s="732">
        <v>0</v>
      </c>
      <c r="CL166" s="732">
        <v>0</v>
      </c>
      <c r="CN166" s="732">
        <v>0</v>
      </c>
      <c r="CO166" s="732">
        <v>1</v>
      </c>
      <c r="CP166" s="732">
        <v>0</v>
      </c>
      <c r="CQ166" s="732">
        <v>0</v>
      </c>
      <c r="CR166" s="732">
        <v>2783.7530000000002</v>
      </c>
      <c r="CS166" s="732">
        <v>0</v>
      </c>
      <c r="CT166" s="732">
        <v>0</v>
      </c>
      <c r="CU166" s="732">
        <v>0</v>
      </c>
      <c r="CV166" s="732">
        <v>0</v>
      </c>
      <c r="CW166" s="732">
        <v>0</v>
      </c>
      <c r="CX166" s="732">
        <v>0</v>
      </c>
      <c r="CY166" s="732">
        <v>0</v>
      </c>
      <c r="CZ166" s="732">
        <v>0</v>
      </c>
      <c r="DA166" s="732">
        <v>1</v>
      </c>
      <c r="DB166" s="732">
        <v>17360253</v>
      </c>
      <c r="DC166" s="732">
        <v>0</v>
      </c>
      <c r="DD166" s="732">
        <v>0</v>
      </c>
      <c r="DE166" s="732">
        <v>1898340</v>
      </c>
      <c r="DF166" s="732">
        <v>1898340</v>
      </c>
      <c r="DG166" s="732">
        <v>1451.33</v>
      </c>
      <c r="DH166" s="732">
        <v>0</v>
      </c>
      <c r="DI166" s="732">
        <v>0</v>
      </c>
      <c r="DK166" s="732">
        <v>5392</v>
      </c>
      <c r="DL166" s="732">
        <v>0</v>
      </c>
      <c r="DM166" s="732">
        <v>1883963</v>
      </c>
      <c r="DN166" s="732">
        <v>0</v>
      </c>
      <c r="DO166" s="732">
        <v>0</v>
      </c>
      <c r="DP166" s="732">
        <v>0</v>
      </c>
      <c r="DQ166" s="732">
        <v>0</v>
      </c>
      <c r="DR166" s="732">
        <v>0</v>
      </c>
      <c r="DS166" s="732">
        <v>0</v>
      </c>
      <c r="DT166" s="732">
        <v>0</v>
      </c>
      <c r="DU166" s="732">
        <v>0</v>
      </c>
      <c r="DV166" s="732">
        <v>0</v>
      </c>
      <c r="DW166" s="732">
        <v>0</v>
      </c>
      <c r="DX166" s="732">
        <v>0</v>
      </c>
      <c r="DY166" s="732">
        <v>0</v>
      </c>
      <c r="DZ166" s="732">
        <v>0</v>
      </c>
      <c r="EA166" s="732">
        <v>0</v>
      </c>
      <c r="EB166" s="732">
        <v>0</v>
      </c>
      <c r="EC166" s="732">
        <v>59.276000000000003</v>
      </c>
      <c r="ED166" s="732">
        <v>426432</v>
      </c>
      <c r="EE166" s="732">
        <v>0</v>
      </c>
      <c r="EF166" s="732">
        <v>0</v>
      </c>
      <c r="EG166" s="732">
        <v>0</v>
      </c>
      <c r="EH166" s="732">
        <v>1323644</v>
      </c>
      <c r="EI166" s="732">
        <v>133887</v>
      </c>
      <c r="EJ166" s="732">
        <v>5.1180000000000003</v>
      </c>
      <c r="EK166" s="732">
        <v>54.697000000000003</v>
      </c>
      <c r="EL166" s="732">
        <v>0</v>
      </c>
      <c r="EM166" s="732">
        <v>6.5120000000000005</v>
      </c>
      <c r="EN166" s="732">
        <v>3.7530000000000001</v>
      </c>
      <c r="EO166" s="732">
        <v>0</v>
      </c>
      <c r="EP166" s="732">
        <v>0</v>
      </c>
      <c r="EQ166" s="732">
        <v>70.08</v>
      </c>
      <c r="ER166" s="732">
        <v>0</v>
      </c>
      <c r="ES166" s="732">
        <v>202.392</v>
      </c>
      <c r="ET166" s="732">
        <v>0</v>
      </c>
      <c r="EU166" s="732">
        <v>1508939</v>
      </c>
      <c r="EV166" s="732">
        <v>0</v>
      </c>
      <c r="EW166" s="732">
        <v>0</v>
      </c>
      <c r="EX166" s="732">
        <v>0</v>
      </c>
      <c r="EZ166" s="732">
        <v>20468359</v>
      </c>
      <c r="FA166" s="732">
        <v>0</v>
      </c>
      <c r="FB166" s="732">
        <v>21977298</v>
      </c>
      <c r="FC166" s="732">
        <v>0.97326799999999991</v>
      </c>
      <c r="FD166" s="732">
        <v>0</v>
      </c>
      <c r="FE166" s="732">
        <v>2869091</v>
      </c>
      <c r="FF166" s="732">
        <v>647595</v>
      </c>
      <c r="FG166" s="732">
        <v>5.4563E-2</v>
      </c>
      <c r="FH166" s="732">
        <v>4.8908E-2</v>
      </c>
      <c r="FI166" s="732">
        <v>0</v>
      </c>
      <c r="FJ166" s="732">
        <v>0</v>
      </c>
      <c r="FK166" s="732">
        <v>4144.317</v>
      </c>
      <c r="FL166" s="732">
        <v>25493984</v>
      </c>
      <c r="FM166" s="732">
        <v>0</v>
      </c>
      <c r="FN166" s="732">
        <v>0</v>
      </c>
      <c r="FO166" s="732">
        <v>63011</v>
      </c>
      <c r="FP166" s="732">
        <v>0</v>
      </c>
      <c r="FQ166" s="732">
        <v>63011</v>
      </c>
      <c r="FR166" s="732">
        <v>63011</v>
      </c>
      <c r="FS166" s="732">
        <v>0</v>
      </c>
      <c r="FT166" s="732">
        <v>0</v>
      </c>
      <c r="FU166" s="732">
        <v>0</v>
      </c>
      <c r="FV166" s="732">
        <v>0</v>
      </c>
      <c r="FW166" s="732">
        <v>0</v>
      </c>
      <c r="FX166" s="732">
        <v>0</v>
      </c>
      <c r="FY166" s="732">
        <v>0</v>
      </c>
      <c r="FZ166" s="732">
        <v>0</v>
      </c>
      <c r="GA166" s="732">
        <v>0</v>
      </c>
      <c r="GB166" s="732">
        <v>522677</v>
      </c>
      <c r="GC166" s="732">
        <v>522677</v>
      </c>
      <c r="GD166" s="732">
        <v>59.2</v>
      </c>
      <c r="GF166" s="732">
        <v>0</v>
      </c>
      <c r="GG166" s="732">
        <v>0</v>
      </c>
      <c r="GH166" s="732">
        <v>0</v>
      </c>
      <c r="GI166" s="732">
        <v>0</v>
      </c>
      <c r="GJ166" s="732">
        <v>0</v>
      </c>
      <c r="GK166" s="732">
        <v>4998</v>
      </c>
      <c r="GL166" s="732">
        <v>0</v>
      </c>
      <c r="GM166" s="732">
        <v>0</v>
      </c>
      <c r="GN166" s="732">
        <v>0</v>
      </c>
      <c r="GO166" s="732">
        <v>0</v>
      </c>
      <c r="GP166" s="732">
        <v>25493984</v>
      </c>
      <c r="GQ166" s="732">
        <v>25493984</v>
      </c>
      <c r="GR166" s="732">
        <v>0</v>
      </c>
      <c r="GS166" s="732">
        <v>0</v>
      </c>
      <c r="GT166" s="732">
        <v>0</v>
      </c>
      <c r="HB166" s="732">
        <v>0</v>
      </c>
      <c r="HC166" s="732">
        <v>0</v>
      </c>
      <c r="HD166" s="732">
        <v>0</v>
      </c>
    </row>
    <row r="167" spans="1:212" x14ac:dyDescent="0.2">
      <c r="A167" s="732">
        <v>227803</v>
      </c>
      <c r="B167" s="732">
        <v>28349</v>
      </c>
      <c r="C167" s="732">
        <v>35</v>
      </c>
      <c r="D167" s="732">
        <v>2021</v>
      </c>
      <c r="E167" s="732">
        <v>5392</v>
      </c>
      <c r="F167" s="732">
        <v>0</v>
      </c>
      <c r="G167" s="732">
        <v>1776.9580000000001</v>
      </c>
      <c r="H167" s="732">
        <v>1674.6950000000002</v>
      </c>
      <c r="I167" s="732">
        <v>1674.6950000000002</v>
      </c>
      <c r="J167" s="732">
        <v>1776.9580000000001</v>
      </c>
      <c r="K167" s="732">
        <v>0</v>
      </c>
      <c r="L167" s="732">
        <v>6540</v>
      </c>
      <c r="M167" s="732">
        <v>0</v>
      </c>
      <c r="N167" s="732">
        <v>0</v>
      </c>
      <c r="P167" s="732">
        <v>1776.9580000000001</v>
      </c>
      <c r="Q167" s="732">
        <v>0</v>
      </c>
      <c r="R167" s="732">
        <v>847094</v>
      </c>
      <c r="S167" s="732">
        <v>476.71000000000004</v>
      </c>
      <c r="U167" s="732">
        <v>0</v>
      </c>
      <c r="V167" s="732">
        <v>705.77300000000002</v>
      </c>
      <c r="W167" s="732">
        <v>461576</v>
      </c>
      <c r="X167" s="732">
        <v>461576</v>
      </c>
      <c r="Z167" s="732">
        <v>0</v>
      </c>
      <c r="AA167" s="732">
        <v>1</v>
      </c>
      <c r="AB167" s="732">
        <v>1</v>
      </c>
      <c r="AC167" s="732">
        <v>0</v>
      </c>
      <c r="AD167" s="732" t="s">
        <v>318</v>
      </c>
      <c r="AE167" s="732">
        <v>0</v>
      </c>
      <c r="AH167" s="732">
        <v>0</v>
      </c>
      <c r="AI167" s="732">
        <v>0</v>
      </c>
      <c r="AJ167" s="732">
        <v>5104</v>
      </c>
      <c r="AK167" s="732" t="s">
        <v>787</v>
      </c>
      <c r="AL167" s="732" t="s">
        <v>368</v>
      </c>
      <c r="AM167" s="732">
        <v>0</v>
      </c>
      <c r="AN167" s="732">
        <v>0</v>
      </c>
      <c r="AO167" s="732">
        <v>0</v>
      </c>
      <c r="AP167" s="732">
        <v>0</v>
      </c>
      <c r="AQ167" s="732">
        <v>0</v>
      </c>
      <c r="AR167" s="732">
        <v>0</v>
      </c>
      <c r="AS167" s="732">
        <v>0</v>
      </c>
      <c r="AT167" s="732">
        <v>0</v>
      </c>
      <c r="AU167" s="732">
        <v>0</v>
      </c>
      <c r="AV167" s="732">
        <v>0</v>
      </c>
      <c r="AW167" s="732">
        <v>16739840</v>
      </c>
      <c r="AX167" s="732">
        <v>16638986</v>
      </c>
      <c r="AY167" s="732">
        <v>0</v>
      </c>
      <c r="AZ167" s="732">
        <v>915844</v>
      </c>
      <c r="BA167" s="732">
        <v>63.417000000000002</v>
      </c>
      <c r="BB167" s="732">
        <v>0</v>
      </c>
      <c r="BC167" s="732">
        <v>0</v>
      </c>
      <c r="BD167" s="732">
        <v>0</v>
      </c>
      <c r="BE167" s="732">
        <v>0</v>
      </c>
      <c r="BF167" s="732">
        <v>14648288</v>
      </c>
      <c r="BG167" s="732">
        <v>0</v>
      </c>
      <c r="BH167" s="732">
        <v>250</v>
      </c>
      <c r="BI167" s="732">
        <v>68750</v>
      </c>
      <c r="BJ167" s="732">
        <v>12</v>
      </c>
      <c r="BK167" s="732">
        <v>0</v>
      </c>
      <c r="BL167" s="732">
        <v>0</v>
      </c>
      <c r="BM167" s="732">
        <v>0</v>
      </c>
      <c r="BN167" s="732">
        <v>0</v>
      </c>
      <c r="BO167" s="732">
        <v>0</v>
      </c>
      <c r="BP167" s="732">
        <v>0</v>
      </c>
      <c r="BQ167" s="732">
        <v>5392</v>
      </c>
      <c r="BR167" s="732">
        <v>1</v>
      </c>
      <c r="BS167" s="732">
        <v>0</v>
      </c>
      <c r="BT167" s="732">
        <v>0</v>
      </c>
      <c r="BU167" s="732">
        <v>0</v>
      </c>
      <c r="BV167" s="732">
        <v>0</v>
      </c>
      <c r="BW167" s="732">
        <v>0</v>
      </c>
      <c r="BX167" s="732">
        <v>0</v>
      </c>
      <c r="BY167" s="732">
        <v>0</v>
      </c>
      <c r="BZ167" s="732">
        <v>0</v>
      </c>
      <c r="CA167" s="732">
        <v>0</v>
      </c>
      <c r="CB167" s="732">
        <v>0</v>
      </c>
      <c r="CC167" s="732">
        <v>0</v>
      </c>
      <c r="CG167" s="732">
        <v>0</v>
      </c>
      <c r="CH167" s="732">
        <v>32104</v>
      </c>
      <c r="CI167" s="732">
        <v>0</v>
      </c>
      <c r="CJ167" s="732">
        <v>4</v>
      </c>
      <c r="CK167" s="732">
        <v>0</v>
      </c>
      <c r="CL167" s="732">
        <v>0</v>
      </c>
      <c r="CN167" s="732">
        <v>0</v>
      </c>
      <c r="CO167" s="732">
        <v>1</v>
      </c>
      <c r="CP167" s="732">
        <v>0</v>
      </c>
      <c r="CQ167" s="732">
        <v>1.5830000000000002</v>
      </c>
      <c r="CR167" s="732">
        <v>1776.9580000000001</v>
      </c>
      <c r="CS167" s="732">
        <v>0</v>
      </c>
      <c r="CT167" s="732">
        <v>0</v>
      </c>
      <c r="CU167" s="732">
        <v>0</v>
      </c>
      <c r="CV167" s="732">
        <v>0</v>
      </c>
      <c r="CW167" s="732">
        <v>0</v>
      </c>
      <c r="CX167" s="732">
        <v>0</v>
      </c>
      <c r="CY167" s="732">
        <v>0</v>
      </c>
      <c r="CZ167" s="732">
        <v>0</v>
      </c>
      <c r="DA167" s="732">
        <v>1</v>
      </c>
      <c r="DB167" s="732">
        <v>10952505</v>
      </c>
      <c r="DC167" s="732">
        <v>0</v>
      </c>
      <c r="DD167" s="732">
        <v>0</v>
      </c>
      <c r="DE167" s="732">
        <v>1893762</v>
      </c>
      <c r="DF167" s="732">
        <v>1893762</v>
      </c>
      <c r="DG167" s="732">
        <v>1447.83</v>
      </c>
      <c r="DH167" s="732">
        <v>0</v>
      </c>
      <c r="DI167" s="732">
        <v>0</v>
      </c>
      <c r="DK167" s="732">
        <v>5392</v>
      </c>
      <c r="DL167" s="732">
        <v>0</v>
      </c>
      <c r="DM167" s="732">
        <v>1345474</v>
      </c>
      <c r="DN167" s="732">
        <v>0</v>
      </c>
      <c r="DO167" s="732">
        <v>0</v>
      </c>
      <c r="DP167" s="732">
        <v>0</v>
      </c>
      <c r="DQ167" s="732">
        <v>0</v>
      </c>
      <c r="DR167" s="732">
        <v>0</v>
      </c>
      <c r="DS167" s="732">
        <v>0</v>
      </c>
      <c r="DT167" s="732">
        <v>0</v>
      </c>
      <c r="DU167" s="732">
        <v>0</v>
      </c>
      <c r="DV167" s="732">
        <v>0</v>
      </c>
      <c r="DW167" s="732">
        <v>0</v>
      </c>
      <c r="DX167" s="732">
        <v>0</v>
      </c>
      <c r="DY167" s="732">
        <v>0</v>
      </c>
      <c r="DZ167" s="732">
        <v>0</v>
      </c>
      <c r="EA167" s="732">
        <v>0</v>
      </c>
      <c r="EB167" s="732">
        <v>0</v>
      </c>
      <c r="EC167" s="732">
        <v>26.461000000000002</v>
      </c>
      <c r="ED167" s="732">
        <v>190360</v>
      </c>
      <c r="EE167" s="732">
        <v>0</v>
      </c>
      <c r="EF167" s="732">
        <v>0</v>
      </c>
      <c r="EG167" s="732">
        <v>0</v>
      </c>
      <c r="EH167" s="732">
        <v>1155114</v>
      </c>
      <c r="EI167" s="732">
        <v>0</v>
      </c>
      <c r="EJ167" s="732">
        <v>0</v>
      </c>
      <c r="EK167" s="732">
        <v>44.688000000000002</v>
      </c>
      <c r="EL167" s="732">
        <v>0</v>
      </c>
      <c r="EM167" s="732">
        <v>10.158000000000001</v>
      </c>
      <c r="EN167" s="732">
        <v>2.4170000000000003</v>
      </c>
      <c r="EO167" s="732">
        <v>0</v>
      </c>
      <c r="EP167" s="732">
        <v>0</v>
      </c>
      <c r="EQ167" s="732">
        <v>57.263000000000005</v>
      </c>
      <c r="ER167" s="732">
        <v>0</v>
      </c>
      <c r="ES167" s="732">
        <v>176.62300000000002</v>
      </c>
      <c r="ET167" s="732">
        <v>32104</v>
      </c>
      <c r="EU167" s="732">
        <v>915844</v>
      </c>
      <c r="EV167" s="732">
        <v>0</v>
      </c>
      <c r="EW167" s="732">
        <v>0</v>
      </c>
      <c r="EX167" s="732">
        <v>0</v>
      </c>
      <c r="EZ167" s="732">
        <v>14203528</v>
      </c>
      <c r="FA167" s="732">
        <v>0</v>
      </c>
      <c r="FB167" s="732">
        <v>15119372</v>
      </c>
      <c r="FC167" s="732">
        <v>0.97326799999999991</v>
      </c>
      <c r="FD167" s="732">
        <v>0</v>
      </c>
      <c r="FE167" s="732">
        <v>1986970</v>
      </c>
      <c r="FF167" s="732">
        <v>448488</v>
      </c>
      <c r="FG167" s="732">
        <v>5.4563E-2</v>
      </c>
      <c r="FH167" s="732">
        <v>4.8908E-2</v>
      </c>
      <c r="FI167" s="732">
        <v>0</v>
      </c>
      <c r="FJ167" s="732">
        <v>0</v>
      </c>
      <c r="FK167" s="732">
        <v>2870.1190000000001</v>
      </c>
      <c r="FL167" s="732">
        <v>17586934</v>
      </c>
      <c r="FM167" s="732">
        <v>0</v>
      </c>
      <c r="FN167" s="732">
        <v>0</v>
      </c>
      <c r="FO167" s="732">
        <v>0</v>
      </c>
      <c r="FP167" s="732">
        <v>0</v>
      </c>
      <c r="FQ167" s="732">
        <v>0</v>
      </c>
      <c r="FR167" s="732">
        <v>0</v>
      </c>
      <c r="FS167" s="732">
        <v>0</v>
      </c>
      <c r="FT167" s="732">
        <v>0</v>
      </c>
      <c r="FU167" s="732">
        <v>0</v>
      </c>
      <c r="FV167" s="732">
        <v>0</v>
      </c>
      <c r="FW167" s="732">
        <v>0</v>
      </c>
      <c r="FX167" s="732">
        <v>0</v>
      </c>
      <c r="FY167" s="732">
        <v>0</v>
      </c>
      <c r="FZ167" s="732">
        <v>0</v>
      </c>
      <c r="GA167" s="732">
        <v>0</v>
      </c>
      <c r="GB167" s="732">
        <v>397305</v>
      </c>
      <c r="GC167" s="732">
        <v>397305</v>
      </c>
      <c r="GD167" s="732">
        <v>45</v>
      </c>
      <c r="GF167" s="732">
        <v>0</v>
      </c>
      <c r="GG167" s="732">
        <v>0</v>
      </c>
      <c r="GH167" s="732">
        <v>0</v>
      </c>
      <c r="GI167" s="732">
        <v>0</v>
      </c>
      <c r="GJ167" s="732">
        <v>0</v>
      </c>
      <c r="GK167" s="732">
        <v>5240</v>
      </c>
      <c r="GL167" s="732">
        <v>5584</v>
      </c>
      <c r="GM167" s="732">
        <v>0</v>
      </c>
      <c r="GN167" s="732">
        <v>0</v>
      </c>
      <c r="GO167" s="732">
        <v>0</v>
      </c>
      <c r="GP167" s="732">
        <v>17554830</v>
      </c>
      <c r="GQ167" s="732">
        <v>17554830</v>
      </c>
      <c r="GR167" s="732">
        <v>0</v>
      </c>
      <c r="GS167" s="732">
        <v>0</v>
      </c>
      <c r="GT167" s="732">
        <v>0</v>
      </c>
      <c r="HB167" s="732">
        <v>0</v>
      </c>
      <c r="HC167" s="732">
        <v>0</v>
      </c>
      <c r="HD167" s="732">
        <v>0</v>
      </c>
    </row>
    <row r="168" spans="1:212" x14ac:dyDescent="0.2">
      <c r="A168" s="732">
        <v>227804</v>
      </c>
      <c r="B168" s="732">
        <v>28349</v>
      </c>
      <c r="C168" s="732">
        <v>35</v>
      </c>
      <c r="D168" s="732">
        <v>2021</v>
      </c>
      <c r="E168" s="732">
        <v>5392</v>
      </c>
      <c r="F168" s="732">
        <v>0</v>
      </c>
      <c r="G168" s="732">
        <v>978.78500000000008</v>
      </c>
      <c r="H168" s="732">
        <v>945.12300000000005</v>
      </c>
      <c r="I168" s="732">
        <v>945.12300000000005</v>
      </c>
      <c r="J168" s="732">
        <v>978.78500000000008</v>
      </c>
      <c r="K168" s="732">
        <v>0</v>
      </c>
      <c r="L168" s="732">
        <v>6540</v>
      </c>
      <c r="M168" s="732">
        <v>0</v>
      </c>
      <c r="N168" s="732">
        <v>0</v>
      </c>
      <c r="P168" s="732">
        <v>978.78500000000008</v>
      </c>
      <c r="Q168" s="732">
        <v>0</v>
      </c>
      <c r="R168" s="732">
        <v>466597</v>
      </c>
      <c r="S168" s="732">
        <v>476.71000000000004</v>
      </c>
      <c r="U168" s="732">
        <v>0</v>
      </c>
      <c r="V168" s="732">
        <v>199.54300000000001</v>
      </c>
      <c r="W168" s="732">
        <v>130501</v>
      </c>
      <c r="X168" s="732">
        <v>130501</v>
      </c>
      <c r="Z168" s="732">
        <v>0</v>
      </c>
      <c r="AA168" s="732">
        <v>1</v>
      </c>
      <c r="AB168" s="732">
        <v>1</v>
      </c>
      <c r="AC168" s="732">
        <v>0</v>
      </c>
      <c r="AD168" s="732" t="s">
        <v>318</v>
      </c>
      <c r="AE168" s="732">
        <v>0</v>
      </c>
      <c r="AH168" s="732">
        <v>0</v>
      </c>
      <c r="AI168" s="732">
        <v>0</v>
      </c>
      <c r="AJ168" s="732">
        <v>5104</v>
      </c>
      <c r="AK168" s="732" t="s">
        <v>787</v>
      </c>
      <c r="AL168" s="732" t="s">
        <v>80</v>
      </c>
      <c r="AM168" s="732">
        <v>0</v>
      </c>
      <c r="AN168" s="732">
        <v>0</v>
      </c>
      <c r="AO168" s="732">
        <v>0</v>
      </c>
      <c r="AP168" s="732">
        <v>0</v>
      </c>
      <c r="AQ168" s="732">
        <v>0</v>
      </c>
      <c r="AR168" s="732">
        <v>0</v>
      </c>
      <c r="AS168" s="732">
        <v>0</v>
      </c>
      <c r="AT168" s="732">
        <v>0</v>
      </c>
      <c r="AU168" s="732">
        <v>0</v>
      </c>
      <c r="AV168" s="732">
        <v>0</v>
      </c>
      <c r="AW168" s="732">
        <v>8469081</v>
      </c>
      <c r="AX168" s="732">
        <v>8398131</v>
      </c>
      <c r="AY168" s="732">
        <v>0</v>
      </c>
      <c r="AZ168" s="732">
        <v>537547</v>
      </c>
      <c r="BA168" s="732">
        <v>0</v>
      </c>
      <c r="BB168" s="732">
        <v>9104</v>
      </c>
      <c r="BC168" s="732">
        <v>9104</v>
      </c>
      <c r="BD168" s="732">
        <v>11.6</v>
      </c>
      <c r="BE168" s="732">
        <v>0</v>
      </c>
      <c r="BF168" s="732">
        <v>7426083</v>
      </c>
      <c r="BG168" s="732">
        <v>0</v>
      </c>
      <c r="BH168" s="732">
        <v>258</v>
      </c>
      <c r="BI168" s="732">
        <v>70950</v>
      </c>
      <c r="BJ168" s="732">
        <v>12</v>
      </c>
      <c r="BK168" s="732">
        <v>0</v>
      </c>
      <c r="BL168" s="732">
        <v>0</v>
      </c>
      <c r="BM168" s="732">
        <v>0</v>
      </c>
      <c r="BN168" s="732">
        <v>0</v>
      </c>
      <c r="BO168" s="732">
        <v>0</v>
      </c>
      <c r="BP168" s="732">
        <v>0</v>
      </c>
      <c r="BQ168" s="732">
        <v>5392</v>
      </c>
      <c r="BR168" s="732">
        <v>1</v>
      </c>
      <c r="BS168" s="732">
        <v>0</v>
      </c>
      <c r="BT168" s="732">
        <v>0</v>
      </c>
      <c r="BU168" s="732">
        <v>0</v>
      </c>
      <c r="BV168" s="732">
        <v>0</v>
      </c>
      <c r="BW168" s="732">
        <v>0</v>
      </c>
      <c r="BX168" s="732">
        <v>0</v>
      </c>
      <c r="BY168" s="732">
        <v>0</v>
      </c>
      <c r="BZ168" s="732">
        <v>0</v>
      </c>
      <c r="CA168" s="732">
        <v>0</v>
      </c>
      <c r="CB168" s="732">
        <v>0</v>
      </c>
      <c r="CC168" s="732">
        <v>0</v>
      </c>
      <c r="CG168" s="732">
        <v>0</v>
      </c>
      <c r="CH168" s="732">
        <v>0</v>
      </c>
      <c r="CI168" s="732">
        <v>0</v>
      </c>
      <c r="CJ168" s="732">
        <v>4</v>
      </c>
      <c r="CK168" s="732">
        <v>0</v>
      </c>
      <c r="CL168" s="732">
        <v>0</v>
      </c>
      <c r="CN168" s="732">
        <v>0</v>
      </c>
      <c r="CO168" s="732">
        <v>1</v>
      </c>
      <c r="CP168" s="732">
        <v>0</v>
      </c>
      <c r="CQ168" s="732">
        <v>0</v>
      </c>
      <c r="CR168" s="732">
        <v>978.78500000000008</v>
      </c>
      <c r="CS168" s="732">
        <v>0</v>
      </c>
      <c r="CT168" s="732">
        <v>0</v>
      </c>
      <c r="CU168" s="732">
        <v>0</v>
      </c>
      <c r="CV168" s="732">
        <v>0</v>
      </c>
      <c r="CW168" s="732">
        <v>0</v>
      </c>
      <c r="CX168" s="732">
        <v>0</v>
      </c>
      <c r="CY168" s="732">
        <v>0</v>
      </c>
      <c r="CZ168" s="732">
        <v>0</v>
      </c>
      <c r="DA168" s="732">
        <v>1</v>
      </c>
      <c r="DB168" s="732">
        <v>6181104</v>
      </c>
      <c r="DC168" s="732">
        <v>0</v>
      </c>
      <c r="DD168" s="732">
        <v>0</v>
      </c>
      <c r="DE168" s="732">
        <v>487008</v>
      </c>
      <c r="DF168" s="732">
        <v>487008</v>
      </c>
      <c r="DG168" s="732">
        <v>372.33</v>
      </c>
      <c r="DH168" s="732">
        <v>0</v>
      </c>
      <c r="DI168" s="732">
        <v>0</v>
      </c>
      <c r="DK168" s="732">
        <v>5392</v>
      </c>
      <c r="DL168" s="732">
        <v>0</v>
      </c>
      <c r="DM168" s="732">
        <v>725214</v>
      </c>
      <c r="DN168" s="732">
        <v>0</v>
      </c>
      <c r="DO168" s="732">
        <v>0</v>
      </c>
      <c r="DP168" s="732">
        <v>0</v>
      </c>
      <c r="DQ168" s="732">
        <v>0</v>
      </c>
      <c r="DR168" s="732">
        <v>0</v>
      </c>
      <c r="DS168" s="732">
        <v>0</v>
      </c>
      <c r="DT168" s="732">
        <v>0</v>
      </c>
      <c r="DU168" s="732">
        <v>0</v>
      </c>
      <c r="DV168" s="732">
        <v>0</v>
      </c>
      <c r="DW168" s="732">
        <v>0</v>
      </c>
      <c r="DX168" s="732">
        <v>0</v>
      </c>
      <c r="DY168" s="732">
        <v>0</v>
      </c>
      <c r="DZ168" s="732">
        <v>0</v>
      </c>
      <c r="EA168" s="732">
        <v>0</v>
      </c>
      <c r="EB168" s="732">
        <v>0</v>
      </c>
      <c r="EC168" s="732">
        <v>36.35</v>
      </c>
      <c r="ED168" s="732">
        <v>261502</v>
      </c>
      <c r="EE168" s="732">
        <v>0</v>
      </c>
      <c r="EF168" s="732">
        <v>0</v>
      </c>
      <c r="EG168" s="732">
        <v>0</v>
      </c>
      <c r="EH168" s="732">
        <v>463712</v>
      </c>
      <c r="EI168" s="732">
        <v>0</v>
      </c>
      <c r="EJ168" s="732">
        <v>0</v>
      </c>
      <c r="EK168" s="732">
        <v>19.209</v>
      </c>
      <c r="EL168" s="732">
        <v>0</v>
      </c>
      <c r="EM168" s="732">
        <v>1.994</v>
      </c>
      <c r="EN168" s="732">
        <v>1.4590000000000001</v>
      </c>
      <c r="EO168" s="732">
        <v>0</v>
      </c>
      <c r="EP168" s="732">
        <v>0</v>
      </c>
      <c r="EQ168" s="732">
        <v>22.662000000000003</v>
      </c>
      <c r="ER168" s="732">
        <v>0</v>
      </c>
      <c r="ES168" s="732">
        <v>70.903999999999996</v>
      </c>
      <c r="ET168" s="732">
        <v>0</v>
      </c>
      <c r="EU168" s="732">
        <v>537547</v>
      </c>
      <c r="EV168" s="732">
        <v>0</v>
      </c>
      <c r="EW168" s="732">
        <v>0</v>
      </c>
      <c r="EX168" s="732">
        <v>0</v>
      </c>
      <c r="EZ168" s="732">
        <v>7163453</v>
      </c>
      <c r="FA168" s="732">
        <v>0</v>
      </c>
      <c r="FB168" s="732">
        <v>7701000</v>
      </c>
      <c r="FC168" s="732">
        <v>0.97326799999999991</v>
      </c>
      <c r="FD168" s="732">
        <v>0</v>
      </c>
      <c r="FE168" s="732">
        <v>1007313</v>
      </c>
      <c r="FF168" s="732">
        <v>227365</v>
      </c>
      <c r="FG168" s="732">
        <v>5.4563E-2</v>
      </c>
      <c r="FH168" s="732">
        <v>4.8908E-2</v>
      </c>
      <c r="FI168" s="732">
        <v>0</v>
      </c>
      <c r="FJ168" s="732">
        <v>0</v>
      </c>
      <c r="FK168" s="732">
        <v>1455.0330000000001</v>
      </c>
      <c r="FL168" s="732">
        <v>8935678</v>
      </c>
      <c r="FM168" s="732">
        <v>0</v>
      </c>
      <c r="FN168" s="732">
        <v>0</v>
      </c>
      <c r="FO168" s="732">
        <v>0</v>
      </c>
      <c r="FP168" s="732">
        <v>0</v>
      </c>
      <c r="FQ168" s="732">
        <v>0</v>
      </c>
      <c r="FR168" s="732">
        <v>0</v>
      </c>
      <c r="FS168" s="732">
        <v>0</v>
      </c>
      <c r="FT168" s="732">
        <v>0</v>
      </c>
      <c r="FU168" s="732">
        <v>0</v>
      </c>
      <c r="FV168" s="732">
        <v>0</v>
      </c>
      <c r="FW168" s="732">
        <v>0</v>
      </c>
      <c r="FX168" s="732">
        <v>0</v>
      </c>
      <c r="FY168" s="732">
        <v>0</v>
      </c>
      <c r="FZ168" s="732">
        <v>0</v>
      </c>
      <c r="GA168" s="732">
        <v>0</v>
      </c>
      <c r="GB168" s="732">
        <v>97119</v>
      </c>
      <c r="GC168" s="732">
        <v>97119</v>
      </c>
      <c r="GD168" s="732">
        <v>11</v>
      </c>
      <c r="GF168" s="732">
        <v>0</v>
      </c>
      <c r="GG168" s="732">
        <v>0</v>
      </c>
      <c r="GH168" s="732">
        <v>0</v>
      </c>
      <c r="GI168" s="732">
        <v>0</v>
      </c>
      <c r="GJ168" s="732">
        <v>0</v>
      </c>
      <c r="GK168" s="732">
        <v>5205</v>
      </c>
      <c r="GL168" s="732">
        <v>20185</v>
      </c>
      <c r="GM168" s="732">
        <v>0</v>
      </c>
      <c r="GN168" s="732">
        <v>0</v>
      </c>
      <c r="GO168" s="732">
        <v>0</v>
      </c>
      <c r="GP168" s="732">
        <v>8935678</v>
      </c>
      <c r="GQ168" s="732">
        <v>8935678</v>
      </c>
      <c r="GR168" s="732">
        <v>0</v>
      </c>
      <c r="GS168" s="732">
        <v>0</v>
      </c>
      <c r="GT168" s="732">
        <v>0</v>
      </c>
      <c r="HB168" s="732">
        <v>0</v>
      </c>
      <c r="HC168" s="732">
        <v>0</v>
      </c>
      <c r="HD168" s="732">
        <v>0</v>
      </c>
    </row>
    <row r="169" spans="1:212" x14ac:dyDescent="0.2">
      <c r="A169" s="732">
        <v>227805</v>
      </c>
      <c r="B169" s="732">
        <v>28349</v>
      </c>
      <c r="C169" s="732">
        <v>35</v>
      </c>
      <c r="D169" s="732">
        <v>2021</v>
      </c>
      <c r="E169" s="732">
        <v>5392</v>
      </c>
      <c r="F169" s="732">
        <v>0</v>
      </c>
      <c r="G169" s="732">
        <v>337.56700000000001</v>
      </c>
      <c r="H169" s="732">
        <v>331.35300000000001</v>
      </c>
      <c r="I169" s="732">
        <v>331.35300000000001</v>
      </c>
      <c r="J169" s="732">
        <v>337.56700000000001</v>
      </c>
      <c r="K169" s="732">
        <v>0</v>
      </c>
      <c r="L169" s="732">
        <v>6540</v>
      </c>
      <c r="M169" s="732">
        <v>0</v>
      </c>
      <c r="N169" s="732">
        <v>0</v>
      </c>
      <c r="P169" s="732">
        <v>337.56700000000001</v>
      </c>
      <c r="Q169" s="732">
        <v>0</v>
      </c>
      <c r="R169" s="732">
        <v>160922</v>
      </c>
      <c r="S169" s="732">
        <v>476.71000000000004</v>
      </c>
      <c r="U169" s="732">
        <v>0</v>
      </c>
      <c r="V169" s="732">
        <v>0</v>
      </c>
      <c r="W169" s="732">
        <v>0</v>
      </c>
      <c r="X169" s="732">
        <v>0</v>
      </c>
      <c r="Z169" s="732">
        <v>0</v>
      </c>
      <c r="AA169" s="732">
        <v>1</v>
      </c>
      <c r="AB169" s="732">
        <v>1</v>
      </c>
      <c r="AC169" s="732">
        <v>0</v>
      </c>
      <c r="AD169" s="732" t="s">
        <v>318</v>
      </c>
      <c r="AE169" s="732">
        <v>0</v>
      </c>
      <c r="AH169" s="732">
        <v>0</v>
      </c>
      <c r="AI169" s="732">
        <v>0</v>
      </c>
      <c r="AJ169" s="732">
        <v>5104</v>
      </c>
      <c r="AK169" s="732" t="s">
        <v>787</v>
      </c>
      <c r="AL169" s="732" t="s">
        <v>81</v>
      </c>
      <c r="AM169" s="732">
        <v>0</v>
      </c>
      <c r="AN169" s="732">
        <v>0</v>
      </c>
      <c r="AO169" s="732">
        <v>0</v>
      </c>
      <c r="AP169" s="732">
        <v>0</v>
      </c>
      <c r="AQ169" s="732">
        <v>0</v>
      </c>
      <c r="AR169" s="732">
        <v>0</v>
      </c>
      <c r="AS169" s="732">
        <v>0</v>
      </c>
      <c r="AT169" s="732">
        <v>0</v>
      </c>
      <c r="AU169" s="732">
        <v>0</v>
      </c>
      <c r="AV169" s="732">
        <v>0</v>
      </c>
      <c r="AW169" s="732">
        <v>3141965</v>
      </c>
      <c r="AX169" s="732">
        <v>3133063</v>
      </c>
      <c r="AY169" s="732">
        <v>0</v>
      </c>
      <c r="AZ169" s="732">
        <v>164386</v>
      </c>
      <c r="BA169" s="732">
        <v>10.5</v>
      </c>
      <c r="BB169" s="732">
        <v>0</v>
      </c>
      <c r="BC169" s="732">
        <v>0</v>
      </c>
      <c r="BD169" s="732">
        <v>0</v>
      </c>
      <c r="BE169" s="732">
        <v>0</v>
      </c>
      <c r="BF169" s="732">
        <v>2759408</v>
      </c>
      <c r="BG169" s="732">
        <v>0</v>
      </c>
      <c r="BH169" s="732">
        <v>12.598000000000001</v>
      </c>
      <c r="BI169" s="732">
        <v>3464</v>
      </c>
      <c r="BJ169" s="732">
        <v>12</v>
      </c>
      <c r="BK169" s="732">
        <v>0</v>
      </c>
      <c r="BL169" s="732">
        <v>0</v>
      </c>
      <c r="BM169" s="732">
        <v>0</v>
      </c>
      <c r="BN169" s="732">
        <v>0</v>
      </c>
      <c r="BO169" s="732">
        <v>0</v>
      </c>
      <c r="BP169" s="732">
        <v>0</v>
      </c>
      <c r="BQ169" s="732">
        <v>5392</v>
      </c>
      <c r="BR169" s="732">
        <v>1</v>
      </c>
      <c r="BS169" s="732">
        <v>0</v>
      </c>
      <c r="BT169" s="732">
        <v>0</v>
      </c>
      <c r="BU169" s="732">
        <v>0</v>
      </c>
      <c r="BV169" s="732">
        <v>0</v>
      </c>
      <c r="BW169" s="732">
        <v>0</v>
      </c>
      <c r="BX169" s="732">
        <v>0</v>
      </c>
      <c r="BY169" s="732">
        <v>0</v>
      </c>
      <c r="BZ169" s="732">
        <v>0</v>
      </c>
      <c r="CA169" s="732">
        <v>0</v>
      </c>
      <c r="CB169" s="732">
        <v>0</v>
      </c>
      <c r="CC169" s="732">
        <v>0</v>
      </c>
      <c r="CG169" s="732">
        <v>0</v>
      </c>
      <c r="CH169" s="732">
        <v>5438</v>
      </c>
      <c r="CI169" s="732">
        <v>0</v>
      </c>
      <c r="CJ169" s="732">
        <v>4</v>
      </c>
      <c r="CK169" s="732">
        <v>0</v>
      </c>
      <c r="CL169" s="732">
        <v>0</v>
      </c>
      <c r="CN169" s="732">
        <v>0</v>
      </c>
      <c r="CO169" s="732">
        <v>1</v>
      </c>
      <c r="CP169" s="732">
        <v>0</v>
      </c>
      <c r="CQ169" s="732">
        <v>0.75</v>
      </c>
      <c r="CR169" s="732">
        <v>337.56700000000001</v>
      </c>
      <c r="CS169" s="732">
        <v>0</v>
      </c>
      <c r="CT169" s="732">
        <v>0</v>
      </c>
      <c r="CU169" s="732">
        <v>0</v>
      </c>
      <c r="CV169" s="732">
        <v>0</v>
      </c>
      <c r="CW169" s="732">
        <v>0</v>
      </c>
      <c r="CX169" s="732">
        <v>0</v>
      </c>
      <c r="CY169" s="732">
        <v>0</v>
      </c>
      <c r="CZ169" s="732">
        <v>0</v>
      </c>
      <c r="DA169" s="732">
        <v>1</v>
      </c>
      <c r="DB169" s="732">
        <v>2167049</v>
      </c>
      <c r="DC169" s="732">
        <v>0</v>
      </c>
      <c r="DD169" s="732">
        <v>0</v>
      </c>
      <c r="DE169" s="732">
        <v>395016</v>
      </c>
      <c r="DF169" s="732">
        <v>395016</v>
      </c>
      <c r="DG169" s="732">
        <v>302</v>
      </c>
      <c r="DH169" s="732">
        <v>0</v>
      </c>
      <c r="DI169" s="732">
        <v>0</v>
      </c>
      <c r="DK169" s="732">
        <v>5392</v>
      </c>
      <c r="DL169" s="732">
        <v>0</v>
      </c>
      <c r="DM169" s="732">
        <v>273134</v>
      </c>
      <c r="DN169" s="732">
        <v>0</v>
      </c>
      <c r="DO169" s="732">
        <v>0</v>
      </c>
      <c r="DP169" s="732">
        <v>0</v>
      </c>
      <c r="DQ169" s="732">
        <v>0</v>
      </c>
      <c r="DR169" s="732">
        <v>0</v>
      </c>
      <c r="DS169" s="732">
        <v>0</v>
      </c>
      <c r="DT169" s="732">
        <v>0</v>
      </c>
      <c r="DU169" s="732">
        <v>0</v>
      </c>
      <c r="DV169" s="732">
        <v>0</v>
      </c>
      <c r="DW169" s="732">
        <v>0</v>
      </c>
      <c r="DX169" s="732">
        <v>0</v>
      </c>
      <c r="DY169" s="732">
        <v>0</v>
      </c>
      <c r="DZ169" s="732">
        <v>0</v>
      </c>
      <c r="EA169" s="732">
        <v>0</v>
      </c>
      <c r="EB169" s="732">
        <v>0</v>
      </c>
      <c r="EC169" s="732">
        <v>20.616</v>
      </c>
      <c r="ED169" s="732">
        <v>148312</v>
      </c>
      <c r="EE169" s="732">
        <v>0</v>
      </c>
      <c r="EF169" s="732">
        <v>0</v>
      </c>
      <c r="EG169" s="732">
        <v>0</v>
      </c>
      <c r="EH169" s="732">
        <v>124822</v>
      </c>
      <c r="EI169" s="732">
        <v>0</v>
      </c>
      <c r="EJ169" s="732">
        <v>0</v>
      </c>
      <c r="EK169" s="732">
        <v>5.992</v>
      </c>
      <c r="EL169" s="732">
        <v>0</v>
      </c>
      <c r="EM169" s="732">
        <v>0</v>
      </c>
      <c r="EN169" s="732">
        <v>0.222</v>
      </c>
      <c r="EO169" s="732">
        <v>0</v>
      </c>
      <c r="EP169" s="732">
        <v>0</v>
      </c>
      <c r="EQ169" s="732">
        <v>6.2140000000000004</v>
      </c>
      <c r="ER169" s="732">
        <v>0</v>
      </c>
      <c r="ES169" s="732">
        <v>19.086000000000002</v>
      </c>
      <c r="ET169" s="732">
        <v>5438</v>
      </c>
      <c r="EU169" s="732">
        <v>164386</v>
      </c>
      <c r="EV169" s="732">
        <v>0</v>
      </c>
      <c r="EW169" s="732">
        <v>0</v>
      </c>
      <c r="EX169" s="732">
        <v>0</v>
      </c>
      <c r="EZ169" s="732">
        <v>2674277</v>
      </c>
      <c r="FA169" s="732">
        <v>0</v>
      </c>
      <c r="FB169" s="732">
        <v>2838663</v>
      </c>
      <c r="FC169" s="732">
        <v>0.97326799999999991</v>
      </c>
      <c r="FD169" s="732">
        <v>0</v>
      </c>
      <c r="FE169" s="732">
        <v>374301</v>
      </c>
      <c r="FF169" s="732">
        <v>84485</v>
      </c>
      <c r="FG169" s="732">
        <v>5.4563E-2</v>
      </c>
      <c r="FH169" s="732">
        <v>4.8908E-2</v>
      </c>
      <c r="FI169" s="732">
        <v>0</v>
      </c>
      <c r="FJ169" s="732">
        <v>0</v>
      </c>
      <c r="FK169" s="732">
        <v>540.66600000000005</v>
      </c>
      <c r="FL169" s="732">
        <v>3302887</v>
      </c>
      <c r="FM169" s="732">
        <v>0</v>
      </c>
      <c r="FN169" s="732">
        <v>0</v>
      </c>
      <c r="FO169" s="732">
        <v>0</v>
      </c>
      <c r="FP169" s="732">
        <v>0</v>
      </c>
      <c r="FQ169" s="732">
        <v>0</v>
      </c>
      <c r="FR169" s="732">
        <v>0</v>
      </c>
      <c r="FS169" s="732">
        <v>0</v>
      </c>
      <c r="FT169" s="732">
        <v>0</v>
      </c>
      <c r="FU169" s="732">
        <v>0</v>
      </c>
      <c r="FV169" s="732">
        <v>0</v>
      </c>
      <c r="FW169" s="732">
        <v>0</v>
      </c>
      <c r="FX169" s="732">
        <v>0</v>
      </c>
      <c r="FY169" s="732">
        <v>0</v>
      </c>
      <c r="FZ169" s="732">
        <v>0</v>
      </c>
      <c r="GA169" s="732">
        <v>0</v>
      </c>
      <c r="GB169" s="732">
        <v>0</v>
      </c>
      <c r="GC169" s="732">
        <v>0</v>
      </c>
      <c r="GD169" s="732">
        <v>0</v>
      </c>
      <c r="GF169" s="732">
        <v>0</v>
      </c>
      <c r="GG169" s="732">
        <v>0</v>
      </c>
      <c r="GH169" s="732">
        <v>0</v>
      </c>
      <c r="GI169" s="732">
        <v>0</v>
      </c>
      <c r="GJ169" s="732">
        <v>0</v>
      </c>
      <c r="GK169" s="732">
        <v>5191</v>
      </c>
      <c r="GL169" s="732">
        <v>4692</v>
      </c>
      <c r="GM169" s="732">
        <v>0</v>
      </c>
      <c r="GN169" s="732">
        <v>0</v>
      </c>
      <c r="GO169" s="732">
        <v>0</v>
      </c>
      <c r="GP169" s="732">
        <v>3297449</v>
      </c>
      <c r="GQ169" s="732">
        <v>3297449</v>
      </c>
      <c r="GR169" s="732">
        <v>0</v>
      </c>
      <c r="GS169" s="732">
        <v>0</v>
      </c>
      <c r="GT169" s="732">
        <v>0</v>
      </c>
      <c r="HB169" s="732">
        <v>0</v>
      </c>
      <c r="HC169" s="732">
        <v>0</v>
      </c>
      <c r="HD169" s="732">
        <v>0</v>
      </c>
    </row>
    <row r="170" spans="1:212" x14ac:dyDescent="0.2">
      <c r="A170" s="732">
        <v>227806</v>
      </c>
      <c r="B170" s="732">
        <v>28349</v>
      </c>
      <c r="C170" s="732">
        <v>35</v>
      </c>
      <c r="D170" s="732">
        <v>2021</v>
      </c>
      <c r="E170" s="732">
        <v>5392</v>
      </c>
      <c r="F170" s="732">
        <v>0</v>
      </c>
      <c r="G170" s="732">
        <v>564.1</v>
      </c>
      <c r="H170" s="732">
        <v>384.10599999999999</v>
      </c>
      <c r="I170" s="732">
        <v>384.10599999999999</v>
      </c>
      <c r="J170" s="732">
        <v>564.1</v>
      </c>
      <c r="K170" s="732">
        <v>0</v>
      </c>
      <c r="L170" s="732">
        <v>6540</v>
      </c>
      <c r="M170" s="732">
        <v>0</v>
      </c>
      <c r="N170" s="732">
        <v>0</v>
      </c>
      <c r="P170" s="732">
        <v>564.1</v>
      </c>
      <c r="Q170" s="732">
        <v>0</v>
      </c>
      <c r="R170" s="732">
        <v>268912</v>
      </c>
      <c r="S170" s="732">
        <v>476.71000000000004</v>
      </c>
      <c r="U170" s="732">
        <v>0</v>
      </c>
      <c r="V170" s="732">
        <v>23.150000000000002</v>
      </c>
      <c r="W170" s="732">
        <v>15140</v>
      </c>
      <c r="X170" s="732">
        <v>15140</v>
      </c>
      <c r="Z170" s="732">
        <v>0</v>
      </c>
      <c r="AA170" s="732">
        <v>1</v>
      </c>
      <c r="AB170" s="732">
        <v>1</v>
      </c>
      <c r="AC170" s="732">
        <v>0</v>
      </c>
      <c r="AD170" s="732" t="s">
        <v>318</v>
      </c>
      <c r="AE170" s="732">
        <v>0</v>
      </c>
      <c r="AH170" s="732">
        <v>0</v>
      </c>
      <c r="AI170" s="732">
        <v>0</v>
      </c>
      <c r="AJ170" s="732">
        <v>5104</v>
      </c>
      <c r="AK170" s="732" t="s">
        <v>787</v>
      </c>
      <c r="AL170" s="732" t="s">
        <v>87</v>
      </c>
      <c r="AM170" s="732">
        <v>0</v>
      </c>
      <c r="AN170" s="732">
        <v>0</v>
      </c>
      <c r="AO170" s="732">
        <v>0</v>
      </c>
      <c r="AP170" s="732">
        <v>0</v>
      </c>
      <c r="AQ170" s="732">
        <v>0</v>
      </c>
      <c r="AR170" s="732">
        <v>0</v>
      </c>
      <c r="AS170" s="732">
        <v>0</v>
      </c>
      <c r="AT170" s="732">
        <v>0</v>
      </c>
      <c r="AU170" s="732">
        <v>0</v>
      </c>
      <c r="AV170" s="732">
        <v>0</v>
      </c>
      <c r="AW170" s="732">
        <v>9420432</v>
      </c>
      <c r="AX170" s="732">
        <v>9325557</v>
      </c>
      <c r="AY170" s="732">
        <v>0</v>
      </c>
      <c r="AZ170" s="732">
        <v>363787</v>
      </c>
      <c r="BA170" s="732">
        <v>0</v>
      </c>
      <c r="BB170" s="732">
        <v>0</v>
      </c>
      <c r="BC170" s="732">
        <v>0</v>
      </c>
      <c r="BD170" s="732">
        <v>0</v>
      </c>
      <c r="BE170" s="732">
        <v>0</v>
      </c>
      <c r="BF170" s="732">
        <v>8037396</v>
      </c>
      <c r="BG170" s="732">
        <v>0</v>
      </c>
      <c r="BH170" s="732">
        <v>345</v>
      </c>
      <c r="BI170" s="732">
        <v>94875</v>
      </c>
      <c r="BJ170" s="732">
        <v>12</v>
      </c>
      <c r="BK170" s="732">
        <v>0</v>
      </c>
      <c r="BL170" s="732">
        <v>0</v>
      </c>
      <c r="BM170" s="732">
        <v>0</v>
      </c>
      <c r="BN170" s="732">
        <v>0</v>
      </c>
      <c r="BO170" s="732">
        <v>0</v>
      </c>
      <c r="BP170" s="732">
        <v>0</v>
      </c>
      <c r="BQ170" s="732">
        <v>5392</v>
      </c>
      <c r="BR170" s="732">
        <v>1</v>
      </c>
      <c r="BS170" s="732">
        <v>0</v>
      </c>
      <c r="BT170" s="732">
        <v>0</v>
      </c>
      <c r="BU170" s="732">
        <v>0</v>
      </c>
      <c r="BV170" s="732">
        <v>0</v>
      </c>
      <c r="BW170" s="732">
        <v>0</v>
      </c>
      <c r="BX170" s="732">
        <v>0</v>
      </c>
      <c r="BY170" s="732">
        <v>0</v>
      </c>
      <c r="BZ170" s="732">
        <v>0</v>
      </c>
      <c r="CA170" s="732">
        <v>0</v>
      </c>
      <c r="CB170" s="732">
        <v>0</v>
      </c>
      <c r="CC170" s="732">
        <v>0</v>
      </c>
      <c r="CG170" s="732">
        <v>0</v>
      </c>
      <c r="CH170" s="732">
        <v>0</v>
      </c>
      <c r="CI170" s="732">
        <v>0</v>
      </c>
      <c r="CJ170" s="732">
        <v>4</v>
      </c>
      <c r="CK170" s="732">
        <v>0</v>
      </c>
      <c r="CL170" s="732">
        <v>0</v>
      </c>
      <c r="CN170" s="732">
        <v>0</v>
      </c>
      <c r="CO170" s="732">
        <v>1</v>
      </c>
      <c r="CP170" s="732">
        <v>0.874</v>
      </c>
      <c r="CQ170" s="732">
        <v>0</v>
      </c>
      <c r="CR170" s="732">
        <v>564.1</v>
      </c>
      <c r="CS170" s="732">
        <v>0</v>
      </c>
      <c r="CT170" s="732">
        <v>0</v>
      </c>
      <c r="CU170" s="732">
        <v>0</v>
      </c>
      <c r="CV170" s="732">
        <v>0</v>
      </c>
      <c r="CW170" s="732">
        <v>0</v>
      </c>
      <c r="CX170" s="732">
        <v>0</v>
      </c>
      <c r="CY170" s="732">
        <v>0</v>
      </c>
      <c r="CZ170" s="732">
        <v>0</v>
      </c>
      <c r="DA170" s="732">
        <v>1</v>
      </c>
      <c r="DB170" s="732">
        <v>2512053</v>
      </c>
      <c r="DC170" s="732">
        <v>0</v>
      </c>
      <c r="DD170" s="732">
        <v>0</v>
      </c>
      <c r="DE170" s="732">
        <v>914292</v>
      </c>
      <c r="DF170" s="732">
        <v>928067</v>
      </c>
      <c r="DG170" s="732">
        <v>699</v>
      </c>
      <c r="DH170" s="732">
        <v>0</v>
      </c>
      <c r="DI170" s="732">
        <v>13775</v>
      </c>
      <c r="DK170" s="732">
        <v>5392</v>
      </c>
      <c r="DL170" s="732">
        <v>0</v>
      </c>
      <c r="DM170" s="732">
        <v>4802893</v>
      </c>
      <c r="DN170" s="732">
        <v>0</v>
      </c>
      <c r="DO170" s="732">
        <v>0</v>
      </c>
      <c r="DP170" s="732">
        <v>0</v>
      </c>
      <c r="DQ170" s="732">
        <v>0</v>
      </c>
      <c r="DR170" s="732">
        <v>0</v>
      </c>
      <c r="DS170" s="732">
        <v>0</v>
      </c>
      <c r="DT170" s="732">
        <v>0</v>
      </c>
      <c r="DU170" s="732">
        <v>0</v>
      </c>
      <c r="DV170" s="732">
        <v>0</v>
      </c>
      <c r="DW170" s="732">
        <v>0</v>
      </c>
      <c r="DX170" s="732">
        <v>0</v>
      </c>
      <c r="DY170" s="732">
        <v>0</v>
      </c>
      <c r="DZ170" s="732">
        <v>0</v>
      </c>
      <c r="EA170" s="732">
        <v>0.218</v>
      </c>
      <c r="EB170" s="732">
        <v>0</v>
      </c>
      <c r="EC170" s="732">
        <v>13.633000000000001</v>
      </c>
      <c r="ED170" s="732">
        <v>98076</v>
      </c>
      <c r="EE170" s="732">
        <v>0</v>
      </c>
      <c r="EF170" s="732">
        <v>0</v>
      </c>
      <c r="EG170" s="732">
        <v>0</v>
      </c>
      <c r="EH170" s="732">
        <v>100160</v>
      </c>
      <c r="EI170" s="732">
        <v>4604657</v>
      </c>
      <c r="EJ170" s="732">
        <v>176.01900000000001</v>
      </c>
      <c r="EK170" s="732">
        <v>2.2800000000000002</v>
      </c>
      <c r="EL170" s="732">
        <v>0</v>
      </c>
      <c r="EM170" s="732">
        <v>0</v>
      </c>
      <c r="EN170" s="732">
        <v>1.4770000000000001</v>
      </c>
      <c r="EO170" s="732">
        <v>0</v>
      </c>
      <c r="EP170" s="732">
        <v>0</v>
      </c>
      <c r="EQ170" s="732">
        <v>179.994</v>
      </c>
      <c r="ER170" s="732">
        <v>0</v>
      </c>
      <c r="ES170" s="732">
        <v>15.315000000000001</v>
      </c>
      <c r="ET170" s="732">
        <v>0</v>
      </c>
      <c r="EU170" s="732">
        <v>363787</v>
      </c>
      <c r="EV170" s="732">
        <v>0</v>
      </c>
      <c r="EW170" s="732">
        <v>0</v>
      </c>
      <c r="EX170" s="732">
        <v>0</v>
      </c>
      <c r="EZ170" s="732">
        <v>7989241</v>
      </c>
      <c r="FA170" s="732">
        <v>0</v>
      </c>
      <c r="FB170" s="732">
        <v>8353028</v>
      </c>
      <c r="FC170" s="732">
        <v>0.97326799999999991</v>
      </c>
      <c r="FD170" s="732">
        <v>0</v>
      </c>
      <c r="FE170" s="732">
        <v>1090234</v>
      </c>
      <c r="FF170" s="732">
        <v>246082</v>
      </c>
      <c r="FG170" s="732">
        <v>5.4563E-2</v>
      </c>
      <c r="FH170" s="732">
        <v>4.8908E-2</v>
      </c>
      <c r="FI170" s="732">
        <v>0</v>
      </c>
      <c r="FJ170" s="732">
        <v>0</v>
      </c>
      <c r="FK170" s="732">
        <v>1574.8110000000001</v>
      </c>
      <c r="FL170" s="732">
        <v>9689344</v>
      </c>
      <c r="FM170" s="732">
        <v>0</v>
      </c>
      <c r="FN170" s="732">
        <v>0</v>
      </c>
      <c r="FO170" s="732">
        <v>0</v>
      </c>
      <c r="FP170" s="732">
        <v>0</v>
      </c>
      <c r="FQ170" s="732">
        <v>0</v>
      </c>
      <c r="FR170" s="732">
        <v>0</v>
      </c>
      <c r="FS170" s="732">
        <v>0</v>
      </c>
      <c r="FT170" s="732">
        <v>0</v>
      </c>
      <c r="FU170" s="732">
        <v>0</v>
      </c>
      <c r="FV170" s="732">
        <v>0</v>
      </c>
      <c r="FW170" s="732">
        <v>0</v>
      </c>
      <c r="FX170" s="732">
        <v>0</v>
      </c>
      <c r="FY170" s="732">
        <v>0</v>
      </c>
      <c r="FZ170" s="732">
        <v>0</v>
      </c>
      <c r="GA170" s="732">
        <v>0</v>
      </c>
      <c r="GB170" s="732">
        <v>0</v>
      </c>
      <c r="GC170" s="732">
        <v>0</v>
      </c>
      <c r="GD170" s="732">
        <v>0</v>
      </c>
      <c r="GF170" s="732">
        <v>0</v>
      </c>
      <c r="GG170" s="732">
        <v>0</v>
      </c>
      <c r="GH170" s="732">
        <v>0</v>
      </c>
      <c r="GI170" s="732">
        <v>0</v>
      </c>
      <c r="GJ170" s="732">
        <v>0</v>
      </c>
      <c r="GK170" s="732">
        <v>5062</v>
      </c>
      <c r="GL170" s="732">
        <v>68817</v>
      </c>
      <c r="GM170" s="732">
        <v>0</v>
      </c>
      <c r="GN170" s="732">
        <v>0</v>
      </c>
      <c r="GO170" s="732">
        <v>0</v>
      </c>
      <c r="GP170" s="732">
        <v>9689344</v>
      </c>
      <c r="GQ170" s="732">
        <v>9689344</v>
      </c>
      <c r="GR170" s="732">
        <v>0</v>
      </c>
      <c r="GS170" s="732">
        <v>0</v>
      </c>
      <c r="GT170" s="732">
        <v>0</v>
      </c>
      <c r="HB170" s="732">
        <v>0</v>
      </c>
      <c r="HC170" s="732">
        <v>0</v>
      </c>
      <c r="HD170" s="732">
        <v>0</v>
      </c>
    </row>
    <row r="171" spans="1:212" x14ac:dyDescent="0.2">
      <c r="A171" s="732">
        <v>227814</v>
      </c>
      <c r="B171" s="732">
        <v>28349</v>
      </c>
      <c r="C171" s="732">
        <v>35</v>
      </c>
      <c r="D171" s="732">
        <v>2021</v>
      </c>
      <c r="E171" s="732">
        <v>5392</v>
      </c>
      <c r="F171" s="732">
        <v>0</v>
      </c>
      <c r="G171" s="732">
        <v>347.96700000000004</v>
      </c>
      <c r="H171" s="732">
        <v>337.78800000000001</v>
      </c>
      <c r="I171" s="732">
        <v>337.78800000000001</v>
      </c>
      <c r="J171" s="732">
        <v>347.96700000000004</v>
      </c>
      <c r="K171" s="732">
        <v>0</v>
      </c>
      <c r="L171" s="732">
        <v>6540</v>
      </c>
      <c r="M171" s="732">
        <v>0</v>
      </c>
      <c r="N171" s="732">
        <v>0</v>
      </c>
      <c r="P171" s="732">
        <v>347.96700000000004</v>
      </c>
      <c r="Q171" s="732">
        <v>0</v>
      </c>
      <c r="R171" s="732">
        <v>165879</v>
      </c>
      <c r="S171" s="732">
        <v>476.71000000000004</v>
      </c>
      <c r="U171" s="732">
        <v>0</v>
      </c>
      <c r="V171" s="732">
        <v>30.725000000000001</v>
      </c>
      <c r="W171" s="732">
        <v>20094</v>
      </c>
      <c r="X171" s="732">
        <v>20094</v>
      </c>
      <c r="Z171" s="732">
        <v>0</v>
      </c>
      <c r="AA171" s="732">
        <v>1</v>
      </c>
      <c r="AB171" s="732">
        <v>1</v>
      </c>
      <c r="AC171" s="732">
        <v>0</v>
      </c>
      <c r="AD171" s="732" t="s">
        <v>318</v>
      </c>
      <c r="AE171" s="732">
        <v>0</v>
      </c>
      <c r="AH171" s="732">
        <v>0</v>
      </c>
      <c r="AI171" s="732">
        <v>0</v>
      </c>
      <c r="AJ171" s="732">
        <v>5104</v>
      </c>
      <c r="AK171" s="732" t="s">
        <v>787</v>
      </c>
      <c r="AL171" s="732" t="s">
        <v>94</v>
      </c>
      <c r="AM171" s="732">
        <v>0</v>
      </c>
      <c r="AN171" s="732">
        <v>0</v>
      </c>
      <c r="AO171" s="732">
        <v>0</v>
      </c>
      <c r="AP171" s="732">
        <v>0</v>
      </c>
      <c r="AQ171" s="732">
        <v>0</v>
      </c>
      <c r="AR171" s="732">
        <v>0</v>
      </c>
      <c r="AS171" s="732">
        <v>0</v>
      </c>
      <c r="AT171" s="732">
        <v>0</v>
      </c>
      <c r="AU171" s="732">
        <v>0</v>
      </c>
      <c r="AV171" s="732">
        <v>0</v>
      </c>
      <c r="AW171" s="732">
        <v>2587979</v>
      </c>
      <c r="AX171" s="732">
        <v>2561079</v>
      </c>
      <c r="AY171" s="732">
        <v>0</v>
      </c>
      <c r="AZ171" s="732">
        <v>192279</v>
      </c>
      <c r="BA171" s="732">
        <v>1</v>
      </c>
      <c r="BB171" s="732">
        <v>0</v>
      </c>
      <c r="BC171" s="732">
        <v>0</v>
      </c>
      <c r="BD171" s="732">
        <v>0</v>
      </c>
      <c r="BE171" s="732">
        <v>0</v>
      </c>
      <c r="BF171" s="732">
        <v>2284403</v>
      </c>
      <c r="BG171" s="732">
        <v>0</v>
      </c>
      <c r="BH171" s="732">
        <v>96</v>
      </c>
      <c r="BI171" s="732">
        <v>26400</v>
      </c>
      <c r="BJ171" s="732">
        <v>12</v>
      </c>
      <c r="BK171" s="732">
        <v>0</v>
      </c>
      <c r="BL171" s="732">
        <v>0</v>
      </c>
      <c r="BM171" s="732">
        <v>0</v>
      </c>
      <c r="BN171" s="732">
        <v>0</v>
      </c>
      <c r="BO171" s="732">
        <v>0</v>
      </c>
      <c r="BP171" s="732">
        <v>0</v>
      </c>
      <c r="BQ171" s="732">
        <v>5392</v>
      </c>
      <c r="BR171" s="732">
        <v>1</v>
      </c>
      <c r="BS171" s="732">
        <v>0</v>
      </c>
      <c r="BT171" s="732">
        <v>0</v>
      </c>
      <c r="BU171" s="732">
        <v>0</v>
      </c>
      <c r="BV171" s="732">
        <v>0</v>
      </c>
      <c r="BW171" s="732">
        <v>0</v>
      </c>
      <c r="BX171" s="732">
        <v>0</v>
      </c>
      <c r="BY171" s="732">
        <v>0</v>
      </c>
      <c r="BZ171" s="732">
        <v>0</v>
      </c>
      <c r="CA171" s="732">
        <v>0</v>
      </c>
      <c r="CB171" s="732">
        <v>0</v>
      </c>
      <c r="CC171" s="732">
        <v>0</v>
      </c>
      <c r="CG171" s="732">
        <v>0</v>
      </c>
      <c r="CH171" s="732">
        <v>500</v>
      </c>
      <c r="CI171" s="732">
        <v>0</v>
      </c>
      <c r="CJ171" s="732">
        <v>4</v>
      </c>
      <c r="CK171" s="732">
        <v>0</v>
      </c>
      <c r="CL171" s="732">
        <v>0</v>
      </c>
      <c r="CN171" s="732">
        <v>0</v>
      </c>
      <c r="CO171" s="732">
        <v>1</v>
      </c>
      <c r="CP171" s="732">
        <v>0</v>
      </c>
      <c r="CQ171" s="732">
        <v>0</v>
      </c>
      <c r="CR171" s="732">
        <v>347.96700000000004</v>
      </c>
      <c r="CS171" s="732">
        <v>0</v>
      </c>
      <c r="CT171" s="732">
        <v>0</v>
      </c>
      <c r="CU171" s="732">
        <v>0</v>
      </c>
      <c r="CV171" s="732">
        <v>0</v>
      </c>
      <c r="CW171" s="732">
        <v>0</v>
      </c>
      <c r="CX171" s="732">
        <v>0</v>
      </c>
      <c r="CY171" s="732">
        <v>0</v>
      </c>
      <c r="CZ171" s="732">
        <v>0</v>
      </c>
      <c r="DA171" s="732">
        <v>1</v>
      </c>
      <c r="DB171" s="732">
        <v>2209134</v>
      </c>
      <c r="DC171" s="732">
        <v>0</v>
      </c>
      <c r="DD171" s="732">
        <v>0</v>
      </c>
      <c r="DE171" s="732">
        <v>0</v>
      </c>
      <c r="DF171" s="732">
        <v>0</v>
      </c>
      <c r="DG171" s="732">
        <v>0</v>
      </c>
      <c r="DH171" s="732">
        <v>0</v>
      </c>
      <c r="DI171" s="732">
        <v>0</v>
      </c>
      <c r="DK171" s="732">
        <v>5392</v>
      </c>
      <c r="DL171" s="732">
        <v>0</v>
      </c>
      <c r="DM171" s="732">
        <v>29629</v>
      </c>
      <c r="DN171" s="732">
        <v>0</v>
      </c>
      <c r="DO171" s="732">
        <v>0</v>
      </c>
      <c r="DP171" s="732">
        <v>0</v>
      </c>
      <c r="DQ171" s="732">
        <v>0</v>
      </c>
      <c r="DR171" s="732">
        <v>0</v>
      </c>
      <c r="DS171" s="732">
        <v>0</v>
      </c>
      <c r="DT171" s="732">
        <v>0</v>
      </c>
      <c r="DU171" s="732">
        <v>0</v>
      </c>
      <c r="DV171" s="732">
        <v>0</v>
      </c>
      <c r="DW171" s="732">
        <v>0</v>
      </c>
      <c r="DX171" s="732">
        <v>0</v>
      </c>
      <c r="DY171" s="732">
        <v>0</v>
      </c>
      <c r="DZ171" s="732">
        <v>0</v>
      </c>
      <c r="EA171" s="732">
        <v>0</v>
      </c>
      <c r="EB171" s="732">
        <v>0</v>
      </c>
      <c r="EC171" s="732">
        <v>3.3050000000000002</v>
      </c>
      <c r="ED171" s="732">
        <v>23776</v>
      </c>
      <c r="EE171" s="732">
        <v>0</v>
      </c>
      <c r="EF171" s="732">
        <v>0</v>
      </c>
      <c r="EG171" s="732">
        <v>0</v>
      </c>
      <c r="EH171" s="732">
        <v>5853</v>
      </c>
      <c r="EI171" s="732">
        <v>0</v>
      </c>
      <c r="EJ171" s="732">
        <v>0</v>
      </c>
      <c r="EK171" s="732">
        <v>0</v>
      </c>
      <c r="EL171" s="732">
        <v>0</v>
      </c>
      <c r="EM171" s="732">
        <v>0</v>
      </c>
      <c r="EN171" s="732">
        <v>0.17900000000000002</v>
      </c>
      <c r="EO171" s="732">
        <v>0</v>
      </c>
      <c r="EP171" s="732">
        <v>0</v>
      </c>
      <c r="EQ171" s="732">
        <v>0.17900000000000002</v>
      </c>
      <c r="ER171" s="732">
        <v>0</v>
      </c>
      <c r="ES171" s="732">
        <v>0.89500000000000002</v>
      </c>
      <c r="ET171" s="732">
        <v>500</v>
      </c>
      <c r="EU171" s="732">
        <v>192279</v>
      </c>
      <c r="EV171" s="732">
        <v>0</v>
      </c>
      <c r="EW171" s="732">
        <v>0</v>
      </c>
      <c r="EX171" s="732">
        <v>0</v>
      </c>
      <c r="EZ171" s="732">
        <v>2181268</v>
      </c>
      <c r="FA171" s="732">
        <v>0</v>
      </c>
      <c r="FB171" s="732">
        <v>2373547</v>
      </c>
      <c r="FC171" s="732">
        <v>0.97326799999999991</v>
      </c>
      <c r="FD171" s="732">
        <v>0</v>
      </c>
      <c r="FE171" s="732">
        <v>309869</v>
      </c>
      <c r="FF171" s="732">
        <v>69942</v>
      </c>
      <c r="FG171" s="732">
        <v>5.4563E-2</v>
      </c>
      <c r="FH171" s="732">
        <v>4.8908E-2</v>
      </c>
      <c r="FI171" s="732">
        <v>0</v>
      </c>
      <c r="FJ171" s="732">
        <v>0</v>
      </c>
      <c r="FK171" s="732">
        <v>447.596</v>
      </c>
      <c r="FL171" s="732">
        <v>2753858</v>
      </c>
      <c r="FM171" s="732">
        <v>0</v>
      </c>
      <c r="FN171" s="732">
        <v>0</v>
      </c>
      <c r="FO171" s="732">
        <v>0</v>
      </c>
      <c r="FP171" s="732">
        <v>0</v>
      </c>
      <c r="FQ171" s="732">
        <v>0</v>
      </c>
      <c r="FR171" s="732">
        <v>0</v>
      </c>
      <c r="FS171" s="732">
        <v>0</v>
      </c>
      <c r="FT171" s="732">
        <v>0</v>
      </c>
      <c r="FU171" s="732">
        <v>0</v>
      </c>
      <c r="FV171" s="732">
        <v>0</v>
      </c>
      <c r="FW171" s="732">
        <v>0</v>
      </c>
      <c r="FX171" s="732">
        <v>0</v>
      </c>
      <c r="FY171" s="732">
        <v>0</v>
      </c>
      <c r="FZ171" s="732">
        <v>0</v>
      </c>
      <c r="GA171" s="732">
        <v>0</v>
      </c>
      <c r="GB171" s="732">
        <v>88290</v>
      </c>
      <c r="GC171" s="732">
        <v>88290</v>
      </c>
      <c r="GD171" s="732">
        <v>10</v>
      </c>
      <c r="GF171" s="732">
        <v>0</v>
      </c>
      <c r="GG171" s="732">
        <v>0</v>
      </c>
      <c r="GH171" s="732">
        <v>0</v>
      </c>
      <c r="GI171" s="732">
        <v>0</v>
      </c>
      <c r="GJ171" s="732">
        <v>0</v>
      </c>
      <c r="GK171" s="732">
        <v>5359</v>
      </c>
      <c r="GL171" s="732">
        <v>8117</v>
      </c>
      <c r="GM171" s="732">
        <v>0</v>
      </c>
      <c r="GN171" s="732">
        <v>0</v>
      </c>
      <c r="GO171" s="732">
        <v>0</v>
      </c>
      <c r="GP171" s="732">
        <v>2753358</v>
      </c>
      <c r="GQ171" s="732">
        <v>2753358</v>
      </c>
      <c r="GR171" s="732">
        <v>0</v>
      </c>
      <c r="GS171" s="732">
        <v>0</v>
      </c>
      <c r="GT171" s="732">
        <v>0</v>
      </c>
      <c r="HB171" s="732">
        <v>0</v>
      </c>
      <c r="HC171" s="732">
        <v>0</v>
      </c>
      <c r="HD171" s="732">
        <v>0</v>
      </c>
    </row>
    <row r="172" spans="1:212" x14ac:dyDescent="0.2">
      <c r="A172" s="732">
        <v>227816</v>
      </c>
      <c r="B172" s="732">
        <v>28349</v>
      </c>
      <c r="C172" s="732">
        <v>35</v>
      </c>
      <c r="D172" s="732">
        <v>2021</v>
      </c>
      <c r="E172" s="732">
        <v>5392</v>
      </c>
      <c r="F172" s="732">
        <v>0</v>
      </c>
      <c r="G172" s="732">
        <v>3899.922</v>
      </c>
      <c r="H172" s="732">
        <v>3692.942</v>
      </c>
      <c r="I172" s="732">
        <v>3692.942</v>
      </c>
      <c r="J172" s="732">
        <v>3899.922</v>
      </c>
      <c r="K172" s="732">
        <v>0</v>
      </c>
      <c r="L172" s="732">
        <v>6540</v>
      </c>
      <c r="M172" s="732">
        <v>0</v>
      </c>
      <c r="N172" s="732">
        <v>0</v>
      </c>
      <c r="P172" s="732">
        <v>3899.922</v>
      </c>
      <c r="Q172" s="732">
        <v>0</v>
      </c>
      <c r="R172" s="732">
        <v>1859132</v>
      </c>
      <c r="S172" s="732">
        <v>476.71000000000004</v>
      </c>
      <c r="U172" s="732">
        <v>0</v>
      </c>
      <c r="V172" s="732">
        <v>1677.356</v>
      </c>
      <c r="W172" s="732">
        <v>1096991</v>
      </c>
      <c r="X172" s="732">
        <v>1096991</v>
      </c>
      <c r="Z172" s="732">
        <v>0</v>
      </c>
      <c r="AA172" s="732">
        <v>1</v>
      </c>
      <c r="AB172" s="732">
        <v>1</v>
      </c>
      <c r="AC172" s="732">
        <v>0</v>
      </c>
      <c r="AD172" s="732" t="s">
        <v>318</v>
      </c>
      <c r="AE172" s="732">
        <v>0</v>
      </c>
      <c r="AH172" s="732">
        <v>0</v>
      </c>
      <c r="AI172" s="732">
        <v>0</v>
      </c>
      <c r="AJ172" s="732">
        <v>5104</v>
      </c>
      <c r="AK172" s="732" t="s">
        <v>787</v>
      </c>
      <c r="AL172" s="732" t="s">
        <v>88</v>
      </c>
      <c r="AM172" s="732">
        <v>0</v>
      </c>
      <c r="AN172" s="732">
        <v>0</v>
      </c>
      <c r="AO172" s="732">
        <v>0</v>
      </c>
      <c r="AP172" s="732">
        <v>0</v>
      </c>
      <c r="AQ172" s="732">
        <v>0</v>
      </c>
      <c r="AR172" s="732">
        <v>0</v>
      </c>
      <c r="AS172" s="732">
        <v>0</v>
      </c>
      <c r="AT172" s="732">
        <v>0</v>
      </c>
      <c r="AU172" s="732">
        <v>0</v>
      </c>
      <c r="AV172" s="732">
        <v>0</v>
      </c>
      <c r="AW172" s="732">
        <v>36405066</v>
      </c>
      <c r="AX172" s="732">
        <v>36094157</v>
      </c>
      <c r="AY172" s="732">
        <v>0</v>
      </c>
      <c r="AZ172" s="732">
        <v>2132207</v>
      </c>
      <c r="BA172" s="732">
        <v>75.667000000000002</v>
      </c>
      <c r="BB172" s="732">
        <v>153033</v>
      </c>
      <c r="BC172" s="732">
        <v>153033</v>
      </c>
      <c r="BD172" s="732">
        <v>194.99600000000001</v>
      </c>
      <c r="BE172" s="732">
        <v>0</v>
      </c>
      <c r="BF172" s="732">
        <v>31679657</v>
      </c>
      <c r="BG172" s="732">
        <v>0</v>
      </c>
      <c r="BH172" s="732">
        <v>993</v>
      </c>
      <c r="BI172" s="732">
        <v>273075</v>
      </c>
      <c r="BJ172" s="732">
        <v>12</v>
      </c>
      <c r="BK172" s="732">
        <v>0</v>
      </c>
      <c r="BL172" s="732">
        <v>0</v>
      </c>
      <c r="BM172" s="732">
        <v>0</v>
      </c>
      <c r="BN172" s="732">
        <v>0</v>
      </c>
      <c r="BO172" s="732">
        <v>0</v>
      </c>
      <c r="BP172" s="732">
        <v>0</v>
      </c>
      <c r="BQ172" s="732">
        <v>5392</v>
      </c>
      <c r="BR172" s="732">
        <v>1</v>
      </c>
      <c r="BS172" s="732">
        <v>0</v>
      </c>
      <c r="BT172" s="732">
        <v>0</v>
      </c>
      <c r="BU172" s="732">
        <v>0</v>
      </c>
      <c r="BV172" s="732">
        <v>0</v>
      </c>
      <c r="BW172" s="732">
        <v>0</v>
      </c>
      <c r="BX172" s="732">
        <v>0</v>
      </c>
      <c r="BY172" s="732">
        <v>0</v>
      </c>
      <c r="BZ172" s="732">
        <v>0</v>
      </c>
      <c r="CA172" s="732">
        <v>0</v>
      </c>
      <c r="CB172" s="732">
        <v>0</v>
      </c>
      <c r="CC172" s="732">
        <v>0</v>
      </c>
      <c r="CG172" s="732">
        <v>0</v>
      </c>
      <c r="CH172" s="732">
        <v>37834</v>
      </c>
      <c r="CI172" s="732">
        <v>0</v>
      </c>
      <c r="CJ172" s="732">
        <v>4</v>
      </c>
      <c r="CK172" s="732">
        <v>0</v>
      </c>
      <c r="CL172" s="732">
        <v>0</v>
      </c>
      <c r="CN172" s="732">
        <v>0</v>
      </c>
      <c r="CO172" s="732">
        <v>1</v>
      </c>
      <c r="CP172" s="732">
        <v>0</v>
      </c>
      <c r="CQ172" s="732">
        <v>0</v>
      </c>
      <c r="CR172" s="732">
        <v>3899.922</v>
      </c>
      <c r="CS172" s="732">
        <v>0</v>
      </c>
      <c r="CT172" s="732">
        <v>0</v>
      </c>
      <c r="CU172" s="732">
        <v>0</v>
      </c>
      <c r="CV172" s="732">
        <v>0</v>
      </c>
      <c r="CW172" s="732">
        <v>0</v>
      </c>
      <c r="CX172" s="732">
        <v>0</v>
      </c>
      <c r="CY172" s="732">
        <v>0</v>
      </c>
      <c r="CZ172" s="732">
        <v>0</v>
      </c>
      <c r="DA172" s="732">
        <v>1</v>
      </c>
      <c r="DB172" s="732">
        <v>24151841</v>
      </c>
      <c r="DC172" s="732">
        <v>0</v>
      </c>
      <c r="DD172" s="732">
        <v>0</v>
      </c>
      <c r="DE172" s="732">
        <v>3845088</v>
      </c>
      <c r="DF172" s="732">
        <v>3845088</v>
      </c>
      <c r="DG172" s="732">
        <v>2939.67</v>
      </c>
      <c r="DH172" s="732">
        <v>0</v>
      </c>
      <c r="DI172" s="732">
        <v>0</v>
      </c>
      <c r="DK172" s="732">
        <v>5392</v>
      </c>
      <c r="DL172" s="732">
        <v>0</v>
      </c>
      <c r="DM172" s="732">
        <v>2274247</v>
      </c>
      <c r="DN172" s="732">
        <v>0</v>
      </c>
      <c r="DO172" s="732">
        <v>0</v>
      </c>
      <c r="DP172" s="732">
        <v>0</v>
      </c>
      <c r="DQ172" s="732">
        <v>0</v>
      </c>
      <c r="DR172" s="732">
        <v>0</v>
      </c>
      <c r="DS172" s="732">
        <v>0</v>
      </c>
      <c r="DT172" s="732">
        <v>0</v>
      </c>
      <c r="DU172" s="732">
        <v>0</v>
      </c>
      <c r="DV172" s="732">
        <v>0</v>
      </c>
      <c r="DW172" s="732">
        <v>0</v>
      </c>
      <c r="DX172" s="732">
        <v>0</v>
      </c>
      <c r="DY172" s="732">
        <v>0</v>
      </c>
      <c r="DZ172" s="732">
        <v>0</v>
      </c>
      <c r="EA172" s="732">
        <v>0.25700000000000001</v>
      </c>
      <c r="EB172" s="732">
        <v>0</v>
      </c>
      <c r="EC172" s="732">
        <v>59.553000000000004</v>
      </c>
      <c r="ED172" s="732">
        <v>428424</v>
      </c>
      <c r="EE172" s="732">
        <v>0</v>
      </c>
      <c r="EF172" s="732">
        <v>0</v>
      </c>
      <c r="EG172" s="732">
        <v>0</v>
      </c>
      <c r="EH172" s="732">
        <v>1845823</v>
      </c>
      <c r="EI172" s="732">
        <v>0</v>
      </c>
      <c r="EJ172" s="732">
        <v>0</v>
      </c>
      <c r="EK172" s="732">
        <v>72.033000000000001</v>
      </c>
      <c r="EL172" s="732">
        <v>0</v>
      </c>
      <c r="EM172" s="732">
        <v>13.049000000000001</v>
      </c>
      <c r="EN172" s="732">
        <v>5.141</v>
      </c>
      <c r="EO172" s="732">
        <v>0</v>
      </c>
      <c r="EP172" s="732">
        <v>0</v>
      </c>
      <c r="EQ172" s="732">
        <v>90.48</v>
      </c>
      <c r="ER172" s="732">
        <v>0</v>
      </c>
      <c r="ES172" s="732">
        <v>282.23599999999999</v>
      </c>
      <c r="ET172" s="732">
        <v>37834</v>
      </c>
      <c r="EU172" s="732">
        <v>2132207</v>
      </c>
      <c r="EV172" s="732">
        <v>0</v>
      </c>
      <c r="EW172" s="732">
        <v>0</v>
      </c>
      <c r="EX172" s="732">
        <v>0</v>
      </c>
      <c r="EZ172" s="732">
        <v>30827024</v>
      </c>
      <c r="FA172" s="732">
        <v>0</v>
      </c>
      <c r="FB172" s="732">
        <v>32959231</v>
      </c>
      <c r="FC172" s="732">
        <v>0.97326799999999991</v>
      </c>
      <c r="FD172" s="732">
        <v>0</v>
      </c>
      <c r="FE172" s="732">
        <v>4297194</v>
      </c>
      <c r="FF172" s="732">
        <v>969939</v>
      </c>
      <c r="FG172" s="732">
        <v>5.4563E-2</v>
      </c>
      <c r="FH172" s="732">
        <v>4.8908E-2</v>
      </c>
      <c r="FI172" s="732">
        <v>0</v>
      </c>
      <c r="FJ172" s="732">
        <v>0</v>
      </c>
      <c r="FK172" s="732">
        <v>6207.1680000000006</v>
      </c>
      <c r="FL172" s="732">
        <v>38264198</v>
      </c>
      <c r="FM172" s="732">
        <v>0</v>
      </c>
      <c r="FN172" s="732">
        <v>0</v>
      </c>
      <c r="FO172" s="732">
        <v>136377</v>
      </c>
      <c r="FP172" s="732">
        <v>0</v>
      </c>
      <c r="FQ172" s="732">
        <v>136377</v>
      </c>
      <c r="FR172" s="732">
        <v>136377</v>
      </c>
      <c r="FS172" s="732">
        <v>0</v>
      </c>
      <c r="FT172" s="732">
        <v>0</v>
      </c>
      <c r="FU172" s="732">
        <v>0</v>
      </c>
      <c r="FV172" s="732">
        <v>0</v>
      </c>
      <c r="FW172" s="732">
        <v>0</v>
      </c>
      <c r="FX172" s="732">
        <v>0</v>
      </c>
      <c r="FY172" s="732">
        <v>0</v>
      </c>
      <c r="FZ172" s="732">
        <v>0</v>
      </c>
      <c r="GA172" s="732">
        <v>0</v>
      </c>
      <c r="GB172" s="732">
        <v>1028579</v>
      </c>
      <c r="GC172" s="732">
        <v>1028579</v>
      </c>
      <c r="GD172" s="732">
        <v>116.5</v>
      </c>
      <c r="GF172" s="732">
        <v>0</v>
      </c>
      <c r="GG172" s="732">
        <v>0</v>
      </c>
      <c r="GH172" s="732">
        <v>0</v>
      </c>
      <c r="GI172" s="732">
        <v>0</v>
      </c>
      <c r="GJ172" s="732">
        <v>0</v>
      </c>
      <c r="GK172" s="732">
        <v>5135.8940000000002</v>
      </c>
      <c r="GL172" s="732">
        <v>13351</v>
      </c>
      <c r="GM172" s="732">
        <v>0</v>
      </c>
      <c r="GN172" s="732">
        <v>0</v>
      </c>
      <c r="GO172" s="732">
        <v>0</v>
      </c>
      <c r="GP172" s="732">
        <v>38226364</v>
      </c>
      <c r="GQ172" s="732">
        <v>38226364</v>
      </c>
      <c r="GR172" s="732">
        <v>0</v>
      </c>
      <c r="GS172" s="732">
        <v>0</v>
      </c>
      <c r="GT172" s="732">
        <v>0</v>
      </c>
      <c r="HB172" s="732">
        <v>0</v>
      </c>
      <c r="HC172" s="732">
        <v>0</v>
      </c>
      <c r="HD172" s="732">
        <v>0</v>
      </c>
    </row>
    <row r="173" spans="1:212" x14ac:dyDescent="0.2">
      <c r="A173" s="732">
        <v>227817</v>
      </c>
      <c r="B173" s="732">
        <v>28349</v>
      </c>
      <c r="C173" s="732">
        <v>35</v>
      </c>
      <c r="D173" s="732">
        <v>2021</v>
      </c>
      <c r="E173" s="732">
        <v>5392</v>
      </c>
      <c r="F173" s="732">
        <v>0</v>
      </c>
      <c r="G173" s="732">
        <v>450.27</v>
      </c>
      <c r="H173" s="732">
        <v>419.00200000000001</v>
      </c>
      <c r="I173" s="732">
        <v>419.00200000000001</v>
      </c>
      <c r="J173" s="732">
        <v>450.27</v>
      </c>
      <c r="K173" s="732">
        <v>0</v>
      </c>
      <c r="L173" s="732">
        <v>6540</v>
      </c>
      <c r="M173" s="732">
        <v>0</v>
      </c>
      <c r="N173" s="732">
        <v>0</v>
      </c>
      <c r="P173" s="732">
        <v>450.27</v>
      </c>
      <c r="Q173" s="732">
        <v>0</v>
      </c>
      <c r="R173" s="732">
        <v>214648</v>
      </c>
      <c r="S173" s="732">
        <v>476.71000000000004</v>
      </c>
      <c r="U173" s="732">
        <v>0</v>
      </c>
      <c r="V173" s="732">
        <v>196.26500000000001</v>
      </c>
      <c r="W173" s="732">
        <v>128357</v>
      </c>
      <c r="X173" s="732">
        <v>128357</v>
      </c>
      <c r="Z173" s="732">
        <v>0</v>
      </c>
      <c r="AA173" s="732">
        <v>1</v>
      </c>
      <c r="AB173" s="732">
        <v>1</v>
      </c>
      <c r="AC173" s="732">
        <v>0</v>
      </c>
      <c r="AD173" s="732" t="s">
        <v>318</v>
      </c>
      <c r="AE173" s="732">
        <v>0</v>
      </c>
      <c r="AH173" s="732">
        <v>0</v>
      </c>
      <c r="AI173" s="732">
        <v>0</v>
      </c>
      <c r="AJ173" s="732">
        <v>5104</v>
      </c>
      <c r="AK173" s="732" t="s">
        <v>787</v>
      </c>
      <c r="AL173" s="732" t="s">
        <v>82</v>
      </c>
      <c r="AM173" s="732">
        <v>0</v>
      </c>
      <c r="AN173" s="732">
        <v>0</v>
      </c>
      <c r="AO173" s="732">
        <v>0</v>
      </c>
      <c r="AP173" s="732">
        <v>0</v>
      </c>
      <c r="AQ173" s="732">
        <v>0</v>
      </c>
      <c r="AR173" s="732">
        <v>0</v>
      </c>
      <c r="AS173" s="732">
        <v>0</v>
      </c>
      <c r="AT173" s="732">
        <v>0</v>
      </c>
      <c r="AU173" s="732">
        <v>0</v>
      </c>
      <c r="AV173" s="732">
        <v>0</v>
      </c>
      <c r="AW173" s="732">
        <v>4552664</v>
      </c>
      <c r="AX173" s="732">
        <v>4489415</v>
      </c>
      <c r="AY173" s="732">
        <v>0</v>
      </c>
      <c r="AZ173" s="732">
        <v>269648</v>
      </c>
      <c r="BA173" s="732">
        <v>14.083</v>
      </c>
      <c r="BB173" s="732">
        <v>17669</v>
      </c>
      <c r="BC173" s="732">
        <v>17669</v>
      </c>
      <c r="BD173" s="732">
        <v>22.513999999999999</v>
      </c>
      <c r="BE173" s="732">
        <v>0</v>
      </c>
      <c r="BF173" s="732">
        <v>3940647</v>
      </c>
      <c r="BG173" s="732">
        <v>0</v>
      </c>
      <c r="BH173" s="732">
        <v>200</v>
      </c>
      <c r="BI173" s="732">
        <v>55000</v>
      </c>
      <c r="BJ173" s="732">
        <v>12</v>
      </c>
      <c r="BK173" s="732">
        <v>0</v>
      </c>
      <c r="BL173" s="732">
        <v>0</v>
      </c>
      <c r="BM173" s="732">
        <v>0</v>
      </c>
      <c r="BN173" s="732">
        <v>0</v>
      </c>
      <c r="BO173" s="732">
        <v>0</v>
      </c>
      <c r="BP173" s="732">
        <v>0</v>
      </c>
      <c r="BQ173" s="732">
        <v>5392</v>
      </c>
      <c r="BR173" s="732">
        <v>1</v>
      </c>
      <c r="BS173" s="732">
        <v>0</v>
      </c>
      <c r="BT173" s="732">
        <v>0</v>
      </c>
      <c r="BU173" s="732">
        <v>0</v>
      </c>
      <c r="BV173" s="732">
        <v>0</v>
      </c>
      <c r="BW173" s="732">
        <v>0</v>
      </c>
      <c r="BX173" s="732">
        <v>0</v>
      </c>
      <c r="BY173" s="732">
        <v>0</v>
      </c>
      <c r="BZ173" s="732">
        <v>0</v>
      </c>
      <c r="CA173" s="732">
        <v>0</v>
      </c>
      <c r="CB173" s="732">
        <v>0</v>
      </c>
      <c r="CC173" s="732">
        <v>0</v>
      </c>
      <c r="CG173" s="732">
        <v>0</v>
      </c>
      <c r="CH173" s="732">
        <v>8249</v>
      </c>
      <c r="CI173" s="732">
        <v>0</v>
      </c>
      <c r="CJ173" s="732">
        <v>4</v>
      </c>
      <c r="CK173" s="732">
        <v>0</v>
      </c>
      <c r="CL173" s="732">
        <v>0</v>
      </c>
      <c r="CN173" s="732">
        <v>0</v>
      </c>
      <c r="CO173" s="732">
        <v>1</v>
      </c>
      <c r="CP173" s="732">
        <v>0</v>
      </c>
      <c r="CQ173" s="732">
        <v>4.83</v>
      </c>
      <c r="CR173" s="732">
        <v>450.27</v>
      </c>
      <c r="CS173" s="732">
        <v>0</v>
      </c>
      <c r="CT173" s="732">
        <v>0</v>
      </c>
      <c r="CU173" s="732">
        <v>0</v>
      </c>
      <c r="CV173" s="732">
        <v>0</v>
      </c>
      <c r="CW173" s="732">
        <v>0</v>
      </c>
      <c r="CX173" s="732">
        <v>0</v>
      </c>
      <c r="CY173" s="732">
        <v>0</v>
      </c>
      <c r="CZ173" s="732">
        <v>0</v>
      </c>
      <c r="DA173" s="732">
        <v>1</v>
      </c>
      <c r="DB173" s="732">
        <v>2740273</v>
      </c>
      <c r="DC173" s="732">
        <v>0</v>
      </c>
      <c r="DD173" s="732">
        <v>0</v>
      </c>
      <c r="DE173" s="732">
        <v>623694</v>
      </c>
      <c r="DF173" s="732">
        <v>623694</v>
      </c>
      <c r="DG173" s="732">
        <v>476.83</v>
      </c>
      <c r="DH173" s="732">
        <v>0</v>
      </c>
      <c r="DI173" s="732">
        <v>0</v>
      </c>
      <c r="DK173" s="732">
        <v>5392</v>
      </c>
      <c r="DL173" s="732">
        <v>0</v>
      </c>
      <c r="DM173" s="732">
        <v>333871</v>
      </c>
      <c r="DN173" s="732">
        <v>0</v>
      </c>
      <c r="DO173" s="732">
        <v>0</v>
      </c>
      <c r="DP173" s="732">
        <v>0</v>
      </c>
      <c r="DQ173" s="732">
        <v>0</v>
      </c>
      <c r="DR173" s="732">
        <v>0</v>
      </c>
      <c r="DS173" s="732">
        <v>0</v>
      </c>
      <c r="DT173" s="732">
        <v>0</v>
      </c>
      <c r="DU173" s="732">
        <v>0</v>
      </c>
      <c r="DV173" s="732">
        <v>0</v>
      </c>
      <c r="DW173" s="732">
        <v>0</v>
      </c>
      <c r="DX173" s="732">
        <v>0</v>
      </c>
      <c r="DY173" s="732">
        <v>0</v>
      </c>
      <c r="DZ173" s="732">
        <v>0</v>
      </c>
      <c r="EA173" s="732">
        <v>0</v>
      </c>
      <c r="EB173" s="732">
        <v>0</v>
      </c>
      <c r="EC173" s="732">
        <v>23.045000000000002</v>
      </c>
      <c r="ED173" s="732">
        <v>165786</v>
      </c>
      <c r="EE173" s="732">
        <v>0</v>
      </c>
      <c r="EF173" s="732">
        <v>0</v>
      </c>
      <c r="EG173" s="732">
        <v>0</v>
      </c>
      <c r="EH173" s="732">
        <v>168085</v>
      </c>
      <c r="EI173" s="732">
        <v>0</v>
      </c>
      <c r="EJ173" s="732">
        <v>0</v>
      </c>
      <c r="EK173" s="732">
        <v>7.2670000000000003</v>
      </c>
      <c r="EL173" s="732">
        <v>0</v>
      </c>
      <c r="EM173" s="732">
        <v>0</v>
      </c>
      <c r="EN173" s="732">
        <v>0.78</v>
      </c>
      <c r="EO173" s="732">
        <v>0</v>
      </c>
      <c r="EP173" s="732">
        <v>0</v>
      </c>
      <c r="EQ173" s="732">
        <v>8.0470000000000006</v>
      </c>
      <c r="ER173" s="732">
        <v>0</v>
      </c>
      <c r="ES173" s="732">
        <v>25.701000000000001</v>
      </c>
      <c r="ET173" s="732">
        <v>8249</v>
      </c>
      <c r="EU173" s="732">
        <v>269648</v>
      </c>
      <c r="EV173" s="732">
        <v>0</v>
      </c>
      <c r="EW173" s="732">
        <v>0</v>
      </c>
      <c r="EX173" s="732">
        <v>0</v>
      </c>
      <c r="EZ173" s="732">
        <v>3834234</v>
      </c>
      <c r="FA173" s="732">
        <v>0</v>
      </c>
      <c r="FB173" s="732">
        <v>4103882</v>
      </c>
      <c r="FC173" s="732">
        <v>0.97326799999999991</v>
      </c>
      <c r="FD173" s="732">
        <v>0</v>
      </c>
      <c r="FE173" s="732">
        <v>534530</v>
      </c>
      <c r="FF173" s="732">
        <v>120651</v>
      </c>
      <c r="FG173" s="732">
        <v>5.4563E-2</v>
      </c>
      <c r="FH173" s="732">
        <v>4.8908E-2</v>
      </c>
      <c r="FI173" s="732">
        <v>0</v>
      </c>
      <c r="FJ173" s="732">
        <v>0</v>
      </c>
      <c r="FK173" s="732">
        <v>772.11200000000008</v>
      </c>
      <c r="FL173" s="732">
        <v>4767312</v>
      </c>
      <c r="FM173" s="732">
        <v>0</v>
      </c>
      <c r="FN173" s="732">
        <v>0</v>
      </c>
      <c r="FO173" s="732">
        <v>0</v>
      </c>
      <c r="FP173" s="732">
        <v>0</v>
      </c>
      <c r="FQ173" s="732">
        <v>0</v>
      </c>
      <c r="FR173" s="732">
        <v>0</v>
      </c>
      <c r="FS173" s="732">
        <v>0</v>
      </c>
      <c r="FT173" s="732">
        <v>0</v>
      </c>
      <c r="FU173" s="732">
        <v>0</v>
      </c>
      <c r="FV173" s="732">
        <v>0</v>
      </c>
      <c r="FW173" s="732">
        <v>0</v>
      </c>
      <c r="FX173" s="732">
        <v>0</v>
      </c>
      <c r="FY173" s="732">
        <v>0</v>
      </c>
      <c r="FZ173" s="732">
        <v>0</v>
      </c>
      <c r="GA173" s="732">
        <v>0</v>
      </c>
      <c r="GB173" s="732">
        <v>205018</v>
      </c>
      <c r="GC173" s="732">
        <v>205018</v>
      </c>
      <c r="GD173" s="732">
        <v>23.221</v>
      </c>
      <c r="GF173" s="732">
        <v>0</v>
      </c>
      <c r="GG173" s="732">
        <v>0</v>
      </c>
      <c r="GH173" s="732">
        <v>0</v>
      </c>
      <c r="GI173" s="732">
        <v>0</v>
      </c>
      <c r="GJ173" s="732">
        <v>0</v>
      </c>
      <c r="GK173" s="732">
        <v>5220</v>
      </c>
      <c r="GL173" s="732">
        <v>6252</v>
      </c>
      <c r="GM173" s="732">
        <v>0</v>
      </c>
      <c r="GN173" s="732">
        <v>0</v>
      </c>
      <c r="GO173" s="732">
        <v>0</v>
      </c>
      <c r="GP173" s="732">
        <v>4759063</v>
      </c>
      <c r="GQ173" s="732">
        <v>4759063</v>
      </c>
      <c r="GR173" s="732">
        <v>0</v>
      </c>
      <c r="GS173" s="732">
        <v>0</v>
      </c>
      <c r="GT173" s="732">
        <v>0</v>
      </c>
      <c r="HB173" s="732">
        <v>0</v>
      </c>
      <c r="HC173" s="732">
        <v>0</v>
      </c>
      <c r="HD173" s="732">
        <v>0</v>
      </c>
    </row>
    <row r="174" spans="1:212" x14ac:dyDescent="0.2">
      <c r="A174" s="732">
        <v>227819</v>
      </c>
      <c r="B174" s="732">
        <v>28349</v>
      </c>
      <c r="C174" s="732">
        <v>35</v>
      </c>
      <c r="D174" s="732">
        <v>2021</v>
      </c>
      <c r="E174" s="732">
        <v>5392</v>
      </c>
      <c r="F174" s="732">
        <v>0</v>
      </c>
      <c r="G174" s="732">
        <v>261.90700000000004</v>
      </c>
      <c r="H174" s="732">
        <v>248.59</v>
      </c>
      <c r="I174" s="732">
        <v>248.59</v>
      </c>
      <c r="J174" s="732">
        <v>261.90700000000004</v>
      </c>
      <c r="K174" s="732">
        <v>0</v>
      </c>
      <c r="L174" s="732">
        <v>6540</v>
      </c>
      <c r="M174" s="732">
        <v>0</v>
      </c>
      <c r="N174" s="732">
        <v>0</v>
      </c>
      <c r="P174" s="732">
        <v>261.90700000000004</v>
      </c>
      <c r="Q174" s="732">
        <v>0</v>
      </c>
      <c r="R174" s="732">
        <v>124854</v>
      </c>
      <c r="S174" s="732">
        <v>476.71000000000004</v>
      </c>
      <c r="U174" s="732">
        <v>0</v>
      </c>
      <c r="V174" s="732">
        <v>42.52</v>
      </c>
      <c r="W174" s="732">
        <v>27808</v>
      </c>
      <c r="X174" s="732">
        <v>27808</v>
      </c>
      <c r="Z174" s="732">
        <v>0</v>
      </c>
      <c r="AA174" s="732">
        <v>1</v>
      </c>
      <c r="AB174" s="732">
        <v>1</v>
      </c>
      <c r="AC174" s="732">
        <v>0</v>
      </c>
      <c r="AD174" s="732" t="s">
        <v>318</v>
      </c>
      <c r="AE174" s="732">
        <v>0</v>
      </c>
      <c r="AH174" s="732">
        <v>0</v>
      </c>
      <c r="AI174" s="732">
        <v>0</v>
      </c>
      <c r="AJ174" s="732">
        <v>5104</v>
      </c>
      <c r="AK174" s="732" t="s">
        <v>787</v>
      </c>
      <c r="AL174" s="732" t="s">
        <v>89</v>
      </c>
      <c r="AM174" s="732">
        <v>0</v>
      </c>
      <c r="AN174" s="732">
        <v>0</v>
      </c>
      <c r="AO174" s="732">
        <v>0</v>
      </c>
      <c r="AP174" s="732">
        <v>0</v>
      </c>
      <c r="AQ174" s="732">
        <v>0</v>
      </c>
      <c r="AR174" s="732">
        <v>0</v>
      </c>
      <c r="AS174" s="732">
        <v>0</v>
      </c>
      <c r="AT174" s="732">
        <v>0</v>
      </c>
      <c r="AU174" s="732">
        <v>0</v>
      </c>
      <c r="AV174" s="732">
        <v>0</v>
      </c>
      <c r="AW174" s="732">
        <v>2428280</v>
      </c>
      <c r="AX174" s="732">
        <v>2428280</v>
      </c>
      <c r="AY174" s="732">
        <v>0</v>
      </c>
      <c r="AZ174" s="732">
        <v>124854</v>
      </c>
      <c r="BA174" s="732">
        <v>0</v>
      </c>
      <c r="BB174" s="732">
        <v>7848</v>
      </c>
      <c r="BC174" s="732">
        <v>7848</v>
      </c>
      <c r="BD174" s="732">
        <v>10</v>
      </c>
      <c r="BE174" s="732">
        <v>0</v>
      </c>
      <c r="BF174" s="732">
        <v>2131435</v>
      </c>
      <c r="BG174" s="732">
        <v>0</v>
      </c>
      <c r="BH174" s="732">
        <v>0</v>
      </c>
      <c r="BI174" s="732">
        <v>0</v>
      </c>
      <c r="BJ174" s="732">
        <v>12</v>
      </c>
      <c r="BK174" s="732">
        <v>0</v>
      </c>
      <c r="BL174" s="732">
        <v>0</v>
      </c>
      <c r="BM174" s="732">
        <v>0</v>
      </c>
      <c r="BN174" s="732">
        <v>0</v>
      </c>
      <c r="BO174" s="732">
        <v>0</v>
      </c>
      <c r="BP174" s="732">
        <v>0</v>
      </c>
      <c r="BQ174" s="732">
        <v>5392</v>
      </c>
      <c r="BR174" s="732">
        <v>1</v>
      </c>
      <c r="BS174" s="732">
        <v>0</v>
      </c>
      <c r="BT174" s="732">
        <v>0</v>
      </c>
      <c r="BU174" s="732">
        <v>0</v>
      </c>
      <c r="BV174" s="732">
        <v>0</v>
      </c>
      <c r="BW174" s="732">
        <v>0</v>
      </c>
      <c r="BX174" s="732">
        <v>0</v>
      </c>
      <c r="BY174" s="732">
        <v>0</v>
      </c>
      <c r="BZ174" s="732">
        <v>0</v>
      </c>
      <c r="CA174" s="732">
        <v>0</v>
      </c>
      <c r="CB174" s="732">
        <v>0</v>
      </c>
      <c r="CC174" s="732">
        <v>0</v>
      </c>
      <c r="CG174" s="732">
        <v>0</v>
      </c>
      <c r="CH174" s="732">
        <v>0</v>
      </c>
      <c r="CI174" s="732">
        <v>0</v>
      </c>
      <c r="CJ174" s="732">
        <v>4</v>
      </c>
      <c r="CK174" s="732">
        <v>0</v>
      </c>
      <c r="CL174" s="732">
        <v>0</v>
      </c>
      <c r="CN174" s="732">
        <v>0</v>
      </c>
      <c r="CO174" s="732">
        <v>1</v>
      </c>
      <c r="CP174" s="732">
        <v>0</v>
      </c>
      <c r="CQ174" s="732">
        <v>0</v>
      </c>
      <c r="CR174" s="732">
        <v>261.90700000000004</v>
      </c>
      <c r="CS174" s="732">
        <v>0</v>
      </c>
      <c r="CT174" s="732">
        <v>0</v>
      </c>
      <c r="CU174" s="732">
        <v>0</v>
      </c>
      <c r="CV174" s="732">
        <v>0</v>
      </c>
      <c r="CW174" s="732">
        <v>0</v>
      </c>
      <c r="CX174" s="732">
        <v>0</v>
      </c>
      <c r="CY174" s="732">
        <v>0</v>
      </c>
      <c r="CZ174" s="732">
        <v>0</v>
      </c>
      <c r="DA174" s="732">
        <v>1</v>
      </c>
      <c r="DB174" s="732">
        <v>1625779</v>
      </c>
      <c r="DC174" s="732">
        <v>0</v>
      </c>
      <c r="DD174" s="732">
        <v>0</v>
      </c>
      <c r="DE174" s="732">
        <v>231516</v>
      </c>
      <c r="DF174" s="732">
        <v>231516</v>
      </c>
      <c r="DG174" s="732">
        <v>177</v>
      </c>
      <c r="DH174" s="732">
        <v>0</v>
      </c>
      <c r="DI174" s="732">
        <v>0</v>
      </c>
      <c r="DK174" s="732">
        <v>5392</v>
      </c>
      <c r="DL174" s="732">
        <v>0</v>
      </c>
      <c r="DM174" s="732">
        <v>297027</v>
      </c>
      <c r="DN174" s="732">
        <v>0</v>
      </c>
      <c r="DO174" s="732">
        <v>0</v>
      </c>
      <c r="DP174" s="732">
        <v>0</v>
      </c>
      <c r="DQ174" s="732">
        <v>0</v>
      </c>
      <c r="DR174" s="732">
        <v>0</v>
      </c>
      <c r="DS174" s="732">
        <v>0</v>
      </c>
      <c r="DT174" s="732">
        <v>0</v>
      </c>
      <c r="DU174" s="732">
        <v>0</v>
      </c>
      <c r="DV174" s="732">
        <v>0</v>
      </c>
      <c r="DW174" s="732">
        <v>0</v>
      </c>
      <c r="DX174" s="732">
        <v>0</v>
      </c>
      <c r="DY174" s="732">
        <v>0</v>
      </c>
      <c r="DZ174" s="732">
        <v>0</v>
      </c>
      <c r="EA174" s="732">
        <v>0</v>
      </c>
      <c r="EB174" s="732">
        <v>0</v>
      </c>
      <c r="EC174" s="732">
        <v>2.82</v>
      </c>
      <c r="ED174" s="732">
        <v>20287</v>
      </c>
      <c r="EE174" s="732">
        <v>0</v>
      </c>
      <c r="EF174" s="732">
        <v>0</v>
      </c>
      <c r="EG174" s="732">
        <v>0</v>
      </c>
      <c r="EH174" s="732">
        <v>276740</v>
      </c>
      <c r="EI174" s="732">
        <v>0</v>
      </c>
      <c r="EJ174" s="732">
        <v>0</v>
      </c>
      <c r="EK174" s="732">
        <v>12.135</v>
      </c>
      <c r="EL174" s="732">
        <v>0</v>
      </c>
      <c r="EM174" s="732">
        <v>0</v>
      </c>
      <c r="EN174" s="732">
        <v>1.1820000000000002</v>
      </c>
      <c r="EO174" s="732">
        <v>0</v>
      </c>
      <c r="EP174" s="732">
        <v>0</v>
      </c>
      <c r="EQ174" s="732">
        <v>13.317</v>
      </c>
      <c r="ER174" s="732">
        <v>0</v>
      </c>
      <c r="ES174" s="732">
        <v>42.315000000000005</v>
      </c>
      <c r="ET174" s="732">
        <v>0</v>
      </c>
      <c r="EU174" s="732">
        <v>124854</v>
      </c>
      <c r="EV174" s="732">
        <v>0</v>
      </c>
      <c r="EW174" s="732">
        <v>0</v>
      </c>
      <c r="EX174" s="732">
        <v>0</v>
      </c>
      <c r="EZ174" s="732">
        <v>2073903</v>
      </c>
      <c r="FA174" s="732">
        <v>0</v>
      </c>
      <c r="FB174" s="732">
        <v>2198757</v>
      </c>
      <c r="FC174" s="732">
        <v>0.97326799999999991</v>
      </c>
      <c r="FD174" s="732">
        <v>0</v>
      </c>
      <c r="FE174" s="732">
        <v>289119</v>
      </c>
      <c r="FF174" s="732">
        <v>65258</v>
      </c>
      <c r="FG174" s="732">
        <v>5.4563E-2</v>
      </c>
      <c r="FH174" s="732">
        <v>4.8908E-2</v>
      </c>
      <c r="FI174" s="732">
        <v>0</v>
      </c>
      <c r="FJ174" s="732">
        <v>0</v>
      </c>
      <c r="FK174" s="732">
        <v>417.62400000000002</v>
      </c>
      <c r="FL174" s="732">
        <v>2553134</v>
      </c>
      <c r="FM174" s="732">
        <v>0</v>
      </c>
      <c r="FN174" s="732">
        <v>0</v>
      </c>
      <c r="FO174" s="732">
        <v>8779</v>
      </c>
      <c r="FP174" s="732">
        <v>0</v>
      </c>
      <c r="FQ174" s="732">
        <v>8779</v>
      </c>
      <c r="FR174" s="732">
        <v>8779</v>
      </c>
      <c r="FS174" s="732">
        <v>0</v>
      </c>
      <c r="FT174" s="732">
        <v>0</v>
      </c>
      <c r="FU174" s="732">
        <v>0</v>
      </c>
      <c r="FV174" s="732">
        <v>0</v>
      </c>
      <c r="FW174" s="732">
        <v>0</v>
      </c>
      <c r="FX174" s="732">
        <v>0</v>
      </c>
      <c r="FY174" s="732">
        <v>0</v>
      </c>
      <c r="FZ174" s="732">
        <v>0</v>
      </c>
      <c r="GA174" s="732">
        <v>0</v>
      </c>
      <c r="GB174" s="732">
        <v>0</v>
      </c>
      <c r="GC174" s="732">
        <v>0</v>
      </c>
      <c r="GD174" s="732">
        <v>0</v>
      </c>
      <c r="GF174" s="732">
        <v>0</v>
      </c>
      <c r="GG174" s="732">
        <v>0</v>
      </c>
      <c r="GH174" s="732">
        <v>0</v>
      </c>
      <c r="GI174" s="732">
        <v>0</v>
      </c>
      <c r="GJ174" s="732">
        <v>0</v>
      </c>
      <c r="GK174" s="732">
        <v>5089</v>
      </c>
      <c r="GL174" s="732">
        <v>8007</v>
      </c>
      <c r="GM174" s="732">
        <v>0</v>
      </c>
      <c r="GN174" s="732">
        <v>7195</v>
      </c>
      <c r="GO174" s="732">
        <v>0</v>
      </c>
      <c r="GP174" s="732">
        <v>2553134</v>
      </c>
      <c r="GQ174" s="732">
        <v>2553134</v>
      </c>
      <c r="GR174" s="732">
        <v>0</v>
      </c>
      <c r="GS174" s="732">
        <v>0</v>
      </c>
      <c r="GT174" s="732">
        <v>0</v>
      </c>
      <c r="HB174" s="732">
        <v>0</v>
      </c>
      <c r="HC174" s="732">
        <v>0</v>
      </c>
      <c r="HD174" s="732">
        <v>0</v>
      </c>
    </row>
    <row r="175" spans="1:212" x14ac:dyDescent="0.2">
      <c r="A175" s="732">
        <v>227820</v>
      </c>
      <c r="B175" s="732">
        <v>28349</v>
      </c>
      <c r="C175" s="732">
        <v>35</v>
      </c>
      <c r="D175" s="732">
        <v>2021</v>
      </c>
      <c r="E175" s="732">
        <v>5392</v>
      </c>
      <c r="F175" s="732">
        <v>0</v>
      </c>
      <c r="G175" s="732">
        <v>26129.565000000002</v>
      </c>
      <c r="H175" s="732">
        <v>25188.23</v>
      </c>
      <c r="I175" s="732">
        <v>25188.23</v>
      </c>
      <c r="J175" s="732">
        <v>26129.565000000002</v>
      </c>
      <c r="K175" s="732">
        <v>0</v>
      </c>
      <c r="L175" s="732">
        <v>6540</v>
      </c>
      <c r="M175" s="732">
        <v>0</v>
      </c>
      <c r="N175" s="732">
        <v>0</v>
      </c>
      <c r="P175" s="732">
        <v>26129.565000000002</v>
      </c>
      <c r="Q175" s="732">
        <v>0</v>
      </c>
      <c r="R175" s="732">
        <v>12456225</v>
      </c>
      <c r="S175" s="732">
        <v>476.71000000000004</v>
      </c>
      <c r="U175" s="732">
        <v>0</v>
      </c>
      <c r="V175" s="732">
        <v>9463.8450000000012</v>
      </c>
      <c r="W175" s="732">
        <v>6189355</v>
      </c>
      <c r="X175" s="732">
        <v>6189355</v>
      </c>
      <c r="Z175" s="732">
        <v>0</v>
      </c>
      <c r="AA175" s="732">
        <v>1</v>
      </c>
      <c r="AB175" s="732">
        <v>1</v>
      </c>
      <c r="AC175" s="732">
        <v>0</v>
      </c>
      <c r="AD175" s="732" t="s">
        <v>318</v>
      </c>
      <c r="AE175" s="732">
        <v>0</v>
      </c>
      <c r="AH175" s="732">
        <v>0</v>
      </c>
      <c r="AI175" s="732">
        <v>0</v>
      </c>
      <c r="AJ175" s="732">
        <v>5104</v>
      </c>
      <c r="AK175" s="732" t="s">
        <v>787</v>
      </c>
      <c r="AL175" s="732" t="s">
        <v>509</v>
      </c>
      <c r="AM175" s="732">
        <v>0</v>
      </c>
      <c r="AN175" s="732">
        <v>0</v>
      </c>
      <c r="AO175" s="732">
        <v>0</v>
      </c>
      <c r="AP175" s="732">
        <v>0</v>
      </c>
      <c r="AQ175" s="732">
        <v>0</v>
      </c>
      <c r="AR175" s="732">
        <v>0</v>
      </c>
      <c r="AS175" s="732">
        <v>0</v>
      </c>
      <c r="AT175" s="732">
        <v>0</v>
      </c>
      <c r="AU175" s="732">
        <v>0</v>
      </c>
      <c r="AV175" s="732">
        <v>0</v>
      </c>
      <c r="AW175" s="732">
        <v>250985804</v>
      </c>
      <c r="AX175" s="732">
        <v>249524179</v>
      </c>
      <c r="AY175" s="732">
        <v>0</v>
      </c>
      <c r="AZ175" s="732">
        <v>13917850</v>
      </c>
      <c r="BA175" s="732">
        <v>0</v>
      </c>
      <c r="BB175" s="732">
        <v>0</v>
      </c>
      <c r="BC175" s="732">
        <v>0</v>
      </c>
      <c r="BD175" s="732">
        <v>0</v>
      </c>
      <c r="BE175" s="732">
        <v>0</v>
      </c>
      <c r="BF175" s="732">
        <v>217890063</v>
      </c>
      <c r="BG175" s="732">
        <v>0</v>
      </c>
      <c r="BH175" s="732">
        <v>5315</v>
      </c>
      <c r="BI175" s="732">
        <v>1461625</v>
      </c>
      <c r="BJ175" s="732">
        <v>12</v>
      </c>
      <c r="BK175" s="732">
        <v>0</v>
      </c>
      <c r="BL175" s="732">
        <v>0</v>
      </c>
      <c r="BM175" s="732">
        <v>0</v>
      </c>
      <c r="BN175" s="732">
        <v>0</v>
      </c>
      <c r="BO175" s="732">
        <v>0</v>
      </c>
      <c r="BP175" s="732">
        <v>0</v>
      </c>
      <c r="BQ175" s="732">
        <v>5392</v>
      </c>
      <c r="BR175" s="732">
        <v>1</v>
      </c>
      <c r="BS175" s="732">
        <v>0</v>
      </c>
      <c r="BT175" s="732">
        <v>0</v>
      </c>
      <c r="BU175" s="732">
        <v>0</v>
      </c>
      <c r="BV175" s="732">
        <v>0</v>
      </c>
      <c r="BW175" s="732">
        <v>0</v>
      </c>
      <c r="BX175" s="732">
        <v>0</v>
      </c>
      <c r="BY175" s="732">
        <v>0</v>
      </c>
      <c r="BZ175" s="732">
        <v>0</v>
      </c>
      <c r="CA175" s="732">
        <v>0</v>
      </c>
      <c r="CB175" s="732">
        <v>0</v>
      </c>
      <c r="CC175" s="732">
        <v>0</v>
      </c>
      <c r="CG175" s="732">
        <v>0</v>
      </c>
      <c r="CH175" s="732">
        <v>0</v>
      </c>
      <c r="CI175" s="732">
        <v>0</v>
      </c>
      <c r="CJ175" s="732">
        <v>5</v>
      </c>
      <c r="CK175" s="732">
        <v>0</v>
      </c>
      <c r="CL175" s="732">
        <v>0</v>
      </c>
      <c r="CN175" s="732">
        <v>0</v>
      </c>
      <c r="CO175" s="732">
        <v>1</v>
      </c>
      <c r="CP175" s="732">
        <v>0</v>
      </c>
      <c r="CQ175" s="732">
        <v>0</v>
      </c>
      <c r="CR175" s="732">
        <v>26129.565000000002</v>
      </c>
      <c r="CS175" s="732">
        <v>0</v>
      </c>
      <c r="CT175" s="732">
        <v>0</v>
      </c>
      <c r="CU175" s="732">
        <v>0</v>
      </c>
      <c r="CV175" s="732">
        <v>0</v>
      </c>
      <c r="CW175" s="732">
        <v>0</v>
      </c>
      <c r="CX175" s="732">
        <v>0</v>
      </c>
      <c r="CY175" s="732">
        <v>0</v>
      </c>
      <c r="CZ175" s="732">
        <v>0</v>
      </c>
      <c r="DA175" s="732">
        <v>1</v>
      </c>
      <c r="DB175" s="732">
        <v>164731024</v>
      </c>
      <c r="DC175" s="732">
        <v>0</v>
      </c>
      <c r="DD175" s="732">
        <v>0</v>
      </c>
      <c r="DE175" s="732">
        <v>33437280</v>
      </c>
      <c r="DF175" s="732">
        <v>33437280</v>
      </c>
      <c r="DG175" s="732">
        <v>25563.670000000002</v>
      </c>
      <c r="DH175" s="732">
        <v>0</v>
      </c>
      <c r="DI175" s="732">
        <v>0</v>
      </c>
      <c r="DK175" s="732">
        <v>5392</v>
      </c>
      <c r="DL175" s="732">
        <v>0</v>
      </c>
      <c r="DM175" s="732">
        <v>16214984</v>
      </c>
      <c r="DN175" s="732">
        <v>0</v>
      </c>
      <c r="DO175" s="732">
        <v>0</v>
      </c>
      <c r="DP175" s="732">
        <v>0</v>
      </c>
      <c r="DQ175" s="732">
        <v>0</v>
      </c>
      <c r="DR175" s="732">
        <v>0</v>
      </c>
      <c r="DS175" s="732">
        <v>0</v>
      </c>
      <c r="DT175" s="732">
        <v>0</v>
      </c>
      <c r="DU175" s="732">
        <v>0</v>
      </c>
      <c r="DV175" s="732">
        <v>0</v>
      </c>
      <c r="DW175" s="732">
        <v>0</v>
      </c>
      <c r="DX175" s="732">
        <v>0</v>
      </c>
      <c r="DY175" s="732">
        <v>0</v>
      </c>
      <c r="DZ175" s="732">
        <v>0</v>
      </c>
      <c r="EA175" s="732">
        <v>0.36699999999999999</v>
      </c>
      <c r="EB175" s="732">
        <v>0</v>
      </c>
      <c r="EC175" s="732">
        <v>628.42500000000007</v>
      </c>
      <c r="ED175" s="732">
        <v>4520889</v>
      </c>
      <c r="EE175" s="732">
        <v>0</v>
      </c>
      <c r="EF175" s="732">
        <v>0</v>
      </c>
      <c r="EG175" s="732">
        <v>1.4770000000000001</v>
      </c>
      <c r="EH175" s="732">
        <v>11686090</v>
      </c>
      <c r="EI175" s="732">
        <v>8005</v>
      </c>
      <c r="EJ175" s="732">
        <v>0.30599999999999999</v>
      </c>
      <c r="EK175" s="732">
        <v>445.26</v>
      </c>
      <c r="EL175" s="732">
        <v>0.49</v>
      </c>
      <c r="EM175" s="732">
        <v>77.182000000000002</v>
      </c>
      <c r="EN175" s="732">
        <v>42.743000000000002</v>
      </c>
      <c r="EO175" s="732">
        <v>0</v>
      </c>
      <c r="EP175" s="732">
        <v>0</v>
      </c>
      <c r="EQ175" s="732">
        <v>567.33500000000004</v>
      </c>
      <c r="ER175" s="732">
        <v>0</v>
      </c>
      <c r="ES175" s="732">
        <v>1786.864</v>
      </c>
      <c r="ET175" s="732">
        <v>0</v>
      </c>
      <c r="EU175" s="732">
        <v>13917850</v>
      </c>
      <c r="EV175" s="732">
        <v>0</v>
      </c>
      <c r="EW175" s="732">
        <v>0</v>
      </c>
      <c r="EX175" s="732">
        <v>0</v>
      </c>
      <c r="EZ175" s="732">
        <v>213297280</v>
      </c>
      <c r="FA175" s="732">
        <v>0</v>
      </c>
      <c r="FB175" s="732">
        <v>227215130</v>
      </c>
      <c r="FC175" s="732">
        <v>0.97326799999999991</v>
      </c>
      <c r="FD175" s="732">
        <v>0</v>
      </c>
      <c r="FE175" s="732">
        <v>29555741</v>
      </c>
      <c r="FF175" s="732">
        <v>6671158</v>
      </c>
      <c r="FG175" s="732">
        <v>5.4563E-2</v>
      </c>
      <c r="FH175" s="732">
        <v>4.8908E-2</v>
      </c>
      <c r="FI175" s="732">
        <v>0</v>
      </c>
      <c r="FJ175" s="732">
        <v>0</v>
      </c>
      <c r="FK175" s="732">
        <v>42692.387000000002</v>
      </c>
      <c r="FL175" s="732">
        <v>263442029</v>
      </c>
      <c r="FM175" s="732">
        <v>0</v>
      </c>
      <c r="FN175" s="732">
        <v>0</v>
      </c>
      <c r="FO175" s="732">
        <v>1714555</v>
      </c>
      <c r="FP175" s="732">
        <v>164261</v>
      </c>
      <c r="FQ175" s="732">
        <v>1878816</v>
      </c>
      <c r="FR175" s="732">
        <v>1714555</v>
      </c>
      <c r="FS175" s="732">
        <v>0</v>
      </c>
      <c r="FT175" s="732">
        <v>0</v>
      </c>
      <c r="FU175" s="732">
        <v>0</v>
      </c>
      <c r="FV175" s="732">
        <v>0</v>
      </c>
      <c r="FW175" s="732">
        <v>0</v>
      </c>
      <c r="FX175" s="732">
        <v>0</v>
      </c>
      <c r="FY175" s="732">
        <v>0</v>
      </c>
      <c r="FZ175" s="732">
        <v>0</v>
      </c>
      <c r="GA175" s="732">
        <v>0</v>
      </c>
      <c r="GB175" s="732">
        <v>3302046</v>
      </c>
      <c r="GC175" s="732">
        <v>3302046</v>
      </c>
      <c r="GD175" s="732">
        <v>374</v>
      </c>
      <c r="GF175" s="732">
        <v>0</v>
      </c>
      <c r="GG175" s="732">
        <v>0</v>
      </c>
      <c r="GH175" s="732">
        <v>0</v>
      </c>
      <c r="GI175" s="732">
        <v>0</v>
      </c>
      <c r="GJ175" s="732">
        <v>0</v>
      </c>
      <c r="GK175" s="732">
        <v>5220</v>
      </c>
      <c r="GL175" s="732">
        <v>16538</v>
      </c>
      <c r="GM175" s="732">
        <v>0</v>
      </c>
      <c r="GN175" s="732">
        <v>87195</v>
      </c>
      <c r="GO175" s="732">
        <v>0</v>
      </c>
      <c r="GP175" s="732">
        <v>263442029</v>
      </c>
      <c r="GQ175" s="732">
        <v>263442029</v>
      </c>
      <c r="GR175" s="732">
        <v>0</v>
      </c>
      <c r="GS175" s="732">
        <v>0</v>
      </c>
      <c r="GT175" s="732">
        <v>0</v>
      </c>
      <c r="HB175" s="732">
        <v>0</v>
      </c>
      <c r="HC175" s="732">
        <v>0</v>
      </c>
      <c r="HD175" s="732">
        <v>0</v>
      </c>
    </row>
    <row r="176" spans="1:212" x14ac:dyDescent="0.2">
      <c r="A176" s="732">
        <v>227821</v>
      </c>
      <c r="B176" s="732">
        <v>28349</v>
      </c>
      <c r="C176" s="732">
        <v>35</v>
      </c>
      <c r="D176" s="732">
        <v>2021</v>
      </c>
      <c r="E176" s="732">
        <v>5392</v>
      </c>
      <c r="F176" s="732">
        <v>0</v>
      </c>
      <c r="G176" s="732">
        <v>430.22200000000004</v>
      </c>
      <c r="H176" s="732">
        <v>412.31300000000005</v>
      </c>
      <c r="I176" s="732">
        <v>412.31300000000005</v>
      </c>
      <c r="J176" s="732">
        <v>430.22200000000004</v>
      </c>
      <c r="K176" s="732">
        <v>0</v>
      </c>
      <c r="L176" s="732">
        <v>6540</v>
      </c>
      <c r="M176" s="732">
        <v>0</v>
      </c>
      <c r="N176" s="732">
        <v>0</v>
      </c>
      <c r="P176" s="732">
        <v>430.22200000000004</v>
      </c>
      <c r="Q176" s="732">
        <v>0</v>
      </c>
      <c r="R176" s="732">
        <v>205091</v>
      </c>
      <c r="S176" s="732">
        <v>476.71000000000004</v>
      </c>
      <c r="U176" s="732">
        <v>0</v>
      </c>
      <c r="V176" s="732">
        <v>1.93</v>
      </c>
      <c r="W176" s="732">
        <v>1262</v>
      </c>
      <c r="X176" s="732">
        <v>1262</v>
      </c>
      <c r="Z176" s="732">
        <v>0</v>
      </c>
      <c r="AA176" s="732">
        <v>1</v>
      </c>
      <c r="AB176" s="732">
        <v>1</v>
      </c>
      <c r="AC176" s="732">
        <v>0</v>
      </c>
      <c r="AD176" s="732" t="s">
        <v>318</v>
      </c>
      <c r="AE176" s="732">
        <v>0</v>
      </c>
      <c r="AH176" s="732">
        <v>0</v>
      </c>
      <c r="AI176" s="732">
        <v>0</v>
      </c>
      <c r="AJ176" s="732">
        <v>5104</v>
      </c>
      <c r="AK176" s="732" t="s">
        <v>787</v>
      </c>
      <c r="AL176" s="732" t="s">
        <v>69</v>
      </c>
      <c r="AM176" s="732">
        <v>0</v>
      </c>
      <c r="AN176" s="732">
        <v>0</v>
      </c>
      <c r="AO176" s="732">
        <v>0</v>
      </c>
      <c r="AP176" s="732">
        <v>0</v>
      </c>
      <c r="AQ176" s="732">
        <v>0</v>
      </c>
      <c r="AR176" s="732">
        <v>0</v>
      </c>
      <c r="AS176" s="732">
        <v>0</v>
      </c>
      <c r="AT176" s="732">
        <v>0</v>
      </c>
      <c r="AU176" s="732">
        <v>0</v>
      </c>
      <c r="AV176" s="732">
        <v>0</v>
      </c>
      <c r="AW176" s="732">
        <v>3541155</v>
      </c>
      <c r="AX176" s="732">
        <v>3533572</v>
      </c>
      <c r="AY176" s="732">
        <v>0</v>
      </c>
      <c r="AZ176" s="732">
        <v>205091</v>
      </c>
      <c r="BA176" s="732">
        <v>8.3330000000000002</v>
      </c>
      <c r="BB176" s="732">
        <v>7848</v>
      </c>
      <c r="BC176" s="732">
        <v>7848</v>
      </c>
      <c r="BD176" s="732">
        <v>10</v>
      </c>
      <c r="BE176" s="732">
        <v>0</v>
      </c>
      <c r="BF176" s="732">
        <v>3131921</v>
      </c>
      <c r="BG176" s="732">
        <v>0</v>
      </c>
      <c r="BH176" s="732">
        <v>0</v>
      </c>
      <c r="BI176" s="732">
        <v>0</v>
      </c>
      <c r="BJ176" s="732">
        <v>12</v>
      </c>
      <c r="BK176" s="732">
        <v>0</v>
      </c>
      <c r="BL176" s="732">
        <v>0</v>
      </c>
      <c r="BM176" s="732">
        <v>0</v>
      </c>
      <c r="BN176" s="732">
        <v>0</v>
      </c>
      <c r="BO176" s="732">
        <v>0</v>
      </c>
      <c r="BP176" s="732">
        <v>0</v>
      </c>
      <c r="BQ176" s="732">
        <v>5392</v>
      </c>
      <c r="BR176" s="732">
        <v>1</v>
      </c>
      <c r="BS176" s="732">
        <v>0</v>
      </c>
      <c r="BT176" s="732">
        <v>0</v>
      </c>
      <c r="BU176" s="732">
        <v>0</v>
      </c>
      <c r="BV176" s="732">
        <v>0</v>
      </c>
      <c r="BW176" s="732">
        <v>0</v>
      </c>
      <c r="BX176" s="732">
        <v>0</v>
      </c>
      <c r="BY176" s="732">
        <v>0</v>
      </c>
      <c r="BZ176" s="732">
        <v>0</v>
      </c>
      <c r="CA176" s="732">
        <v>0</v>
      </c>
      <c r="CB176" s="732">
        <v>0</v>
      </c>
      <c r="CC176" s="732">
        <v>0</v>
      </c>
      <c r="CG176" s="732">
        <v>0</v>
      </c>
      <c r="CH176" s="732">
        <v>7583</v>
      </c>
      <c r="CI176" s="732">
        <v>0</v>
      </c>
      <c r="CJ176" s="732">
        <v>4</v>
      </c>
      <c r="CK176" s="732">
        <v>0</v>
      </c>
      <c r="CL176" s="732">
        <v>0</v>
      </c>
      <c r="CN176" s="732">
        <v>0</v>
      </c>
      <c r="CO176" s="732">
        <v>1</v>
      </c>
      <c r="CP176" s="732">
        <v>0</v>
      </c>
      <c r="CQ176" s="732">
        <v>13.667</v>
      </c>
      <c r="CR176" s="732">
        <v>430.22200000000004</v>
      </c>
      <c r="CS176" s="732">
        <v>0</v>
      </c>
      <c r="CT176" s="732">
        <v>0</v>
      </c>
      <c r="CU176" s="732">
        <v>0</v>
      </c>
      <c r="CV176" s="732">
        <v>0</v>
      </c>
      <c r="CW176" s="732">
        <v>0</v>
      </c>
      <c r="CX176" s="732">
        <v>0</v>
      </c>
      <c r="CY176" s="732">
        <v>0</v>
      </c>
      <c r="CZ176" s="732">
        <v>0</v>
      </c>
      <c r="DA176" s="732">
        <v>1</v>
      </c>
      <c r="DB176" s="732">
        <v>2696527</v>
      </c>
      <c r="DC176" s="732">
        <v>0</v>
      </c>
      <c r="DD176" s="732">
        <v>0</v>
      </c>
      <c r="DE176" s="732">
        <v>126000</v>
      </c>
      <c r="DF176" s="732">
        <v>126000</v>
      </c>
      <c r="DG176" s="732">
        <v>96.33</v>
      </c>
      <c r="DH176" s="732">
        <v>0</v>
      </c>
      <c r="DI176" s="732">
        <v>0</v>
      </c>
      <c r="DK176" s="732">
        <v>5392</v>
      </c>
      <c r="DL176" s="732">
        <v>0</v>
      </c>
      <c r="DM176" s="732">
        <v>386306</v>
      </c>
      <c r="DN176" s="732">
        <v>0</v>
      </c>
      <c r="DO176" s="732">
        <v>0</v>
      </c>
      <c r="DP176" s="732">
        <v>0</v>
      </c>
      <c r="DQ176" s="732">
        <v>0</v>
      </c>
      <c r="DR176" s="732">
        <v>0</v>
      </c>
      <c r="DS176" s="732">
        <v>0</v>
      </c>
      <c r="DT176" s="732">
        <v>0</v>
      </c>
      <c r="DU176" s="732">
        <v>0</v>
      </c>
      <c r="DV176" s="732">
        <v>0</v>
      </c>
      <c r="DW176" s="732">
        <v>0</v>
      </c>
      <c r="DX176" s="732">
        <v>0</v>
      </c>
      <c r="DY176" s="732">
        <v>0</v>
      </c>
      <c r="DZ176" s="732">
        <v>0</v>
      </c>
      <c r="EA176" s="732">
        <v>0</v>
      </c>
      <c r="EB176" s="732">
        <v>0</v>
      </c>
      <c r="EC176" s="732">
        <v>3.4320000000000004</v>
      </c>
      <c r="ED176" s="732">
        <v>24690</v>
      </c>
      <c r="EE176" s="732">
        <v>0</v>
      </c>
      <c r="EF176" s="732">
        <v>0</v>
      </c>
      <c r="EG176" s="732">
        <v>0</v>
      </c>
      <c r="EH176" s="732">
        <v>361616</v>
      </c>
      <c r="EI176" s="732">
        <v>0</v>
      </c>
      <c r="EJ176" s="732">
        <v>0</v>
      </c>
      <c r="EK176" s="732">
        <v>16.208000000000002</v>
      </c>
      <c r="EL176" s="732">
        <v>0</v>
      </c>
      <c r="EM176" s="732">
        <v>0.91800000000000004</v>
      </c>
      <c r="EN176" s="732">
        <v>0.78300000000000003</v>
      </c>
      <c r="EO176" s="732">
        <v>0</v>
      </c>
      <c r="EP176" s="732">
        <v>0</v>
      </c>
      <c r="EQ176" s="732">
        <v>17.909000000000002</v>
      </c>
      <c r="ER176" s="732">
        <v>0</v>
      </c>
      <c r="ES176" s="732">
        <v>55.292999999999999</v>
      </c>
      <c r="ET176" s="732">
        <v>7583</v>
      </c>
      <c r="EU176" s="732">
        <v>205091</v>
      </c>
      <c r="EV176" s="732">
        <v>0</v>
      </c>
      <c r="EW176" s="732">
        <v>0</v>
      </c>
      <c r="EX176" s="732">
        <v>0</v>
      </c>
      <c r="EZ176" s="732">
        <v>3012852</v>
      </c>
      <c r="FA176" s="732">
        <v>0</v>
      </c>
      <c r="FB176" s="732">
        <v>3217943</v>
      </c>
      <c r="FC176" s="732">
        <v>0.97326799999999991</v>
      </c>
      <c r="FD176" s="732">
        <v>0</v>
      </c>
      <c r="FE176" s="732">
        <v>424830</v>
      </c>
      <c r="FF176" s="732">
        <v>95890</v>
      </c>
      <c r="FG176" s="732">
        <v>5.4563E-2</v>
      </c>
      <c r="FH176" s="732">
        <v>4.8908E-2</v>
      </c>
      <c r="FI176" s="732">
        <v>0</v>
      </c>
      <c r="FJ176" s="732">
        <v>0</v>
      </c>
      <c r="FK176" s="732">
        <v>613.654</v>
      </c>
      <c r="FL176" s="732">
        <v>3746246</v>
      </c>
      <c r="FM176" s="732">
        <v>0</v>
      </c>
      <c r="FN176" s="732">
        <v>0</v>
      </c>
      <c r="FO176" s="732">
        <v>0</v>
      </c>
      <c r="FP176" s="732">
        <v>0</v>
      </c>
      <c r="FQ176" s="732">
        <v>0</v>
      </c>
      <c r="FR176" s="732">
        <v>0</v>
      </c>
      <c r="FS176" s="732">
        <v>0</v>
      </c>
      <c r="FT176" s="732">
        <v>0</v>
      </c>
      <c r="FU176" s="732">
        <v>0</v>
      </c>
      <c r="FV176" s="732">
        <v>0</v>
      </c>
      <c r="FW176" s="732">
        <v>0</v>
      </c>
      <c r="FX176" s="732">
        <v>0</v>
      </c>
      <c r="FY176" s="732">
        <v>0</v>
      </c>
      <c r="FZ176" s="732">
        <v>0</v>
      </c>
      <c r="GA176" s="732">
        <v>0</v>
      </c>
      <c r="GB176" s="732">
        <v>0</v>
      </c>
      <c r="GC176" s="732">
        <v>0</v>
      </c>
      <c r="GD176" s="732">
        <v>0</v>
      </c>
      <c r="GF176" s="732">
        <v>0</v>
      </c>
      <c r="GG176" s="732">
        <v>0</v>
      </c>
      <c r="GH176" s="732">
        <v>0</v>
      </c>
      <c r="GI176" s="732">
        <v>0</v>
      </c>
      <c r="GJ176" s="732">
        <v>0</v>
      </c>
      <c r="GK176" s="732">
        <v>5173</v>
      </c>
      <c r="GL176" s="732">
        <v>7158</v>
      </c>
      <c r="GM176" s="732">
        <v>0</v>
      </c>
      <c r="GN176" s="732">
        <v>0</v>
      </c>
      <c r="GO176" s="732">
        <v>0</v>
      </c>
      <c r="GP176" s="732">
        <v>3738663</v>
      </c>
      <c r="GQ176" s="732">
        <v>3738663</v>
      </c>
      <c r="GR176" s="732">
        <v>0</v>
      </c>
      <c r="GS176" s="732">
        <v>0</v>
      </c>
      <c r="GT176" s="732">
        <v>0</v>
      </c>
      <c r="HB176" s="732">
        <v>0</v>
      </c>
      <c r="HC176" s="732">
        <v>0</v>
      </c>
      <c r="HD176" s="732">
        <v>0</v>
      </c>
    </row>
    <row r="177" spans="1:212" x14ac:dyDescent="0.2">
      <c r="A177" s="732">
        <v>227824</v>
      </c>
      <c r="B177" s="732">
        <v>28349</v>
      </c>
      <c r="C177" s="732">
        <v>35</v>
      </c>
      <c r="D177" s="732">
        <v>2021</v>
      </c>
      <c r="E177" s="732">
        <v>5392</v>
      </c>
      <c r="F177" s="732">
        <v>0</v>
      </c>
      <c r="G177" s="732">
        <v>886.35700000000008</v>
      </c>
      <c r="H177" s="732">
        <v>880.58800000000008</v>
      </c>
      <c r="I177" s="732">
        <v>880.58800000000008</v>
      </c>
      <c r="J177" s="732">
        <v>886.35700000000008</v>
      </c>
      <c r="K177" s="732">
        <v>0</v>
      </c>
      <c r="L177" s="732">
        <v>6540</v>
      </c>
      <c r="M177" s="732">
        <v>0</v>
      </c>
      <c r="N177" s="732">
        <v>0</v>
      </c>
      <c r="P177" s="732">
        <v>886.35700000000008</v>
      </c>
      <c r="Q177" s="732">
        <v>0</v>
      </c>
      <c r="R177" s="732">
        <v>422535</v>
      </c>
      <c r="S177" s="732">
        <v>476.71000000000004</v>
      </c>
      <c r="U177" s="732">
        <v>0</v>
      </c>
      <c r="V177" s="732">
        <v>319.63</v>
      </c>
      <c r="W177" s="732">
        <v>209038</v>
      </c>
      <c r="X177" s="732">
        <v>209038</v>
      </c>
      <c r="Z177" s="732">
        <v>0</v>
      </c>
      <c r="AA177" s="732">
        <v>1</v>
      </c>
      <c r="AB177" s="732">
        <v>1</v>
      </c>
      <c r="AC177" s="732">
        <v>0</v>
      </c>
      <c r="AD177" s="732" t="s">
        <v>318</v>
      </c>
      <c r="AE177" s="732">
        <v>0</v>
      </c>
      <c r="AH177" s="732">
        <v>0</v>
      </c>
      <c r="AI177" s="732">
        <v>0</v>
      </c>
      <c r="AJ177" s="732">
        <v>5104</v>
      </c>
      <c r="AK177" s="732" t="s">
        <v>787</v>
      </c>
      <c r="AL177" s="732" t="s">
        <v>482</v>
      </c>
      <c r="AM177" s="732">
        <v>0</v>
      </c>
      <c r="AN177" s="732">
        <v>0</v>
      </c>
      <c r="AO177" s="732">
        <v>0</v>
      </c>
      <c r="AP177" s="732">
        <v>0</v>
      </c>
      <c r="AQ177" s="732">
        <v>0</v>
      </c>
      <c r="AR177" s="732">
        <v>0</v>
      </c>
      <c r="AS177" s="732">
        <v>0</v>
      </c>
      <c r="AT177" s="732">
        <v>0</v>
      </c>
      <c r="AU177" s="732">
        <v>0</v>
      </c>
      <c r="AV177" s="732">
        <v>0</v>
      </c>
      <c r="AW177" s="732">
        <v>8348897</v>
      </c>
      <c r="AX177" s="732">
        <v>8280394</v>
      </c>
      <c r="AY177" s="732">
        <v>0</v>
      </c>
      <c r="AZ177" s="732">
        <v>491038</v>
      </c>
      <c r="BA177" s="732">
        <v>0</v>
      </c>
      <c r="BB177" s="732">
        <v>0</v>
      </c>
      <c r="BC177" s="732">
        <v>0</v>
      </c>
      <c r="BD177" s="732">
        <v>0</v>
      </c>
      <c r="BE177" s="732">
        <v>0</v>
      </c>
      <c r="BF177" s="732">
        <v>7174449</v>
      </c>
      <c r="BG177" s="732">
        <v>0</v>
      </c>
      <c r="BH177" s="732">
        <v>249.1</v>
      </c>
      <c r="BI177" s="732">
        <v>68503</v>
      </c>
      <c r="BJ177" s="732">
        <v>12</v>
      </c>
      <c r="BK177" s="732">
        <v>0</v>
      </c>
      <c r="BL177" s="732">
        <v>0</v>
      </c>
      <c r="BM177" s="732">
        <v>0</v>
      </c>
      <c r="BN177" s="732">
        <v>0</v>
      </c>
      <c r="BO177" s="732">
        <v>0</v>
      </c>
      <c r="BP177" s="732">
        <v>0</v>
      </c>
      <c r="BQ177" s="732">
        <v>5392</v>
      </c>
      <c r="BR177" s="732">
        <v>1</v>
      </c>
      <c r="BS177" s="732">
        <v>0</v>
      </c>
      <c r="BT177" s="732">
        <v>0</v>
      </c>
      <c r="BU177" s="732">
        <v>0</v>
      </c>
      <c r="BV177" s="732">
        <v>0</v>
      </c>
      <c r="BW177" s="732">
        <v>0</v>
      </c>
      <c r="BX177" s="732">
        <v>0</v>
      </c>
      <c r="BY177" s="732">
        <v>0</v>
      </c>
      <c r="BZ177" s="732">
        <v>0</v>
      </c>
      <c r="CA177" s="732">
        <v>0</v>
      </c>
      <c r="CB177" s="732">
        <v>0</v>
      </c>
      <c r="CC177" s="732">
        <v>0</v>
      </c>
      <c r="CG177" s="732">
        <v>0</v>
      </c>
      <c r="CH177" s="732">
        <v>0</v>
      </c>
      <c r="CI177" s="732">
        <v>0</v>
      </c>
      <c r="CJ177" s="732">
        <v>4</v>
      </c>
      <c r="CK177" s="732">
        <v>0</v>
      </c>
      <c r="CL177" s="732">
        <v>0</v>
      </c>
      <c r="CN177" s="732">
        <v>0</v>
      </c>
      <c r="CO177" s="732">
        <v>1</v>
      </c>
      <c r="CP177" s="732">
        <v>0</v>
      </c>
      <c r="CQ177" s="732">
        <v>0</v>
      </c>
      <c r="CR177" s="732">
        <v>886.35700000000008</v>
      </c>
      <c r="CS177" s="732">
        <v>0</v>
      </c>
      <c r="CT177" s="732">
        <v>0</v>
      </c>
      <c r="CU177" s="732">
        <v>0</v>
      </c>
      <c r="CV177" s="732">
        <v>0</v>
      </c>
      <c r="CW177" s="732">
        <v>0</v>
      </c>
      <c r="CX177" s="732">
        <v>0</v>
      </c>
      <c r="CY177" s="732">
        <v>0</v>
      </c>
      <c r="CZ177" s="732">
        <v>0</v>
      </c>
      <c r="DA177" s="732">
        <v>1</v>
      </c>
      <c r="DB177" s="732">
        <v>5759046</v>
      </c>
      <c r="DC177" s="732">
        <v>0</v>
      </c>
      <c r="DD177" s="732">
        <v>0</v>
      </c>
      <c r="DE177" s="732">
        <v>1118340</v>
      </c>
      <c r="DF177" s="732">
        <v>1118340</v>
      </c>
      <c r="DG177" s="732">
        <v>855</v>
      </c>
      <c r="DH177" s="732">
        <v>0</v>
      </c>
      <c r="DI177" s="732">
        <v>0</v>
      </c>
      <c r="DK177" s="732">
        <v>5392</v>
      </c>
      <c r="DL177" s="732">
        <v>0</v>
      </c>
      <c r="DM177" s="732">
        <v>285080</v>
      </c>
      <c r="DN177" s="732">
        <v>0</v>
      </c>
      <c r="DO177" s="732">
        <v>0</v>
      </c>
      <c r="DP177" s="732">
        <v>0</v>
      </c>
      <c r="DQ177" s="732">
        <v>0</v>
      </c>
      <c r="DR177" s="732">
        <v>0</v>
      </c>
      <c r="DS177" s="732">
        <v>0</v>
      </c>
      <c r="DT177" s="732">
        <v>0</v>
      </c>
      <c r="DU177" s="732">
        <v>0</v>
      </c>
      <c r="DV177" s="732">
        <v>0</v>
      </c>
      <c r="DW177" s="732">
        <v>0</v>
      </c>
      <c r="DX177" s="732">
        <v>0</v>
      </c>
      <c r="DY177" s="732">
        <v>0</v>
      </c>
      <c r="DZ177" s="732">
        <v>0</v>
      </c>
      <c r="EA177" s="732">
        <v>0</v>
      </c>
      <c r="EB177" s="732">
        <v>0</v>
      </c>
      <c r="EC177" s="732">
        <v>20.852</v>
      </c>
      <c r="ED177" s="732">
        <v>150009</v>
      </c>
      <c r="EE177" s="732">
        <v>0</v>
      </c>
      <c r="EF177" s="732">
        <v>0</v>
      </c>
      <c r="EG177" s="732">
        <v>0</v>
      </c>
      <c r="EH177" s="732">
        <v>135071</v>
      </c>
      <c r="EI177" s="732">
        <v>0</v>
      </c>
      <c r="EJ177" s="732">
        <v>0</v>
      </c>
      <c r="EK177" s="732">
        <v>4.0960000000000001</v>
      </c>
      <c r="EL177" s="732">
        <v>0</v>
      </c>
      <c r="EM177" s="732">
        <v>0</v>
      </c>
      <c r="EN177" s="732">
        <v>1.673</v>
      </c>
      <c r="EO177" s="732">
        <v>0</v>
      </c>
      <c r="EP177" s="732">
        <v>0</v>
      </c>
      <c r="EQ177" s="732">
        <v>5.7690000000000001</v>
      </c>
      <c r="ER177" s="732">
        <v>0</v>
      </c>
      <c r="ES177" s="732">
        <v>20.653000000000002</v>
      </c>
      <c r="ET177" s="732">
        <v>0</v>
      </c>
      <c r="EU177" s="732">
        <v>491038</v>
      </c>
      <c r="EV177" s="732">
        <v>0</v>
      </c>
      <c r="EW177" s="732">
        <v>0</v>
      </c>
      <c r="EX177" s="732">
        <v>0</v>
      </c>
      <c r="EZ177" s="732">
        <v>7087553</v>
      </c>
      <c r="FA177" s="732">
        <v>0</v>
      </c>
      <c r="FB177" s="732">
        <v>7578591</v>
      </c>
      <c r="FC177" s="732">
        <v>0.97326799999999991</v>
      </c>
      <c r="FD177" s="732">
        <v>0</v>
      </c>
      <c r="FE177" s="732">
        <v>973180</v>
      </c>
      <c r="FF177" s="732">
        <v>219661</v>
      </c>
      <c r="FG177" s="732">
        <v>5.4563E-2</v>
      </c>
      <c r="FH177" s="732">
        <v>4.8908E-2</v>
      </c>
      <c r="FI177" s="732">
        <v>0</v>
      </c>
      <c r="FJ177" s="732">
        <v>0</v>
      </c>
      <c r="FK177" s="732">
        <v>1405.729</v>
      </c>
      <c r="FL177" s="732">
        <v>8771432</v>
      </c>
      <c r="FM177" s="732">
        <v>0</v>
      </c>
      <c r="FN177" s="732">
        <v>0</v>
      </c>
      <c r="FO177" s="732">
        <v>138584</v>
      </c>
      <c r="FP177" s="732">
        <v>0</v>
      </c>
      <c r="FQ177" s="732">
        <v>138584</v>
      </c>
      <c r="FR177" s="732">
        <v>138584</v>
      </c>
      <c r="FS177" s="732">
        <v>0</v>
      </c>
      <c r="FT177" s="732">
        <v>0</v>
      </c>
      <c r="FU177" s="732">
        <v>0</v>
      </c>
      <c r="FV177" s="732">
        <v>0</v>
      </c>
      <c r="FW177" s="732">
        <v>0</v>
      </c>
      <c r="FX177" s="732">
        <v>0</v>
      </c>
      <c r="FY177" s="732">
        <v>0</v>
      </c>
      <c r="FZ177" s="732">
        <v>0</v>
      </c>
      <c r="GA177" s="732">
        <v>0</v>
      </c>
      <c r="GB177" s="732">
        <v>0</v>
      </c>
      <c r="GC177" s="732">
        <v>0</v>
      </c>
      <c r="GD177" s="732">
        <v>0</v>
      </c>
      <c r="GF177" s="732">
        <v>0</v>
      </c>
      <c r="GG177" s="732">
        <v>0</v>
      </c>
      <c r="GH177" s="732">
        <v>0</v>
      </c>
      <c r="GI177" s="732">
        <v>0</v>
      </c>
      <c r="GJ177" s="732">
        <v>0</v>
      </c>
      <c r="GK177" s="732">
        <v>5068</v>
      </c>
      <c r="GL177" s="732">
        <v>0</v>
      </c>
      <c r="GM177" s="732">
        <v>0</v>
      </c>
      <c r="GN177" s="732">
        <v>13619</v>
      </c>
      <c r="GO177" s="732">
        <v>0</v>
      </c>
      <c r="GP177" s="732">
        <v>8771432</v>
      </c>
      <c r="GQ177" s="732">
        <v>8771432</v>
      </c>
      <c r="GR177" s="732">
        <v>0</v>
      </c>
      <c r="GS177" s="732">
        <v>0</v>
      </c>
      <c r="GT177" s="732">
        <v>0</v>
      </c>
      <c r="HB177" s="732">
        <v>0</v>
      </c>
      <c r="HC177" s="732">
        <v>0</v>
      </c>
      <c r="HD177" s="732">
        <v>0</v>
      </c>
    </row>
    <row r="178" spans="1:212" x14ac:dyDescent="0.2">
      <c r="A178" s="732">
        <v>227825</v>
      </c>
      <c r="B178" s="732">
        <v>28349</v>
      </c>
      <c r="C178" s="732">
        <v>35</v>
      </c>
      <c r="D178" s="732">
        <v>2021</v>
      </c>
      <c r="E178" s="732">
        <v>5392</v>
      </c>
      <c r="F178" s="732">
        <v>0</v>
      </c>
      <c r="G178" s="732">
        <v>1707.5050000000001</v>
      </c>
      <c r="H178" s="732">
        <v>1676.71</v>
      </c>
      <c r="I178" s="732">
        <v>1676.71</v>
      </c>
      <c r="J178" s="732">
        <v>1707.5050000000001</v>
      </c>
      <c r="K178" s="732">
        <v>0</v>
      </c>
      <c r="L178" s="732">
        <v>6540</v>
      </c>
      <c r="M178" s="732">
        <v>0</v>
      </c>
      <c r="N178" s="732">
        <v>0</v>
      </c>
      <c r="P178" s="732">
        <v>1707.5050000000001</v>
      </c>
      <c r="Q178" s="732">
        <v>0</v>
      </c>
      <c r="R178" s="732">
        <v>813985</v>
      </c>
      <c r="S178" s="732">
        <v>476.71000000000004</v>
      </c>
      <c r="U178" s="732">
        <v>0</v>
      </c>
      <c r="V178" s="732">
        <v>989.22700000000009</v>
      </c>
      <c r="W178" s="732">
        <v>646954</v>
      </c>
      <c r="X178" s="732">
        <v>646954</v>
      </c>
      <c r="Z178" s="732">
        <v>0</v>
      </c>
      <c r="AA178" s="732">
        <v>1</v>
      </c>
      <c r="AB178" s="732">
        <v>1</v>
      </c>
      <c r="AC178" s="732">
        <v>0</v>
      </c>
      <c r="AD178" s="732" t="s">
        <v>318</v>
      </c>
      <c r="AE178" s="732">
        <v>0</v>
      </c>
      <c r="AH178" s="732">
        <v>0</v>
      </c>
      <c r="AI178" s="732">
        <v>0</v>
      </c>
      <c r="AJ178" s="732">
        <v>5104</v>
      </c>
      <c r="AK178" s="732" t="s">
        <v>787</v>
      </c>
      <c r="AL178" s="732" t="s">
        <v>121</v>
      </c>
      <c r="AM178" s="732">
        <v>0</v>
      </c>
      <c r="AN178" s="732">
        <v>0</v>
      </c>
      <c r="AO178" s="732">
        <v>0</v>
      </c>
      <c r="AP178" s="732">
        <v>0</v>
      </c>
      <c r="AQ178" s="732">
        <v>0</v>
      </c>
      <c r="AR178" s="732">
        <v>0</v>
      </c>
      <c r="AS178" s="732">
        <v>0</v>
      </c>
      <c r="AT178" s="732">
        <v>0</v>
      </c>
      <c r="AU178" s="732">
        <v>0</v>
      </c>
      <c r="AV178" s="732">
        <v>0</v>
      </c>
      <c r="AW178" s="732">
        <v>16957586</v>
      </c>
      <c r="AX178" s="732">
        <v>16818876</v>
      </c>
      <c r="AY178" s="732">
        <v>0</v>
      </c>
      <c r="AZ178" s="732">
        <v>952695</v>
      </c>
      <c r="BA178" s="732">
        <v>0</v>
      </c>
      <c r="BB178" s="732">
        <v>0</v>
      </c>
      <c r="BC178" s="732">
        <v>0</v>
      </c>
      <c r="BD178" s="732">
        <v>0</v>
      </c>
      <c r="BE178" s="732">
        <v>0</v>
      </c>
      <c r="BF178" s="732">
        <v>14643988</v>
      </c>
      <c r="BG178" s="732">
        <v>0</v>
      </c>
      <c r="BH178" s="732">
        <v>504.40000000000003</v>
      </c>
      <c r="BI178" s="732">
        <v>138710</v>
      </c>
      <c r="BJ178" s="732">
        <v>12</v>
      </c>
      <c r="BK178" s="732">
        <v>0</v>
      </c>
      <c r="BL178" s="732">
        <v>0</v>
      </c>
      <c r="BM178" s="732">
        <v>0</v>
      </c>
      <c r="BN178" s="732">
        <v>0</v>
      </c>
      <c r="BO178" s="732">
        <v>0</v>
      </c>
      <c r="BP178" s="732">
        <v>0</v>
      </c>
      <c r="BQ178" s="732">
        <v>5392</v>
      </c>
      <c r="BR178" s="732">
        <v>1</v>
      </c>
      <c r="BS178" s="732">
        <v>0</v>
      </c>
      <c r="BT178" s="732">
        <v>0</v>
      </c>
      <c r="BU178" s="732">
        <v>0</v>
      </c>
      <c r="BV178" s="732">
        <v>0</v>
      </c>
      <c r="BW178" s="732">
        <v>0</v>
      </c>
      <c r="BX178" s="732">
        <v>0</v>
      </c>
      <c r="BY178" s="732">
        <v>0</v>
      </c>
      <c r="BZ178" s="732">
        <v>0</v>
      </c>
      <c r="CA178" s="732">
        <v>0</v>
      </c>
      <c r="CB178" s="732">
        <v>0</v>
      </c>
      <c r="CC178" s="732">
        <v>0</v>
      </c>
      <c r="CG178" s="732">
        <v>0</v>
      </c>
      <c r="CH178" s="732">
        <v>0</v>
      </c>
      <c r="CI178" s="732">
        <v>0</v>
      </c>
      <c r="CJ178" s="732">
        <v>5</v>
      </c>
      <c r="CK178" s="732">
        <v>0</v>
      </c>
      <c r="CL178" s="732">
        <v>0</v>
      </c>
      <c r="CN178" s="732">
        <v>0</v>
      </c>
      <c r="CO178" s="732">
        <v>1</v>
      </c>
      <c r="CP178" s="732">
        <v>0</v>
      </c>
      <c r="CQ178" s="732">
        <v>0</v>
      </c>
      <c r="CR178" s="732">
        <v>1707.5050000000001</v>
      </c>
      <c r="CS178" s="732">
        <v>0</v>
      </c>
      <c r="CT178" s="732">
        <v>0</v>
      </c>
      <c r="CU178" s="732">
        <v>0</v>
      </c>
      <c r="CV178" s="732">
        <v>0</v>
      </c>
      <c r="CW178" s="732">
        <v>0</v>
      </c>
      <c r="CX178" s="732">
        <v>0</v>
      </c>
      <c r="CY178" s="732">
        <v>0</v>
      </c>
      <c r="CZ178" s="732">
        <v>0</v>
      </c>
      <c r="DA178" s="732">
        <v>1</v>
      </c>
      <c r="DB178" s="732">
        <v>10965683</v>
      </c>
      <c r="DC178" s="732">
        <v>0</v>
      </c>
      <c r="DD178" s="732">
        <v>0</v>
      </c>
      <c r="DE178" s="732">
        <v>2145120</v>
      </c>
      <c r="DF178" s="732">
        <v>2145120</v>
      </c>
      <c r="DG178" s="732">
        <v>1640</v>
      </c>
      <c r="DH178" s="732">
        <v>0</v>
      </c>
      <c r="DI178" s="732">
        <v>0</v>
      </c>
      <c r="DK178" s="732">
        <v>5392</v>
      </c>
      <c r="DL178" s="732">
        <v>0</v>
      </c>
      <c r="DM178" s="732">
        <v>1288447</v>
      </c>
      <c r="DN178" s="732">
        <v>0</v>
      </c>
      <c r="DO178" s="732">
        <v>0</v>
      </c>
      <c r="DP178" s="732">
        <v>0</v>
      </c>
      <c r="DQ178" s="732">
        <v>0</v>
      </c>
      <c r="DR178" s="732">
        <v>0</v>
      </c>
      <c r="DS178" s="732">
        <v>0</v>
      </c>
      <c r="DT178" s="732">
        <v>0</v>
      </c>
      <c r="DU178" s="732">
        <v>0</v>
      </c>
      <c r="DV178" s="732">
        <v>0</v>
      </c>
      <c r="DW178" s="732">
        <v>0</v>
      </c>
      <c r="DX178" s="732">
        <v>0</v>
      </c>
      <c r="DY178" s="732">
        <v>0</v>
      </c>
      <c r="DZ178" s="732">
        <v>0</v>
      </c>
      <c r="EA178" s="732">
        <v>0</v>
      </c>
      <c r="EB178" s="732">
        <v>0</v>
      </c>
      <c r="EC178" s="732">
        <v>91.203000000000003</v>
      </c>
      <c r="ED178" s="732">
        <v>656114</v>
      </c>
      <c r="EE178" s="732">
        <v>0</v>
      </c>
      <c r="EF178" s="732">
        <v>0</v>
      </c>
      <c r="EG178" s="732">
        <v>0</v>
      </c>
      <c r="EH178" s="732">
        <v>632333</v>
      </c>
      <c r="EI178" s="732">
        <v>0</v>
      </c>
      <c r="EJ178" s="732">
        <v>0</v>
      </c>
      <c r="EK178" s="732">
        <v>24.63</v>
      </c>
      <c r="EL178" s="732">
        <v>0</v>
      </c>
      <c r="EM178" s="732">
        <v>4.0140000000000002</v>
      </c>
      <c r="EN178" s="732">
        <v>2.1510000000000002</v>
      </c>
      <c r="EO178" s="732">
        <v>0</v>
      </c>
      <c r="EP178" s="732">
        <v>0</v>
      </c>
      <c r="EQ178" s="732">
        <v>30.795000000000002</v>
      </c>
      <c r="ER178" s="732">
        <v>0</v>
      </c>
      <c r="ES178" s="732">
        <v>96.686999999999998</v>
      </c>
      <c r="ET178" s="732">
        <v>0</v>
      </c>
      <c r="EU178" s="732">
        <v>952695</v>
      </c>
      <c r="EV178" s="732">
        <v>0</v>
      </c>
      <c r="EW178" s="732">
        <v>0</v>
      </c>
      <c r="EX178" s="732">
        <v>0</v>
      </c>
      <c r="EZ178" s="732">
        <v>14384134</v>
      </c>
      <c r="FA178" s="732">
        <v>0</v>
      </c>
      <c r="FB178" s="732">
        <v>15336829</v>
      </c>
      <c r="FC178" s="732">
        <v>0.97326799999999991</v>
      </c>
      <c r="FD178" s="732">
        <v>0</v>
      </c>
      <c r="FE178" s="732">
        <v>1986386</v>
      </c>
      <c r="FF178" s="732">
        <v>448356</v>
      </c>
      <c r="FG178" s="732">
        <v>5.4563E-2</v>
      </c>
      <c r="FH178" s="732">
        <v>4.8908E-2</v>
      </c>
      <c r="FI178" s="732">
        <v>0</v>
      </c>
      <c r="FJ178" s="732">
        <v>0</v>
      </c>
      <c r="FK178" s="732">
        <v>2869.2760000000003</v>
      </c>
      <c r="FL178" s="732">
        <v>17771571</v>
      </c>
      <c r="FM178" s="732">
        <v>0</v>
      </c>
      <c r="FN178" s="732">
        <v>0</v>
      </c>
      <c r="FO178" s="732">
        <v>151915</v>
      </c>
      <c r="FP178" s="732">
        <v>0</v>
      </c>
      <c r="FQ178" s="732">
        <v>151915</v>
      </c>
      <c r="FR178" s="732">
        <v>151915</v>
      </c>
      <c r="FS178" s="732">
        <v>0</v>
      </c>
      <c r="FT178" s="732">
        <v>0</v>
      </c>
      <c r="FU178" s="732">
        <v>0</v>
      </c>
      <c r="FV178" s="732">
        <v>0</v>
      </c>
      <c r="FW178" s="732">
        <v>0</v>
      </c>
      <c r="FX178" s="732">
        <v>0</v>
      </c>
      <c r="FY178" s="732">
        <v>0</v>
      </c>
      <c r="FZ178" s="732">
        <v>0</v>
      </c>
      <c r="GA178" s="732">
        <v>0</v>
      </c>
      <c r="GB178" s="732">
        <v>0</v>
      </c>
      <c r="GC178" s="732">
        <v>0</v>
      </c>
      <c r="GD178" s="732">
        <v>0</v>
      </c>
      <c r="GF178" s="732">
        <v>0</v>
      </c>
      <c r="GG178" s="732">
        <v>0</v>
      </c>
      <c r="GH178" s="732">
        <v>0</v>
      </c>
      <c r="GI178" s="732">
        <v>0</v>
      </c>
      <c r="GJ178" s="732">
        <v>0</v>
      </c>
      <c r="GK178" s="732">
        <v>4971</v>
      </c>
      <c r="GL178" s="732">
        <v>0</v>
      </c>
      <c r="GM178" s="732">
        <v>0</v>
      </c>
      <c r="GN178" s="732">
        <v>0</v>
      </c>
      <c r="GO178" s="732">
        <v>0</v>
      </c>
      <c r="GP178" s="732">
        <v>17771571</v>
      </c>
      <c r="GQ178" s="732">
        <v>17771571</v>
      </c>
      <c r="GR178" s="732">
        <v>0</v>
      </c>
      <c r="GS178" s="732">
        <v>0</v>
      </c>
      <c r="GT178" s="732">
        <v>0</v>
      </c>
      <c r="HB178" s="732">
        <v>0</v>
      </c>
      <c r="HC178" s="732">
        <v>0</v>
      </c>
      <c r="HD178" s="732">
        <v>0</v>
      </c>
    </row>
    <row r="179" spans="1:212" x14ac:dyDescent="0.2">
      <c r="A179" s="732">
        <v>227826</v>
      </c>
      <c r="B179" s="732">
        <v>28349</v>
      </c>
      <c r="C179" s="732">
        <v>35</v>
      </c>
      <c r="D179" s="732">
        <v>2021</v>
      </c>
      <c r="E179" s="732">
        <v>5392</v>
      </c>
      <c r="F179" s="732">
        <v>0</v>
      </c>
      <c r="G179" s="732">
        <v>376.39</v>
      </c>
      <c r="H179" s="732">
        <v>366.97500000000002</v>
      </c>
      <c r="I179" s="732">
        <v>366.97500000000002</v>
      </c>
      <c r="J179" s="732">
        <v>376.39</v>
      </c>
      <c r="K179" s="732">
        <v>0</v>
      </c>
      <c r="L179" s="732">
        <v>6540</v>
      </c>
      <c r="M179" s="732">
        <v>0</v>
      </c>
      <c r="N179" s="732">
        <v>0</v>
      </c>
      <c r="P179" s="732">
        <v>376.39</v>
      </c>
      <c r="Q179" s="732">
        <v>0</v>
      </c>
      <c r="R179" s="732">
        <v>179429</v>
      </c>
      <c r="S179" s="732">
        <v>476.71000000000004</v>
      </c>
      <c r="U179" s="732">
        <v>0</v>
      </c>
      <c r="V179" s="732">
        <v>98.257000000000005</v>
      </c>
      <c r="W179" s="732">
        <v>64260</v>
      </c>
      <c r="X179" s="732">
        <v>64260</v>
      </c>
      <c r="Z179" s="732">
        <v>0</v>
      </c>
      <c r="AA179" s="732">
        <v>1</v>
      </c>
      <c r="AB179" s="732">
        <v>1</v>
      </c>
      <c r="AC179" s="732">
        <v>0</v>
      </c>
      <c r="AD179" s="732" t="s">
        <v>318</v>
      </c>
      <c r="AE179" s="732">
        <v>0</v>
      </c>
      <c r="AH179" s="732">
        <v>0</v>
      </c>
      <c r="AI179" s="732">
        <v>0</v>
      </c>
      <c r="AJ179" s="732">
        <v>5104</v>
      </c>
      <c r="AK179" s="732" t="s">
        <v>787</v>
      </c>
      <c r="AL179" s="732" t="s">
        <v>369</v>
      </c>
      <c r="AM179" s="732">
        <v>0</v>
      </c>
      <c r="AN179" s="732">
        <v>0</v>
      </c>
      <c r="AO179" s="732">
        <v>0</v>
      </c>
      <c r="AP179" s="732">
        <v>0</v>
      </c>
      <c r="AQ179" s="732">
        <v>0</v>
      </c>
      <c r="AR179" s="732">
        <v>0</v>
      </c>
      <c r="AS179" s="732">
        <v>0</v>
      </c>
      <c r="AT179" s="732">
        <v>0</v>
      </c>
      <c r="AU179" s="732">
        <v>0</v>
      </c>
      <c r="AV179" s="732">
        <v>0</v>
      </c>
      <c r="AW179" s="732">
        <v>3340953</v>
      </c>
      <c r="AX179" s="732">
        <v>3340953</v>
      </c>
      <c r="AY179" s="732">
        <v>0</v>
      </c>
      <c r="AZ179" s="732">
        <v>179429</v>
      </c>
      <c r="BA179" s="732">
        <v>0</v>
      </c>
      <c r="BB179" s="732">
        <v>0</v>
      </c>
      <c r="BC179" s="732">
        <v>0</v>
      </c>
      <c r="BD179" s="732">
        <v>0</v>
      </c>
      <c r="BE179" s="732">
        <v>0</v>
      </c>
      <c r="BF179" s="732">
        <v>2949064</v>
      </c>
      <c r="BG179" s="732">
        <v>0</v>
      </c>
      <c r="BH179" s="732">
        <v>0</v>
      </c>
      <c r="BI179" s="732">
        <v>0</v>
      </c>
      <c r="BJ179" s="732">
        <v>12</v>
      </c>
      <c r="BK179" s="732">
        <v>0</v>
      </c>
      <c r="BL179" s="732">
        <v>0</v>
      </c>
      <c r="BM179" s="732">
        <v>0</v>
      </c>
      <c r="BN179" s="732">
        <v>0</v>
      </c>
      <c r="BO179" s="732">
        <v>0</v>
      </c>
      <c r="BP179" s="732">
        <v>0</v>
      </c>
      <c r="BQ179" s="732">
        <v>5392</v>
      </c>
      <c r="BR179" s="732">
        <v>1</v>
      </c>
      <c r="BS179" s="732">
        <v>0</v>
      </c>
      <c r="BT179" s="732">
        <v>0</v>
      </c>
      <c r="BU179" s="732">
        <v>0</v>
      </c>
      <c r="BV179" s="732">
        <v>0</v>
      </c>
      <c r="BW179" s="732">
        <v>0</v>
      </c>
      <c r="BX179" s="732">
        <v>0</v>
      </c>
      <c r="BY179" s="732">
        <v>0</v>
      </c>
      <c r="BZ179" s="732">
        <v>0</v>
      </c>
      <c r="CA179" s="732">
        <v>0</v>
      </c>
      <c r="CB179" s="732">
        <v>0</v>
      </c>
      <c r="CC179" s="732">
        <v>0</v>
      </c>
      <c r="CG179" s="732">
        <v>0</v>
      </c>
      <c r="CH179" s="732">
        <v>0</v>
      </c>
      <c r="CI179" s="732">
        <v>0</v>
      </c>
      <c r="CJ179" s="732">
        <v>4</v>
      </c>
      <c r="CK179" s="732">
        <v>0</v>
      </c>
      <c r="CL179" s="732">
        <v>0</v>
      </c>
      <c r="CN179" s="732">
        <v>0</v>
      </c>
      <c r="CO179" s="732">
        <v>1</v>
      </c>
      <c r="CP179" s="732">
        <v>0</v>
      </c>
      <c r="CQ179" s="732">
        <v>0</v>
      </c>
      <c r="CR179" s="732">
        <v>376.39</v>
      </c>
      <c r="CS179" s="732">
        <v>0</v>
      </c>
      <c r="CT179" s="732">
        <v>0</v>
      </c>
      <c r="CU179" s="732">
        <v>0</v>
      </c>
      <c r="CV179" s="732">
        <v>0</v>
      </c>
      <c r="CW179" s="732">
        <v>0</v>
      </c>
      <c r="CX179" s="732">
        <v>0</v>
      </c>
      <c r="CY179" s="732">
        <v>0</v>
      </c>
      <c r="CZ179" s="732">
        <v>0</v>
      </c>
      <c r="DA179" s="732">
        <v>1</v>
      </c>
      <c r="DB179" s="732">
        <v>2400017</v>
      </c>
      <c r="DC179" s="732">
        <v>0</v>
      </c>
      <c r="DD179" s="732">
        <v>0</v>
      </c>
      <c r="DE179" s="732">
        <v>349890</v>
      </c>
      <c r="DF179" s="732">
        <v>349890</v>
      </c>
      <c r="DG179" s="732">
        <v>267.5</v>
      </c>
      <c r="DH179" s="732">
        <v>0</v>
      </c>
      <c r="DI179" s="732">
        <v>0</v>
      </c>
      <c r="DK179" s="732">
        <v>5392</v>
      </c>
      <c r="DL179" s="732">
        <v>0</v>
      </c>
      <c r="DM179" s="732">
        <v>215897</v>
      </c>
      <c r="DN179" s="732">
        <v>0</v>
      </c>
      <c r="DO179" s="732">
        <v>0</v>
      </c>
      <c r="DP179" s="732">
        <v>0</v>
      </c>
      <c r="DQ179" s="732">
        <v>0</v>
      </c>
      <c r="DR179" s="732">
        <v>0</v>
      </c>
      <c r="DS179" s="732">
        <v>0</v>
      </c>
      <c r="DT179" s="732">
        <v>0</v>
      </c>
      <c r="DU179" s="732">
        <v>0</v>
      </c>
      <c r="DV179" s="732">
        <v>0</v>
      </c>
      <c r="DW179" s="732">
        <v>0</v>
      </c>
      <c r="DX179" s="732">
        <v>0</v>
      </c>
      <c r="DY179" s="732">
        <v>0</v>
      </c>
      <c r="DZ179" s="732">
        <v>0</v>
      </c>
      <c r="EA179" s="732">
        <v>0</v>
      </c>
      <c r="EB179" s="732">
        <v>0</v>
      </c>
      <c r="EC179" s="732">
        <v>2.7680000000000002</v>
      </c>
      <c r="ED179" s="732">
        <v>19913</v>
      </c>
      <c r="EE179" s="732">
        <v>0</v>
      </c>
      <c r="EF179" s="732">
        <v>0</v>
      </c>
      <c r="EG179" s="732">
        <v>0</v>
      </c>
      <c r="EH179" s="732">
        <v>195984</v>
      </c>
      <c r="EI179" s="732">
        <v>0</v>
      </c>
      <c r="EJ179" s="732">
        <v>0</v>
      </c>
      <c r="EK179" s="732">
        <v>8.4210000000000012</v>
      </c>
      <c r="EL179" s="732">
        <v>0</v>
      </c>
      <c r="EM179" s="732">
        <v>0.13300000000000001</v>
      </c>
      <c r="EN179" s="732">
        <v>0.86099999999999999</v>
      </c>
      <c r="EO179" s="732">
        <v>0</v>
      </c>
      <c r="EP179" s="732">
        <v>0</v>
      </c>
      <c r="EQ179" s="732">
        <v>9.4150000000000009</v>
      </c>
      <c r="ER179" s="732">
        <v>0</v>
      </c>
      <c r="ES179" s="732">
        <v>29.967000000000002</v>
      </c>
      <c r="ET179" s="732">
        <v>0</v>
      </c>
      <c r="EU179" s="732">
        <v>179429</v>
      </c>
      <c r="EV179" s="732">
        <v>0</v>
      </c>
      <c r="EW179" s="732">
        <v>0</v>
      </c>
      <c r="EX179" s="732">
        <v>0</v>
      </c>
      <c r="EZ179" s="732">
        <v>2850635</v>
      </c>
      <c r="FA179" s="732">
        <v>0</v>
      </c>
      <c r="FB179" s="732">
        <v>3030064</v>
      </c>
      <c r="FC179" s="732">
        <v>0.97326799999999991</v>
      </c>
      <c r="FD179" s="732">
        <v>0</v>
      </c>
      <c r="FE179" s="732">
        <v>400026</v>
      </c>
      <c r="FF179" s="732">
        <v>90292</v>
      </c>
      <c r="FG179" s="732">
        <v>5.4563E-2</v>
      </c>
      <c r="FH179" s="732">
        <v>4.8908E-2</v>
      </c>
      <c r="FI179" s="732">
        <v>0</v>
      </c>
      <c r="FJ179" s="732">
        <v>0</v>
      </c>
      <c r="FK179" s="732">
        <v>577.82600000000002</v>
      </c>
      <c r="FL179" s="732">
        <v>3520382</v>
      </c>
      <c r="FM179" s="732">
        <v>0</v>
      </c>
      <c r="FN179" s="732">
        <v>0</v>
      </c>
      <c r="FO179" s="732">
        <v>0</v>
      </c>
      <c r="FP179" s="732">
        <v>0</v>
      </c>
      <c r="FQ179" s="732">
        <v>0</v>
      </c>
      <c r="FR179" s="732">
        <v>0</v>
      </c>
      <c r="FS179" s="732">
        <v>0</v>
      </c>
      <c r="FT179" s="732">
        <v>0</v>
      </c>
      <c r="FU179" s="732">
        <v>0</v>
      </c>
      <c r="FV179" s="732">
        <v>0</v>
      </c>
      <c r="FW179" s="732">
        <v>0</v>
      </c>
      <c r="FX179" s="732">
        <v>0</v>
      </c>
      <c r="FY179" s="732">
        <v>0</v>
      </c>
      <c r="FZ179" s="732">
        <v>0</v>
      </c>
      <c r="GA179" s="732">
        <v>0</v>
      </c>
      <c r="GB179" s="732">
        <v>0</v>
      </c>
      <c r="GC179" s="732">
        <v>0</v>
      </c>
      <c r="GD179" s="732">
        <v>0</v>
      </c>
      <c r="GF179" s="732">
        <v>0</v>
      </c>
      <c r="GG179" s="732">
        <v>0</v>
      </c>
      <c r="GH179" s="732">
        <v>0</v>
      </c>
      <c r="GI179" s="732">
        <v>0</v>
      </c>
      <c r="GJ179" s="732">
        <v>0</v>
      </c>
      <c r="GK179" s="732">
        <v>0</v>
      </c>
      <c r="GL179" s="732">
        <v>0</v>
      </c>
      <c r="GM179" s="732">
        <v>0</v>
      </c>
      <c r="GN179" s="732">
        <v>0</v>
      </c>
      <c r="GO179" s="732">
        <v>0</v>
      </c>
      <c r="GP179" s="732">
        <v>3520382</v>
      </c>
      <c r="GQ179" s="732">
        <v>3520382</v>
      </c>
      <c r="GR179" s="732">
        <v>0</v>
      </c>
      <c r="GS179" s="732">
        <v>0</v>
      </c>
      <c r="GT179" s="732">
        <v>0</v>
      </c>
      <c r="HB179" s="732">
        <v>0</v>
      </c>
      <c r="HC179" s="732">
        <v>0</v>
      </c>
      <c r="HD179" s="732">
        <v>0</v>
      </c>
    </row>
    <row r="180" spans="1:212" x14ac:dyDescent="0.2">
      <c r="A180" s="732">
        <v>227827</v>
      </c>
      <c r="B180" s="732">
        <v>28349</v>
      </c>
      <c r="C180" s="732">
        <v>35</v>
      </c>
      <c r="D180" s="732">
        <v>2021</v>
      </c>
      <c r="E180" s="732">
        <v>5392</v>
      </c>
      <c r="F180" s="732">
        <v>0</v>
      </c>
      <c r="G180" s="732">
        <v>441.80700000000002</v>
      </c>
      <c r="H180" s="732">
        <v>421.80700000000002</v>
      </c>
      <c r="I180" s="732">
        <v>421.80700000000002</v>
      </c>
      <c r="J180" s="732">
        <v>441.80700000000002</v>
      </c>
      <c r="K180" s="732">
        <v>0</v>
      </c>
      <c r="L180" s="732">
        <v>6540</v>
      </c>
      <c r="M180" s="732">
        <v>0</v>
      </c>
      <c r="N180" s="732">
        <v>0</v>
      </c>
      <c r="P180" s="732">
        <v>441.80700000000002</v>
      </c>
      <c r="Q180" s="732">
        <v>0</v>
      </c>
      <c r="R180" s="732">
        <v>210614</v>
      </c>
      <c r="S180" s="732">
        <v>476.71000000000004</v>
      </c>
      <c r="U180" s="732">
        <v>0</v>
      </c>
      <c r="V180" s="732">
        <v>0</v>
      </c>
      <c r="W180" s="732">
        <v>0</v>
      </c>
      <c r="X180" s="732">
        <v>0</v>
      </c>
      <c r="Z180" s="732">
        <v>0</v>
      </c>
      <c r="AA180" s="732">
        <v>1</v>
      </c>
      <c r="AB180" s="732">
        <v>1</v>
      </c>
      <c r="AC180" s="732">
        <v>0</v>
      </c>
      <c r="AD180" s="732" t="s">
        <v>318</v>
      </c>
      <c r="AE180" s="732">
        <v>0</v>
      </c>
      <c r="AH180" s="732">
        <v>0</v>
      </c>
      <c r="AI180" s="732">
        <v>0</v>
      </c>
      <c r="AJ180" s="732">
        <v>5104</v>
      </c>
      <c r="AK180" s="732" t="s">
        <v>787</v>
      </c>
      <c r="AL180" s="732" t="s">
        <v>370</v>
      </c>
      <c r="AM180" s="732">
        <v>0</v>
      </c>
      <c r="AN180" s="732">
        <v>0</v>
      </c>
      <c r="AO180" s="732">
        <v>0</v>
      </c>
      <c r="AP180" s="732">
        <v>0</v>
      </c>
      <c r="AQ180" s="732">
        <v>0</v>
      </c>
      <c r="AR180" s="732">
        <v>0</v>
      </c>
      <c r="AS180" s="732">
        <v>0</v>
      </c>
      <c r="AT180" s="732">
        <v>0</v>
      </c>
      <c r="AU180" s="732">
        <v>0</v>
      </c>
      <c r="AV180" s="732">
        <v>0</v>
      </c>
      <c r="AW180" s="732">
        <v>4034562</v>
      </c>
      <c r="AX180" s="732">
        <v>3981762</v>
      </c>
      <c r="AY180" s="732">
        <v>0</v>
      </c>
      <c r="AZ180" s="732">
        <v>263414</v>
      </c>
      <c r="BA180" s="732">
        <v>0</v>
      </c>
      <c r="BB180" s="732">
        <v>0</v>
      </c>
      <c r="BC180" s="732">
        <v>0</v>
      </c>
      <c r="BD180" s="732">
        <v>0</v>
      </c>
      <c r="BE180" s="732">
        <v>0</v>
      </c>
      <c r="BF180" s="732">
        <v>3507553</v>
      </c>
      <c r="BG180" s="732">
        <v>0</v>
      </c>
      <c r="BH180" s="732">
        <v>192</v>
      </c>
      <c r="BI180" s="732">
        <v>52800</v>
      </c>
      <c r="BJ180" s="732">
        <v>12</v>
      </c>
      <c r="BK180" s="732">
        <v>0</v>
      </c>
      <c r="BL180" s="732">
        <v>0</v>
      </c>
      <c r="BM180" s="732">
        <v>0</v>
      </c>
      <c r="BN180" s="732">
        <v>0</v>
      </c>
      <c r="BO180" s="732">
        <v>0</v>
      </c>
      <c r="BP180" s="732">
        <v>0</v>
      </c>
      <c r="BQ180" s="732">
        <v>5392</v>
      </c>
      <c r="BR180" s="732">
        <v>1</v>
      </c>
      <c r="BS180" s="732">
        <v>0</v>
      </c>
      <c r="BT180" s="732">
        <v>0</v>
      </c>
      <c r="BU180" s="732">
        <v>0</v>
      </c>
      <c r="BV180" s="732">
        <v>0</v>
      </c>
      <c r="BW180" s="732">
        <v>0</v>
      </c>
      <c r="BX180" s="732">
        <v>0</v>
      </c>
      <c r="BY180" s="732">
        <v>0</v>
      </c>
      <c r="BZ180" s="732">
        <v>0</v>
      </c>
      <c r="CA180" s="732">
        <v>0</v>
      </c>
      <c r="CB180" s="732">
        <v>0</v>
      </c>
      <c r="CC180" s="732">
        <v>0</v>
      </c>
      <c r="CG180" s="732">
        <v>0</v>
      </c>
      <c r="CH180" s="732">
        <v>0</v>
      </c>
      <c r="CI180" s="732">
        <v>0</v>
      </c>
      <c r="CJ180" s="732">
        <v>4</v>
      </c>
      <c r="CK180" s="732">
        <v>0</v>
      </c>
      <c r="CL180" s="732">
        <v>0</v>
      </c>
      <c r="CN180" s="732">
        <v>0</v>
      </c>
      <c r="CO180" s="732">
        <v>1</v>
      </c>
      <c r="CP180" s="732">
        <v>0.313</v>
      </c>
      <c r="CQ180" s="732">
        <v>0</v>
      </c>
      <c r="CR180" s="732">
        <v>441.80700000000002</v>
      </c>
      <c r="CS180" s="732">
        <v>0</v>
      </c>
      <c r="CT180" s="732">
        <v>0</v>
      </c>
      <c r="CU180" s="732">
        <v>0</v>
      </c>
      <c r="CV180" s="732">
        <v>0</v>
      </c>
      <c r="CW180" s="732">
        <v>0</v>
      </c>
      <c r="CX180" s="732">
        <v>0</v>
      </c>
      <c r="CY180" s="732">
        <v>0</v>
      </c>
      <c r="CZ180" s="732">
        <v>0</v>
      </c>
      <c r="DA180" s="732">
        <v>1</v>
      </c>
      <c r="DB180" s="732">
        <v>2758618</v>
      </c>
      <c r="DC180" s="732">
        <v>0</v>
      </c>
      <c r="DD180" s="732">
        <v>0</v>
      </c>
      <c r="DE180" s="732">
        <v>562872</v>
      </c>
      <c r="DF180" s="732">
        <v>567805</v>
      </c>
      <c r="DG180" s="732">
        <v>430.33</v>
      </c>
      <c r="DH180" s="732">
        <v>0</v>
      </c>
      <c r="DI180" s="732">
        <v>4933</v>
      </c>
      <c r="DK180" s="732">
        <v>5392</v>
      </c>
      <c r="DL180" s="732">
        <v>0</v>
      </c>
      <c r="DM180" s="732">
        <v>100889</v>
      </c>
      <c r="DN180" s="732">
        <v>0</v>
      </c>
      <c r="DO180" s="732">
        <v>0</v>
      </c>
      <c r="DP180" s="732">
        <v>0</v>
      </c>
      <c r="DQ180" s="732">
        <v>0</v>
      </c>
      <c r="DR180" s="732">
        <v>0</v>
      </c>
      <c r="DS180" s="732">
        <v>0</v>
      </c>
      <c r="DT180" s="732">
        <v>0</v>
      </c>
      <c r="DU180" s="732">
        <v>0</v>
      </c>
      <c r="DV180" s="732">
        <v>0</v>
      </c>
      <c r="DW180" s="732">
        <v>0</v>
      </c>
      <c r="DX180" s="732">
        <v>0</v>
      </c>
      <c r="DY180" s="732">
        <v>0</v>
      </c>
      <c r="DZ180" s="732">
        <v>0</v>
      </c>
      <c r="EA180" s="732">
        <v>0</v>
      </c>
      <c r="EB180" s="732">
        <v>0</v>
      </c>
      <c r="EC180" s="732">
        <v>14.024000000000001</v>
      </c>
      <c r="ED180" s="732">
        <v>100889</v>
      </c>
      <c r="EE180" s="732">
        <v>0</v>
      </c>
      <c r="EF180" s="732">
        <v>0</v>
      </c>
      <c r="EG180" s="732">
        <v>0</v>
      </c>
      <c r="EH180" s="732">
        <v>0</v>
      </c>
      <c r="EI180" s="732">
        <v>0</v>
      </c>
      <c r="EJ180" s="732">
        <v>0</v>
      </c>
      <c r="EK180" s="732">
        <v>0</v>
      </c>
      <c r="EL180" s="732">
        <v>0</v>
      </c>
      <c r="EM180" s="732">
        <v>0</v>
      </c>
      <c r="EN180" s="732">
        <v>0</v>
      </c>
      <c r="EO180" s="732">
        <v>0</v>
      </c>
      <c r="EP180" s="732">
        <v>0</v>
      </c>
      <c r="EQ180" s="732">
        <v>0</v>
      </c>
      <c r="ER180" s="732">
        <v>0</v>
      </c>
      <c r="ES180" s="732">
        <v>0</v>
      </c>
      <c r="ET180" s="732">
        <v>0</v>
      </c>
      <c r="EU180" s="732">
        <v>263414</v>
      </c>
      <c r="EV180" s="732">
        <v>0</v>
      </c>
      <c r="EW180" s="732">
        <v>0</v>
      </c>
      <c r="EX180" s="732">
        <v>0</v>
      </c>
      <c r="EZ180" s="732">
        <v>3398588</v>
      </c>
      <c r="FA180" s="732">
        <v>0</v>
      </c>
      <c r="FB180" s="732">
        <v>3662002</v>
      </c>
      <c r="FC180" s="732">
        <v>0.97326799999999991</v>
      </c>
      <c r="FD180" s="732">
        <v>0</v>
      </c>
      <c r="FE180" s="732">
        <v>475783</v>
      </c>
      <c r="FF180" s="732">
        <v>107391</v>
      </c>
      <c r="FG180" s="732">
        <v>5.4563E-2</v>
      </c>
      <c r="FH180" s="732">
        <v>4.8908E-2</v>
      </c>
      <c r="FI180" s="732">
        <v>0</v>
      </c>
      <c r="FJ180" s="732">
        <v>0</v>
      </c>
      <c r="FK180" s="732">
        <v>687.25400000000002</v>
      </c>
      <c r="FL180" s="732">
        <v>4245176</v>
      </c>
      <c r="FM180" s="732">
        <v>0</v>
      </c>
      <c r="FN180" s="732">
        <v>0</v>
      </c>
      <c r="FO180" s="732">
        <v>5310</v>
      </c>
      <c r="FP180" s="732">
        <v>0</v>
      </c>
      <c r="FQ180" s="732">
        <v>5310</v>
      </c>
      <c r="FR180" s="732">
        <v>5310</v>
      </c>
      <c r="FS180" s="732">
        <v>0</v>
      </c>
      <c r="FT180" s="732">
        <v>0</v>
      </c>
      <c r="FU180" s="732">
        <v>0</v>
      </c>
      <c r="FV180" s="732">
        <v>0</v>
      </c>
      <c r="FW180" s="732">
        <v>0</v>
      </c>
      <c r="FX180" s="732">
        <v>0</v>
      </c>
      <c r="FY180" s="732">
        <v>0</v>
      </c>
      <c r="FZ180" s="732">
        <v>0</v>
      </c>
      <c r="GA180" s="732">
        <v>0</v>
      </c>
      <c r="GB180" s="732">
        <v>176580</v>
      </c>
      <c r="GC180" s="732">
        <v>176580</v>
      </c>
      <c r="GD180" s="732">
        <v>20</v>
      </c>
      <c r="GF180" s="732">
        <v>0</v>
      </c>
      <c r="GG180" s="732">
        <v>0</v>
      </c>
      <c r="GH180" s="732">
        <v>0</v>
      </c>
      <c r="GI180" s="732">
        <v>0</v>
      </c>
      <c r="GJ180" s="732">
        <v>0</v>
      </c>
      <c r="GK180" s="732">
        <v>0</v>
      </c>
      <c r="GL180" s="732">
        <v>0</v>
      </c>
      <c r="GM180" s="732">
        <v>0</v>
      </c>
      <c r="GN180" s="732">
        <v>0</v>
      </c>
      <c r="GO180" s="732">
        <v>0</v>
      </c>
      <c r="GP180" s="732">
        <v>4245176</v>
      </c>
      <c r="GQ180" s="732">
        <v>4245176</v>
      </c>
      <c r="GR180" s="732">
        <v>0</v>
      </c>
      <c r="GS180" s="732">
        <v>0</v>
      </c>
      <c r="GT180" s="732">
        <v>0</v>
      </c>
      <c r="HB180" s="732">
        <v>0</v>
      </c>
      <c r="HC180" s="732">
        <v>0</v>
      </c>
      <c r="HD180" s="732">
        <v>0</v>
      </c>
    </row>
    <row r="181" spans="1:212" x14ac:dyDescent="0.2">
      <c r="A181" s="732">
        <v>227828</v>
      </c>
      <c r="B181" s="732">
        <v>28349</v>
      </c>
      <c r="C181" s="732">
        <v>35</v>
      </c>
      <c r="D181" s="732">
        <v>2021</v>
      </c>
      <c r="E181" s="732">
        <v>5392</v>
      </c>
      <c r="F181" s="732">
        <v>0</v>
      </c>
      <c r="G181" s="732">
        <v>45</v>
      </c>
      <c r="H181" s="732">
        <v>42</v>
      </c>
      <c r="I181" s="732">
        <v>42</v>
      </c>
      <c r="J181" s="732">
        <v>45</v>
      </c>
      <c r="K181" s="732">
        <v>0</v>
      </c>
      <c r="L181" s="732">
        <v>6540</v>
      </c>
      <c r="M181" s="732">
        <v>0</v>
      </c>
      <c r="N181" s="732">
        <v>0</v>
      </c>
      <c r="P181" s="732">
        <v>0</v>
      </c>
      <c r="Q181" s="732">
        <v>0</v>
      </c>
      <c r="R181" s="732">
        <v>0</v>
      </c>
      <c r="S181" s="732">
        <v>476.71000000000004</v>
      </c>
      <c r="U181" s="732">
        <v>0</v>
      </c>
      <c r="V181" s="732">
        <v>20</v>
      </c>
      <c r="W181" s="732">
        <v>13080</v>
      </c>
      <c r="X181" s="732">
        <v>13080</v>
      </c>
      <c r="Z181" s="732">
        <v>0</v>
      </c>
      <c r="AA181" s="732">
        <v>1</v>
      </c>
      <c r="AB181" s="732">
        <v>1</v>
      </c>
      <c r="AC181" s="732">
        <v>0</v>
      </c>
      <c r="AD181" s="732" t="s">
        <v>318</v>
      </c>
      <c r="AE181" s="732">
        <v>0</v>
      </c>
      <c r="AH181" s="732">
        <v>0</v>
      </c>
      <c r="AI181" s="732">
        <v>0</v>
      </c>
      <c r="AJ181" s="732">
        <v>5104</v>
      </c>
      <c r="AK181" s="732" t="s">
        <v>787</v>
      </c>
      <c r="AL181" s="732" t="s">
        <v>376</v>
      </c>
      <c r="AM181" s="732">
        <v>0</v>
      </c>
      <c r="AN181" s="732">
        <v>0</v>
      </c>
      <c r="AO181" s="732">
        <v>0</v>
      </c>
      <c r="AP181" s="732">
        <v>0</v>
      </c>
      <c r="AQ181" s="732">
        <v>0</v>
      </c>
      <c r="AR181" s="732">
        <v>0</v>
      </c>
      <c r="AS181" s="732">
        <v>0</v>
      </c>
      <c r="AT181" s="732">
        <v>0</v>
      </c>
      <c r="AU181" s="732">
        <v>0</v>
      </c>
      <c r="AV181" s="732">
        <v>0</v>
      </c>
      <c r="AW181" s="732">
        <v>463333</v>
      </c>
      <c r="AX181" s="732">
        <v>450958</v>
      </c>
      <c r="AY181" s="732">
        <v>0</v>
      </c>
      <c r="AZ181" s="732">
        <v>12375</v>
      </c>
      <c r="BA181" s="732">
        <v>0</v>
      </c>
      <c r="BB181" s="732">
        <v>0</v>
      </c>
      <c r="BC181" s="732">
        <v>0</v>
      </c>
      <c r="BD181" s="732">
        <v>0</v>
      </c>
      <c r="BE181" s="732">
        <v>0</v>
      </c>
      <c r="BF181" s="732">
        <v>377773</v>
      </c>
      <c r="BG181" s="732">
        <v>0</v>
      </c>
      <c r="BH181" s="732">
        <v>45</v>
      </c>
      <c r="BI181" s="732">
        <v>12375</v>
      </c>
      <c r="BJ181" s="732">
        <v>12</v>
      </c>
      <c r="BK181" s="732">
        <v>0</v>
      </c>
      <c r="BL181" s="732">
        <v>0</v>
      </c>
      <c r="BM181" s="732">
        <v>0</v>
      </c>
      <c r="BN181" s="732">
        <v>0</v>
      </c>
      <c r="BO181" s="732">
        <v>0</v>
      </c>
      <c r="BP181" s="732">
        <v>0</v>
      </c>
      <c r="BQ181" s="732">
        <v>5392</v>
      </c>
      <c r="BR181" s="732">
        <v>1</v>
      </c>
      <c r="BS181" s="732">
        <v>0</v>
      </c>
      <c r="BT181" s="732">
        <v>0</v>
      </c>
      <c r="BU181" s="732">
        <v>0</v>
      </c>
      <c r="BV181" s="732">
        <v>0</v>
      </c>
      <c r="BW181" s="732">
        <v>0</v>
      </c>
      <c r="BX181" s="732">
        <v>0</v>
      </c>
      <c r="BY181" s="732">
        <v>0</v>
      </c>
      <c r="BZ181" s="732">
        <v>0</v>
      </c>
      <c r="CA181" s="732">
        <v>0</v>
      </c>
      <c r="CB181" s="732">
        <v>0</v>
      </c>
      <c r="CC181" s="732">
        <v>0</v>
      </c>
      <c r="CG181" s="732">
        <v>0</v>
      </c>
      <c r="CH181" s="732">
        <v>0</v>
      </c>
      <c r="CI181" s="732">
        <v>0</v>
      </c>
      <c r="CJ181" s="732">
        <v>4</v>
      </c>
      <c r="CK181" s="732">
        <v>0</v>
      </c>
      <c r="CL181" s="732">
        <v>0</v>
      </c>
      <c r="CN181" s="732">
        <v>0</v>
      </c>
      <c r="CO181" s="732">
        <v>1</v>
      </c>
      <c r="CP181" s="732">
        <v>0</v>
      </c>
      <c r="CQ181" s="732">
        <v>0</v>
      </c>
      <c r="CR181" s="732">
        <v>0</v>
      </c>
      <c r="CS181" s="732">
        <v>0</v>
      </c>
      <c r="CT181" s="732">
        <v>0</v>
      </c>
      <c r="CU181" s="732">
        <v>0</v>
      </c>
      <c r="CV181" s="732">
        <v>0</v>
      </c>
      <c r="CW181" s="732">
        <v>0</v>
      </c>
      <c r="CX181" s="732">
        <v>0</v>
      </c>
      <c r="CY181" s="732">
        <v>0</v>
      </c>
      <c r="CZ181" s="732">
        <v>0</v>
      </c>
      <c r="DA181" s="732">
        <v>1</v>
      </c>
      <c r="DB181" s="732">
        <v>274680</v>
      </c>
      <c r="DC181" s="732">
        <v>0</v>
      </c>
      <c r="DD181" s="732">
        <v>0</v>
      </c>
      <c r="DE181" s="732">
        <v>52320</v>
      </c>
      <c r="DF181" s="732">
        <v>52320</v>
      </c>
      <c r="DG181" s="732">
        <v>40</v>
      </c>
      <c r="DH181" s="732">
        <v>0</v>
      </c>
      <c r="DI181" s="732">
        <v>0</v>
      </c>
      <c r="DK181" s="732">
        <v>5392</v>
      </c>
      <c r="DL181" s="732">
        <v>0</v>
      </c>
      <c r="DM181" s="732">
        <v>21582</v>
      </c>
      <c r="DN181" s="732">
        <v>0</v>
      </c>
      <c r="DO181" s="732">
        <v>0</v>
      </c>
      <c r="DP181" s="732">
        <v>0</v>
      </c>
      <c r="DQ181" s="732">
        <v>0</v>
      </c>
      <c r="DR181" s="732">
        <v>0</v>
      </c>
      <c r="DS181" s="732">
        <v>0</v>
      </c>
      <c r="DT181" s="732">
        <v>0</v>
      </c>
      <c r="DU181" s="732">
        <v>0</v>
      </c>
      <c r="DV181" s="732">
        <v>0</v>
      </c>
      <c r="DW181" s="732">
        <v>0</v>
      </c>
      <c r="DX181" s="732">
        <v>0</v>
      </c>
      <c r="DY181" s="732">
        <v>0</v>
      </c>
      <c r="DZ181" s="732">
        <v>0</v>
      </c>
      <c r="EA181" s="732">
        <v>0</v>
      </c>
      <c r="EB181" s="732">
        <v>0</v>
      </c>
      <c r="EC181" s="732">
        <v>3</v>
      </c>
      <c r="ED181" s="732">
        <v>21582</v>
      </c>
      <c r="EE181" s="732">
        <v>0</v>
      </c>
      <c r="EF181" s="732">
        <v>0</v>
      </c>
      <c r="EG181" s="732">
        <v>0</v>
      </c>
      <c r="EH181" s="732">
        <v>0</v>
      </c>
      <c r="EI181" s="732">
        <v>0</v>
      </c>
      <c r="EJ181" s="732">
        <v>0</v>
      </c>
      <c r="EK181" s="732">
        <v>0</v>
      </c>
      <c r="EL181" s="732">
        <v>0</v>
      </c>
      <c r="EM181" s="732">
        <v>0</v>
      </c>
      <c r="EN181" s="732">
        <v>0</v>
      </c>
      <c r="EO181" s="732">
        <v>0</v>
      </c>
      <c r="EP181" s="732">
        <v>0</v>
      </c>
      <c r="EQ181" s="732">
        <v>0</v>
      </c>
      <c r="ER181" s="732">
        <v>0</v>
      </c>
      <c r="ES181" s="732">
        <v>0</v>
      </c>
      <c r="ET181" s="732">
        <v>0</v>
      </c>
      <c r="EU181" s="732">
        <v>12375</v>
      </c>
      <c r="EV181" s="732">
        <v>0</v>
      </c>
      <c r="EW181" s="732">
        <v>0</v>
      </c>
      <c r="EX181" s="732">
        <v>0</v>
      </c>
      <c r="EZ181" s="732">
        <v>388149</v>
      </c>
      <c r="FA181" s="732">
        <v>0</v>
      </c>
      <c r="FB181" s="732">
        <v>400524</v>
      </c>
      <c r="FC181" s="732">
        <v>0.97326799999999991</v>
      </c>
      <c r="FD181" s="732">
        <v>0</v>
      </c>
      <c r="FE181" s="732">
        <v>51243</v>
      </c>
      <c r="FF181" s="732">
        <v>11566</v>
      </c>
      <c r="FG181" s="732">
        <v>5.4563E-2</v>
      </c>
      <c r="FH181" s="732">
        <v>4.8908E-2</v>
      </c>
      <c r="FI181" s="732">
        <v>0</v>
      </c>
      <c r="FJ181" s="732">
        <v>0</v>
      </c>
      <c r="FK181" s="732">
        <v>74.019000000000005</v>
      </c>
      <c r="FL181" s="732">
        <v>463333</v>
      </c>
      <c r="FM181" s="732">
        <v>0</v>
      </c>
      <c r="FN181" s="732">
        <v>0</v>
      </c>
      <c r="FO181" s="732">
        <v>0</v>
      </c>
      <c r="FP181" s="732">
        <v>0</v>
      </c>
      <c r="FQ181" s="732">
        <v>0</v>
      </c>
      <c r="FR181" s="732">
        <v>0</v>
      </c>
      <c r="FS181" s="732">
        <v>0</v>
      </c>
      <c r="FT181" s="732">
        <v>0</v>
      </c>
      <c r="FU181" s="732">
        <v>0</v>
      </c>
      <c r="FV181" s="732">
        <v>0</v>
      </c>
      <c r="FW181" s="732">
        <v>0</v>
      </c>
      <c r="FX181" s="732">
        <v>0</v>
      </c>
      <c r="FY181" s="732">
        <v>0</v>
      </c>
      <c r="FZ181" s="732">
        <v>0</v>
      </c>
      <c r="GA181" s="732">
        <v>0</v>
      </c>
      <c r="GB181" s="732">
        <v>26487</v>
      </c>
      <c r="GC181" s="732">
        <v>26487</v>
      </c>
      <c r="GD181" s="732">
        <v>3</v>
      </c>
      <c r="GF181" s="732">
        <v>0</v>
      </c>
      <c r="GG181" s="732">
        <v>0</v>
      </c>
      <c r="GH181" s="732">
        <v>0</v>
      </c>
      <c r="GI181" s="732">
        <v>0</v>
      </c>
      <c r="GJ181" s="732">
        <v>0</v>
      </c>
      <c r="GK181" s="732">
        <v>0</v>
      </c>
      <c r="GL181" s="732">
        <v>0</v>
      </c>
      <c r="GM181" s="732">
        <v>0</v>
      </c>
      <c r="GN181" s="732">
        <v>0</v>
      </c>
      <c r="GO181" s="732">
        <v>0</v>
      </c>
      <c r="GP181" s="732">
        <v>463333</v>
      </c>
      <c r="GQ181" s="732">
        <v>463333</v>
      </c>
      <c r="GR181" s="732">
        <v>0</v>
      </c>
      <c r="GS181" s="732">
        <v>0</v>
      </c>
      <c r="GT181" s="732">
        <v>0</v>
      </c>
      <c r="HB181" s="732">
        <v>0</v>
      </c>
      <c r="HC181" s="732">
        <v>0</v>
      </c>
      <c r="HD181" s="732">
        <v>0</v>
      </c>
    </row>
    <row r="182" spans="1:212" x14ac:dyDescent="0.2">
      <c r="A182" s="732">
        <v>227829</v>
      </c>
      <c r="B182" s="732">
        <v>28349</v>
      </c>
      <c r="C182" s="732">
        <v>35</v>
      </c>
      <c r="D182" s="732">
        <v>2021</v>
      </c>
      <c r="E182" s="732">
        <v>5392</v>
      </c>
      <c r="F182" s="732">
        <v>0</v>
      </c>
      <c r="G182" s="732">
        <v>513.32299999999998</v>
      </c>
      <c r="H182" s="732">
        <v>503.09900000000005</v>
      </c>
      <c r="I182" s="732">
        <v>503.09900000000005</v>
      </c>
      <c r="J182" s="732">
        <v>513.32299999999998</v>
      </c>
      <c r="K182" s="732">
        <v>0</v>
      </c>
      <c r="L182" s="732">
        <v>6540</v>
      </c>
      <c r="M182" s="732">
        <v>0</v>
      </c>
      <c r="N182" s="732">
        <v>0</v>
      </c>
      <c r="P182" s="732">
        <v>513.32299999999998</v>
      </c>
      <c r="Q182" s="732">
        <v>0</v>
      </c>
      <c r="R182" s="732">
        <v>244706</v>
      </c>
      <c r="S182" s="732">
        <v>476.71000000000004</v>
      </c>
      <c r="U182" s="732">
        <v>0</v>
      </c>
      <c r="V182" s="732">
        <v>3.657</v>
      </c>
      <c r="W182" s="732">
        <v>2392</v>
      </c>
      <c r="X182" s="732">
        <v>2392</v>
      </c>
      <c r="Z182" s="732">
        <v>0</v>
      </c>
      <c r="AA182" s="732">
        <v>1</v>
      </c>
      <c r="AB182" s="732">
        <v>1</v>
      </c>
      <c r="AC182" s="732">
        <v>0</v>
      </c>
      <c r="AD182" s="732" t="s">
        <v>318</v>
      </c>
      <c r="AE182" s="732">
        <v>0</v>
      </c>
      <c r="AH182" s="732">
        <v>0</v>
      </c>
      <c r="AI182" s="732">
        <v>0</v>
      </c>
      <c r="AJ182" s="732">
        <v>5104</v>
      </c>
      <c r="AK182" s="732" t="s">
        <v>787</v>
      </c>
      <c r="AL182" s="732" t="s">
        <v>484</v>
      </c>
      <c r="AM182" s="732">
        <v>0</v>
      </c>
      <c r="AN182" s="732">
        <v>0</v>
      </c>
      <c r="AO182" s="732">
        <v>0</v>
      </c>
      <c r="AP182" s="732">
        <v>0</v>
      </c>
      <c r="AQ182" s="732">
        <v>0</v>
      </c>
      <c r="AR182" s="732">
        <v>0</v>
      </c>
      <c r="AS182" s="732">
        <v>0</v>
      </c>
      <c r="AT182" s="732">
        <v>0</v>
      </c>
      <c r="AU182" s="732">
        <v>0</v>
      </c>
      <c r="AV182" s="732">
        <v>0</v>
      </c>
      <c r="AW182" s="732">
        <v>3879131</v>
      </c>
      <c r="AX182" s="732">
        <v>3879131</v>
      </c>
      <c r="AY182" s="732">
        <v>0</v>
      </c>
      <c r="AZ182" s="732">
        <v>244706</v>
      </c>
      <c r="BA182" s="732">
        <v>0</v>
      </c>
      <c r="BB182" s="732">
        <v>0</v>
      </c>
      <c r="BC182" s="732">
        <v>0</v>
      </c>
      <c r="BD182" s="732">
        <v>0</v>
      </c>
      <c r="BE182" s="732">
        <v>0</v>
      </c>
      <c r="BF182" s="732">
        <v>3454585</v>
      </c>
      <c r="BG182" s="732">
        <v>0</v>
      </c>
      <c r="BH182" s="732">
        <v>0</v>
      </c>
      <c r="BI182" s="732">
        <v>0</v>
      </c>
      <c r="BJ182" s="732">
        <v>12</v>
      </c>
      <c r="BK182" s="732">
        <v>0</v>
      </c>
      <c r="BL182" s="732">
        <v>0</v>
      </c>
      <c r="BM182" s="732">
        <v>0</v>
      </c>
      <c r="BN182" s="732">
        <v>0</v>
      </c>
      <c r="BO182" s="732">
        <v>0</v>
      </c>
      <c r="BP182" s="732">
        <v>0</v>
      </c>
      <c r="BQ182" s="732">
        <v>5392</v>
      </c>
      <c r="BR182" s="732">
        <v>1</v>
      </c>
      <c r="BS182" s="732">
        <v>0</v>
      </c>
      <c r="BT182" s="732">
        <v>0</v>
      </c>
      <c r="BU182" s="732">
        <v>0</v>
      </c>
      <c r="BV182" s="732">
        <v>0</v>
      </c>
      <c r="BW182" s="732">
        <v>0</v>
      </c>
      <c r="BX182" s="732">
        <v>0</v>
      </c>
      <c r="BY182" s="732">
        <v>0</v>
      </c>
      <c r="BZ182" s="732">
        <v>0</v>
      </c>
      <c r="CA182" s="732">
        <v>0</v>
      </c>
      <c r="CB182" s="732">
        <v>0</v>
      </c>
      <c r="CC182" s="732">
        <v>0</v>
      </c>
      <c r="CG182" s="732">
        <v>0</v>
      </c>
      <c r="CH182" s="732">
        <v>0</v>
      </c>
      <c r="CI182" s="732">
        <v>0</v>
      </c>
      <c r="CJ182" s="732">
        <v>4</v>
      </c>
      <c r="CK182" s="732">
        <v>0</v>
      </c>
      <c r="CL182" s="732">
        <v>0</v>
      </c>
      <c r="CN182" s="732">
        <v>0</v>
      </c>
      <c r="CO182" s="732">
        <v>1</v>
      </c>
      <c r="CP182" s="732">
        <v>0</v>
      </c>
      <c r="CQ182" s="732">
        <v>0</v>
      </c>
      <c r="CR182" s="732">
        <v>513.32299999999998</v>
      </c>
      <c r="CS182" s="732">
        <v>0</v>
      </c>
      <c r="CT182" s="732">
        <v>0</v>
      </c>
      <c r="CU182" s="732">
        <v>0</v>
      </c>
      <c r="CV182" s="732">
        <v>0</v>
      </c>
      <c r="CW182" s="732">
        <v>0</v>
      </c>
      <c r="CX182" s="732">
        <v>0</v>
      </c>
      <c r="CY182" s="732">
        <v>0</v>
      </c>
      <c r="CZ182" s="732">
        <v>0</v>
      </c>
      <c r="DA182" s="732">
        <v>1</v>
      </c>
      <c r="DB182" s="732">
        <v>3290267</v>
      </c>
      <c r="DC182" s="732">
        <v>0</v>
      </c>
      <c r="DD182" s="732">
        <v>0</v>
      </c>
      <c r="DE182" s="732">
        <v>0</v>
      </c>
      <c r="DF182" s="732">
        <v>0</v>
      </c>
      <c r="DG182" s="732">
        <v>0</v>
      </c>
      <c r="DH182" s="732">
        <v>0</v>
      </c>
      <c r="DI182" s="732">
        <v>0</v>
      </c>
      <c r="DK182" s="732">
        <v>5392</v>
      </c>
      <c r="DL182" s="732">
        <v>0</v>
      </c>
      <c r="DM182" s="732">
        <v>256811</v>
      </c>
      <c r="DN182" s="732">
        <v>0</v>
      </c>
      <c r="DO182" s="732">
        <v>0</v>
      </c>
      <c r="DP182" s="732">
        <v>0</v>
      </c>
      <c r="DQ182" s="732">
        <v>0</v>
      </c>
      <c r="DR182" s="732">
        <v>0</v>
      </c>
      <c r="DS182" s="732">
        <v>0</v>
      </c>
      <c r="DT182" s="732">
        <v>0</v>
      </c>
      <c r="DU182" s="732">
        <v>0</v>
      </c>
      <c r="DV182" s="732">
        <v>0</v>
      </c>
      <c r="DW182" s="732">
        <v>0</v>
      </c>
      <c r="DX182" s="732">
        <v>0</v>
      </c>
      <c r="DY182" s="732">
        <v>0</v>
      </c>
      <c r="DZ182" s="732">
        <v>0</v>
      </c>
      <c r="EA182" s="732">
        <v>0</v>
      </c>
      <c r="EB182" s="732">
        <v>0</v>
      </c>
      <c r="EC182" s="732">
        <v>6.6980000000000004</v>
      </c>
      <c r="ED182" s="732">
        <v>48185</v>
      </c>
      <c r="EE182" s="732">
        <v>0</v>
      </c>
      <c r="EF182" s="732">
        <v>0</v>
      </c>
      <c r="EG182" s="732">
        <v>0</v>
      </c>
      <c r="EH182" s="732">
        <v>208626</v>
      </c>
      <c r="EI182" s="732">
        <v>0</v>
      </c>
      <c r="EJ182" s="732">
        <v>0</v>
      </c>
      <c r="EK182" s="732">
        <v>9.61</v>
      </c>
      <c r="EL182" s="732">
        <v>0</v>
      </c>
      <c r="EM182" s="732">
        <v>0</v>
      </c>
      <c r="EN182" s="732">
        <v>0.61399999999999999</v>
      </c>
      <c r="EO182" s="732">
        <v>0</v>
      </c>
      <c r="EP182" s="732">
        <v>0</v>
      </c>
      <c r="EQ182" s="732">
        <v>10.224</v>
      </c>
      <c r="ER182" s="732">
        <v>0</v>
      </c>
      <c r="ES182" s="732">
        <v>31.900000000000002</v>
      </c>
      <c r="ET182" s="732">
        <v>0</v>
      </c>
      <c r="EU182" s="732">
        <v>244706</v>
      </c>
      <c r="EV182" s="732">
        <v>0</v>
      </c>
      <c r="EW182" s="732">
        <v>0</v>
      </c>
      <c r="EX182" s="732">
        <v>0</v>
      </c>
      <c r="EZ182" s="732">
        <v>3304764</v>
      </c>
      <c r="FA182" s="732">
        <v>0</v>
      </c>
      <c r="FB182" s="732">
        <v>3549470</v>
      </c>
      <c r="FC182" s="732">
        <v>0.97326799999999991</v>
      </c>
      <c r="FD182" s="732">
        <v>0</v>
      </c>
      <c r="FE182" s="732">
        <v>468598</v>
      </c>
      <c r="FF182" s="732">
        <v>105769</v>
      </c>
      <c r="FG182" s="732">
        <v>5.4563E-2</v>
      </c>
      <c r="FH182" s="732">
        <v>4.8908E-2</v>
      </c>
      <c r="FI182" s="732">
        <v>0</v>
      </c>
      <c r="FJ182" s="732">
        <v>0</v>
      </c>
      <c r="FK182" s="732">
        <v>676.87599999999998</v>
      </c>
      <c r="FL182" s="732">
        <v>4123837</v>
      </c>
      <c r="FM182" s="732">
        <v>0</v>
      </c>
      <c r="FN182" s="732">
        <v>0</v>
      </c>
      <c r="FO182" s="732">
        <v>0</v>
      </c>
      <c r="FP182" s="732">
        <v>0</v>
      </c>
      <c r="FQ182" s="732">
        <v>0</v>
      </c>
      <c r="FR182" s="732">
        <v>0</v>
      </c>
      <c r="FS182" s="732">
        <v>0</v>
      </c>
      <c r="FT182" s="732">
        <v>0</v>
      </c>
      <c r="FU182" s="732">
        <v>0</v>
      </c>
      <c r="FV182" s="732">
        <v>0</v>
      </c>
      <c r="FW182" s="732">
        <v>0</v>
      </c>
      <c r="FX182" s="732">
        <v>0</v>
      </c>
      <c r="FY182" s="732">
        <v>0</v>
      </c>
      <c r="FZ182" s="732">
        <v>0</v>
      </c>
      <c r="GA182" s="732">
        <v>0</v>
      </c>
      <c r="GB182" s="732">
        <v>0</v>
      </c>
      <c r="GC182" s="732">
        <v>0</v>
      </c>
      <c r="GD182" s="732">
        <v>0</v>
      </c>
      <c r="GF182" s="732">
        <v>0</v>
      </c>
      <c r="GG182" s="732">
        <v>0</v>
      </c>
      <c r="GH182" s="732">
        <v>0</v>
      </c>
      <c r="GI182" s="732">
        <v>0</v>
      </c>
      <c r="GJ182" s="732">
        <v>0</v>
      </c>
      <c r="GK182" s="732">
        <v>0</v>
      </c>
      <c r="GL182" s="732">
        <v>0</v>
      </c>
      <c r="GM182" s="732">
        <v>0</v>
      </c>
      <c r="GN182" s="732">
        <v>0</v>
      </c>
      <c r="GO182" s="732">
        <v>0</v>
      </c>
      <c r="GP182" s="732">
        <v>4123837</v>
      </c>
      <c r="GQ182" s="732">
        <v>4123837</v>
      </c>
      <c r="GR182" s="732">
        <v>0</v>
      </c>
      <c r="GS182" s="732">
        <v>0</v>
      </c>
      <c r="GT182" s="732">
        <v>0</v>
      </c>
      <c r="HB182" s="732">
        <v>0</v>
      </c>
      <c r="HC182" s="732">
        <v>0</v>
      </c>
      <c r="HD182" s="732">
        <v>0</v>
      </c>
    </row>
    <row r="183" spans="1:212" x14ac:dyDescent="0.2">
      <c r="A183" s="732">
        <v>234801</v>
      </c>
      <c r="B183" s="732">
        <v>28349</v>
      </c>
      <c r="C183" s="732">
        <v>35</v>
      </c>
      <c r="D183" s="732">
        <v>2021</v>
      </c>
      <c r="E183" s="732">
        <v>5392</v>
      </c>
      <c r="F183" s="732">
        <v>0</v>
      </c>
      <c r="G183" s="732">
        <v>65.75</v>
      </c>
      <c r="H183" s="732">
        <v>58.877000000000002</v>
      </c>
      <c r="I183" s="732">
        <v>58.877000000000002</v>
      </c>
      <c r="J183" s="732">
        <v>65.75</v>
      </c>
      <c r="K183" s="732">
        <v>0</v>
      </c>
      <c r="L183" s="732">
        <v>6540</v>
      </c>
      <c r="M183" s="732">
        <v>0</v>
      </c>
      <c r="N183" s="732">
        <v>0</v>
      </c>
      <c r="P183" s="732">
        <v>65.75</v>
      </c>
      <c r="Q183" s="732">
        <v>0</v>
      </c>
      <c r="R183" s="732">
        <v>31344</v>
      </c>
      <c r="S183" s="732">
        <v>476.71000000000004</v>
      </c>
      <c r="U183" s="732">
        <v>0</v>
      </c>
      <c r="V183" s="732">
        <v>0</v>
      </c>
      <c r="W183" s="732">
        <v>0</v>
      </c>
      <c r="X183" s="732">
        <v>0</v>
      </c>
      <c r="Z183" s="732">
        <v>0</v>
      </c>
      <c r="AA183" s="732">
        <v>1</v>
      </c>
      <c r="AB183" s="732">
        <v>1</v>
      </c>
      <c r="AC183" s="732">
        <v>0</v>
      </c>
      <c r="AD183" s="732" t="s">
        <v>318</v>
      </c>
      <c r="AE183" s="732">
        <v>0</v>
      </c>
      <c r="AH183" s="732">
        <v>0</v>
      </c>
      <c r="AI183" s="732">
        <v>0</v>
      </c>
      <c r="AJ183" s="732">
        <v>5104</v>
      </c>
      <c r="AK183" s="732" t="s">
        <v>787</v>
      </c>
      <c r="AL183" s="732" t="s">
        <v>83</v>
      </c>
      <c r="AM183" s="732">
        <v>0</v>
      </c>
      <c r="AN183" s="732">
        <v>0</v>
      </c>
      <c r="AO183" s="732">
        <v>0</v>
      </c>
      <c r="AP183" s="732">
        <v>0</v>
      </c>
      <c r="AQ183" s="732">
        <v>0</v>
      </c>
      <c r="AR183" s="732">
        <v>0</v>
      </c>
      <c r="AS183" s="732">
        <v>0</v>
      </c>
      <c r="AT183" s="732">
        <v>0</v>
      </c>
      <c r="AU183" s="732">
        <v>0</v>
      </c>
      <c r="AV183" s="732">
        <v>0</v>
      </c>
      <c r="AW183" s="732">
        <v>745922</v>
      </c>
      <c r="AX183" s="732">
        <v>725341</v>
      </c>
      <c r="AY183" s="732">
        <v>0</v>
      </c>
      <c r="AZ183" s="732">
        <v>49425</v>
      </c>
      <c r="BA183" s="732">
        <v>5</v>
      </c>
      <c r="BB183" s="732">
        <v>746</v>
      </c>
      <c r="BC183" s="732">
        <v>746</v>
      </c>
      <c r="BD183" s="732">
        <v>0.95100000000000007</v>
      </c>
      <c r="BE183" s="732">
        <v>0</v>
      </c>
      <c r="BF183" s="732">
        <v>633884</v>
      </c>
      <c r="BG183" s="732">
        <v>0</v>
      </c>
      <c r="BH183" s="732">
        <v>79.121000000000009</v>
      </c>
      <c r="BI183" s="732">
        <v>18081</v>
      </c>
      <c r="BJ183" s="732">
        <v>12</v>
      </c>
      <c r="BK183" s="732">
        <v>0</v>
      </c>
      <c r="BL183" s="732">
        <v>0</v>
      </c>
      <c r="BM183" s="732">
        <v>0</v>
      </c>
      <c r="BN183" s="732">
        <v>0</v>
      </c>
      <c r="BO183" s="732">
        <v>0</v>
      </c>
      <c r="BP183" s="732">
        <v>0</v>
      </c>
      <c r="BQ183" s="732">
        <v>5392</v>
      </c>
      <c r="BR183" s="732">
        <v>1</v>
      </c>
      <c r="BS183" s="732">
        <v>0</v>
      </c>
      <c r="BT183" s="732">
        <v>0</v>
      </c>
      <c r="BU183" s="732">
        <v>0</v>
      </c>
      <c r="BV183" s="732">
        <v>0</v>
      </c>
      <c r="BW183" s="732">
        <v>0</v>
      </c>
      <c r="BX183" s="732">
        <v>0</v>
      </c>
      <c r="BY183" s="732">
        <v>0</v>
      </c>
      <c r="BZ183" s="732">
        <v>0</v>
      </c>
      <c r="CA183" s="732">
        <v>0</v>
      </c>
      <c r="CB183" s="732">
        <v>0</v>
      </c>
      <c r="CC183" s="732">
        <v>0</v>
      </c>
      <c r="CG183" s="732">
        <v>0</v>
      </c>
      <c r="CH183" s="732">
        <v>2500</v>
      </c>
      <c r="CI183" s="732">
        <v>0</v>
      </c>
      <c r="CJ183" s="732">
        <v>4</v>
      </c>
      <c r="CK183" s="732">
        <v>0</v>
      </c>
      <c r="CL183" s="732">
        <v>0</v>
      </c>
      <c r="CN183" s="732">
        <v>0</v>
      </c>
      <c r="CO183" s="732">
        <v>1</v>
      </c>
      <c r="CP183" s="732">
        <v>4.7E-2</v>
      </c>
      <c r="CQ183" s="732">
        <v>0</v>
      </c>
      <c r="CR183" s="732">
        <v>65.75</v>
      </c>
      <c r="CS183" s="732">
        <v>0</v>
      </c>
      <c r="CT183" s="732">
        <v>0</v>
      </c>
      <c r="CU183" s="732">
        <v>0</v>
      </c>
      <c r="CV183" s="732">
        <v>0</v>
      </c>
      <c r="CW183" s="732">
        <v>0</v>
      </c>
      <c r="CX183" s="732">
        <v>0</v>
      </c>
      <c r="CY183" s="732">
        <v>0</v>
      </c>
      <c r="CZ183" s="732">
        <v>0</v>
      </c>
      <c r="DA183" s="732">
        <v>1</v>
      </c>
      <c r="DB183" s="732">
        <v>385056</v>
      </c>
      <c r="DC183" s="732">
        <v>0</v>
      </c>
      <c r="DD183" s="732">
        <v>0</v>
      </c>
      <c r="DE183" s="732">
        <v>52752</v>
      </c>
      <c r="DF183" s="732">
        <v>53493</v>
      </c>
      <c r="DG183" s="732">
        <v>40.33</v>
      </c>
      <c r="DH183" s="732">
        <v>0</v>
      </c>
      <c r="DI183" s="732">
        <v>741</v>
      </c>
      <c r="DK183" s="732">
        <v>5392</v>
      </c>
      <c r="DL183" s="732">
        <v>0</v>
      </c>
      <c r="DM183" s="732">
        <v>211999</v>
      </c>
      <c r="DN183" s="732">
        <v>0</v>
      </c>
      <c r="DO183" s="732">
        <v>0</v>
      </c>
      <c r="DP183" s="732">
        <v>0</v>
      </c>
      <c r="DQ183" s="732">
        <v>0</v>
      </c>
      <c r="DR183" s="732">
        <v>0</v>
      </c>
      <c r="DS183" s="732">
        <v>0</v>
      </c>
      <c r="DT183" s="732">
        <v>0</v>
      </c>
      <c r="DU183" s="732">
        <v>0</v>
      </c>
      <c r="DV183" s="732">
        <v>0</v>
      </c>
      <c r="DW183" s="732">
        <v>0</v>
      </c>
      <c r="DX183" s="732">
        <v>0</v>
      </c>
      <c r="DY183" s="732">
        <v>0</v>
      </c>
      <c r="DZ183" s="732">
        <v>0</v>
      </c>
      <c r="EA183" s="732">
        <v>0</v>
      </c>
      <c r="EB183" s="732">
        <v>0</v>
      </c>
      <c r="EC183" s="732">
        <v>8.1170000000000009</v>
      </c>
      <c r="ED183" s="732">
        <v>58394</v>
      </c>
      <c r="EE183" s="732">
        <v>0</v>
      </c>
      <c r="EF183" s="732">
        <v>0</v>
      </c>
      <c r="EG183" s="732">
        <v>0</v>
      </c>
      <c r="EH183" s="732">
        <v>78578</v>
      </c>
      <c r="EI183" s="732">
        <v>75027</v>
      </c>
      <c r="EJ183" s="732">
        <v>2.8680000000000003</v>
      </c>
      <c r="EK183" s="732">
        <v>3.9380000000000002</v>
      </c>
      <c r="EL183" s="732">
        <v>0</v>
      </c>
      <c r="EM183" s="732">
        <v>6.7000000000000004E-2</v>
      </c>
      <c r="EN183" s="732">
        <v>0</v>
      </c>
      <c r="EO183" s="732">
        <v>0</v>
      </c>
      <c r="EP183" s="732">
        <v>0</v>
      </c>
      <c r="EQ183" s="732">
        <v>6.8730000000000002</v>
      </c>
      <c r="ER183" s="732">
        <v>0</v>
      </c>
      <c r="ES183" s="732">
        <v>12.015000000000001</v>
      </c>
      <c r="ET183" s="732">
        <v>2500</v>
      </c>
      <c r="EU183" s="732">
        <v>49425</v>
      </c>
      <c r="EV183" s="732">
        <v>0</v>
      </c>
      <c r="EW183" s="732">
        <v>0</v>
      </c>
      <c r="EX183" s="732">
        <v>0</v>
      </c>
      <c r="EZ183" s="732">
        <v>619950</v>
      </c>
      <c r="FA183" s="732">
        <v>0</v>
      </c>
      <c r="FB183" s="732">
        <v>669375</v>
      </c>
      <c r="FC183" s="732">
        <v>0.97326799999999991</v>
      </c>
      <c r="FD183" s="732">
        <v>0</v>
      </c>
      <c r="FE183" s="732">
        <v>85983</v>
      </c>
      <c r="FF183" s="732">
        <v>19408</v>
      </c>
      <c r="FG183" s="732">
        <v>5.4563E-2</v>
      </c>
      <c r="FH183" s="732">
        <v>4.8908E-2</v>
      </c>
      <c r="FI183" s="732">
        <v>0</v>
      </c>
      <c r="FJ183" s="732">
        <v>0</v>
      </c>
      <c r="FK183" s="732">
        <v>124.2</v>
      </c>
      <c r="FL183" s="732">
        <v>777266</v>
      </c>
      <c r="FM183" s="732">
        <v>0</v>
      </c>
      <c r="FN183" s="732">
        <v>0</v>
      </c>
      <c r="FO183" s="732">
        <v>0</v>
      </c>
      <c r="FP183" s="732">
        <v>0</v>
      </c>
      <c r="FQ183" s="732">
        <v>0</v>
      </c>
      <c r="FR183" s="732">
        <v>0</v>
      </c>
      <c r="FS183" s="732">
        <v>0</v>
      </c>
      <c r="FT183" s="732">
        <v>0</v>
      </c>
      <c r="FU183" s="732">
        <v>0</v>
      </c>
      <c r="FV183" s="732">
        <v>0</v>
      </c>
      <c r="FW183" s="732">
        <v>0</v>
      </c>
      <c r="FX183" s="732">
        <v>0</v>
      </c>
      <c r="FY183" s="732">
        <v>0</v>
      </c>
      <c r="FZ183" s="732">
        <v>0</v>
      </c>
      <c r="GA183" s="732">
        <v>0</v>
      </c>
      <c r="GB183" s="732">
        <v>0</v>
      </c>
      <c r="GC183" s="732">
        <v>0</v>
      </c>
      <c r="GD183" s="732">
        <v>0</v>
      </c>
      <c r="GF183" s="732">
        <v>0</v>
      </c>
      <c r="GG183" s="732">
        <v>0</v>
      </c>
      <c r="GH183" s="732">
        <v>0</v>
      </c>
      <c r="GI183" s="732">
        <v>0</v>
      </c>
      <c r="GJ183" s="732">
        <v>0</v>
      </c>
      <c r="GK183" s="732">
        <v>5038</v>
      </c>
      <c r="GL183" s="732">
        <v>5287</v>
      </c>
      <c r="GM183" s="732">
        <v>0</v>
      </c>
      <c r="GN183" s="732">
        <v>0</v>
      </c>
      <c r="GO183" s="732">
        <v>0</v>
      </c>
      <c r="GP183" s="732">
        <v>774766</v>
      </c>
      <c r="GQ183" s="732">
        <v>774766</v>
      </c>
      <c r="GR183" s="732">
        <v>0</v>
      </c>
      <c r="GS183" s="732">
        <v>0</v>
      </c>
      <c r="GT183" s="732">
        <v>0</v>
      </c>
      <c r="HB183" s="732">
        <v>0</v>
      </c>
      <c r="HC183" s="732">
        <v>0</v>
      </c>
      <c r="HD183" s="732">
        <v>0</v>
      </c>
    </row>
    <row r="184" spans="1:212" x14ac:dyDescent="0.2">
      <c r="A184" s="732">
        <v>236801</v>
      </c>
      <c r="B184" s="732">
        <v>28349</v>
      </c>
      <c r="C184" s="732">
        <v>35</v>
      </c>
      <c r="D184" s="732">
        <v>2021</v>
      </c>
      <c r="E184" s="732">
        <v>5392</v>
      </c>
      <c r="F184" s="732">
        <v>0</v>
      </c>
      <c r="G184" s="732">
        <v>59.547000000000004</v>
      </c>
      <c r="H184" s="732">
        <v>0</v>
      </c>
      <c r="I184" s="732">
        <v>0</v>
      </c>
      <c r="J184" s="732">
        <v>59.547000000000004</v>
      </c>
      <c r="K184" s="732">
        <v>0</v>
      </c>
      <c r="L184" s="732">
        <v>6540</v>
      </c>
      <c r="M184" s="732">
        <v>0</v>
      </c>
      <c r="N184" s="732">
        <v>0</v>
      </c>
      <c r="P184" s="732">
        <v>59.547000000000004</v>
      </c>
      <c r="Q184" s="732">
        <v>0</v>
      </c>
      <c r="R184" s="732">
        <v>28387</v>
      </c>
      <c r="S184" s="732">
        <v>476.71000000000004</v>
      </c>
      <c r="U184" s="732">
        <v>0</v>
      </c>
      <c r="V184" s="732">
        <v>2.75</v>
      </c>
      <c r="W184" s="732">
        <v>1799</v>
      </c>
      <c r="X184" s="732">
        <v>1799</v>
      </c>
      <c r="Z184" s="732">
        <v>0</v>
      </c>
      <c r="AA184" s="732">
        <v>1</v>
      </c>
      <c r="AB184" s="732">
        <v>1</v>
      </c>
      <c r="AC184" s="732">
        <v>0</v>
      </c>
      <c r="AD184" s="732" t="s">
        <v>318</v>
      </c>
      <c r="AE184" s="732">
        <v>0</v>
      </c>
      <c r="AH184" s="732">
        <v>0</v>
      </c>
      <c r="AI184" s="732">
        <v>0</v>
      </c>
      <c r="AJ184" s="732">
        <v>5104</v>
      </c>
      <c r="AK184" s="732" t="s">
        <v>787</v>
      </c>
      <c r="AL184" s="732" t="s">
        <v>84</v>
      </c>
      <c r="AM184" s="732">
        <v>0</v>
      </c>
      <c r="AN184" s="732">
        <v>0</v>
      </c>
      <c r="AO184" s="732">
        <v>0</v>
      </c>
      <c r="AP184" s="732">
        <v>0</v>
      </c>
      <c r="AQ184" s="732">
        <v>0</v>
      </c>
      <c r="AR184" s="732">
        <v>0</v>
      </c>
      <c r="AS184" s="732">
        <v>0</v>
      </c>
      <c r="AT184" s="732">
        <v>0</v>
      </c>
      <c r="AU184" s="732">
        <v>0</v>
      </c>
      <c r="AV184" s="732">
        <v>0</v>
      </c>
      <c r="AW184" s="732">
        <v>1522827</v>
      </c>
      <c r="AX184" s="732">
        <v>1459868</v>
      </c>
      <c r="AY184" s="732">
        <v>0</v>
      </c>
      <c r="AZ184" s="732">
        <v>44762</v>
      </c>
      <c r="BA184" s="732">
        <v>91.167000000000002</v>
      </c>
      <c r="BB184" s="732">
        <v>0</v>
      </c>
      <c r="BC184" s="732">
        <v>0</v>
      </c>
      <c r="BD184" s="732">
        <v>0</v>
      </c>
      <c r="BE184" s="732">
        <v>0</v>
      </c>
      <c r="BF184" s="732">
        <v>1246728</v>
      </c>
      <c r="BG184" s="732">
        <v>0</v>
      </c>
      <c r="BH184" s="732">
        <v>110.63300000000001</v>
      </c>
      <c r="BI184" s="732">
        <v>16375</v>
      </c>
      <c r="BJ184" s="732">
        <v>12</v>
      </c>
      <c r="BK184" s="732">
        <v>0</v>
      </c>
      <c r="BL184" s="732">
        <v>0</v>
      </c>
      <c r="BM184" s="732">
        <v>0</v>
      </c>
      <c r="BN184" s="732">
        <v>0</v>
      </c>
      <c r="BO184" s="732">
        <v>0</v>
      </c>
      <c r="BP184" s="732">
        <v>0</v>
      </c>
      <c r="BQ184" s="732">
        <v>5392</v>
      </c>
      <c r="BR184" s="732">
        <v>1</v>
      </c>
      <c r="BS184" s="732">
        <v>0</v>
      </c>
      <c r="BT184" s="732">
        <v>0</v>
      </c>
      <c r="BU184" s="732">
        <v>0</v>
      </c>
      <c r="BV184" s="732">
        <v>0</v>
      </c>
      <c r="BW184" s="732">
        <v>0</v>
      </c>
      <c r="BX184" s="732">
        <v>0</v>
      </c>
      <c r="BY184" s="732">
        <v>0</v>
      </c>
      <c r="BZ184" s="732">
        <v>0</v>
      </c>
      <c r="CA184" s="732">
        <v>0</v>
      </c>
      <c r="CB184" s="732">
        <v>0</v>
      </c>
      <c r="CC184" s="732">
        <v>0</v>
      </c>
      <c r="CG184" s="732">
        <v>0</v>
      </c>
      <c r="CH184" s="732">
        <v>46584</v>
      </c>
      <c r="CI184" s="732">
        <v>0</v>
      </c>
      <c r="CJ184" s="732">
        <v>4</v>
      </c>
      <c r="CK184" s="732">
        <v>0</v>
      </c>
      <c r="CL184" s="732">
        <v>0</v>
      </c>
      <c r="CN184" s="732">
        <v>0</v>
      </c>
      <c r="CO184" s="732">
        <v>1</v>
      </c>
      <c r="CP184" s="732">
        <v>0</v>
      </c>
      <c r="CQ184" s="732">
        <v>4</v>
      </c>
      <c r="CR184" s="732">
        <v>59.547000000000004</v>
      </c>
      <c r="CS184" s="732">
        <v>0</v>
      </c>
      <c r="CT184" s="732">
        <v>0</v>
      </c>
      <c r="CU184" s="732">
        <v>0</v>
      </c>
      <c r="CV184" s="732">
        <v>0</v>
      </c>
      <c r="CW184" s="732">
        <v>0</v>
      </c>
      <c r="CX184" s="732">
        <v>0</v>
      </c>
      <c r="CY184" s="732">
        <v>0</v>
      </c>
      <c r="CZ184" s="732">
        <v>0</v>
      </c>
      <c r="DA184" s="732">
        <v>1</v>
      </c>
      <c r="DB184" s="732">
        <v>0</v>
      </c>
      <c r="DC184" s="732">
        <v>0</v>
      </c>
      <c r="DD184" s="732">
        <v>0</v>
      </c>
      <c r="DE184" s="732">
        <v>136464</v>
      </c>
      <c r="DF184" s="732">
        <v>136464</v>
      </c>
      <c r="DG184" s="732">
        <v>104.33</v>
      </c>
      <c r="DH184" s="732">
        <v>0</v>
      </c>
      <c r="DI184" s="732">
        <v>0</v>
      </c>
      <c r="DK184" s="732">
        <v>5392</v>
      </c>
      <c r="DL184" s="732">
        <v>0</v>
      </c>
      <c r="DM184" s="732">
        <v>472031</v>
      </c>
      <c r="DN184" s="732">
        <v>0</v>
      </c>
      <c r="DO184" s="732">
        <v>0</v>
      </c>
      <c r="DP184" s="732">
        <v>0</v>
      </c>
      <c r="DQ184" s="732">
        <v>0</v>
      </c>
      <c r="DR184" s="732">
        <v>0</v>
      </c>
      <c r="DS184" s="732">
        <v>0</v>
      </c>
      <c r="DT184" s="732">
        <v>0</v>
      </c>
      <c r="DU184" s="732">
        <v>0</v>
      </c>
      <c r="DV184" s="732">
        <v>0</v>
      </c>
      <c r="DW184" s="732">
        <v>0</v>
      </c>
      <c r="DX184" s="732">
        <v>0</v>
      </c>
      <c r="DY184" s="732">
        <v>0</v>
      </c>
      <c r="DZ184" s="732">
        <v>0</v>
      </c>
      <c r="EA184" s="732">
        <v>0</v>
      </c>
      <c r="EB184" s="732">
        <v>0</v>
      </c>
      <c r="EC184" s="732">
        <v>0</v>
      </c>
      <c r="ED184" s="732">
        <v>0</v>
      </c>
      <c r="EE184" s="732">
        <v>0</v>
      </c>
      <c r="EF184" s="732">
        <v>0</v>
      </c>
      <c r="EG184" s="732">
        <v>0</v>
      </c>
      <c r="EH184" s="732">
        <v>0</v>
      </c>
      <c r="EI184" s="732">
        <v>472031</v>
      </c>
      <c r="EJ184" s="732">
        <v>18.044</v>
      </c>
      <c r="EK184" s="732">
        <v>0</v>
      </c>
      <c r="EL184" s="732">
        <v>0</v>
      </c>
      <c r="EM184" s="732">
        <v>0</v>
      </c>
      <c r="EN184" s="732">
        <v>0</v>
      </c>
      <c r="EO184" s="732">
        <v>0</v>
      </c>
      <c r="EP184" s="732">
        <v>0</v>
      </c>
      <c r="EQ184" s="732">
        <v>18.044</v>
      </c>
      <c r="ER184" s="732">
        <v>0</v>
      </c>
      <c r="ES184" s="732">
        <v>0</v>
      </c>
      <c r="ET184" s="732">
        <v>46584</v>
      </c>
      <c r="EU184" s="732">
        <v>44762</v>
      </c>
      <c r="EV184" s="732">
        <v>0</v>
      </c>
      <c r="EW184" s="732">
        <v>0</v>
      </c>
      <c r="EX184" s="732">
        <v>0</v>
      </c>
      <c r="EZ184" s="732">
        <v>1252584</v>
      </c>
      <c r="FA184" s="732">
        <v>0</v>
      </c>
      <c r="FB184" s="732">
        <v>1297346</v>
      </c>
      <c r="FC184" s="732">
        <v>0.97326799999999991</v>
      </c>
      <c r="FD184" s="732">
        <v>0</v>
      </c>
      <c r="FE184" s="732">
        <v>169113</v>
      </c>
      <c r="FF184" s="732">
        <v>38171</v>
      </c>
      <c r="FG184" s="732">
        <v>5.4563E-2</v>
      </c>
      <c r="FH184" s="732">
        <v>4.8908E-2</v>
      </c>
      <c r="FI184" s="732">
        <v>0</v>
      </c>
      <c r="FJ184" s="732">
        <v>0</v>
      </c>
      <c r="FK184" s="732">
        <v>244.27800000000002</v>
      </c>
      <c r="FL184" s="732">
        <v>1551214</v>
      </c>
      <c r="FM184" s="732">
        <v>0</v>
      </c>
      <c r="FN184" s="732">
        <v>0</v>
      </c>
      <c r="FO184" s="732">
        <v>0</v>
      </c>
      <c r="FP184" s="732">
        <v>0</v>
      </c>
      <c r="FQ184" s="732">
        <v>0</v>
      </c>
      <c r="FR184" s="732">
        <v>0</v>
      </c>
      <c r="FS184" s="732">
        <v>0</v>
      </c>
      <c r="FT184" s="732">
        <v>0</v>
      </c>
      <c r="FU184" s="732">
        <v>0</v>
      </c>
      <c r="FV184" s="732">
        <v>0</v>
      </c>
      <c r="FW184" s="732">
        <v>0</v>
      </c>
      <c r="FX184" s="732">
        <v>0</v>
      </c>
      <c r="FY184" s="732">
        <v>0</v>
      </c>
      <c r="FZ184" s="732">
        <v>0</v>
      </c>
      <c r="GA184" s="732">
        <v>0</v>
      </c>
      <c r="GB184" s="732">
        <v>670677</v>
      </c>
      <c r="GC184" s="732">
        <v>670677</v>
      </c>
      <c r="GD184" s="732">
        <v>75.963000000000008</v>
      </c>
      <c r="GF184" s="732">
        <v>0</v>
      </c>
      <c r="GG184" s="732">
        <v>0</v>
      </c>
      <c r="GH184" s="732">
        <v>0</v>
      </c>
      <c r="GI184" s="732">
        <v>0</v>
      </c>
      <c r="GJ184" s="732">
        <v>0</v>
      </c>
      <c r="GK184" s="732">
        <v>5071</v>
      </c>
      <c r="GL184" s="732">
        <v>9226</v>
      </c>
      <c r="GM184" s="732">
        <v>0</v>
      </c>
      <c r="GN184" s="732">
        <v>0</v>
      </c>
      <c r="GO184" s="732">
        <v>0</v>
      </c>
      <c r="GP184" s="732">
        <v>1504630</v>
      </c>
      <c r="GQ184" s="732">
        <v>1504630</v>
      </c>
      <c r="GR184" s="732">
        <v>0</v>
      </c>
      <c r="GS184" s="732">
        <v>0</v>
      </c>
      <c r="GT184" s="732">
        <v>0</v>
      </c>
      <c r="HB184" s="732">
        <v>0</v>
      </c>
      <c r="HC184" s="732">
        <v>0</v>
      </c>
      <c r="HD184" s="732">
        <v>0</v>
      </c>
    </row>
    <row r="185" spans="1:212" x14ac:dyDescent="0.2">
      <c r="A185" s="732">
        <v>236802</v>
      </c>
      <c r="B185" s="732">
        <v>28349</v>
      </c>
      <c r="C185" s="732">
        <v>35</v>
      </c>
      <c r="D185" s="732">
        <v>2021</v>
      </c>
      <c r="E185" s="732">
        <v>5392</v>
      </c>
      <c r="F185" s="732">
        <v>0</v>
      </c>
      <c r="G185" s="732">
        <v>337.79200000000003</v>
      </c>
      <c r="H185" s="732">
        <v>336.59200000000004</v>
      </c>
      <c r="I185" s="732">
        <v>336.59200000000004</v>
      </c>
      <c r="J185" s="732">
        <v>337.79200000000003</v>
      </c>
      <c r="K185" s="732">
        <v>0</v>
      </c>
      <c r="L185" s="732">
        <v>6540</v>
      </c>
      <c r="M185" s="732">
        <v>0</v>
      </c>
      <c r="N185" s="732">
        <v>0</v>
      </c>
      <c r="P185" s="732">
        <v>337.79200000000003</v>
      </c>
      <c r="Q185" s="732">
        <v>0</v>
      </c>
      <c r="R185" s="732">
        <v>161029</v>
      </c>
      <c r="S185" s="732">
        <v>476.71000000000004</v>
      </c>
      <c r="U185" s="732">
        <v>0</v>
      </c>
      <c r="V185" s="732">
        <v>12.958</v>
      </c>
      <c r="W185" s="732">
        <v>8475</v>
      </c>
      <c r="X185" s="732">
        <v>8475</v>
      </c>
      <c r="Z185" s="732">
        <v>0</v>
      </c>
      <c r="AA185" s="732">
        <v>1</v>
      </c>
      <c r="AB185" s="732">
        <v>1</v>
      </c>
      <c r="AC185" s="732">
        <v>0</v>
      </c>
      <c r="AD185" s="732" t="s">
        <v>318</v>
      </c>
      <c r="AE185" s="732">
        <v>0</v>
      </c>
      <c r="AH185" s="732">
        <v>0</v>
      </c>
      <c r="AI185" s="732">
        <v>0</v>
      </c>
      <c r="AJ185" s="732">
        <v>5104</v>
      </c>
      <c r="AK185" s="732" t="s">
        <v>787</v>
      </c>
      <c r="AL185" s="732" t="s">
        <v>394</v>
      </c>
      <c r="AM185" s="732">
        <v>0</v>
      </c>
      <c r="AN185" s="732">
        <v>0</v>
      </c>
      <c r="AO185" s="732">
        <v>0</v>
      </c>
      <c r="AP185" s="732">
        <v>0</v>
      </c>
      <c r="AQ185" s="732">
        <v>0</v>
      </c>
      <c r="AR185" s="732">
        <v>0</v>
      </c>
      <c r="AS185" s="732">
        <v>0</v>
      </c>
      <c r="AT185" s="732">
        <v>0</v>
      </c>
      <c r="AU185" s="732">
        <v>0</v>
      </c>
      <c r="AV185" s="732">
        <v>0</v>
      </c>
      <c r="AW185" s="732">
        <v>2692958</v>
      </c>
      <c r="AX185" s="732">
        <v>2692958</v>
      </c>
      <c r="AY185" s="732">
        <v>0</v>
      </c>
      <c r="AZ185" s="732">
        <v>161029</v>
      </c>
      <c r="BA185" s="732">
        <v>0</v>
      </c>
      <c r="BB185" s="732">
        <v>13255</v>
      </c>
      <c r="BC185" s="732">
        <v>13255</v>
      </c>
      <c r="BD185" s="732">
        <v>16.89</v>
      </c>
      <c r="BE185" s="732">
        <v>0</v>
      </c>
      <c r="BF185" s="732">
        <v>2390817</v>
      </c>
      <c r="BG185" s="732">
        <v>0</v>
      </c>
      <c r="BH185" s="732">
        <v>0</v>
      </c>
      <c r="BI185" s="732">
        <v>0</v>
      </c>
      <c r="BJ185" s="732">
        <v>12</v>
      </c>
      <c r="BK185" s="732">
        <v>0</v>
      </c>
      <c r="BL185" s="732">
        <v>0</v>
      </c>
      <c r="BM185" s="732">
        <v>0</v>
      </c>
      <c r="BN185" s="732">
        <v>0</v>
      </c>
      <c r="BO185" s="732">
        <v>0</v>
      </c>
      <c r="BP185" s="732">
        <v>0</v>
      </c>
      <c r="BQ185" s="732">
        <v>5392</v>
      </c>
      <c r="BR185" s="732">
        <v>1</v>
      </c>
      <c r="BS185" s="732">
        <v>0</v>
      </c>
      <c r="BT185" s="732">
        <v>0</v>
      </c>
      <c r="BU185" s="732">
        <v>0</v>
      </c>
      <c r="BV185" s="732">
        <v>0</v>
      </c>
      <c r="BW185" s="732">
        <v>0</v>
      </c>
      <c r="BX185" s="732">
        <v>0</v>
      </c>
      <c r="BY185" s="732">
        <v>0</v>
      </c>
      <c r="BZ185" s="732">
        <v>0</v>
      </c>
      <c r="CA185" s="732">
        <v>0</v>
      </c>
      <c r="CB185" s="732">
        <v>0</v>
      </c>
      <c r="CC185" s="732">
        <v>0</v>
      </c>
      <c r="CG185" s="732">
        <v>0</v>
      </c>
      <c r="CH185" s="732">
        <v>0</v>
      </c>
      <c r="CI185" s="732">
        <v>0</v>
      </c>
      <c r="CJ185" s="732">
        <v>4</v>
      </c>
      <c r="CK185" s="732">
        <v>0</v>
      </c>
      <c r="CL185" s="732">
        <v>0</v>
      </c>
      <c r="CN185" s="732">
        <v>0</v>
      </c>
      <c r="CO185" s="732">
        <v>1</v>
      </c>
      <c r="CP185" s="732">
        <v>0</v>
      </c>
      <c r="CQ185" s="732">
        <v>0</v>
      </c>
      <c r="CR185" s="732">
        <v>337.79200000000003</v>
      </c>
      <c r="CS185" s="732">
        <v>0</v>
      </c>
      <c r="CT185" s="732">
        <v>0</v>
      </c>
      <c r="CU185" s="732">
        <v>0</v>
      </c>
      <c r="CV185" s="732">
        <v>0</v>
      </c>
      <c r="CW185" s="732">
        <v>0</v>
      </c>
      <c r="CX185" s="732">
        <v>0</v>
      </c>
      <c r="CY185" s="732">
        <v>0</v>
      </c>
      <c r="CZ185" s="732">
        <v>0</v>
      </c>
      <c r="DA185" s="732">
        <v>1</v>
      </c>
      <c r="DB185" s="732">
        <v>2201312</v>
      </c>
      <c r="DC185" s="732">
        <v>0</v>
      </c>
      <c r="DD185" s="732">
        <v>0</v>
      </c>
      <c r="DE185" s="732">
        <v>79566</v>
      </c>
      <c r="DF185" s="732">
        <v>79566</v>
      </c>
      <c r="DG185" s="732">
        <v>60.83</v>
      </c>
      <c r="DH185" s="732">
        <v>0</v>
      </c>
      <c r="DI185" s="732">
        <v>0</v>
      </c>
      <c r="DK185" s="732">
        <v>5392</v>
      </c>
      <c r="DL185" s="732">
        <v>0</v>
      </c>
      <c r="DM185" s="732">
        <v>153876</v>
      </c>
      <c r="DN185" s="732">
        <v>0</v>
      </c>
      <c r="DO185" s="732">
        <v>0</v>
      </c>
      <c r="DP185" s="732">
        <v>0</v>
      </c>
      <c r="DQ185" s="732">
        <v>0</v>
      </c>
      <c r="DR185" s="732">
        <v>0</v>
      </c>
      <c r="DS185" s="732">
        <v>0</v>
      </c>
      <c r="DT185" s="732">
        <v>0</v>
      </c>
      <c r="DU185" s="732">
        <v>0</v>
      </c>
      <c r="DV185" s="732">
        <v>0</v>
      </c>
      <c r="DW185" s="732">
        <v>0</v>
      </c>
      <c r="DX185" s="732">
        <v>0</v>
      </c>
      <c r="DY185" s="732">
        <v>0</v>
      </c>
      <c r="DZ185" s="732">
        <v>0</v>
      </c>
      <c r="EA185" s="732">
        <v>0.20300000000000001</v>
      </c>
      <c r="EB185" s="732">
        <v>0</v>
      </c>
      <c r="EC185" s="732">
        <v>15.935</v>
      </c>
      <c r="ED185" s="732">
        <v>114636</v>
      </c>
      <c r="EE185" s="732">
        <v>0</v>
      </c>
      <c r="EF185" s="732">
        <v>0</v>
      </c>
      <c r="EG185" s="732">
        <v>0</v>
      </c>
      <c r="EH185" s="732">
        <v>39240</v>
      </c>
      <c r="EI185" s="732">
        <v>0</v>
      </c>
      <c r="EJ185" s="732">
        <v>0</v>
      </c>
      <c r="EK185" s="732">
        <v>0</v>
      </c>
      <c r="EL185" s="732">
        <v>0</v>
      </c>
      <c r="EM185" s="732">
        <v>0</v>
      </c>
      <c r="EN185" s="732">
        <v>0.997</v>
      </c>
      <c r="EO185" s="732">
        <v>0</v>
      </c>
      <c r="EP185" s="732">
        <v>0</v>
      </c>
      <c r="EQ185" s="732">
        <v>1.2</v>
      </c>
      <c r="ER185" s="732">
        <v>0</v>
      </c>
      <c r="ES185" s="732">
        <v>6</v>
      </c>
      <c r="ET185" s="732">
        <v>0</v>
      </c>
      <c r="EU185" s="732">
        <v>161029</v>
      </c>
      <c r="EV185" s="732">
        <v>0</v>
      </c>
      <c r="EW185" s="732">
        <v>0</v>
      </c>
      <c r="EX185" s="732">
        <v>0</v>
      </c>
      <c r="EZ185" s="732">
        <v>2295455</v>
      </c>
      <c r="FA185" s="732">
        <v>0</v>
      </c>
      <c r="FB185" s="732">
        <v>2456484</v>
      </c>
      <c r="FC185" s="732">
        <v>0.97326799999999991</v>
      </c>
      <c r="FD185" s="732">
        <v>0</v>
      </c>
      <c r="FE185" s="732">
        <v>324303</v>
      </c>
      <c r="FF185" s="732">
        <v>73200</v>
      </c>
      <c r="FG185" s="732">
        <v>5.4563E-2</v>
      </c>
      <c r="FH185" s="732">
        <v>4.8908E-2</v>
      </c>
      <c r="FI185" s="732">
        <v>0</v>
      </c>
      <c r="FJ185" s="732">
        <v>0</v>
      </c>
      <c r="FK185" s="732">
        <v>468.44600000000003</v>
      </c>
      <c r="FL185" s="732">
        <v>2853987</v>
      </c>
      <c r="FM185" s="732">
        <v>0</v>
      </c>
      <c r="FN185" s="732">
        <v>0</v>
      </c>
      <c r="FO185" s="732">
        <v>0</v>
      </c>
      <c r="FP185" s="732">
        <v>0</v>
      </c>
      <c r="FQ185" s="732">
        <v>0</v>
      </c>
      <c r="FR185" s="732">
        <v>0</v>
      </c>
      <c r="FS185" s="732">
        <v>0</v>
      </c>
      <c r="FT185" s="732">
        <v>0</v>
      </c>
      <c r="FU185" s="732">
        <v>0</v>
      </c>
      <c r="FV185" s="732">
        <v>0</v>
      </c>
      <c r="FW185" s="732">
        <v>0</v>
      </c>
      <c r="FX185" s="732">
        <v>0</v>
      </c>
      <c r="FY185" s="732">
        <v>0</v>
      </c>
      <c r="FZ185" s="732">
        <v>0</v>
      </c>
      <c r="GA185" s="732">
        <v>0</v>
      </c>
      <c r="GB185" s="732">
        <v>0</v>
      </c>
      <c r="GC185" s="732">
        <v>0</v>
      </c>
      <c r="GD185" s="732">
        <v>0</v>
      </c>
      <c r="GF185" s="732">
        <v>0</v>
      </c>
      <c r="GG185" s="732">
        <v>0</v>
      </c>
      <c r="GH185" s="732">
        <v>0</v>
      </c>
      <c r="GI185" s="732">
        <v>0</v>
      </c>
      <c r="GJ185" s="732">
        <v>0</v>
      </c>
      <c r="GK185" s="732">
        <v>0</v>
      </c>
      <c r="GL185" s="732">
        <v>0</v>
      </c>
      <c r="GM185" s="732">
        <v>0</v>
      </c>
      <c r="GN185" s="732">
        <v>0</v>
      </c>
      <c r="GO185" s="732">
        <v>0</v>
      </c>
      <c r="GP185" s="732">
        <v>2853987</v>
      </c>
      <c r="GQ185" s="732">
        <v>2853987</v>
      </c>
      <c r="GR185" s="732">
        <v>0</v>
      </c>
      <c r="GS185" s="732">
        <v>0</v>
      </c>
      <c r="GT185" s="732">
        <v>0</v>
      </c>
      <c r="HB185" s="732">
        <v>0</v>
      </c>
      <c r="HC185" s="732">
        <v>0</v>
      </c>
      <c r="HD185" s="732">
        <v>0</v>
      </c>
    </row>
    <row r="186" spans="1:212" x14ac:dyDescent="0.2">
      <c r="A186" s="732">
        <v>240801</v>
      </c>
      <c r="B186" s="732">
        <v>28349</v>
      </c>
      <c r="C186" s="732">
        <v>35</v>
      </c>
      <c r="D186" s="732">
        <v>2021</v>
      </c>
      <c r="E186" s="732">
        <v>5392</v>
      </c>
      <c r="F186" s="732">
        <v>0</v>
      </c>
      <c r="G186" s="732">
        <v>218.17000000000002</v>
      </c>
      <c r="H186" s="732">
        <v>203.32500000000002</v>
      </c>
      <c r="I186" s="732">
        <v>203.32500000000002</v>
      </c>
      <c r="J186" s="732">
        <v>218.17000000000002</v>
      </c>
      <c r="K186" s="732">
        <v>0</v>
      </c>
      <c r="L186" s="732">
        <v>6540</v>
      </c>
      <c r="M186" s="732">
        <v>0</v>
      </c>
      <c r="N186" s="732">
        <v>0</v>
      </c>
      <c r="P186" s="732">
        <v>218.17000000000002</v>
      </c>
      <c r="Q186" s="732">
        <v>0</v>
      </c>
      <c r="R186" s="732">
        <v>104004</v>
      </c>
      <c r="S186" s="732">
        <v>476.71000000000004</v>
      </c>
      <c r="U186" s="732">
        <v>0</v>
      </c>
      <c r="V186" s="732">
        <v>96.457999999999998</v>
      </c>
      <c r="W186" s="732">
        <v>63084</v>
      </c>
      <c r="X186" s="732">
        <v>63084</v>
      </c>
      <c r="Z186" s="732">
        <v>0</v>
      </c>
      <c r="AA186" s="732">
        <v>1</v>
      </c>
      <c r="AB186" s="732">
        <v>1</v>
      </c>
      <c r="AC186" s="732">
        <v>0</v>
      </c>
      <c r="AD186" s="732" t="s">
        <v>318</v>
      </c>
      <c r="AE186" s="732">
        <v>0</v>
      </c>
      <c r="AH186" s="732">
        <v>0</v>
      </c>
      <c r="AI186" s="732">
        <v>0</v>
      </c>
      <c r="AJ186" s="732">
        <v>5104</v>
      </c>
      <c r="AK186" s="732" t="s">
        <v>787</v>
      </c>
      <c r="AL186" s="732" t="s">
        <v>510</v>
      </c>
      <c r="AM186" s="732">
        <v>0</v>
      </c>
      <c r="AN186" s="732">
        <v>0</v>
      </c>
      <c r="AO186" s="732">
        <v>0</v>
      </c>
      <c r="AP186" s="732">
        <v>0</v>
      </c>
      <c r="AQ186" s="732">
        <v>0</v>
      </c>
      <c r="AR186" s="732">
        <v>0</v>
      </c>
      <c r="AS186" s="732">
        <v>0</v>
      </c>
      <c r="AT186" s="732">
        <v>0</v>
      </c>
      <c r="AU186" s="732">
        <v>0</v>
      </c>
      <c r="AV186" s="732">
        <v>0</v>
      </c>
      <c r="AW186" s="732">
        <v>2330336</v>
      </c>
      <c r="AX186" s="732">
        <v>2262374</v>
      </c>
      <c r="AY186" s="732">
        <v>0</v>
      </c>
      <c r="AZ186" s="732">
        <v>160611</v>
      </c>
      <c r="BA186" s="732">
        <v>16.5</v>
      </c>
      <c r="BB186" s="732">
        <v>0</v>
      </c>
      <c r="BC186" s="732">
        <v>0</v>
      </c>
      <c r="BD186" s="732">
        <v>0</v>
      </c>
      <c r="BE186" s="732">
        <v>0</v>
      </c>
      <c r="BF186" s="732">
        <v>1982341</v>
      </c>
      <c r="BG186" s="732">
        <v>0</v>
      </c>
      <c r="BH186" s="732">
        <v>205.84300000000002</v>
      </c>
      <c r="BI186" s="732">
        <v>56607</v>
      </c>
      <c r="BJ186" s="732">
        <v>12</v>
      </c>
      <c r="BK186" s="732">
        <v>0</v>
      </c>
      <c r="BL186" s="732">
        <v>0</v>
      </c>
      <c r="BM186" s="732">
        <v>0</v>
      </c>
      <c r="BN186" s="732">
        <v>0</v>
      </c>
      <c r="BO186" s="732">
        <v>0</v>
      </c>
      <c r="BP186" s="732">
        <v>0</v>
      </c>
      <c r="BQ186" s="732">
        <v>5392</v>
      </c>
      <c r="BR186" s="732">
        <v>1</v>
      </c>
      <c r="BS186" s="732">
        <v>0</v>
      </c>
      <c r="BT186" s="732">
        <v>0</v>
      </c>
      <c r="BU186" s="732">
        <v>0</v>
      </c>
      <c r="BV186" s="732">
        <v>0</v>
      </c>
      <c r="BW186" s="732">
        <v>0</v>
      </c>
      <c r="BX186" s="732">
        <v>0</v>
      </c>
      <c r="BY186" s="732">
        <v>0</v>
      </c>
      <c r="BZ186" s="732">
        <v>0</v>
      </c>
      <c r="CA186" s="732">
        <v>0</v>
      </c>
      <c r="CB186" s="732">
        <v>0</v>
      </c>
      <c r="CC186" s="732">
        <v>0</v>
      </c>
      <c r="CG186" s="732">
        <v>0</v>
      </c>
      <c r="CH186" s="732">
        <v>11355</v>
      </c>
      <c r="CI186" s="732">
        <v>0</v>
      </c>
      <c r="CJ186" s="732">
        <v>4</v>
      </c>
      <c r="CK186" s="732">
        <v>0</v>
      </c>
      <c r="CL186" s="732">
        <v>0</v>
      </c>
      <c r="CN186" s="732">
        <v>0</v>
      </c>
      <c r="CO186" s="732">
        <v>1</v>
      </c>
      <c r="CP186" s="732">
        <v>1.8800000000000001</v>
      </c>
      <c r="CQ186" s="732">
        <v>12.42</v>
      </c>
      <c r="CR186" s="732">
        <v>218.17000000000002</v>
      </c>
      <c r="CS186" s="732">
        <v>0</v>
      </c>
      <c r="CT186" s="732">
        <v>0</v>
      </c>
      <c r="CU186" s="732">
        <v>0</v>
      </c>
      <c r="CV186" s="732">
        <v>0</v>
      </c>
      <c r="CW186" s="732">
        <v>0</v>
      </c>
      <c r="CX186" s="732">
        <v>0</v>
      </c>
      <c r="CY186" s="732">
        <v>0</v>
      </c>
      <c r="CZ186" s="732">
        <v>0</v>
      </c>
      <c r="DA186" s="732">
        <v>1</v>
      </c>
      <c r="DB186" s="732">
        <v>1329746</v>
      </c>
      <c r="DC186" s="732">
        <v>0</v>
      </c>
      <c r="DD186" s="732">
        <v>0</v>
      </c>
      <c r="DE186" s="732">
        <v>322422</v>
      </c>
      <c r="DF186" s="732">
        <v>352053</v>
      </c>
      <c r="DG186" s="732">
        <v>246.5</v>
      </c>
      <c r="DH186" s="732">
        <v>0</v>
      </c>
      <c r="DI186" s="732">
        <v>29631</v>
      </c>
      <c r="DK186" s="732">
        <v>5392</v>
      </c>
      <c r="DL186" s="732">
        <v>0</v>
      </c>
      <c r="DM186" s="732">
        <v>163462</v>
      </c>
      <c r="DN186" s="732">
        <v>0</v>
      </c>
      <c r="DO186" s="732">
        <v>0</v>
      </c>
      <c r="DP186" s="732">
        <v>0</v>
      </c>
      <c r="DQ186" s="732">
        <v>0</v>
      </c>
      <c r="DR186" s="732">
        <v>0</v>
      </c>
      <c r="DS186" s="732">
        <v>0</v>
      </c>
      <c r="DT186" s="732">
        <v>0</v>
      </c>
      <c r="DU186" s="732">
        <v>0</v>
      </c>
      <c r="DV186" s="732">
        <v>0</v>
      </c>
      <c r="DW186" s="732">
        <v>0</v>
      </c>
      <c r="DX186" s="732">
        <v>0</v>
      </c>
      <c r="DY186" s="732">
        <v>0</v>
      </c>
      <c r="DZ186" s="732">
        <v>0</v>
      </c>
      <c r="EA186" s="732">
        <v>0.26200000000000001</v>
      </c>
      <c r="EB186" s="732">
        <v>0</v>
      </c>
      <c r="EC186" s="732">
        <v>21.372</v>
      </c>
      <c r="ED186" s="732">
        <v>153750</v>
      </c>
      <c r="EE186" s="732">
        <v>0</v>
      </c>
      <c r="EF186" s="732">
        <v>0</v>
      </c>
      <c r="EG186" s="732">
        <v>0</v>
      </c>
      <c r="EH186" s="732">
        <v>9712</v>
      </c>
      <c r="EI186" s="732">
        <v>0</v>
      </c>
      <c r="EJ186" s="732">
        <v>0</v>
      </c>
      <c r="EK186" s="732">
        <v>0</v>
      </c>
      <c r="EL186" s="732">
        <v>0</v>
      </c>
      <c r="EM186" s="732">
        <v>0</v>
      </c>
      <c r="EN186" s="732">
        <v>3.5000000000000003E-2</v>
      </c>
      <c r="EO186" s="732">
        <v>0</v>
      </c>
      <c r="EP186" s="732">
        <v>0</v>
      </c>
      <c r="EQ186" s="732">
        <v>0.29700000000000004</v>
      </c>
      <c r="ER186" s="732">
        <v>0</v>
      </c>
      <c r="ES186" s="732">
        <v>1.4850000000000001</v>
      </c>
      <c r="ET186" s="732">
        <v>11355</v>
      </c>
      <c r="EU186" s="732">
        <v>160611</v>
      </c>
      <c r="EV186" s="732">
        <v>0</v>
      </c>
      <c r="EW186" s="732">
        <v>0</v>
      </c>
      <c r="EX186" s="732">
        <v>0</v>
      </c>
      <c r="EZ186" s="732">
        <v>1932785</v>
      </c>
      <c r="FA186" s="732">
        <v>0</v>
      </c>
      <c r="FB186" s="732">
        <v>2093396</v>
      </c>
      <c r="FC186" s="732">
        <v>0.97326799999999991</v>
      </c>
      <c r="FD186" s="732">
        <v>0</v>
      </c>
      <c r="FE186" s="732">
        <v>268895</v>
      </c>
      <c r="FF186" s="732">
        <v>60694</v>
      </c>
      <c r="FG186" s="732">
        <v>5.4563E-2</v>
      </c>
      <c r="FH186" s="732">
        <v>4.8908E-2</v>
      </c>
      <c r="FI186" s="732">
        <v>0</v>
      </c>
      <c r="FJ186" s="732">
        <v>0</v>
      </c>
      <c r="FK186" s="732">
        <v>388.411</v>
      </c>
      <c r="FL186" s="732">
        <v>2434340</v>
      </c>
      <c r="FM186" s="732">
        <v>0</v>
      </c>
      <c r="FN186" s="732">
        <v>0</v>
      </c>
      <c r="FO186" s="732">
        <v>0</v>
      </c>
      <c r="FP186" s="732">
        <v>0</v>
      </c>
      <c r="FQ186" s="732">
        <v>0</v>
      </c>
      <c r="FR186" s="732">
        <v>0</v>
      </c>
      <c r="FS186" s="732">
        <v>0</v>
      </c>
      <c r="FT186" s="732">
        <v>0</v>
      </c>
      <c r="FU186" s="732">
        <v>0</v>
      </c>
      <c r="FV186" s="732">
        <v>0</v>
      </c>
      <c r="FW186" s="732">
        <v>0</v>
      </c>
      <c r="FX186" s="732">
        <v>0</v>
      </c>
      <c r="FY186" s="732">
        <v>0</v>
      </c>
      <c r="FZ186" s="732">
        <v>0</v>
      </c>
      <c r="GA186" s="732">
        <v>0</v>
      </c>
      <c r="GB186" s="732">
        <v>128444</v>
      </c>
      <c r="GC186" s="732">
        <v>128444</v>
      </c>
      <c r="GD186" s="732">
        <v>14.548</v>
      </c>
      <c r="GF186" s="732">
        <v>0</v>
      </c>
      <c r="GG186" s="732">
        <v>0</v>
      </c>
      <c r="GH186" s="732">
        <v>0</v>
      </c>
      <c r="GI186" s="732">
        <v>0</v>
      </c>
      <c r="GJ186" s="732">
        <v>0</v>
      </c>
      <c r="GK186" s="732">
        <v>5139</v>
      </c>
      <c r="GL186" s="732">
        <v>19097</v>
      </c>
      <c r="GM186" s="732">
        <v>0</v>
      </c>
      <c r="GN186" s="732">
        <v>0</v>
      </c>
      <c r="GO186" s="732">
        <v>0</v>
      </c>
      <c r="GP186" s="732">
        <v>2422985</v>
      </c>
      <c r="GQ186" s="732">
        <v>2422985</v>
      </c>
      <c r="GR186" s="732">
        <v>0</v>
      </c>
      <c r="GS186" s="732">
        <v>0</v>
      </c>
      <c r="GT186" s="732">
        <v>0</v>
      </c>
      <c r="HB186" s="732">
        <v>0</v>
      </c>
      <c r="HC186" s="732">
        <v>0</v>
      </c>
      <c r="HD186" s="732">
        <v>0</v>
      </c>
    </row>
    <row r="187" spans="1:212" x14ac:dyDescent="0.2">
      <c r="A187" s="732">
        <v>246801</v>
      </c>
      <c r="B187" s="732">
        <v>28349</v>
      </c>
      <c r="C187" s="732">
        <v>35</v>
      </c>
      <c r="D187" s="732">
        <v>2021</v>
      </c>
      <c r="E187" s="732">
        <v>5392</v>
      </c>
      <c r="F187" s="732">
        <v>0</v>
      </c>
      <c r="G187" s="732">
        <v>1608.5980000000002</v>
      </c>
      <c r="H187" s="732">
        <v>1556.914</v>
      </c>
      <c r="I187" s="732">
        <v>1556.914</v>
      </c>
      <c r="J187" s="732">
        <v>1608.5980000000002</v>
      </c>
      <c r="K187" s="732">
        <v>0</v>
      </c>
      <c r="L187" s="732">
        <v>6540</v>
      </c>
      <c r="M187" s="732">
        <v>0</v>
      </c>
      <c r="N187" s="732">
        <v>0</v>
      </c>
      <c r="P187" s="732">
        <v>1608.5980000000002</v>
      </c>
      <c r="Q187" s="732">
        <v>0</v>
      </c>
      <c r="R187" s="732">
        <v>766835</v>
      </c>
      <c r="S187" s="732">
        <v>476.71000000000004</v>
      </c>
      <c r="U187" s="732">
        <v>0</v>
      </c>
      <c r="V187" s="732">
        <v>75.532000000000011</v>
      </c>
      <c r="W187" s="732">
        <v>49398</v>
      </c>
      <c r="X187" s="732">
        <v>49398</v>
      </c>
      <c r="Z187" s="732">
        <v>0</v>
      </c>
      <c r="AA187" s="732">
        <v>1</v>
      </c>
      <c r="AB187" s="732">
        <v>1</v>
      </c>
      <c r="AC187" s="732">
        <v>0</v>
      </c>
      <c r="AD187" s="732" t="s">
        <v>318</v>
      </c>
      <c r="AE187" s="732">
        <v>0</v>
      </c>
      <c r="AH187" s="732">
        <v>0</v>
      </c>
      <c r="AI187" s="732">
        <v>0</v>
      </c>
      <c r="AJ187" s="732">
        <v>5104</v>
      </c>
      <c r="AK187" s="732" t="s">
        <v>787</v>
      </c>
      <c r="AL187" s="732" t="s">
        <v>98</v>
      </c>
      <c r="AM187" s="732">
        <v>0</v>
      </c>
      <c r="AN187" s="732">
        <v>0</v>
      </c>
      <c r="AO187" s="732">
        <v>0</v>
      </c>
      <c r="AP187" s="732">
        <v>0</v>
      </c>
      <c r="AQ187" s="732">
        <v>0</v>
      </c>
      <c r="AR187" s="732">
        <v>0</v>
      </c>
      <c r="AS187" s="732">
        <v>0</v>
      </c>
      <c r="AT187" s="732">
        <v>0</v>
      </c>
      <c r="AU187" s="732">
        <v>0</v>
      </c>
      <c r="AV187" s="732">
        <v>0</v>
      </c>
      <c r="AW187" s="732">
        <v>12983094</v>
      </c>
      <c r="AX187" s="732">
        <v>12879969</v>
      </c>
      <c r="AY187" s="732">
        <v>0</v>
      </c>
      <c r="AZ187" s="732">
        <v>869960</v>
      </c>
      <c r="BA187" s="732">
        <v>0</v>
      </c>
      <c r="BB187" s="732">
        <v>0</v>
      </c>
      <c r="BC187" s="732">
        <v>0</v>
      </c>
      <c r="BD187" s="732">
        <v>0</v>
      </c>
      <c r="BE187" s="732">
        <v>0</v>
      </c>
      <c r="BF187" s="732">
        <v>11432083</v>
      </c>
      <c r="BG187" s="732">
        <v>0</v>
      </c>
      <c r="BH187" s="732">
        <v>375</v>
      </c>
      <c r="BI187" s="732">
        <v>103125</v>
      </c>
      <c r="BJ187" s="732">
        <v>12</v>
      </c>
      <c r="BK187" s="732">
        <v>0</v>
      </c>
      <c r="BL187" s="732">
        <v>0</v>
      </c>
      <c r="BM187" s="732">
        <v>0</v>
      </c>
      <c r="BN187" s="732">
        <v>0</v>
      </c>
      <c r="BO187" s="732">
        <v>0</v>
      </c>
      <c r="BP187" s="732">
        <v>0</v>
      </c>
      <c r="BQ187" s="732">
        <v>5392</v>
      </c>
      <c r="BR187" s="732">
        <v>1</v>
      </c>
      <c r="BS187" s="732">
        <v>0</v>
      </c>
      <c r="BT187" s="732">
        <v>0</v>
      </c>
      <c r="BU187" s="732">
        <v>0</v>
      </c>
      <c r="BV187" s="732">
        <v>0</v>
      </c>
      <c r="BW187" s="732">
        <v>0</v>
      </c>
      <c r="BX187" s="732">
        <v>0</v>
      </c>
      <c r="BY187" s="732">
        <v>0</v>
      </c>
      <c r="BZ187" s="732">
        <v>0</v>
      </c>
      <c r="CA187" s="732">
        <v>0</v>
      </c>
      <c r="CB187" s="732">
        <v>0</v>
      </c>
      <c r="CC187" s="732">
        <v>0</v>
      </c>
      <c r="CG187" s="732">
        <v>0</v>
      </c>
      <c r="CH187" s="732">
        <v>0</v>
      </c>
      <c r="CI187" s="732">
        <v>0</v>
      </c>
      <c r="CJ187" s="732">
        <v>4</v>
      </c>
      <c r="CK187" s="732">
        <v>0</v>
      </c>
      <c r="CL187" s="732">
        <v>0</v>
      </c>
      <c r="CN187" s="732">
        <v>0</v>
      </c>
      <c r="CO187" s="732">
        <v>1</v>
      </c>
      <c r="CP187" s="732">
        <v>0</v>
      </c>
      <c r="CQ187" s="732">
        <v>0</v>
      </c>
      <c r="CR187" s="732">
        <v>1608.5980000000002</v>
      </c>
      <c r="CS187" s="732">
        <v>0</v>
      </c>
      <c r="CT187" s="732">
        <v>0</v>
      </c>
      <c r="CU187" s="732">
        <v>0</v>
      </c>
      <c r="CV187" s="732">
        <v>0</v>
      </c>
      <c r="CW187" s="732">
        <v>0</v>
      </c>
      <c r="CX187" s="732">
        <v>0</v>
      </c>
      <c r="CY187" s="732">
        <v>0</v>
      </c>
      <c r="CZ187" s="732">
        <v>0</v>
      </c>
      <c r="DA187" s="732">
        <v>1</v>
      </c>
      <c r="DB187" s="732">
        <v>10182218</v>
      </c>
      <c r="DC187" s="732">
        <v>0</v>
      </c>
      <c r="DD187" s="732">
        <v>0</v>
      </c>
      <c r="DE187" s="732">
        <v>254628</v>
      </c>
      <c r="DF187" s="732">
        <v>254628</v>
      </c>
      <c r="DG187" s="732">
        <v>194.67000000000002</v>
      </c>
      <c r="DH187" s="732">
        <v>0</v>
      </c>
      <c r="DI187" s="732">
        <v>0</v>
      </c>
      <c r="DK187" s="732">
        <v>5392</v>
      </c>
      <c r="DL187" s="732">
        <v>0</v>
      </c>
      <c r="DM187" s="732">
        <v>1259836</v>
      </c>
      <c r="DN187" s="732">
        <v>0</v>
      </c>
      <c r="DO187" s="732">
        <v>0</v>
      </c>
      <c r="DP187" s="732">
        <v>0</v>
      </c>
      <c r="DQ187" s="732">
        <v>0</v>
      </c>
      <c r="DR187" s="732">
        <v>0</v>
      </c>
      <c r="DS187" s="732">
        <v>0</v>
      </c>
      <c r="DT187" s="732">
        <v>0</v>
      </c>
      <c r="DU187" s="732">
        <v>0</v>
      </c>
      <c r="DV187" s="732">
        <v>0</v>
      </c>
      <c r="DW187" s="732">
        <v>0</v>
      </c>
      <c r="DX187" s="732">
        <v>0</v>
      </c>
      <c r="DY187" s="732">
        <v>0</v>
      </c>
      <c r="DZ187" s="732">
        <v>0</v>
      </c>
      <c r="EA187" s="732">
        <v>0</v>
      </c>
      <c r="EB187" s="732">
        <v>0</v>
      </c>
      <c r="EC187" s="732">
        <v>28.335000000000001</v>
      </c>
      <c r="ED187" s="732">
        <v>203842</v>
      </c>
      <c r="EE187" s="732">
        <v>0</v>
      </c>
      <c r="EF187" s="732">
        <v>0</v>
      </c>
      <c r="EG187" s="732">
        <v>0.41000000000000003</v>
      </c>
      <c r="EH187" s="732">
        <v>1055994</v>
      </c>
      <c r="EI187" s="732">
        <v>0</v>
      </c>
      <c r="EJ187" s="732">
        <v>0</v>
      </c>
      <c r="EK187" s="732">
        <v>42.901000000000003</v>
      </c>
      <c r="EL187" s="732">
        <v>0</v>
      </c>
      <c r="EM187" s="732">
        <v>5.1040000000000001</v>
      </c>
      <c r="EN187" s="732">
        <v>3.2690000000000001</v>
      </c>
      <c r="EO187" s="732">
        <v>0</v>
      </c>
      <c r="EP187" s="732">
        <v>0</v>
      </c>
      <c r="EQ187" s="732">
        <v>51.684000000000005</v>
      </c>
      <c r="ER187" s="732">
        <v>0</v>
      </c>
      <c r="ES187" s="732">
        <v>161.46700000000001</v>
      </c>
      <c r="ET187" s="732">
        <v>0</v>
      </c>
      <c r="EU187" s="732">
        <v>869960</v>
      </c>
      <c r="EV187" s="732">
        <v>0</v>
      </c>
      <c r="EW187" s="732">
        <v>0</v>
      </c>
      <c r="EX187" s="732">
        <v>0</v>
      </c>
      <c r="EZ187" s="732">
        <v>10979245</v>
      </c>
      <c r="FA187" s="732">
        <v>0</v>
      </c>
      <c r="FB187" s="732">
        <v>11849205</v>
      </c>
      <c r="FC187" s="732">
        <v>0.97326799999999991</v>
      </c>
      <c r="FD187" s="732">
        <v>0</v>
      </c>
      <c r="FE187" s="732">
        <v>1550707</v>
      </c>
      <c r="FF187" s="732">
        <v>350017</v>
      </c>
      <c r="FG187" s="732">
        <v>5.4563E-2</v>
      </c>
      <c r="FH187" s="732">
        <v>4.8908E-2</v>
      </c>
      <c r="FI187" s="732">
        <v>0</v>
      </c>
      <c r="FJ187" s="732">
        <v>0</v>
      </c>
      <c r="FK187" s="732">
        <v>2239.9500000000003</v>
      </c>
      <c r="FL187" s="732">
        <v>13749929</v>
      </c>
      <c r="FM187" s="732">
        <v>0</v>
      </c>
      <c r="FN187" s="732">
        <v>0</v>
      </c>
      <c r="FO187" s="732">
        <v>0</v>
      </c>
      <c r="FP187" s="732">
        <v>0</v>
      </c>
      <c r="FQ187" s="732">
        <v>0</v>
      </c>
      <c r="FR187" s="732">
        <v>0</v>
      </c>
      <c r="FS187" s="732">
        <v>0</v>
      </c>
      <c r="FT187" s="732">
        <v>0</v>
      </c>
      <c r="FU187" s="732">
        <v>0</v>
      </c>
      <c r="FV187" s="732">
        <v>0</v>
      </c>
      <c r="FW187" s="732">
        <v>0</v>
      </c>
      <c r="FX187" s="732">
        <v>0</v>
      </c>
      <c r="FY187" s="732">
        <v>0</v>
      </c>
      <c r="FZ187" s="732">
        <v>0</v>
      </c>
      <c r="GA187" s="732">
        <v>0</v>
      </c>
      <c r="GB187" s="732">
        <v>0</v>
      </c>
      <c r="GC187" s="732">
        <v>0</v>
      </c>
      <c r="GD187" s="732">
        <v>0</v>
      </c>
      <c r="GF187" s="732">
        <v>0</v>
      </c>
      <c r="GG187" s="732">
        <v>0</v>
      </c>
      <c r="GH187" s="732">
        <v>0</v>
      </c>
      <c r="GI187" s="732">
        <v>0</v>
      </c>
      <c r="GJ187" s="732">
        <v>0</v>
      </c>
      <c r="GK187" s="732">
        <v>4971</v>
      </c>
      <c r="GL187" s="732">
        <v>0</v>
      </c>
      <c r="GM187" s="732">
        <v>0</v>
      </c>
      <c r="GN187" s="732">
        <v>0</v>
      </c>
      <c r="GO187" s="732">
        <v>0</v>
      </c>
      <c r="GP187" s="732">
        <v>13749929</v>
      </c>
      <c r="GQ187" s="732">
        <v>13749929</v>
      </c>
      <c r="GR187" s="732">
        <v>0</v>
      </c>
      <c r="GS187" s="732">
        <v>0</v>
      </c>
      <c r="GT187" s="732">
        <v>0</v>
      </c>
      <c r="HB187" s="732">
        <v>0</v>
      </c>
      <c r="HC187" s="732">
        <v>0</v>
      </c>
      <c r="HD187" s="732">
        <v>0</v>
      </c>
    </row>
    <row r="188" spans="1:212" x14ac:dyDescent="0.2">
      <c r="A188" s="732">
        <v>246802</v>
      </c>
      <c r="B188" s="732">
        <v>28349</v>
      </c>
      <c r="C188" s="732">
        <v>35</v>
      </c>
      <c r="D188" s="732">
        <v>2021</v>
      </c>
      <c r="E188" s="732">
        <v>5392</v>
      </c>
      <c r="F188" s="732">
        <v>0</v>
      </c>
      <c r="G188" s="732">
        <v>337.88200000000001</v>
      </c>
      <c r="H188" s="732">
        <v>323.202</v>
      </c>
      <c r="I188" s="732">
        <v>323.202</v>
      </c>
      <c r="J188" s="732">
        <v>337.88200000000001</v>
      </c>
      <c r="K188" s="732">
        <v>0</v>
      </c>
      <c r="L188" s="732">
        <v>6540</v>
      </c>
      <c r="M188" s="732">
        <v>0</v>
      </c>
      <c r="N188" s="732">
        <v>0</v>
      </c>
      <c r="P188" s="732">
        <v>337.88200000000001</v>
      </c>
      <c r="Q188" s="732">
        <v>0</v>
      </c>
      <c r="R188" s="732">
        <v>161072</v>
      </c>
      <c r="S188" s="732">
        <v>476.71000000000004</v>
      </c>
      <c r="U188" s="732">
        <v>0</v>
      </c>
      <c r="V188" s="732">
        <v>17.556000000000001</v>
      </c>
      <c r="W188" s="732">
        <v>11482</v>
      </c>
      <c r="X188" s="732">
        <v>11482</v>
      </c>
      <c r="Z188" s="732">
        <v>0</v>
      </c>
      <c r="AA188" s="732">
        <v>1</v>
      </c>
      <c r="AB188" s="732">
        <v>1</v>
      </c>
      <c r="AC188" s="732">
        <v>0</v>
      </c>
      <c r="AD188" s="732" t="s">
        <v>318</v>
      </c>
      <c r="AE188" s="732">
        <v>0</v>
      </c>
      <c r="AH188" s="732">
        <v>0</v>
      </c>
      <c r="AI188" s="732">
        <v>0</v>
      </c>
      <c r="AJ188" s="732">
        <v>5104</v>
      </c>
      <c r="AK188" s="732" t="s">
        <v>787</v>
      </c>
      <c r="AL188" s="732" t="s">
        <v>444</v>
      </c>
      <c r="AM188" s="732">
        <v>0</v>
      </c>
      <c r="AN188" s="732">
        <v>0</v>
      </c>
      <c r="AO188" s="732">
        <v>0</v>
      </c>
      <c r="AP188" s="732">
        <v>0</v>
      </c>
      <c r="AQ188" s="732">
        <v>0</v>
      </c>
      <c r="AR188" s="732">
        <v>0</v>
      </c>
      <c r="AS188" s="732">
        <v>0</v>
      </c>
      <c r="AT188" s="732">
        <v>0</v>
      </c>
      <c r="AU188" s="732">
        <v>0</v>
      </c>
      <c r="AV188" s="732">
        <v>0</v>
      </c>
      <c r="AW188" s="732">
        <v>2824916</v>
      </c>
      <c r="AX188" s="732">
        <v>2824916</v>
      </c>
      <c r="AY188" s="732">
        <v>0</v>
      </c>
      <c r="AZ188" s="732">
        <v>161072</v>
      </c>
      <c r="BA188" s="732">
        <v>0</v>
      </c>
      <c r="BB188" s="732">
        <v>4761</v>
      </c>
      <c r="BC188" s="732">
        <v>4761</v>
      </c>
      <c r="BD188" s="732">
        <v>6.0670000000000002</v>
      </c>
      <c r="BE188" s="732">
        <v>0</v>
      </c>
      <c r="BF188" s="732">
        <v>2501397</v>
      </c>
      <c r="BG188" s="732">
        <v>0</v>
      </c>
      <c r="BH188" s="732">
        <v>0</v>
      </c>
      <c r="BI188" s="732">
        <v>0</v>
      </c>
      <c r="BJ188" s="732">
        <v>12</v>
      </c>
      <c r="BK188" s="732">
        <v>0</v>
      </c>
      <c r="BL188" s="732">
        <v>0</v>
      </c>
      <c r="BM188" s="732">
        <v>0</v>
      </c>
      <c r="BN188" s="732">
        <v>0</v>
      </c>
      <c r="BO188" s="732">
        <v>0</v>
      </c>
      <c r="BP188" s="732">
        <v>0</v>
      </c>
      <c r="BQ188" s="732">
        <v>5392</v>
      </c>
      <c r="BR188" s="732">
        <v>1</v>
      </c>
      <c r="BS188" s="732">
        <v>0</v>
      </c>
      <c r="BT188" s="732">
        <v>0</v>
      </c>
      <c r="BU188" s="732">
        <v>0</v>
      </c>
      <c r="BV188" s="732">
        <v>0</v>
      </c>
      <c r="BW188" s="732">
        <v>0</v>
      </c>
      <c r="BX188" s="732">
        <v>0</v>
      </c>
      <c r="BY188" s="732">
        <v>0</v>
      </c>
      <c r="BZ188" s="732">
        <v>0</v>
      </c>
      <c r="CA188" s="732">
        <v>0</v>
      </c>
      <c r="CB188" s="732">
        <v>0</v>
      </c>
      <c r="CC188" s="732">
        <v>0</v>
      </c>
      <c r="CG188" s="732">
        <v>0</v>
      </c>
      <c r="CH188" s="732">
        <v>0</v>
      </c>
      <c r="CI188" s="732">
        <v>0</v>
      </c>
      <c r="CJ188" s="732">
        <v>5</v>
      </c>
      <c r="CK188" s="732">
        <v>0</v>
      </c>
      <c r="CL188" s="732">
        <v>0</v>
      </c>
      <c r="CN188" s="732">
        <v>0</v>
      </c>
      <c r="CO188" s="732">
        <v>1</v>
      </c>
      <c r="CP188" s="732">
        <v>0</v>
      </c>
      <c r="CQ188" s="732">
        <v>0</v>
      </c>
      <c r="CR188" s="732">
        <v>337.88200000000001</v>
      </c>
      <c r="CS188" s="732">
        <v>0</v>
      </c>
      <c r="CT188" s="732">
        <v>0</v>
      </c>
      <c r="CU188" s="732">
        <v>0</v>
      </c>
      <c r="CV188" s="732">
        <v>0</v>
      </c>
      <c r="CW188" s="732">
        <v>0</v>
      </c>
      <c r="CX188" s="732">
        <v>0</v>
      </c>
      <c r="CY188" s="732">
        <v>0</v>
      </c>
      <c r="CZ188" s="732">
        <v>0</v>
      </c>
      <c r="DA188" s="732">
        <v>1</v>
      </c>
      <c r="DB188" s="732">
        <v>2113741</v>
      </c>
      <c r="DC188" s="732">
        <v>0</v>
      </c>
      <c r="DD188" s="732">
        <v>0</v>
      </c>
      <c r="DE188" s="732">
        <v>134946</v>
      </c>
      <c r="DF188" s="732">
        <v>134946</v>
      </c>
      <c r="DG188" s="732">
        <v>103.17</v>
      </c>
      <c r="DH188" s="732">
        <v>0</v>
      </c>
      <c r="DI188" s="732">
        <v>0</v>
      </c>
      <c r="DK188" s="732">
        <v>5392</v>
      </c>
      <c r="DL188" s="732">
        <v>0</v>
      </c>
      <c r="DM188" s="732">
        <v>305171</v>
      </c>
      <c r="DN188" s="732">
        <v>0</v>
      </c>
      <c r="DO188" s="732">
        <v>0</v>
      </c>
      <c r="DP188" s="732">
        <v>0</v>
      </c>
      <c r="DQ188" s="732">
        <v>0</v>
      </c>
      <c r="DR188" s="732">
        <v>0</v>
      </c>
      <c r="DS188" s="732">
        <v>0</v>
      </c>
      <c r="DT188" s="732">
        <v>0</v>
      </c>
      <c r="DU188" s="732">
        <v>0</v>
      </c>
      <c r="DV188" s="732">
        <v>0</v>
      </c>
      <c r="DW188" s="732">
        <v>0</v>
      </c>
      <c r="DX188" s="732">
        <v>0</v>
      </c>
      <c r="DY188" s="732">
        <v>0</v>
      </c>
      <c r="DZ188" s="732">
        <v>0</v>
      </c>
      <c r="EA188" s="732">
        <v>0</v>
      </c>
      <c r="EB188" s="732">
        <v>0</v>
      </c>
      <c r="EC188" s="732">
        <v>1.042</v>
      </c>
      <c r="ED188" s="732">
        <v>7496</v>
      </c>
      <c r="EE188" s="732">
        <v>0</v>
      </c>
      <c r="EF188" s="732">
        <v>0</v>
      </c>
      <c r="EG188" s="732">
        <v>0</v>
      </c>
      <c r="EH188" s="732">
        <v>297675</v>
      </c>
      <c r="EI188" s="732">
        <v>0</v>
      </c>
      <c r="EJ188" s="732">
        <v>0</v>
      </c>
      <c r="EK188" s="732">
        <v>13.942</v>
      </c>
      <c r="EL188" s="732">
        <v>0</v>
      </c>
      <c r="EM188" s="732">
        <v>0</v>
      </c>
      <c r="EN188" s="732">
        <v>0.73799999999999999</v>
      </c>
      <c r="EO188" s="732">
        <v>0</v>
      </c>
      <c r="EP188" s="732">
        <v>0</v>
      </c>
      <c r="EQ188" s="732">
        <v>14.68</v>
      </c>
      <c r="ER188" s="732">
        <v>0</v>
      </c>
      <c r="ES188" s="732">
        <v>45.516000000000005</v>
      </c>
      <c r="ET188" s="732">
        <v>0</v>
      </c>
      <c r="EU188" s="732">
        <v>161072</v>
      </c>
      <c r="EV188" s="732">
        <v>0</v>
      </c>
      <c r="EW188" s="732">
        <v>0</v>
      </c>
      <c r="EX188" s="732">
        <v>0</v>
      </c>
      <c r="EZ188" s="732">
        <v>2409029</v>
      </c>
      <c r="FA188" s="732">
        <v>0</v>
      </c>
      <c r="FB188" s="732">
        <v>2570101</v>
      </c>
      <c r="FC188" s="732">
        <v>0.97326799999999991</v>
      </c>
      <c r="FD188" s="732">
        <v>0</v>
      </c>
      <c r="FE188" s="732">
        <v>339302</v>
      </c>
      <c r="FF188" s="732">
        <v>76585</v>
      </c>
      <c r="FG188" s="732">
        <v>5.4563E-2</v>
      </c>
      <c r="FH188" s="732">
        <v>4.8908E-2</v>
      </c>
      <c r="FI188" s="732">
        <v>0</v>
      </c>
      <c r="FJ188" s="732">
        <v>0</v>
      </c>
      <c r="FK188" s="732">
        <v>490.11200000000002</v>
      </c>
      <c r="FL188" s="732">
        <v>2985988</v>
      </c>
      <c r="FM188" s="732">
        <v>0</v>
      </c>
      <c r="FN188" s="732">
        <v>0</v>
      </c>
      <c r="FO188" s="732">
        <v>0</v>
      </c>
      <c r="FP188" s="732">
        <v>0</v>
      </c>
      <c r="FQ188" s="732">
        <v>0</v>
      </c>
      <c r="FR188" s="732">
        <v>0</v>
      </c>
      <c r="FS188" s="732">
        <v>0</v>
      </c>
      <c r="FT188" s="732">
        <v>0</v>
      </c>
      <c r="FU188" s="732">
        <v>0</v>
      </c>
      <c r="FV188" s="732">
        <v>0</v>
      </c>
      <c r="FW188" s="732">
        <v>0</v>
      </c>
      <c r="FX188" s="732">
        <v>0</v>
      </c>
      <c r="FY188" s="732">
        <v>0</v>
      </c>
      <c r="FZ188" s="732">
        <v>0</v>
      </c>
      <c r="GA188" s="732">
        <v>0</v>
      </c>
      <c r="GB188" s="732">
        <v>0</v>
      </c>
      <c r="GC188" s="732">
        <v>0</v>
      </c>
      <c r="GD188" s="732">
        <v>0</v>
      </c>
      <c r="GF188" s="732">
        <v>0</v>
      </c>
      <c r="GG188" s="732">
        <v>0</v>
      </c>
      <c r="GH188" s="732">
        <v>0</v>
      </c>
      <c r="GI188" s="732">
        <v>0</v>
      </c>
      <c r="GJ188" s="732">
        <v>0</v>
      </c>
      <c r="GK188" s="732">
        <v>0</v>
      </c>
      <c r="GL188" s="732">
        <v>0</v>
      </c>
      <c r="GM188" s="732">
        <v>0</v>
      </c>
      <c r="GN188" s="732">
        <v>0</v>
      </c>
      <c r="GO188" s="732">
        <v>0</v>
      </c>
      <c r="GP188" s="732">
        <v>2985988</v>
      </c>
      <c r="GQ188" s="732">
        <v>2985988</v>
      </c>
      <c r="GR188" s="732">
        <v>0</v>
      </c>
      <c r="GS188" s="732">
        <v>0</v>
      </c>
      <c r="GT188" s="732">
        <v>0</v>
      </c>
      <c r="HB188" s="732">
        <v>0</v>
      </c>
      <c r="HC188" s="732">
        <v>0</v>
      </c>
      <c r="HD188" s="732">
        <v>0</v>
      </c>
    </row>
  </sheetData>
  <sheetProtection algorithmName="SHA-512" hashValue="cBCtODSSQ+vL6xgGaoL1+pKLLY1C/ZM8bhwH5VPNMVmP528WoCw80DlyHTP8iZSRqtn47IkUB8vJZu+xq0M+2w==" saltValue="c1Nhe2cvUmKbvroKw2hWq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35D9F-3696-4B5E-B771-DDC820A2A69C}">
  <sheetPr codeName="Sheet10"/>
  <dimension ref="A1:JA1236"/>
  <sheetViews>
    <sheetView workbookViewId="0">
      <pane ySplit="2" topLeftCell="A3" activePane="bottomLeft" state="frozen"/>
      <selection pane="bottomLeft" sqref="A1:XFD1048576"/>
    </sheetView>
  </sheetViews>
  <sheetFormatPr defaultRowHeight="12.75" x14ac:dyDescent="0.2"/>
  <cols>
    <col min="1" max="1" width="11.7109375" style="732" bestFit="1" customWidth="1"/>
    <col min="2" max="2" width="12.42578125" style="732" customWidth="1"/>
    <col min="3" max="3" width="16" style="732" customWidth="1"/>
    <col min="4" max="4" width="14" style="732" customWidth="1"/>
    <col min="5" max="5" width="5" style="732" customWidth="1"/>
    <col min="6" max="6" width="22.140625" style="732" customWidth="1"/>
    <col min="7" max="7" width="23.140625" style="732" customWidth="1"/>
    <col min="8" max="8" width="15.28515625" style="732" customWidth="1"/>
    <col min="9" max="9" width="23.7109375" style="732" customWidth="1"/>
    <col min="10" max="10" width="18.5703125" style="732" customWidth="1"/>
    <col min="11" max="11" width="22.85546875" style="732" customWidth="1"/>
    <col min="12" max="12" width="11.140625" style="732" customWidth="1"/>
    <col min="13" max="13" width="29.28515625" style="732" customWidth="1"/>
    <col min="14" max="14" width="17.28515625" style="732" customWidth="1"/>
    <col min="15" max="15" width="23.42578125" style="732" customWidth="1"/>
    <col min="16" max="16" width="10" style="732" customWidth="1"/>
    <col min="17" max="17" width="23.7109375" style="732" customWidth="1"/>
    <col min="18" max="18" width="11.42578125" style="732" customWidth="1"/>
    <col min="19" max="20" width="10.5703125" style="732" customWidth="1"/>
    <col min="21" max="21" width="20.85546875" style="732" customWidth="1"/>
    <col min="22" max="22" width="9" style="732" customWidth="1"/>
    <col min="23" max="23" width="10.42578125" style="732" customWidth="1"/>
    <col min="24" max="24" width="18.5703125" style="732" customWidth="1"/>
    <col min="25" max="25" width="17.42578125" style="732" customWidth="1"/>
    <col min="26" max="26" width="24.85546875" style="732" customWidth="1"/>
    <col min="27" max="27" width="4" style="732" customWidth="1"/>
    <col min="28" max="28" width="8.42578125" style="732" customWidth="1"/>
    <col min="29" max="29" width="18.7109375" style="732" customWidth="1"/>
    <col min="30" max="30" width="11.42578125" style="732" customWidth="1"/>
    <col min="31" max="31" width="21" style="732" customWidth="1"/>
    <col min="32" max="33" width="9" style="732" customWidth="1"/>
    <col min="34" max="34" width="24.5703125" style="732" customWidth="1"/>
    <col min="35" max="36" width="12.5703125" style="732" customWidth="1"/>
    <col min="37" max="37" width="19.85546875" style="732" customWidth="1"/>
    <col min="38" max="38" width="60.42578125" style="732" customWidth="1"/>
    <col min="39" max="39" width="8.140625" style="732" customWidth="1"/>
    <col min="40" max="40" width="20.42578125" style="732" customWidth="1"/>
    <col min="41" max="41" width="26.140625" style="732" customWidth="1"/>
    <col min="42" max="42" width="19.5703125" style="732" customWidth="1"/>
    <col min="43" max="43" width="19.42578125" style="732" customWidth="1"/>
    <col min="44" max="44" width="8.85546875" style="732" customWidth="1"/>
    <col min="45" max="45" width="5.85546875" style="732" customWidth="1"/>
    <col min="46" max="46" width="14.7109375" style="732" customWidth="1"/>
    <col min="47" max="47" width="10.85546875" style="732" customWidth="1"/>
    <col min="48" max="48" width="23.5703125" style="732" customWidth="1"/>
    <col min="49" max="50" width="15.85546875" style="732" customWidth="1"/>
    <col min="51" max="51" width="20.7109375" style="732" customWidth="1"/>
    <col min="52" max="52" width="19.5703125" style="732" customWidth="1"/>
    <col min="53" max="53" width="14.7109375" style="732" customWidth="1"/>
    <col min="54" max="54" width="10.140625" style="732" customWidth="1"/>
    <col min="55" max="55" width="18.28515625" style="732" customWidth="1"/>
    <col min="56" max="56" width="11.7109375" style="732" customWidth="1"/>
    <col min="57" max="57" width="17" style="732" customWidth="1"/>
    <col min="58" max="58" width="11" style="732" customWidth="1"/>
    <col min="59" max="59" width="5.85546875" style="732" customWidth="1"/>
    <col min="60" max="60" width="19.28515625" style="732" customWidth="1"/>
    <col min="61" max="61" width="21.140625" style="732" customWidth="1"/>
    <col min="62" max="62" width="16.7109375" style="732" customWidth="1"/>
    <col min="63" max="63" width="24.5703125" style="732" customWidth="1"/>
    <col min="64" max="64" width="17.42578125" style="732" customWidth="1"/>
    <col min="65" max="65" width="17.28515625" style="732" customWidth="1"/>
    <col min="66" max="66" width="24.42578125" style="732" customWidth="1"/>
    <col min="67" max="67" width="26" style="732" customWidth="1"/>
    <col min="68" max="68" width="25.85546875" style="732" customWidth="1"/>
    <col min="69" max="69" width="5.140625" style="732" customWidth="1"/>
    <col min="70" max="70" width="9.140625" style="732" customWidth="1"/>
    <col min="71" max="71" width="20.42578125" style="732" customWidth="1"/>
    <col min="72" max="74" width="14.140625" style="732" customWidth="1"/>
    <col min="75" max="75" width="20.85546875" style="732" customWidth="1"/>
    <col min="76" max="76" width="18" style="732" customWidth="1"/>
    <col min="77" max="77" width="14.28515625" style="732" customWidth="1"/>
    <col min="78" max="78" width="5.85546875" style="732" customWidth="1"/>
    <col min="79" max="79" width="10" style="732" customWidth="1"/>
    <col min="80" max="80" width="11.85546875" style="732" customWidth="1"/>
    <col min="81" max="81" width="19" style="732" customWidth="1"/>
    <col min="82" max="84" width="21.7109375" style="732" customWidth="1"/>
    <col min="85" max="85" width="20.7109375" style="732" customWidth="1"/>
    <col min="86" max="86" width="28.5703125" style="732" customWidth="1"/>
    <col min="87" max="87" width="9.7109375" style="732" customWidth="1"/>
    <col min="88" max="88" width="21" style="732" customWidth="1"/>
    <col min="89" max="89" width="9.85546875" style="732" customWidth="1"/>
    <col min="90" max="90" width="11.7109375" style="732" customWidth="1"/>
    <col min="91" max="91" width="6.7109375" style="732" customWidth="1"/>
    <col min="92" max="92" width="16.85546875" style="732" customWidth="1"/>
    <col min="93" max="93" width="19.42578125" style="732" customWidth="1"/>
    <col min="94" max="94" width="9.28515625" style="732" customWidth="1"/>
    <col min="95" max="95" width="14.85546875" style="732" customWidth="1"/>
    <col min="96" max="96" width="23.28515625" style="732" customWidth="1"/>
    <col min="97" max="97" width="16.5703125" style="732" customWidth="1"/>
    <col min="98" max="98" width="13.140625" style="732" customWidth="1"/>
    <col min="99" max="99" width="21.7109375" style="732" customWidth="1"/>
    <col min="100" max="100" width="22.140625" style="732" customWidth="1"/>
    <col min="101" max="101" width="19.42578125" style="732" customWidth="1"/>
    <col min="102" max="102" width="22.85546875" style="732" customWidth="1"/>
    <col min="103" max="103" width="18.42578125" style="732" customWidth="1"/>
    <col min="104" max="104" width="12.28515625" style="732" customWidth="1"/>
    <col min="105" max="105" width="23.5703125" style="732" customWidth="1"/>
    <col min="106" max="106" width="17.28515625" style="732" customWidth="1"/>
    <col min="107" max="107" width="13.5703125" style="732" customWidth="1"/>
    <col min="108" max="108" width="20" style="732" customWidth="1"/>
    <col min="109" max="109" width="11.5703125" style="732" customWidth="1"/>
    <col min="110" max="110" width="19.7109375" style="732" customWidth="1"/>
    <col min="111" max="111" width="13.28515625" style="732" customWidth="1"/>
    <col min="112" max="112" width="21.140625" style="732" customWidth="1"/>
    <col min="113" max="113" width="16.5703125" style="732" customWidth="1"/>
    <col min="114" max="114" width="18.5703125" style="732" customWidth="1"/>
    <col min="115" max="115" width="5" style="732" customWidth="1"/>
    <col min="116" max="116" width="22.42578125" style="732" customWidth="1"/>
    <col min="117" max="117" width="23.7109375" style="732" customWidth="1"/>
    <col min="118" max="118" width="26.7109375" style="732" customWidth="1"/>
    <col min="119" max="119" width="20.5703125" style="732" customWidth="1"/>
    <col min="120" max="120" width="31.85546875" style="732" customWidth="1"/>
    <col min="121" max="121" width="28.5703125" style="732" customWidth="1"/>
    <col min="122" max="122" width="29.85546875" style="732" customWidth="1"/>
    <col min="123" max="123" width="26.7109375" style="732" customWidth="1"/>
    <col min="124" max="124" width="30.140625" style="732" customWidth="1"/>
    <col min="125" max="125" width="34.140625" style="732" customWidth="1"/>
    <col min="126" max="126" width="33.42578125" style="732" customWidth="1"/>
    <col min="127" max="127" width="27.28515625" style="732" customWidth="1"/>
    <col min="128" max="128" width="30.7109375" style="732" customWidth="1"/>
    <col min="129" max="129" width="23.28515625" style="732" customWidth="1"/>
    <col min="130" max="130" width="29.42578125" style="732" customWidth="1"/>
    <col min="131" max="131" width="26.85546875" style="732" customWidth="1"/>
    <col min="132" max="132" width="23.5703125" style="732" customWidth="1"/>
    <col min="133" max="133" width="27.42578125" style="732" customWidth="1"/>
    <col min="134" max="134" width="29.28515625" style="732" customWidth="1"/>
    <col min="135" max="135" width="24.7109375" style="732" customWidth="1"/>
    <col min="136" max="136" width="22.42578125" style="732" customWidth="1"/>
    <col min="137" max="137" width="24.7109375" style="732" customWidth="1"/>
    <col min="138" max="138" width="20.7109375" style="732" customWidth="1"/>
    <col min="139" max="139" width="24" style="732" customWidth="1"/>
    <col min="140" max="140" width="21.7109375" style="732" customWidth="1"/>
    <col min="141" max="141" width="25" style="732" customWidth="1"/>
    <col min="142" max="142" width="29" style="732" customWidth="1"/>
    <col min="143" max="143" width="28.42578125" style="732" customWidth="1"/>
    <col min="144" max="144" width="22.28515625" style="732" customWidth="1"/>
    <col min="145" max="145" width="28" style="732" customWidth="1"/>
    <col min="146" max="146" width="25.7109375" style="732" customWidth="1"/>
    <col min="147" max="147" width="23.140625" style="732" customWidth="1"/>
    <col min="148" max="148" width="18.28515625" style="732" customWidth="1"/>
    <col min="149" max="149" width="29" style="732" customWidth="1"/>
    <col min="150" max="150" width="13.7109375" style="732" customWidth="1"/>
    <col min="151" max="151" width="12.140625" style="732" customWidth="1"/>
    <col min="152" max="152" width="20" style="732" customWidth="1"/>
    <col min="153" max="153" width="17.28515625" style="732" customWidth="1"/>
    <col min="154" max="154" width="12.5703125" style="732" customWidth="1"/>
    <col min="155" max="155" width="19.5703125" style="732" customWidth="1"/>
    <col min="156" max="156" width="16.5703125" style="732" customWidth="1"/>
    <col min="157" max="157" width="21.140625" style="732" customWidth="1"/>
    <col min="158" max="158" width="20.42578125" style="732" customWidth="1"/>
    <col min="159" max="159" width="16.28515625" style="732" customWidth="1"/>
    <col min="160" max="160" width="15.28515625" style="732" customWidth="1"/>
    <col min="161" max="162" width="15.28515625" style="732" bestFit="1" customWidth="1"/>
    <col min="163" max="164" width="15.85546875" style="732" bestFit="1" customWidth="1"/>
    <col min="165" max="166" width="23.42578125" style="732" bestFit="1" customWidth="1"/>
    <col min="167" max="167" width="13.7109375" style="732" bestFit="1" customWidth="1"/>
    <col min="168" max="168" width="15.42578125" style="732" bestFit="1" customWidth="1"/>
    <col min="169" max="169" width="21.5703125" style="732" bestFit="1" customWidth="1"/>
    <col min="170" max="170" width="23.140625" style="732" bestFit="1" customWidth="1"/>
    <col min="171" max="171" width="19.140625" style="732" bestFit="1" customWidth="1"/>
    <col min="172" max="172" width="23" style="732" bestFit="1" customWidth="1"/>
    <col min="173" max="173" width="18.5703125" style="732" bestFit="1" customWidth="1"/>
    <col min="174" max="174" width="28.7109375" style="732" bestFit="1" customWidth="1"/>
    <col min="175" max="175" width="21.85546875" style="732" bestFit="1" customWidth="1"/>
    <col min="176" max="176" width="19.7109375" style="732" bestFit="1" customWidth="1"/>
    <col min="177" max="177" width="11.140625" style="732" bestFit="1" customWidth="1"/>
    <col min="178" max="178" width="24.42578125" style="732" bestFit="1" customWidth="1"/>
    <col min="179" max="179" width="9.42578125" style="732" bestFit="1" customWidth="1"/>
    <col min="180" max="180" width="22.7109375" style="732" bestFit="1" customWidth="1"/>
    <col min="181" max="181" width="13.28515625" style="732" bestFit="1" customWidth="1"/>
    <col min="182" max="182" width="19.42578125" style="732" bestFit="1" customWidth="1"/>
    <col min="183" max="183" width="17" style="732" bestFit="1" customWidth="1"/>
    <col min="184" max="184" width="14.42578125" style="732" bestFit="1" customWidth="1"/>
    <col min="185" max="185" width="22.5703125" style="732" bestFit="1" customWidth="1"/>
    <col min="186" max="186" width="12" style="732" bestFit="1" customWidth="1"/>
    <col min="187" max="187" width="21.42578125" style="732" bestFit="1" customWidth="1"/>
    <col min="188" max="188" width="9.7109375" style="732" bestFit="1" customWidth="1"/>
    <col min="189" max="189" width="13.28515625" style="732" bestFit="1" customWidth="1"/>
    <col min="190" max="190" width="18.5703125" style="732" bestFit="1" customWidth="1"/>
    <col min="191" max="191" width="19.140625" style="732" bestFit="1" customWidth="1"/>
    <col min="192" max="192" width="21.85546875" style="732" bestFit="1" customWidth="1"/>
    <col min="193" max="193" width="25.85546875" style="732" bestFit="1" customWidth="1"/>
    <col min="194" max="194" width="18.42578125" style="732" bestFit="1" customWidth="1"/>
    <col min="195" max="195" width="16.28515625" style="732" bestFit="1" customWidth="1"/>
    <col min="196" max="196" width="18.42578125" style="732" bestFit="1" customWidth="1"/>
    <col min="197" max="197" width="20.7109375" style="732" bestFit="1" customWidth="1"/>
    <col min="198" max="198" width="28.5703125" style="732" bestFit="1" customWidth="1"/>
    <col min="199" max="199" width="18.140625" style="732" bestFit="1" customWidth="1"/>
    <col min="200" max="200" width="14" style="732" bestFit="1" customWidth="1"/>
    <col min="201" max="202" width="19" style="732" bestFit="1" customWidth="1"/>
    <col min="203" max="203" width="18.42578125" style="732" bestFit="1" customWidth="1"/>
    <col min="204" max="204" width="25.5703125" style="732" bestFit="1" customWidth="1"/>
    <col min="205" max="205" width="22.85546875" style="732" bestFit="1" customWidth="1"/>
    <col min="206" max="206" width="18.85546875" style="732" bestFit="1" customWidth="1"/>
    <col min="207" max="207" width="23.42578125" style="732" bestFit="1" customWidth="1"/>
    <col min="208" max="208" width="22" style="732" bestFit="1" customWidth="1"/>
    <col min="209" max="209" width="23" style="732" bestFit="1" customWidth="1"/>
    <col min="210" max="210" width="27.7109375" style="732" bestFit="1" customWidth="1"/>
    <col min="211" max="211" width="26.140625" style="732" bestFit="1" customWidth="1"/>
    <col min="212" max="212" width="20.28515625" style="732" bestFit="1" customWidth="1"/>
    <col min="213" max="213" width="16.140625" style="732" bestFit="1" customWidth="1"/>
    <col min="214" max="214" width="18.42578125" style="732" bestFit="1" customWidth="1"/>
    <col min="215" max="215" width="16.7109375" style="732" bestFit="1" customWidth="1"/>
    <col min="216" max="216" width="17.7109375" style="732" bestFit="1" customWidth="1"/>
    <col min="217" max="217" width="22.140625" style="732" bestFit="1" customWidth="1"/>
    <col min="218" max="218" width="15.140625" style="732" bestFit="1" customWidth="1"/>
    <col min="219" max="219" width="23.140625" style="732" bestFit="1" customWidth="1"/>
    <col min="220" max="220" width="19.140625" style="732" bestFit="1" customWidth="1"/>
    <col min="221" max="221" width="25.140625" style="732" bestFit="1" customWidth="1"/>
    <col min="222" max="222" width="23.5703125" style="732" bestFit="1" customWidth="1"/>
    <col min="223" max="223" width="15.7109375" style="732" bestFit="1" customWidth="1"/>
    <col min="224" max="224" width="16.85546875" style="732" bestFit="1" customWidth="1"/>
    <col min="225" max="225" width="20.85546875" style="732" bestFit="1" customWidth="1"/>
    <col min="226" max="226" width="18.85546875" style="732" bestFit="1" customWidth="1"/>
    <col min="227" max="227" width="21" style="732" bestFit="1" customWidth="1"/>
    <col min="228" max="228" width="15.85546875" style="732" bestFit="1" customWidth="1"/>
    <col min="229" max="229" width="21.140625" style="732" bestFit="1" customWidth="1"/>
    <col min="230" max="230" width="6.5703125" style="732" bestFit="1" customWidth="1"/>
    <col min="231" max="231" width="26.28515625" style="732" bestFit="1" customWidth="1"/>
    <col min="232" max="236" width="16.28515625" style="732" bestFit="1" customWidth="1"/>
    <col min="237" max="237" width="18.85546875" style="732" bestFit="1" customWidth="1"/>
    <col min="238" max="238" width="28.28515625" style="732" bestFit="1" customWidth="1"/>
    <col min="239" max="239" width="19.28515625" style="732" bestFit="1" customWidth="1"/>
    <col min="240" max="240" width="23.42578125" style="732" bestFit="1" customWidth="1"/>
    <col min="241" max="241" width="18.42578125" style="732" bestFit="1" customWidth="1"/>
    <col min="242" max="242" width="15.7109375" style="732" bestFit="1" customWidth="1"/>
    <col min="243" max="243" width="15" style="732" bestFit="1" customWidth="1"/>
    <col min="244" max="244" width="13.140625" style="732" bestFit="1" customWidth="1"/>
    <col min="245" max="245" width="14.5703125" style="732" bestFit="1" customWidth="1"/>
    <col min="246" max="246" width="23.140625" style="732" bestFit="1" customWidth="1"/>
    <col min="247" max="247" width="27.28515625" style="732" bestFit="1" customWidth="1"/>
    <col min="248" max="248" width="21.140625" style="732" bestFit="1" customWidth="1"/>
    <col min="249" max="249" width="26.85546875" style="732" bestFit="1" customWidth="1"/>
    <col min="250" max="250" width="20" style="732" bestFit="1" customWidth="1"/>
    <col min="251" max="251" width="15.42578125" style="732" bestFit="1" customWidth="1"/>
    <col min="252" max="252" width="17.42578125" style="732" bestFit="1" customWidth="1"/>
    <col min="253" max="253" width="16.42578125" style="732" bestFit="1" customWidth="1"/>
    <col min="254" max="254" width="21.5703125" style="732" bestFit="1" customWidth="1"/>
    <col min="255" max="255" width="25.7109375" style="732" bestFit="1" customWidth="1"/>
    <col min="256" max="256" width="19.5703125" style="732" bestFit="1" customWidth="1"/>
    <col min="257" max="257" width="14.42578125" style="732" bestFit="1" customWidth="1"/>
    <col min="258" max="258" width="21.140625" style="732" bestFit="1" customWidth="1"/>
    <col min="259" max="259" width="25.28515625" style="732" bestFit="1" customWidth="1"/>
    <col min="260" max="260" width="22" style="732" bestFit="1" customWidth="1"/>
    <col min="261" max="261" width="26.7109375" style="732" bestFit="1" customWidth="1"/>
    <col min="262" max="16384" width="9.140625" style="732"/>
  </cols>
  <sheetData>
    <row r="1" spans="1:261" x14ac:dyDescent="0.2">
      <c r="A1" s="732">
        <v>1</v>
      </c>
      <c r="B1" s="732">
        <v>2</v>
      </c>
      <c r="C1" s="732">
        <v>3</v>
      </c>
      <c r="D1" s="732">
        <v>4</v>
      </c>
      <c r="E1" s="732">
        <v>5</v>
      </c>
      <c r="F1" s="732">
        <v>6</v>
      </c>
      <c r="G1" s="732">
        <v>7</v>
      </c>
      <c r="H1" s="732">
        <v>8</v>
      </c>
      <c r="I1" s="732">
        <v>9</v>
      </c>
      <c r="J1" s="732">
        <v>10</v>
      </c>
      <c r="K1" s="732">
        <v>11</v>
      </c>
      <c r="L1" s="732">
        <v>12</v>
      </c>
      <c r="M1" s="732">
        <v>13</v>
      </c>
      <c r="N1" s="732">
        <v>14</v>
      </c>
      <c r="O1" s="732">
        <v>15</v>
      </c>
      <c r="P1" s="732">
        <v>16</v>
      </c>
      <c r="Q1" s="732">
        <v>17</v>
      </c>
      <c r="R1" s="732">
        <v>18</v>
      </c>
      <c r="S1" s="732">
        <v>19</v>
      </c>
      <c r="T1" s="732">
        <v>20</v>
      </c>
      <c r="U1" s="732">
        <v>21</v>
      </c>
      <c r="V1" s="732">
        <v>22</v>
      </c>
      <c r="W1" s="732">
        <v>23</v>
      </c>
      <c r="X1" s="732">
        <v>24</v>
      </c>
      <c r="Y1" s="732">
        <v>25</v>
      </c>
      <c r="Z1" s="732">
        <v>26</v>
      </c>
      <c r="AA1" s="732">
        <v>27</v>
      </c>
      <c r="AB1" s="732">
        <v>28</v>
      </c>
      <c r="AC1" s="732">
        <v>29</v>
      </c>
      <c r="AD1" s="732">
        <v>30</v>
      </c>
      <c r="AE1" s="732">
        <v>31</v>
      </c>
      <c r="AF1" s="732">
        <v>32</v>
      </c>
      <c r="AG1" s="732">
        <v>33</v>
      </c>
      <c r="AH1" s="732">
        <v>34</v>
      </c>
      <c r="AI1" s="732">
        <v>35</v>
      </c>
      <c r="AJ1" s="732">
        <v>36</v>
      </c>
      <c r="AK1" s="732">
        <v>37</v>
      </c>
      <c r="AL1" s="732">
        <v>38</v>
      </c>
      <c r="AM1" s="732">
        <v>39</v>
      </c>
      <c r="AN1" s="732">
        <v>40</v>
      </c>
      <c r="AO1" s="732">
        <v>41</v>
      </c>
      <c r="AP1" s="732">
        <v>42</v>
      </c>
      <c r="AQ1" s="732">
        <v>43</v>
      </c>
      <c r="AR1" s="732">
        <v>44</v>
      </c>
      <c r="AS1" s="732">
        <v>45</v>
      </c>
      <c r="AT1" s="732">
        <v>46</v>
      </c>
      <c r="AU1" s="732">
        <v>47</v>
      </c>
      <c r="AV1" s="732">
        <v>48</v>
      </c>
      <c r="AW1" s="732">
        <v>49</v>
      </c>
      <c r="AX1" s="732">
        <v>50</v>
      </c>
      <c r="AY1" s="732">
        <v>51</v>
      </c>
      <c r="AZ1" s="732">
        <v>52</v>
      </c>
      <c r="BA1" s="732">
        <v>53</v>
      </c>
      <c r="BB1" s="732">
        <v>54</v>
      </c>
      <c r="BC1" s="732">
        <v>55</v>
      </c>
      <c r="BD1" s="732">
        <v>56</v>
      </c>
      <c r="BE1" s="732">
        <v>57</v>
      </c>
      <c r="BF1" s="732">
        <v>58</v>
      </c>
      <c r="BG1" s="732">
        <v>59</v>
      </c>
      <c r="BH1" s="732">
        <v>60</v>
      </c>
      <c r="BI1" s="732">
        <v>61</v>
      </c>
      <c r="BJ1" s="732">
        <v>62</v>
      </c>
      <c r="BK1" s="732">
        <v>63</v>
      </c>
      <c r="BL1" s="732">
        <v>64</v>
      </c>
      <c r="BM1" s="732">
        <v>65</v>
      </c>
      <c r="BN1" s="732">
        <v>66</v>
      </c>
      <c r="BO1" s="732">
        <v>67</v>
      </c>
      <c r="BP1" s="732">
        <v>68</v>
      </c>
      <c r="BQ1" s="732">
        <v>69</v>
      </c>
      <c r="BR1" s="732">
        <v>70</v>
      </c>
      <c r="BS1" s="732">
        <v>71</v>
      </c>
      <c r="BT1" s="732">
        <v>72</v>
      </c>
      <c r="BU1" s="732">
        <v>73</v>
      </c>
      <c r="BV1" s="732">
        <v>74</v>
      </c>
      <c r="BW1" s="732">
        <v>75</v>
      </c>
      <c r="BX1" s="732">
        <v>76</v>
      </c>
      <c r="BY1" s="732">
        <v>77</v>
      </c>
      <c r="BZ1" s="732">
        <v>78</v>
      </c>
      <c r="CA1" s="732">
        <v>79</v>
      </c>
      <c r="CB1" s="732">
        <v>80</v>
      </c>
      <c r="CC1" s="732">
        <v>81</v>
      </c>
      <c r="CD1" s="732">
        <v>82</v>
      </c>
      <c r="CE1" s="732">
        <v>83</v>
      </c>
      <c r="CF1" s="732">
        <v>84</v>
      </c>
      <c r="CG1" s="732">
        <v>85</v>
      </c>
      <c r="CH1" s="732">
        <v>86</v>
      </c>
      <c r="CI1" s="732">
        <v>87</v>
      </c>
      <c r="CJ1" s="732">
        <v>88</v>
      </c>
      <c r="CK1" s="732">
        <v>89</v>
      </c>
      <c r="CL1" s="732">
        <v>90</v>
      </c>
      <c r="CM1" s="732">
        <v>91</v>
      </c>
      <c r="CN1" s="732">
        <v>92</v>
      </c>
      <c r="CO1" s="732">
        <v>93</v>
      </c>
      <c r="CP1" s="732">
        <v>94</v>
      </c>
      <c r="CQ1" s="732">
        <v>95</v>
      </c>
      <c r="CR1" s="732">
        <v>96</v>
      </c>
      <c r="CS1" s="732">
        <v>97</v>
      </c>
      <c r="CT1" s="732">
        <v>98</v>
      </c>
      <c r="CU1" s="732">
        <v>99</v>
      </c>
      <c r="CV1" s="732">
        <v>100</v>
      </c>
      <c r="CW1" s="732">
        <v>101</v>
      </c>
      <c r="CX1" s="732">
        <v>102</v>
      </c>
      <c r="CY1" s="732">
        <v>103</v>
      </c>
      <c r="CZ1" s="732">
        <v>104</v>
      </c>
      <c r="DA1" s="732">
        <v>105</v>
      </c>
      <c r="DB1" s="732">
        <v>106</v>
      </c>
      <c r="DC1" s="732">
        <v>107</v>
      </c>
      <c r="DD1" s="732">
        <v>108</v>
      </c>
      <c r="DE1" s="732">
        <v>109</v>
      </c>
      <c r="DF1" s="732">
        <v>110</v>
      </c>
      <c r="DG1" s="732">
        <v>111</v>
      </c>
      <c r="DH1" s="732">
        <v>112</v>
      </c>
      <c r="DI1" s="732">
        <v>113</v>
      </c>
      <c r="DJ1" s="732">
        <v>114</v>
      </c>
      <c r="DK1" s="732">
        <v>115</v>
      </c>
      <c r="DL1" s="732">
        <v>116</v>
      </c>
      <c r="DM1" s="732">
        <v>117</v>
      </c>
      <c r="DN1" s="732">
        <v>118</v>
      </c>
      <c r="DO1" s="732">
        <v>119</v>
      </c>
      <c r="DP1" s="732">
        <v>120</v>
      </c>
      <c r="DQ1" s="732">
        <v>121</v>
      </c>
      <c r="DR1" s="732">
        <v>122</v>
      </c>
      <c r="DS1" s="732">
        <v>123</v>
      </c>
      <c r="DT1" s="732">
        <v>124</v>
      </c>
      <c r="DU1" s="732">
        <v>125</v>
      </c>
      <c r="DV1" s="732">
        <v>126</v>
      </c>
      <c r="DW1" s="732">
        <v>127</v>
      </c>
      <c r="DX1" s="732">
        <v>128</v>
      </c>
      <c r="DY1" s="732">
        <v>129</v>
      </c>
      <c r="DZ1" s="732">
        <v>130</v>
      </c>
      <c r="EA1" s="732">
        <v>131</v>
      </c>
      <c r="EB1" s="732">
        <v>132</v>
      </c>
      <c r="EC1" s="732">
        <v>133</v>
      </c>
      <c r="ED1" s="732">
        <v>134</v>
      </c>
      <c r="EE1" s="732">
        <v>135</v>
      </c>
      <c r="EF1" s="732">
        <v>136</v>
      </c>
      <c r="EG1" s="732">
        <v>137</v>
      </c>
      <c r="EH1" s="732">
        <v>138</v>
      </c>
      <c r="EI1" s="732">
        <v>139</v>
      </c>
      <c r="EJ1" s="732">
        <v>140</v>
      </c>
      <c r="EK1" s="732">
        <v>141</v>
      </c>
      <c r="EL1" s="732">
        <v>142</v>
      </c>
      <c r="EM1" s="732">
        <v>143</v>
      </c>
      <c r="EN1" s="732">
        <v>144</v>
      </c>
      <c r="EO1" s="732">
        <v>145</v>
      </c>
      <c r="EP1" s="732">
        <v>146</v>
      </c>
      <c r="EQ1" s="732">
        <v>147</v>
      </c>
      <c r="ER1" s="732">
        <v>148</v>
      </c>
      <c r="ES1" s="732">
        <v>149</v>
      </c>
      <c r="ET1" s="732">
        <v>150</v>
      </c>
      <c r="EU1" s="732">
        <v>151</v>
      </c>
      <c r="EV1" s="732">
        <v>152</v>
      </c>
      <c r="EW1" s="732">
        <v>153</v>
      </c>
      <c r="EX1" s="732">
        <v>154</v>
      </c>
      <c r="EY1" s="732">
        <v>155</v>
      </c>
      <c r="EZ1" s="732">
        <v>156</v>
      </c>
      <c r="FA1" s="732">
        <v>157</v>
      </c>
      <c r="FB1" s="732">
        <v>158</v>
      </c>
      <c r="FC1" s="732">
        <v>159</v>
      </c>
      <c r="FD1" s="732">
        <v>160</v>
      </c>
      <c r="FE1" s="732">
        <v>161</v>
      </c>
      <c r="FF1" s="732">
        <v>162</v>
      </c>
      <c r="FG1" s="732">
        <v>163</v>
      </c>
      <c r="FH1" s="732">
        <v>164</v>
      </c>
      <c r="FI1" s="732">
        <v>165</v>
      </c>
      <c r="FJ1" s="732">
        <v>166</v>
      </c>
      <c r="FK1" s="732">
        <v>167</v>
      </c>
      <c r="FL1" s="732">
        <v>168</v>
      </c>
      <c r="FM1" s="732">
        <v>169</v>
      </c>
      <c r="FN1" s="732">
        <v>170</v>
      </c>
      <c r="FO1" s="732">
        <v>171</v>
      </c>
      <c r="FP1" s="732">
        <v>172</v>
      </c>
      <c r="FQ1" s="732">
        <v>173</v>
      </c>
      <c r="FR1" s="732">
        <v>174</v>
      </c>
      <c r="FS1" s="732">
        <v>175</v>
      </c>
      <c r="FT1" s="732">
        <v>176</v>
      </c>
      <c r="FU1" s="732">
        <v>177</v>
      </c>
      <c r="FV1" s="732">
        <v>178</v>
      </c>
      <c r="FW1" s="732">
        <v>179</v>
      </c>
      <c r="FX1" s="732">
        <v>180</v>
      </c>
      <c r="FY1" s="732">
        <v>181</v>
      </c>
      <c r="FZ1" s="732">
        <v>182</v>
      </c>
      <c r="GA1" s="732">
        <v>183</v>
      </c>
      <c r="GB1" s="732">
        <v>184</v>
      </c>
      <c r="GC1" s="732">
        <v>185</v>
      </c>
      <c r="GD1" s="732">
        <v>186</v>
      </c>
      <c r="GE1" s="732">
        <v>187</v>
      </c>
      <c r="GF1" s="732">
        <v>188</v>
      </c>
      <c r="GG1" s="732">
        <v>189</v>
      </c>
      <c r="GH1" s="732">
        <v>190</v>
      </c>
      <c r="GI1" s="732">
        <v>191</v>
      </c>
      <c r="GJ1" s="732">
        <v>192</v>
      </c>
      <c r="GK1" s="732">
        <v>193</v>
      </c>
      <c r="GL1" s="732">
        <v>194</v>
      </c>
      <c r="GM1" s="732">
        <v>195</v>
      </c>
      <c r="GN1" s="732">
        <v>196</v>
      </c>
      <c r="GO1" s="732">
        <v>197</v>
      </c>
      <c r="GP1" s="732">
        <v>198</v>
      </c>
      <c r="GQ1" s="732">
        <v>199</v>
      </c>
      <c r="GR1" s="732">
        <v>200</v>
      </c>
      <c r="GS1" s="732">
        <v>201</v>
      </c>
      <c r="GT1" s="732">
        <v>202</v>
      </c>
      <c r="GU1" s="732">
        <v>203</v>
      </c>
      <c r="GV1" s="732">
        <v>204</v>
      </c>
      <c r="GW1" s="732">
        <v>205</v>
      </c>
      <c r="GX1" s="732">
        <v>206</v>
      </c>
      <c r="GY1" s="732">
        <v>207</v>
      </c>
      <c r="GZ1" s="732">
        <v>208</v>
      </c>
      <c r="HA1" s="732">
        <v>209</v>
      </c>
      <c r="HB1" s="732">
        <v>210</v>
      </c>
      <c r="HC1" s="732">
        <v>211</v>
      </c>
      <c r="HD1" s="732">
        <v>212</v>
      </c>
      <c r="HE1" s="732">
        <v>213</v>
      </c>
      <c r="HF1" s="732">
        <v>214</v>
      </c>
      <c r="HG1" s="732">
        <v>215</v>
      </c>
      <c r="HH1" s="732">
        <v>216</v>
      </c>
      <c r="HI1" s="732">
        <v>217</v>
      </c>
      <c r="HJ1" s="732">
        <v>218</v>
      </c>
      <c r="HK1" s="732">
        <v>219</v>
      </c>
      <c r="HL1" s="732">
        <v>220</v>
      </c>
      <c r="HM1" s="732">
        <v>221</v>
      </c>
      <c r="HN1" s="732">
        <v>222</v>
      </c>
      <c r="HO1" s="732">
        <v>223</v>
      </c>
      <c r="HP1" s="732">
        <v>224</v>
      </c>
      <c r="HQ1" s="732">
        <v>225</v>
      </c>
      <c r="HR1" s="732">
        <v>226</v>
      </c>
      <c r="HS1" s="732">
        <v>227</v>
      </c>
      <c r="HT1" s="732">
        <v>228</v>
      </c>
      <c r="HU1" s="732">
        <v>229</v>
      </c>
      <c r="HV1" s="732">
        <v>230</v>
      </c>
      <c r="HW1" s="732">
        <v>231</v>
      </c>
      <c r="HX1" s="732">
        <v>232</v>
      </c>
      <c r="HY1" s="732">
        <v>233</v>
      </c>
      <c r="HZ1" s="732">
        <v>234</v>
      </c>
      <c r="IA1" s="732">
        <v>235</v>
      </c>
      <c r="IB1" s="732">
        <v>236</v>
      </c>
      <c r="IC1" s="732">
        <v>237</v>
      </c>
      <c r="ID1" s="732">
        <v>238</v>
      </c>
      <c r="IE1" s="732">
        <v>239</v>
      </c>
      <c r="IF1" s="732">
        <v>240</v>
      </c>
      <c r="IG1" s="732">
        <v>241</v>
      </c>
      <c r="IH1" s="732">
        <v>242</v>
      </c>
      <c r="II1" s="732">
        <v>243</v>
      </c>
      <c r="IJ1" s="732">
        <v>244</v>
      </c>
      <c r="IK1" s="732">
        <v>245</v>
      </c>
      <c r="IL1" s="732">
        <v>246</v>
      </c>
      <c r="IM1" s="732">
        <v>247</v>
      </c>
      <c r="IN1" s="732">
        <v>248</v>
      </c>
      <c r="IO1" s="732">
        <v>249</v>
      </c>
      <c r="IP1" s="732">
        <v>250</v>
      </c>
      <c r="IQ1" s="732">
        <v>251</v>
      </c>
      <c r="IR1" s="732">
        <v>252</v>
      </c>
      <c r="IS1" s="732">
        <v>253</v>
      </c>
      <c r="IT1" s="732">
        <v>254</v>
      </c>
      <c r="IU1" s="732">
        <v>255</v>
      </c>
      <c r="IV1" s="732">
        <v>256</v>
      </c>
      <c r="IW1" s="732">
        <v>257</v>
      </c>
      <c r="IX1" s="732">
        <v>258</v>
      </c>
      <c r="IY1" s="732">
        <v>259</v>
      </c>
      <c r="IZ1" s="732">
        <v>260</v>
      </c>
      <c r="JA1" s="732">
        <v>261</v>
      </c>
    </row>
    <row r="2" spans="1:261" x14ac:dyDescent="0.2">
      <c r="A2" s="732" t="s">
        <v>123</v>
      </c>
      <c r="B2" s="732" t="s">
        <v>123</v>
      </c>
      <c r="C2" s="732" t="s">
        <v>447</v>
      </c>
      <c r="D2" s="732" t="s">
        <v>125</v>
      </c>
      <c r="E2" s="732" t="s">
        <v>126</v>
      </c>
      <c r="F2" s="732" t="s">
        <v>127</v>
      </c>
      <c r="G2" s="732" t="s">
        <v>128</v>
      </c>
      <c r="H2" s="732" t="s">
        <v>129</v>
      </c>
      <c r="I2" s="732" t="s">
        <v>130</v>
      </c>
      <c r="J2" s="732" t="s">
        <v>131</v>
      </c>
      <c r="K2" s="732" t="s">
        <v>132</v>
      </c>
      <c r="L2" s="732" t="s">
        <v>133</v>
      </c>
      <c r="M2" s="732" t="s">
        <v>134</v>
      </c>
      <c r="N2" s="732" t="s">
        <v>135</v>
      </c>
      <c r="O2" s="732" t="s">
        <v>136</v>
      </c>
      <c r="P2" s="732" t="s">
        <v>137</v>
      </c>
      <c r="Q2" s="732" t="s">
        <v>138</v>
      </c>
      <c r="R2" s="732" t="s">
        <v>139</v>
      </c>
      <c r="S2" s="732" t="s">
        <v>140</v>
      </c>
      <c r="T2" s="732" t="s">
        <v>141</v>
      </c>
      <c r="U2" s="732" t="s">
        <v>142</v>
      </c>
      <c r="V2" s="732" t="s">
        <v>143</v>
      </c>
      <c r="W2" s="732" t="s">
        <v>144</v>
      </c>
      <c r="X2" s="732" t="s">
        <v>145</v>
      </c>
      <c r="Y2" s="732" t="s">
        <v>146</v>
      </c>
      <c r="Z2" s="732" t="s">
        <v>147</v>
      </c>
      <c r="AA2" s="732" t="s">
        <v>148</v>
      </c>
      <c r="AB2" s="732" t="s">
        <v>149</v>
      </c>
      <c r="AC2" s="732" t="s">
        <v>150</v>
      </c>
      <c r="AD2" s="732" t="s">
        <v>151</v>
      </c>
      <c r="AE2" s="732" t="s">
        <v>152</v>
      </c>
      <c r="AF2" s="732" t="s">
        <v>153</v>
      </c>
      <c r="AG2" s="732" t="s">
        <v>154</v>
      </c>
      <c r="AH2" s="732" t="s">
        <v>155</v>
      </c>
      <c r="AI2" s="732" t="s">
        <v>156</v>
      </c>
      <c r="AJ2" s="732" t="s">
        <v>157</v>
      </c>
      <c r="AK2" s="732" t="s">
        <v>158</v>
      </c>
      <c r="AL2" s="732" t="s">
        <v>159</v>
      </c>
      <c r="AM2" s="732" t="s">
        <v>160</v>
      </c>
      <c r="AN2" s="732" t="s">
        <v>161</v>
      </c>
      <c r="AO2" s="732" t="s">
        <v>162</v>
      </c>
      <c r="AP2" s="732" t="s">
        <v>163</v>
      </c>
      <c r="AQ2" s="732" t="s">
        <v>164</v>
      </c>
      <c r="AR2" s="732" t="s">
        <v>165</v>
      </c>
      <c r="AS2" s="732" t="s">
        <v>166</v>
      </c>
      <c r="AT2" s="732" t="s">
        <v>167</v>
      </c>
      <c r="AU2" s="732" t="s">
        <v>168</v>
      </c>
      <c r="AV2" s="732" t="s">
        <v>169</v>
      </c>
      <c r="AW2" s="732" t="s">
        <v>170</v>
      </c>
      <c r="AX2" s="732" t="s">
        <v>171</v>
      </c>
      <c r="AY2" s="732" t="s">
        <v>172</v>
      </c>
      <c r="AZ2" s="732" t="s">
        <v>173</v>
      </c>
      <c r="BA2" s="732" t="s">
        <v>174</v>
      </c>
      <c r="BB2" s="732" t="s">
        <v>175</v>
      </c>
      <c r="BC2" s="732" t="s">
        <v>176</v>
      </c>
      <c r="BD2" s="732" t="s">
        <v>177</v>
      </c>
      <c r="BE2" s="732" t="s">
        <v>178</v>
      </c>
      <c r="BF2" s="732" t="s">
        <v>179</v>
      </c>
      <c r="BG2" s="732" t="s">
        <v>180</v>
      </c>
      <c r="BH2" s="732" t="s">
        <v>181</v>
      </c>
      <c r="BI2" s="732" t="s">
        <v>182</v>
      </c>
      <c r="BJ2" s="732" t="s">
        <v>183</v>
      </c>
      <c r="BK2" s="732" t="s">
        <v>184</v>
      </c>
      <c r="BL2" s="732" t="s">
        <v>185</v>
      </c>
      <c r="BM2" s="732" t="s">
        <v>186</v>
      </c>
      <c r="BN2" s="732" t="s">
        <v>187</v>
      </c>
      <c r="BO2" s="732" t="s">
        <v>188</v>
      </c>
      <c r="BP2" s="732" t="s">
        <v>189</v>
      </c>
      <c r="BQ2" s="732" t="s">
        <v>190</v>
      </c>
      <c r="BR2" s="732" t="s">
        <v>191</v>
      </c>
      <c r="BS2" s="732" t="s">
        <v>192</v>
      </c>
      <c r="BT2" s="732" t="s">
        <v>193</v>
      </c>
      <c r="BU2" s="732" t="s">
        <v>194</v>
      </c>
      <c r="BV2" s="732" t="s">
        <v>195</v>
      </c>
      <c r="BW2" s="732" t="s">
        <v>196</v>
      </c>
      <c r="BX2" s="732" t="s">
        <v>197</v>
      </c>
      <c r="BY2" s="732" t="s">
        <v>198</v>
      </c>
      <c r="BZ2" s="732" t="s">
        <v>199</v>
      </c>
      <c r="CA2" s="732" t="s">
        <v>200</v>
      </c>
      <c r="CB2" s="732" t="s">
        <v>201</v>
      </c>
      <c r="CC2" s="732" t="s">
        <v>202</v>
      </c>
      <c r="CD2" s="732" t="s">
        <v>203</v>
      </c>
      <c r="CE2" s="732" t="s">
        <v>204</v>
      </c>
      <c r="CF2" s="732" t="s">
        <v>205</v>
      </c>
      <c r="CG2" s="732" t="s">
        <v>206</v>
      </c>
      <c r="CH2" s="732" t="s">
        <v>207</v>
      </c>
      <c r="CI2" s="732" t="s">
        <v>208</v>
      </c>
      <c r="CJ2" s="732" t="s">
        <v>209</v>
      </c>
      <c r="CK2" s="732" t="s">
        <v>210</v>
      </c>
      <c r="CL2" s="732" t="s">
        <v>211</v>
      </c>
      <c r="CM2" s="732" t="s">
        <v>212</v>
      </c>
      <c r="CN2" s="732" t="s">
        <v>213</v>
      </c>
      <c r="CO2" s="732" t="s">
        <v>214</v>
      </c>
      <c r="CP2" s="732" t="s">
        <v>215</v>
      </c>
      <c r="CQ2" s="732" t="s">
        <v>216</v>
      </c>
      <c r="CR2" s="732" t="s">
        <v>217</v>
      </c>
      <c r="CS2" s="732" t="s">
        <v>218</v>
      </c>
      <c r="CT2" s="732" t="s">
        <v>219</v>
      </c>
      <c r="CU2" s="732" t="s">
        <v>220</v>
      </c>
      <c r="CV2" s="732" t="s">
        <v>221</v>
      </c>
      <c r="CW2" s="732" t="s">
        <v>222</v>
      </c>
      <c r="CX2" s="732" t="s">
        <v>223</v>
      </c>
      <c r="CY2" s="732" t="s">
        <v>224</v>
      </c>
      <c r="CZ2" s="732" t="s">
        <v>225</v>
      </c>
      <c r="DA2" s="732" t="s">
        <v>226</v>
      </c>
      <c r="DB2" s="735" t="s">
        <v>227</v>
      </c>
      <c r="DC2" s="732" t="s">
        <v>228</v>
      </c>
      <c r="DD2" s="732" t="s">
        <v>229</v>
      </c>
      <c r="DE2" s="732" t="s">
        <v>230</v>
      </c>
      <c r="DF2" s="732" t="s">
        <v>231</v>
      </c>
      <c r="DG2" s="732" t="s">
        <v>232</v>
      </c>
      <c r="DH2" s="732" t="s">
        <v>233</v>
      </c>
      <c r="DI2" s="732" t="s">
        <v>234</v>
      </c>
      <c r="DJ2" s="732" t="s">
        <v>235</v>
      </c>
      <c r="DK2" s="732" t="s">
        <v>236</v>
      </c>
      <c r="DL2" s="732" t="s">
        <v>237</v>
      </c>
      <c r="DM2" s="732" t="s">
        <v>238</v>
      </c>
      <c r="DN2" s="732" t="s">
        <v>239</v>
      </c>
      <c r="DO2" s="732" t="s">
        <v>240</v>
      </c>
      <c r="DP2" s="732" t="s">
        <v>241</v>
      </c>
      <c r="DQ2" s="732" t="s">
        <v>242</v>
      </c>
      <c r="DR2" s="732" t="s">
        <v>243</v>
      </c>
      <c r="DS2" s="732" t="s">
        <v>244</v>
      </c>
      <c r="DT2" s="732" t="s">
        <v>245</v>
      </c>
      <c r="DU2" s="732" t="s">
        <v>246</v>
      </c>
      <c r="DV2" s="732" t="s">
        <v>247</v>
      </c>
      <c r="DW2" s="732" t="s">
        <v>248</v>
      </c>
      <c r="DX2" s="732" t="s">
        <v>249</v>
      </c>
      <c r="DY2" s="732" t="s">
        <v>250</v>
      </c>
      <c r="DZ2" s="732" t="s">
        <v>251</v>
      </c>
      <c r="EA2" s="732" t="s">
        <v>252</v>
      </c>
      <c r="EB2" s="732" t="s">
        <v>253</v>
      </c>
      <c r="EC2" s="732" t="s">
        <v>254</v>
      </c>
      <c r="ED2" s="732" t="s">
        <v>255</v>
      </c>
      <c r="EE2" s="732" t="s">
        <v>256</v>
      </c>
      <c r="EF2" s="732" t="s">
        <v>257</v>
      </c>
      <c r="EG2" s="732" t="s">
        <v>258</v>
      </c>
      <c r="EH2" s="732" t="s">
        <v>259</v>
      </c>
      <c r="EI2" s="732" t="s">
        <v>260</v>
      </c>
      <c r="EJ2" s="732" t="s">
        <v>261</v>
      </c>
      <c r="EK2" s="732" t="s">
        <v>262</v>
      </c>
      <c r="EL2" s="732" t="s">
        <v>263</v>
      </c>
      <c r="EM2" s="732" t="s">
        <v>264</v>
      </c>
      <c r="EN2" s="732" t="s">
        <v>265</v>
      </c>
      <c r="EO2" s="732" t="s">
        <v>266</v>
      </c>
      <c r="EP2" s="732" t="s">
        <v>267</v>
      </c>
      <c r="EQ2" s="732" t="s">
        <v>268</v>
      </c>
      <c r="ER2" s="732" t="s">
        <v>269</v>
      </c>
      <c r="ES2" s="732" t="s">
        <v>270</v>
      </c>
      <c r="ET2" s="732" t="s">
        <v>271</v>
      </c>
      <c r="EU2" s="732" t="s">
        <v>272</v>
      </c>
      <c r="EV2" s="732" t="s">
        <v>273</v>
      </c>
      <c r="EW2" s="732" t="s">
        <v>274</v>
      </c>
      <c r="EX2" s="732" t="s">
        <v>275</v>
      </c>
      <c r="EY2" s="732" t="s">
        <v>276</v>
      </c>
      <c r="EZ2" s="732" t="s">
        <v>277</v>
      </c>
      <c r="FA2" s="732" t="s">
        <v>278</v>
      </c>
      <c r="FB2" s="732" t="s">
        <v>279</v>
      </c>
      <c r="FC2" s="732" t="s">
        <v>280</v>
      </c>
      <c r="FD2" s="732" t="s">
        <v>281</v>
      </c>
      <c r="FE2" s="732" t="s">
        <v>282</v>
      </c>
      <c r="FF2" s="732" t="s">
        <v>283</v>
      </c>
      <c r="FG2" s="732" t="s">
        <v>284</v>
      </c>
      <c r="FH2" s="732" t="s">
        <v>285</v>
      </c>
      <c r="FI2" s="732" t="s">
        <v>286</v>
      </c>
      <c r="FJ2" s="732" t="s">
        <v>287</v>
      </c>
      <c r="FK2" s="732" t="s">
        <v>288</v>
      </c>
      <c r="FL2" s="732" t="s">
        <v>289</v>
      </c>
      <c r="FM2" s="732" t="s">
        <v>290</v>
      </c>
      <c r="FN2" s="732" t="s">
        <v>291</v>
      </c>
      <c r="FO2" s="732" t="s">
        <v>292</v>
      </c>
      <c r="FP2" s="732" t="s">
        <v>293</v>
      </c>
      <c r="FQ2" s="732" t="s">
        <v>294</v>
      </c>
      <c r="FR2" s="732" t="s">
        <v>295</v>
      </c>
      <c r="FS2" s="732" t="s">
        <v>296</v>
      </c>
      <c r="FT2" s="732" t="s">
        <v>297</v>
      </c>
      <c r="FU2" s="732" t="s">
        <v>298</v>
      </c>
      <c r="FV2" s="732" t="s">
        <v>299</v>
      </c>
      <c r="FW2" s="732" t="s">
        <v>300</v>
      </c>
      <c r="FX2" s="732" t="s">
        <v>301</v>
      </c>
      <c r="FY2" s="732" t="s">
        <v>302</v>
      </c>
      <c r="FZ2" s="732" t="s">
        <v>303</v>
      </c>
      <c r="GA2" s="732" t="s">
        <v>304</v>
      </c>
      <c r="GB2" s="732" t="s">
        <v>305</v>
      </c>
      <c r="GC2" s="732" t="s">
        <v>306</v>
      </c>
      <c r="GD2" s="732" t="s">
        <v>307</v>
      </c>
      <c r="GE2" s="732" t="s">
        <v>308</v>
      </c>
      <c r="GF2" s="732" t="s">
        <v>309</v>
      </c>
      <c r="GG2" s="732" t="s">
        <v>310</v>
      </c>
      <c r="GH2" s="732" t="s">
        <v>311</v>
      </c>
      <c r="GI2" s="732" t="s">
        <v>312</v>
      </c>
      <c r="GJ2" s="732" t="s">
        <v>313</v>
      </c>
      <c r="GK2" s="732" t="s">
        <v>314</v>
      </c>
      <c r="GL2" s="732" t="s">
        <v>315</v>
      </c>
      <c r="GM2" s="732" t="s">
        <v>316</v>
      </c>
      <c r="GN2" s="732" t="s">
        <v>317</v>
      </c>
      <c r="GO2" s="732" t="s">
        <v>448</v>
      </c>
      <c r="GP2" s="732" t="s">
        <v>449</v>
      </c>
      <c r="GQ2" s="732" t="s">
        <v>450</v>
      </c>
      <c r="GR2" s="732" t="s">
        <v>451</v>
      </c>
      <c r="GS2" s="732" t="s">
        <v>452</v>
      </c>
      <c r="GT2" s="732" t="s">
        <v>453</v>
      </c>
      <c r="GU2" s="732" t="s">
        <v>465</v>
      </c>
      <c r="GV2" s="732" t="s">
        <v>466</v>
      </c>
      <c r="GW2" s="732" t="s">
        <v>467</v>
      </c>
      <c r="GX2" s="732" t="s">
        <v>468</v>
      </c>
      <c r="GY2" s="732" t="s">
        <v>469</v>
      </c>
      <c r="GZ2" s="732" t="s">
        <v>470</v>
      </c>
      <c r="HA2" s="732" t="s">
        <v>471</v>
      </c>
      <c r="HB2" s="732" t="s">
        <v>472</v>
      </c>
      <c r="HC2" s="732" t="s">
        <v>473</v>
      </c>
      <c r="HD2" s="732" t="s">
        <v>474</v>
      </c>
      <c r="HE2" s="732" t="s">
        <v>542</v>
      </c>
      <c r="HF2" s="732" t="s">
        <v>543</v>
      </c>
      <c r="HG2" s="732" t="s">
        <v>544</v>
      </c>
      <c r="HH2" s="732" t="s">
        <v>545</v>
      </c>
      <c r="HI2" s="732" t="s">
        <v>546</v>
      </c>
      <c r="HJ2" s="732" t="s">
        <v>547</v>
      </c>
      <c r="HK2" s="732" t="s">
        <v>548</v>
      </c>
      <c r="HL2" s="732" t="s">
        <v>549</v>
      </c>
      <c r="HM2" s="732" t="s">
        <v>550</v>
      </c>
      <c r="HN2" s="732" t="s">
        <v>551</v>
      </c>
      <c r="HO2" s="732" t="s">
        <v>552</v>
      </c>
      <c r="HP2" s="732" t="s">
        <v>553</v>
      </c>
      <c r="HQ2" s="732" t="s">
        <v>554</v>
      </c>
      <c r="HR2" s="732" t="s">
        <v>555</v>
      </c>
      <c r="HS2" s="732" t="s">
        <v>556</v>
      </c>
      <c r="HT2" s="732" t="s">
        <v>557</v>
      </c>
      <c r="HU2" s="732" t="s">
        <v>558</v>
      </c>
      <c r="HV2" s="732" t="s">
        <v>559</v>
      </c>
      <c r="HW2" s="732" t="s">
        <v>560</v>
      </c>
      <c r="HX2" s="732" t="s">
        <v>561</v>
      </c>
      <c r="HY2" s="732" t="s">
        <v>562</v>
      </c>
      <c r="HZ2" s="732" t="s">
        <v>563</v>
      </c>
      <c r="IA2" s="732" t="s">
        <v>564</v>
      </c>
      <c r="IB2" s="732" t="s">
        <v>565</v>
      </c>
      <c r="IC2" s="732" t="s">
        <v>566</v>
      </c>
      <c r="ID2" s="732" t="s">
        <v>567</v>
      </c>
      <c r="IE2" s="732" t="s">
        <v>568</v>
      </c>
      <c r="IF2" s="732" t="s">
        <v>569</v>
      </c>
      <c r="IG2" s="732" t="s">
        <v>570</v>
      </c>
      <c r="IH2" s="732" t="s">
        <v>571</v>
      </c>
      <c r="II2" s="732" t="s">
        <v>572</v>
      </c>
      <c r="IJ2" s="732" t="s">
        <v>573</v>
      </c>
      <c r="IK2" s="732" t="s">
        <v>574</v>
      </c>
      <c r="IL2" s="732" t="s">
        <v>575</v>
      </c>
      <c r="IM2" s="732" t="s">
        <v>576</v>
      </c>
      <c r="IN2" s="732" t="s">
        <v>577</v>
      </c>
      <c r="IO2" s="732" t="s">
        <v>578</v>
      </c>
      <c r="IP2" s="732" t="s">
        <v>579</v>
      </c>
      <c r="IQ2" s="732" t="s">
        <v>580</v>
      </c>
      <c r="IR2" s="732" t="s">
        <v>581</v>
      </c>
      <c r="IS2" s="732" t="s">
        <v>582</v>
      </c>
      <c r="IT2" s="732" t="s">
        <v>583</v>
      </c>
      <c r="IU2" s="732" t="s">
        <v>584</v>
      </c>
      <c r="IV2" s="732" t="s">
        <v>585</v>
      </c>
      <c r="IW2" s="732" t="s">
        <v>586</v>
      </c>
      <c r="IX2" s="732" t="s">
        <v>587</v>
      </c>
      <c r="IY2" s="732" t="s">
        <v>588</v>
      </c>
      <c r="IZ2" s="732" t="s">
        <v>589</v>
      </c>
      <c r="JA2" s="732" t="s">
        <v>590</v>
      </c>
    </row>
    <row r="3" spans="1:261" x14ac:dyDescent="0.2">
      <c r="A3" s="732">
        <v>0</v>
      </c>
      <c r="B3" s="732">
        <v>0</v>
      </c>
      <c r="C3" s="732">
        <v>0</v>
      </c>
      <c r="D3" s="732">
        <v>0</v>
      </c>
      <c r="E3" s="732">
        <v>5392</v>
      </c>
      <c r="F3" s="732">
        <v>0</v>
      </c>
      <c r="G3" s="732">
        <v>0</v>
      </c>
      <c r="H3" s="732">
        <v>0</v>
      </c>
      <c r="I3" s="732">
        <v>0</v>
      </c>
      <c r="J3" s="732">
        <v>0</v>
      </c>
      <c r="K3" s="732">
        <v>0</v>
      </c>
      <c r="L3" s="732">
        <v>6541</v>
      </c>
      <c r="M3" s="732">
        <v>0</v>
      </c>
      <c r="N3" s="732">
        <v>0</v>
      </c>
      <c r="O3" s="732">
        <v>0</v>
      </c>
      <c r="P3" s="732">
        <v>0</v>
      </c>
      <c r="Q3" s="732">
        <v>0</v>
      </c>
      <c r="R3" s="732">
        <v>0</v>
      </c>
      <c r="S3" s="732">
        <v>411.57400000000001</v>
      </c>
      <c r="T3" s="732">
        <v>0</v>
      </c>
      <c r="U3" s="732">
        <v>0</v>
      </c>
      <c r="V3" s="732">
        <v>0</v>
      </c>
      <c r="W3" s="732">
        <v>0</v>
      </c>
      <c r="X3" s="732">
        <v>0</v>
      </c>
      <c r="Y3" s="732">
        <v>0</v>
      </c>
      <c r="Z3" s="732">
        <v>0</v>
      </c>
      <c r="AA3" s="732">
        <v>0</v>
      </c>
      <c r="AB3" s="732">
        <v>0</v>
      </c>
      <c r="AC3" s="732">
        <v>0</v>
      </c>
      <c r="AD3" s="732">
        <v>0</v>
      </c>
      <c r="AE3" s="732">
        <v>0</v>
      </c>
      <c r="AF3" s="732">
        <v>0</v>
      </c>
      <c r="AG3" s="732">
        <v>0</v>
      </c>
      <c r="AH3" s="732">
        <v>0</v>
      </c>
      <c r="AI3" s="732">
        <v>0</v>
      </c>
      <c r="AJ3" s="732">
        <v>5104</v>
      </c>
      <c r="AK3" s="732">
        <v>0</v>
      </c>
      <c r="AL3" s="732" t="s">
        <v>786</v>
      </c>
      <c r="AM3" s="732">
        <v>0</v>
      </c>
      <c r="AN3" s="732">
        <v>0</v>
      </c>
      <c r="AO3" s="732">
        <v>0</v>
      </c>
      <c r="AP3" s="732">
        <v>0</v>
      </c>
      <c r="AQ3" s="732">
        <v>0</v>
      </c>
      <c r="AR3" s="732">
        <v>0</v>
      </c>
      <c r="AS3" s="732">
        <v>0</v>
      </c>
      <c r="AT3" s="732">
        <v>0</v>
      </c>
      <c r="AU3" s="732">
        <v>0</v>
      </c>
      <c r="AV3" s="732">
        <v>0</v>
      </c>
      <c r="AW3" s="732">
        <v>0</v>
      </c>
      <c r="AX3" s="732">
        <v>0</v>
      </c>
      <c r="AY3" s="732">
        <v>0</v>
      </c>
      <c r="AZ3" s="732">
        <v>0</v>
      </c>
      <c r="BA3" s="732">
        <v>0</v>
      </c>
      <c r="BB3" s="732">
        <v>0</v>
      </c>
      <c r="BC3" s="732">
        <v>0</v>
      </c>
      <c r="BD3" s="732">
        <v>0</v>
      </c>
      <c r="BE3" s="732">
        <v>0</v>
      </c>
      <c r="BF3" s="732">
        <v>0</v>
      </c>
      <c r="BG3" s="732">
        <v>0</v>
      </c>
      <c r="BH3" s="732">
        <v>0</v>
      </c>
      <c r="BI3" s="732">
        <v>0</v>
      </c>
      <c r="BJ3" s="732">
        <v>0</v>
      </c>
      <c r="BK3" s="732">
        <v>0</v>
      </c>
      <c r="BL3" s="732">
        <v>0</v>
      </c>
      <c r="BM3" s="732">
        <v>0</v>
      </c>
      <c r="BN3" s="732">
        <v>0</v>
      </c>
      <c r="BO3" s="732">
        <v>0</v>
      </c>
      <c r="BP3" s="732">
        <v>0</v>
      </c>
      <c r="BQ3" s="732">
        <v>5392</v>
      </c>
      <c r="BR3" s="732">
        <v>0</v>
      </c>
      <c r="BS3" s="732">
        <v>0</v>
      </c>
      <c r="BT3" s="732">
        <v>0</v>
      </c>
      <c r="BU3" s="732">
        <v>0</v>
      </c>
      <c r="BV3" s="732">
        <v>0</v>
      </c>
      <c r="BW3" s="732">
        <v>0</v>
      </c>
      <c r="BX3" s="732">
        <v>0</v>
      </c>
      <c r="BY3" s="732">
        <v>0</v>
      </c>
      <c r="BZ3" s="732">
        <v>0</v>
      </c>
      <c r="CA3" s="732">
        <v>0</v>
      </c>
      <c r="CB3" s="732">
        <v>0</v>
      </c>
      <c r="CC3" s="732">
        <v>0</v>
      </c>
      <c r="CD3" s="732">
        <v>0</v>
      </c>
      <c r="CE3" s="732">
        <v>0</v>
      </c>
      <c r="CF3" s="732">
        <v>0</v>
      </c>
      <c r="CG3" s="732">
        <v>0</v>
      </c>
      <c r="CH3" s="732">
        <v>0</v>
      </c>
      <c r="CI3" s="732">
        <v>0</v>
      </c>
      <c r="CJ3" s="732">
        <v>0</v>
      </c>
      <c r="CK3" s="732">
        <v>0</v>
      </c>
      <c r="CL3" s="732">
        <v>0</v>
      </c>
      <c r="CM3" s="732">
        <v>0</v>
      </c>
      <c r="CN3" s="732">
        <v>0</v>
      </c>
      <c r="CO3" s="732">
        <v>0</v>
      </c>
      <c r="CP3" s="732">
        <v>0</v>
      </c>
      <c r="CQ3" s="732">
        <v>0</v>
      </c>
      <c r="CR3" s="732">
        <v>0</v>
      </c>
      <c r="CS3" s="732">
        <v>0</v>
      </c>
      <c r="CT3" s="732">
        <v>0</v>
      </c>
      <c r="CU3" s="732">
        <v>0</v>
      </c>
      <c r="CV3" s="732">
        <v>0</v>
      </c>
      <c r="CW3" s="732">
        <v>0</v>
      </c>
      <c r="CX3" s="732">
        <v>0</v>
      </c>
      <c r="CY3" s="732">
        <v>0</v>
      </c>
      <c r="CZ3" s="732">
        <v>0</v>
      </c>
      <c r="DA3" s="732">
        <v>0</v>
      </c>
      <c r="DB3" s="735">
        <v>0</v>
      </c>
      <c r="DC3" s="732">
        <v>0</v>
      </c>
      <c r="DD3" s="732">
        <v>0</v>
      </c>
      <c r="DE3" s="732">
        <v>0</v>
      </c>
      <c r="DF3" s="732">
        <v>0</v>
      </c>
      <c r="DG3" s="732">
        <v>0</v>
      </c>
      <c r="DH3" s="732">
        <v>0</v>
      </c>
      <c r="DI3" s="732">
        <v>0</v>
      </c>
      <c r="DJ3" s="732">
        <v>0</v>
      </c>
      <c r="DK3" s="732">
        <v>5392</v>
      </c>
      <c r="DL3" s="732">
        <v>0</v>
      </c>
      <c r="DM3" s="732">
        <v>0</v>
      </c>
      <c r="DN3" s="732">
        <v>0</v>
      </c>
      <c r="DO3" s="732">
        <v>0</v>
      </c>
      <c r="DP3" s="732">
        <v>0</v>
      </c>
      <c r="DQ3" s="732">
        <v>0</v>
      </c>
      <c r="DR3" s="732">
        <v>0</v>
      </c>
      <c r="DS3" s="732">
        <v>0</v>
      </c>
      <c r="DT3" s="732">
        <v>0</v>
      </c>
      <c r="DU3" s="732">
        <v>0</v>
      </c>
      <c r="DV3" s="732">
        <v>0</v>
      </c>
      <c r="DW3" s="732">
        <v>0</v>
      </c>
      <c r="DX3" s="732">
        <v>0</v>
      </c>
      <c r="DY3" s="732">
        <v>0</v>
      </c>
      <c r="DZ3" s="732">
        <v>0</v>
      </c>
      <c r="EA3" s="732">
        <v>0</v>
      </c>
      <c r="EB3" s="732">
        <v>0</v>
      </c>
      <c r="EC3" s="732">
        <v>0</v>
      </c>
      <c r="ED3" s="732">
        <v>0</v>
      </c>
      <c r="EE3" s="732">
        <v>0</v>
      </c>
      <c r="EF3" s="732">
        <v>0</v>
      </c>
      <c r="EG3" s="732">
        <v>0</v>
      </c>
      <c r="EH3" s="732">
        <v>0</v>
      </c>
      <c r="EI3" s="732">
        <v>0</v>
      </c>
      <c r="EJ3" s="732">
        <v>0</v>
      </c>
      <c r="EK3" s="732">
        <v>0</v>
      </c>
      <c r="EL3" s="732">
        <v>0</v>
      </c>
      <c r="EM3" s="732">
        <v>0</v>
      </c>
      <c r="EN3" s="732">
        <v>0</v>
      </c>
      <c r="EO3" s="732">
        <v>0</v>
      </c>
      <c r="EP3" s="732">
        <v>0</v>
      </c>
      <c r="EQ3" s="732">
        <v>0</v>
      </c>
      <c r="ER3" s="732">
        <v>0</v>
      </c>
      <c r="ES3" s="732">
        <v>0</v>
      </c>
      <c r="ET3" s="732">
        <v>0</v>
      </c>
      <c r="EU3" s="732">
        <v>0</v>
      </c>
      <c r="EV3" s="732">
        <v>0</v>
      </c>
      <c r="EW3" s="732">
        <v>0</v>
      </c>
      <c r="EX3" s="732">
        <v>0</v>
      </c>
      <c r="EY3" s="732">
        <v>0</v>
      </c>
      <c r="EZ3" s="732">
        <v>0</v>
      </c>
      <c r="FA3" s="732">
        <v>0</v>
      </c>
      <c r="FB3" s="732">
        <v>0</v>
      </c>
      <c r="FC3" s="732">
        <v>0.97326799999999991</v>
      </c>
      <c r="FD3" s="732">
        <v>0</v>
      </c>
      <c r="FE3" s="732">
        <v>0</v>
      </c>
      <c r="FF3" s="732">
        <v>0</v>
      </c>
      <c r="FG3" s="732">
        <v>5.6818E-2</v>
      </c>
      <c r="FH3" s="732">
        <v>5.1494999999999999E-2</v>
      </c>
      <c r="FI3" s="732">
        <v>0</v>
      </c>
      <c r="FJ3" s="732">
        <v>0</v>
      </c>
      <c r="FK3" s="732">
        <v>0</v>
      </c>
      <c r="FL3" s="732">
        <v>0</v>
      </c>
      <c r="FM3" s="732">
        <v>0</v>
      </c>
      <c r="FN3" s="732">
        <v>0</v>
      </c>
      <c r="FO3" s="732">
        <v>0</v>
      </c>
      <c r="FP3" s="732">
        <v>0</v>
      </c>
      <c r="FQ3" s="732">
        <v>0</v>
      </c>
      <c r="FR3" s="732">
        <v>0</v>
      </c>
      <c r="FS3" s="732">
        <v>0</v>
      </c>
      <c r="FT3" s="732">
        <v>0</v>
      </c>
      <c r="FU3" s="732">
        <v>0</v>
      </c>
      <c r="FV3" s="732">
        <v>0</v>
      </c>
      <c r="FW3" s="732">
        <v>0</v>
      </c>
      <c r="FX3" s="732">
        <v>0</v>
      </c>
      <c r="FY3" s="732">
        <v>0</v>
      </c>
      <c r="FZ3" s="732">
        <v>0</v>
      </c>
      <c r="GA3" s="732">
        <v>0</v>
      </c>
      <c r="GB3" s="732">
        <v>0</v>
      </c>
      <c r="GC3" s="732">
        <v>0</v>
      </c>
      <c r="GD3" s="732">
        <v>0</v>
      </c>
      <c r="GE3" s="732">
        <v>0</v>
      </c>
      <c r="GF3" s="732">
        <v>0</v>
      </c>
      <c r="GG3" s="732">
        <v>0</v>
      </c>
      <c r="GH3" s="732">
        <v>0</v>
      </c>
      <c r="GI3" s="732">
        <v>0</v>
      </c>
      <c r="GJ3" s="732">
        <v>0</v>
      </c>
      <c r="GK3" s="732">
        <v>0</v>
      </c>
      <c r="GL3" s="732">
        <v>0</v>
      </c>
      <c r="GM3" s="732">
        <v>0</v>
      </c>
      <c r="GN3" s="732">
        <v>0</v>
      </c>
      <c r="GO3" s="732">
        <v>0</v>
      </c>
      <c r="GP3" s="732">
        <v>0</v>
      </c>
      <c r="GQ3" s="732">
        <v>0</v>
      </c>
      <c r="GR3" s="732">
        <v>0</v>
      </c>
      <c r="GS3" s="732">
        <v>0</v>
      </c>
      <c r="GT3" s="732">
        <v>0</v>
      </c>
      <c r="GU3" s="732">
        <v>0</v>
      </c>
      <c r="GV3" s="732">
        <v>0</v>
      </c>
      <c r="GW3" s="732">
        <v>0</v>
      </c>
      <c r="GX3" s="732">
        <v>0</v>
      </c>
      <c r="GY3" s="732">
        <v>0</v>
      </c>
      <c r="GZ3" s="732">
        <v>0</v>
      </c>
      <c r="HA3" s="732">
        <v>0</v>
      </c>
      <c r="HB3" s="732">
        <v>0</v>
      </c>
      <c r="HC3" s="732">
        <v>4.6019999999999998E-2</v>
      </c>
      <c r="HD3" s="732">
        <v>0</v>
      </c>
      <c r="HE3" s="732">
        <v>0</v>
      </c>
      <c r="HF3" s="732">
        <v>0</v>
      </c>
      <c r="HG3" s="732">
        <v>0</v>
      </c>
      <c r="HH3" s="732">
        <v>0</v>
      </c>
      <c r="HI3" s="732">
        <v>0</v>
      </c>
      <c r="HJ3" s="732">
        <v>0</v>
      </c>
      <c r="HK3" s="732">
        <v>0</v>
      </c>
      <c r="HL3" s="732">
        <v>0</v>
      </c>
      <c r="HM3" s="732">
        <v>0</v>
      </c>
      <c r="HN3" s="732">
        <v>0</v>
      </c>
      <c r="HO3" s="732">
        <v>0</v>
      </c>
      <c r="HP3" s="732">
        <v>0</v>
      </c>
      <c r="HQ3" s="732">
        <v>0</v>
      </c>
      <c r="HR3" s="732">
        <v>0</v>
      </c>
      <c r="HS3" s="732">
        <v>0</v>
      </c>
      <c r="HT3" s="732">
        <v>0</v>
      </c>
      <c r="HU3" s="732">
        <v>0</v>
      </c>
      <c r="HV3" s="732">
        <v>0</v>
      </c>
      <c r="HW3" s="732">
        <v>0</v>
      </c>
      <c r="HX3" s="732">
        <v>0</v>
      </c>
      <c r="HY3" s="732">
        <v>0</v>
      </c>
      <c r="HZ3" s="732">
        <v>0</v>
      </c>
      <c r="IA3" s="732">
        <v>0</v>
      </c>
      <c r="IB3" s="732">
        <v>0</v>
      </c>
      <c r="IC3" s="732">
        <v>0</v>
      </c>
      <c r="ID3" s="732">
        <v>0</v>
      </c>
      <c r="IE3" s="732">
        <v>0</v>
      </c>
      <c r="IF3" s="732">
        <v>0</v>
      </c>
      <c r="IG3" s="732">
        <v>0</v>
      </c>
      <c r="IH3" s="732">
        <v>0</v>
      </c>
      <c r="II3" s="732">
        <v>0</v>
      </c>
      <c r="IJ3" s="732">
        <v>0</v>
      </c>
      <c r="IK3" s="732">
        <v>0</v>
      </c>
      <c r="IL3" s="732">
        <v>0</v>
      </c>
      <c r="IM3" s="732">
        <v>0</v>
      </c>
      <c r="IN3" s="732">
        <v>0</v>
      </c>
      <c r="IO3" s="732">
        <v>0</v>
      </c>
      <c r="IP3" s="732">
        <v>0</v>
      </c>
      <c r="IQ3" s="732">
        <v>0</v>
      </c>
      <c r="IR3" s="732">
        <v>0</v>
      </c>
      <c r="IS3" s="732">
        <v>0</v>
      </c>
      <c r="IT3" s="732">
        <v>0</v>
      </c>
      <c r="IU3" s="732">
        <v>0</v>
      </c>
      <c r="IV3" s="732">
        <v>0</v>
      </c>
      <c r="IW3" s="732">
        <v>0</v>
      </c>
      <c r="IX3" s="732">
        <v>0</v>
      </c>
      <c r="IY3" s="732">
        <v>0</v>
      </c>
      <c r="IZ3" s="732">
        <v>0</v>
      </c>
      <c r="JA3" s="732">
        <v>0</v>
      </c>
    </row>
    <row r="4" spans="1:261" x14ac:dyDescent="0.2">
      <c r="A4" s="734">
        <v>3801</v>
      </c>
      <c r="B4" s="734">
        <v>31709</v>
      </c>
      <c r="C4" s="732">
        <v>35</v>
      </c>
      <c r="D4" s="732">
        <v>2021</v>
      </c>
      <c r="E4" s="732">
        <v>5392</v>
      </c>
      <c r="F4" s="732">
        <v>0</v>
      </c>
      <c r="G4" s="732">
        <v>879.89200000000005</v>
      </c>
      <c r="H4" s="732">
        <v>825.40600000000006</v>
      </c>
      <c r="I4" s="732">
        <v>825.40600000000006</v>
      </c>
      <c r="J4" s="732">
        <v>879.89200000000005</v>
      </c>
      <c r="K4" s="732">
        <v>0</v>
      </c>
      <c r="L4" s="732">
        <v>6541</v>
      </c>
      <c r="M4" s="732">
        <v>0</v>
      </c>
      <c r="N4" s="732">
        <v>0</v>
      </c>
      <c r="P4" s="732">
        <v>904.08</v>
      </c>
      <c r="Q4" s="732">
        <v>0</v>
      </c>
      <c r="R4" s="732">
        <v>372096</v>
      </c>
      <c r="S4" s="732">
        <v>411.57400000000001</v>
      </c>
      <c r="U4" s="732">
        <v>260292</v>
      </c>
      <c r="V4" s="732">
        <v>31.64</v>
      </c>
      <c r="W4" s="732">
        <v>20696</v>
      </c>
      <c r="X4" s="732">
        <v>20696</v>
      </c>
      <c r="Z4" s="732">
        <v>0</v>
      </c>
      <c r="AA4" s="732">
        <v>1</v>
      </c>
      <c r="AB4" s="732">
        <v>1</v>
      </c>
      <c r="AC4" s="732">
        <v>0</v>
      </c>
      <c r="AD4" s="732" t="s">
        <v>318</v>
      </c>
      <c r="AE4" s="732">
        <v>0</v>
      </c>
      <c r="AH4" s="732">
        <v>0</v>
      </c>
      <c r="AI4" s="732">
        <v>0</v>
      </c>
      <c r="AJ4" s="732">
        <v>5104</v>
      </c>
      <c r="AK4" s="732" t="s">
        <v>787</v>
      </c>
      <c r="AL4" s="732" t="s">
        <v>55</v>
      </c>
      <c r="AM4" s="732">
        <v>0</v>
      </c>
      <c r="AN4" s="732">
        <v>0</v>
      </c>
      <c r="AO4" s="732">
        <v>0</v>
      </c>
      <c r="AP4" s="732">
        <v>0</v>
      </c>
      <c r="AQ4" s="732">
        <v>0</v>
      </c>
      <c r="AR4" s="732">
        <v>0</v>
      </c>
      <c r="AS4" s="732">
        <v>0</v>
      </c>
      <c r="AT4" s="732">
        <v>0</v>
      </c>
      <c r="AU4" s="732">
        <v>0</v>
      </c>
      <c r="AV4" s="732">
        <v>-253</v>
      </c>
      <c r="AW4" s="732">
        <v>8749630</v>
      </c>
      <c r="AX4" s="732">
        <v>8482375</v>
      </c>
      <c r="AY4" s="732">
        <v>5306154</v>
      </c>
      <c r="AZ4" s="732">
        <v>457706</v>
      </c>
      <c r="BA4" s="732">
        <v>47.083000000000006</v>
      </c>
      <c r="BB4" s="732">
        <v>34532</v>
      </c>
      <c r="BC4" s="732">
        <v>34532</v>
      </c>
      <c r="BD4" s="732">
        <v>43.995000000000005</v>
      </c>
      <c r="BE4" s="732">
        <v>0</v>
      </c>
      <c r="BF4" s="732">
        <v>7303616</v>
      </c>
      <c r="BG4" s="732">
        <v>0</v>
      </c>
      <c r="BH4" s="732">
        <v>311.31</v>
      </c>
      <c r="BI4" s="732">
        <v>85610</v>
      </c>
      <c r="BJ4" s="732">
        <v>12</v>
      </c>
      <c r="BK4" s="732">
        <v>0</v>
      </c>
      <c r="BL4" s="732">
        <v>0</v>
      </c>
      <c r="BM4" s="732">
        <v>0</v>
      </c>
      <c r="BN4" s="732">
        <v>0</v>
      </c>
      <c r="BO4" s="732">
        <v>0</v>
      </c>
      <c r="BP4" s="732">
        <v>0</v>
      </c>
      <c r="BQ4" s="732">
        <v>5392</v>
      </c>
      <c r="BR4" s="732">
        <v>1</v>
      </c>
      <c r="BS4" s="732">
        <v>0</v>
      </c>
      <c r="BT4" s="732">
        <v>0</v>
      </c>
      <c r="BU4" s="732">
        <v>0</v>
      </c>
      <c r="BV4" s="732">
        <v>0</v>
      </c>
      <c r="BW4" s="732">
        <v>0</v>
      </c>
      <c r="BX4" s="732">
        <v>0</v>
      </c>
      <c r="BY4" s="732">
        <v>0</v>
      </c>
      <c r="BZ4" s="732">
        <v>0</v>
      </c>
      <c r="CA4" s="732">
        <v>0</v>
      </c>
      <c r="CB4" s="732">
        <v>0</v>
      </c>
      <c r="CC4" s="732">
        <v>0</v>
      </c>
      <c r="CG4" s="732">
        <v>0</v>
      </c>
      <c r="CH4" s="732">
        <v>181645</v>
      </c>
      <c r="CI4" s="732">
        <v>0</v>
      </c>
      <c r="CJ4" s="732">
        <v>4</v>
      </c>
      <c r="CK4" s="732">
        <v>0</v>
      </c>
      <c r="CL4" s="732">
        <v>0</v>
      </c>
      <c r="CN4" s="732">
        <v>0</v>
      </c>
      <c r="CO4" s="732">
        <v>1</v>
      </c>
      <c r="CP4" s="732">
        <v>0</v>
      </c>
      <c r="CQ4" s="732">
        <v>8.3000000000000004E-2</v>
      </c>
      <c r="CR4" s="732">
        <v>965.57100000000003</v>
      </c>
      <c r="CS4" s="732">
        <v>0</v>
      </c>
      <c r="CT4" s="732">
        <v>0</v>
      </c>
      <c r="CU4" s="732">
        <v>0</v>
      </c>
      <c r="CV4" s="732">
        <v>0</v>
      </c>
      <c r="CW4" s="732">
        <v>0</v>
      </c>
      <c r="CX4" s="732">
        <v>0</v>
      </c>
      <c r="CY4" s="732">
        <v>0</v>
      </c>
      <c r="CZ4" s="732">
        <v>0</v>
      </c>
      <c r="DA4" s="732">
        <v>1</v>
      </c>
      <c r="DB4" s="732">
        <v>5398981</v>
      </c>
      <c r="DC4" s="732">
        <v>0</v>
      </c>
      <c r="DD4" s="732">
        <v>0</v>
      </c>
      <c r="DE4" s="732">
        <v>1026280</v>
      </c>
      <c r="DF4" s="732">
        <v>1026280</v>
      </c>
      <c r="DG4" s="732">
        <v>784.49800000000005</v>
      </c>
      <c r="DH4" s="732">
        <v>0</v>
      </c>
      <c r="DI4" s="732">
        <v>0</v>
      </c>
      <c r="DK4" s="732">
        <v>5392</v>
      </c>
      <c r="DL4" s="732">
        <v>0</v>
      </c>
      <c r="DM4" s="732">
        <v>720849</v>
      </c>
      <c r="DN4" s="732">
        <v>0</v>
      </c>
      <c r="DO4" s="732">
        <v>0</v>
      </c>
      <c r="DP4" s="732">
        <v>0</v>
      </c>
      <c r="DQ4" s="732">
        <v>0</v>
      </c>
      <c r="DR4" s="732">
        <v>0</v>
      </c>
      <c r="DS4" s="732">
        <v>0</v>
      </c>
      <c r="DT4" s="732">
        <v>0</v>
      </c>
      <c r="DU4" s="732">
        <v>0</v>
      </c>
      <c r="DV4" s="732">
        <v>0</v>
      </c>
      <c r="DW4" s="732">
        <v>0</v>
      </c>
      <c r="DX4" s="732">
        <v>0</v>
      </c>
      <c r="DY4" s="732">
        <v>0</v>
      </c>
      <c r="DZ4" s="732">
        <v>0</v>
      </c>
      <c r="EA4" s="732">
        <v>0</v>
      </c>
      <c r="EB4" s="732">
        <v>0</v>
      </c>
      <c r="EC4" s="732">
        <v>43.117000000000004</v>
      </c>
      <c r="ED4" s="732">
        <v>310231</v>
      </c>
      <c r="EE4" s="732">
        <v>0</v>
      </c>
      <c r="EF4" s="732">
        <v>0</v>
      </c>
      <c r="EG4" s="732">
        <v>0</v>
      </c>
      <c r="EH4" s="732">
        <v>410618</v>
      </c>
      <c r="EI4" s="732">
        <v>0</v>
      </c>
      <c r="EJ4" s="732">
        <v>0</v>
      </c>
      <c r="EK4" s="732">
        <v>19.077000000000002</v>
      </c>
      <c r="EL4" s="732">
        <v>0</v>
      </c>
      <c r="EM4" s="732">
        <v>0</v>
      </c>
      <c r="EN4" s="732">
        <v>1.109</v>
      </c>
      <c r="EO4" s="732">
        <v>0</v>
      </c>
      <c r="EP4" s="732">
        <v>0</v>
      </c>
      <c r="EQ4" s="732">
        <v>20.186</v>
      </c>
      <c r="ER4" s="732">
        <v>0</v>
      </c>
      <c r="ES4" s="732">
        <v>62.776000000000003</v>
      </c>
      <c r="ET4" s="732">
        <v>23562</v>
      </c>
      <c r="EU4" s="732">
        <v>457706</v>
      </c>
      <c r="EV4" s="732">
        <v>0</v>
      </c>
      <c r="EW4" s="732">
        <v>0</v>
      </c>
      <c r="EX4" s="732">
        <v>0</v>
      </c>
      <c r="EZ4" s="732">
        <v>7141784</v>
      </c>
      <c r="FA4" s="732">
        <v>0</v>
      </c>
      <c r="FB4" s="732">
        <v>7599490</v>
      </c>
      <c r="FC4" s="732">
        <v>0.97326799999999991</v>
      </c>
      <c r="FD4" s="732">
        <v>0</v>
      </c>
      <c r="FE4" s="732">
        <v>1105147</v>
      </c>
      <c r="FF4" s="732">
        <v>235444</v>
      </c>
      <c r="FG4" s="732">
        <v>5.6818E-2</v>
      </c>
      <c r="FH4" s="732">
        <v>5.1494999999999999E-2</v>
      </c>
      <c r="FI4" s="732">
        <v>0</v>
      </c>
      <c r="FJ4" s="732">
        <v>0</v>
      </c>
      <c r="FK4" s="732">
        <v>1431.037</v>
      </c>
      <c r="FL4" s="732">
        <v>9121726</v>
      </c>
      <c r="FM4" s="732">
        <v>0</v>
      </c>
      <c r="FN4" s="732">
        <v>0</v>
      </c>
      <c r="FO4" s="732">
        <v>9661</v>
      </c>
      <c r="FP4" s="732">
        <v>0</v>
      </c>
      <c r="FQ4" s="732">
        <v>9661</v>
      </c>
      <c r="FR4" s="732">
        <v>9661</v>
      </c>
      <c r="FS4" s="732">
        <v>0</v>
      </c>
      <c r="FT4" s="732">
        <v>0</v>
      </c>
      <c r="FU4" s="732">
        <v>0</v>
      </c>
      <c r="FV4" s="732">
        <v>0</v>
      </c>
      <c r="FW4" s="732">
        <v>0</v>
      </c>
      <c r="FX4" s="732">
        <v>0</v>
      </c>
      <c r="FY4" s="732">
        <v>0</v>
      </c>
      <c r="FZ4" s="732">
        <v>0</v>
      </c>
      <c r="GA4" s="732">
        <v>0</v>
      </c>
      <c r="GB4" s="732">
        <v>302881</v>
      </c>
      <c r="GC4" s="732">
        <v>302881</v>
      </c>
      <c r="GD4" s="732">
        <v>34.300000000000004</v>
      </c>
      <c r="GF4" s="732">
        <v>0</v>
      </c>
      <c r="GG4" s="732">
        <v>0</v>
      </c>
      <c r="GH4" s="732">
        <v>0</v>
      </c>
      <c r="GI4" s="732">
        <v>0</v>
      </c>
      <c r="GJ4" s="732">
        <v>0</v>
      </c>
      <c r="GK4" s="732">
        <v>4999</v>
      </c>
      <c r="GL4" s="732">
        <v>9474</v>
      </c>
      <c r="GM4" s="732">
        <v>0</v>
      </c>
      <c r="GN4" s="732">
        <v>0</v>
      </c>
      <c r="GO4" s="732">
        <v>0</v>
      </c>
      <c r="GP4" s="732">
        <v>8940081</v>
      </c>
      <c r="GQ4" s="732">
        <v>8940081</v>
      </c>
      <c r="GR4" s="732">
        <v>0</v>
      </c>
      <c r="GS4" s="732">
        <v>0</v>
      </c>
      <c r="GT4" s="732">
        <v>0</v>
      </c>
      <c r="HB4" s="732">
        <v>292382768</v>
      </c>
      <c r="HC4" s="732">
        <v>4.6019999999999998E-2</v>
      </c>
      <c r="HD4" s="732">
        <v>158083</v>
      </c>
      <c r="IE4" s="732">
        <v>0</v>
      </c>
    </row>
    <row r="5" spans="1:261" x14ac:dyDescent="0.2">
      <c r="A5" s="734">
        <v>13801</v>
      </c>
      <c r="B5" s="734">
        <v>31709</v>
      </c>
      <c r="C5" s="732">
        <v>35</v>
      </c>
      <c r="D5" s="732">
        <v>2021</v>
      </c>
      <c r="E5" s="732">
        <v>5392</v>
      </c>
      <c r="F5" s="732">
        <v>0</v>
      </c>
      <c r="G5" s="732">
        <v>372.327</v>
      </c>
      <c r="H5" s="732">
        <v>363.983</v>
      </c>
      <c r="I5" s="732">
        <v>363.983</v>
      </c>
      <c r="J5" s="732">
        <v>372.327</v>
      </c>
      <c r="K5" s="732">
        <v>0</v>
      </c>
      <c r="L5" s="732">
        <v>6541</v>
      </c>
      <c r="M5" s="732">
        <v>0</v>
      </c>
      <c r="N5" s="732">
        <v>0</v>
      </c>
      <c r="P5" s="732">
        <v>405.72200000000004</v>
      </c>
      <c r="Q5" s="732">
        <v>0</v>
      </c>
      <c r="R5" s="732">
        <v>166985</v>
      </c>
      <c r="S5" s="732">
        <v>411.57400000000001</v>
      </c>
      <c r="U5" s="732">
        <v>116812</v>
      </c>
      <c r="V5" s="732">
        <v>6.9950000000000001</v>
      </c>
      <c r="W5" s="732">
        <v>4575</v>
      </c>
      <c r="X5" s="732">
        <v>4575</v>
      </c>
      <c r="Z5" s="732">
        <v>0</v>
      </c>
      <c r="AA5" s="732">
        <v>1</v>
      </c>
      <c r="AB5" s="732">
        <v>1</v>
      </c>
      <c r="AC5" s="732">
        <v>0</v>
      </c>
      <c r="AD5" s="732" t="s">
        <v>318</v>
      </c>
      <c r="AE5" s="732">
        <v>0</v>
      </c>
      <c r="AH5" s="732">
        <v>0</v>
      </c>
      <c r="AI5" s="732">
        <v>0</v>
      </c>
      <c r="AJ5" s="732">
        <v>5104</v>
      </c>
      <c r="AK5" s="732" t="s">
        <v>787</v>
      </c>
      <c r="AL5" s="732" t="s">
        <v>56</v>
      </c>
      <c r="AM5" s="732">
        <v>0</v>
      </c>
      <c r="AN5" s="732">
        <v>0</v>
      </c>
      <c r="AO5" s="732">
        <v>0</v>
      </c>
      <c r="AP5" s="732">
        <v>0</v>
      </c>
      <c r="AQ5" s="732">
        <v>0</v>
      </c>
      <c r="AR5" s="732">
        <v>0</v>
      </c>
      <c r="AS5" s="732">
        <v>0</v>
      </c>
      <c r="AT5" s="732">
        <v>0</v>
      </c>
      <c r="AU5" s="732">
        <v>0</v>
      </c>
      <c r="AV5" s="732">
        <v>-190994</v>
      </c>
      <c r="AW5" s="732">
        <v>3538663</v>
      </c>
      <c r="AX5" s="732">
        <v>3451686</v>
      </c>
      <c r="AY5" s="732">
        <v>2152282</v>
      </c>
      <c r="AZ5" s="732">
        <v>166985</v>
      </c>
      <c r="BA5" s="732">
        <v>39.167000000000002</v>
      </c>
      <c r="BB5" s="732">
        <v>14612</v>
      </c>
      <c r="BC5" s="732">
        <v>14612</v>
      </c>
      <c r="BD5" s="732">
        <v>18.616</v>
      </c>
      <c r="BE5" s="732">
        <v>0</v>
      </c>
      <c r="BF5" s="732">
        <v>2988123</v>
      </c>
      <c r="BG5" s="732">
        <v>0</v>
      </c>
      <c r="BH5" s="732">
        <v>0</v>
      </c>
      <c r="BI5" s="732">
        <v>0</v>
      </c>
      <c r="BJ5" s="732">
        <v>12</v>
      </c>
      <c r="BK5" s="732">
        <v>0</v>
      </c>
      <c r="BL5" s="732">
        <v>0</v>
      </c>
      <c r="BM5" s="732">
        <v>0</v>
      </c>
      <c r="BN5" s="732">
        <v>0</v>
      </c>
      <c r="BO5" s="732">
        <v>0</v>
      </c>
      <c r="BP5" s="732">
        <v>0</v>
      </c>
      <c r="BQ5" s="732">
        <v>5392</v>
      </c>
      <c r="BR5" s="732">
        <v>1</v>
      </c>
      <c r="BS5" s="732">
        <v>0</v>
      </c>
      <c r="BT5" s="732">
        <v>0</v>
      </c>
      <c r="BU5" s="732">
        <v>0</v>
      </c>
      <c r="BV5" s="732">
        <v>0</v>
      </c>
      <c r="BW5" s="732">
        <v>0</v>
      </c>
      <c r="BX5" s="732">
        <v>0</v>
      </c>
      <c r="BY5" s="732">
        <v>0</v>
      </c>
      <c r="BZ5" s="732">
        <v>0</v>
      </c>
      <c r="CA5" s="732">
        <v>0</v>
      </c>
      <c r="CB5" s="732">
        <v>0</v>
      </c>
      <c r="CC5" s="732">
        <v>0</v>
      </c>
      <c r="CG5" s="732">
        <v>0</v>
      </c>
      <c r="CH5" s="732">
        <v>86977</v>
      </c>
      <c r="CI5" s="732">
        <v>0</v>
      </c>
      <c r="CJ5" s="732">
        <v>4</v>
      </c>
      <c r="CK5" s="732">
        <v>0</v>
      </c>
      <c r="CL5" s="732">
        <v>0</v>
      </c>
      <c r="CN5" s="732">
        <v>0</v>
      </c>
      <c r="CO5" s="732">
        <v>1</v>
      </c>
      <c r="CP5" s="732">
        <v>0</v>
      </c>
      <c r="CQ5" s="732">
        <v>2</v>
      </c>
      <c r="CR5" s="732">
        <v>384.47900000000004</v>
      </c>
      <c r="CS5" s="732">
        <v>0</v>
      </c>
      <c r="CT5" s="732">
        <v>0</v>
      </c>
      <c r="CU5" s="732">
        <v>0</v>
      </c>
      <c r="CV5" s="732">
        <v>0</v>
      </c>
      <c r="CW5" s="732">
        <v>0</v>
      </c>
      <c r="CX5" s="732">
        <v>0</v>
      </c>
      <c r="CY5" s="732">
        <v>0</v>
      </c>
      <c r="CZ5" s="732">
        <v>0</v>
      </c>
      <c r="DA5" s="732">
        <v>1</v>
      </c>
      <c r="DB5" s="732">
        <v>2380813</v>
      </c>
      <c r="DC5" s="732">
        <v>0</v>
      </c>
      <c r="DD5" s="732">
        <v>0</v>
      </c>
      <c r="DE5" s="732">
        <v>478801</v>
      </c>
      <c r="DF5" s="732">
        <v>478801</v>
      </c>
      <c r="DG5" s="732">
        <v>366</v>
      </c>
      <c r="DH5" s="732">
        <v>0</v>
      </c>
      <c r="DI5" s="732">
        <v>0</v>
      </c>
      <c r="DK5" s="732">
        <v>5392</v>
      </c>
      <c r="DL5" s="732">
        <v>0</v>
      </c>
      <c r="DM5" s="732">
        <v>191395</v>
      </c>
      <c r="DN5" s="732">
        <v>0</v>
      </c>
      <c r="DO5" s="732">
        <v>0</v>
      </c>
      <c r="DP5" s="732">
        <v>0</v>
      </c>
      <c r="DQ5" s="732">
        <v>0</v>
      </c>
      <c r="DR5" s="732">
        <v>0</v>
      </c>
      <c r="DS5" s="732">
        <v>0</v>
      </c>
      <c r="DT5" s="732">
        <v>0</v>
      </c>
      <c r="DU5" s="732">
        <v>0</v>
      </c>
      <c r="DV5" s="732">
        <v>0</v>
      </c>
      <c r="DW5" s="732">
        <v>0</v>
      </c>
      <c r="DX5" s="732">
        <v>0</v>
      </c>
      <c r="DY5" s="732">
        <v>0</v>
      </c>
      <c r="DZ5" s="732">
        <v>0</v>
      </c>
      <c r="EA5" s="732">
        <v>0</v>
      </c>
      <c r="EB5" s="732">
        <v>0</v>
      </c>
      <c r="EC5" s="732">
        <v>1.5770000000000002</v>
      </c>
      <c r="ED5" s="732">
        <v>11347</v>
      </c>
      <c r="EE5" s="732">
        <v>0</v>
      </c>
      <c r="EF5" s="732">
        <v>0</v>
      </c>
      <c r="EG5" s="732">
        <v>0</v>
      </c>
      <c r="EH5" s="732">
        <v>180048</v>
      </c>
      <c r="EI5" s="732">
        <v>0</v>
      </c>
      <c r="EJ5" s="732">
        <v>0</v>
      </c>
      <c r="EK5" s="732">
        <v>7.0940000000000003</v>
      </c>
      <c r="EL5" s="732">
        <v>0</v>
      </c>
      <c r="EM5" s="732">
        <v>3.0000000000000001E-3</v>
      </c>
      <c r="EN5" s="732">
        <v>1.2470000000000001</v>
      </c>
      <c r="EO5" s="732">
        <v>0</v>
      </c>
      <c r="EP5" s="732">
        <v>0</v>
      </c>
      <c r="EQ5" s="732">
        <v>8.3440000000000012</v>
      </c>
      <c r="ER5" s="732">
        <v>0</v>
      </c>
      <c r="ES5" s="732">
        <v>27.526</v>
      </c>
      <c r="ET5" s="732">
        <v>20084</v>
      </c>
      <c r="EU5" s="732">
        <v>166985</v>
      </c>
      <c r="EV5" s="732">
        <v>0</v>
      </c>
      <c r="EW5" s="732">
        <v>0</v>
      </c>
      <c r="EX5" s="732">
        <v>0</v>
      </c>
      <c r="EZ5" s="732">
        <v>2903211</v>
      </c>
      <c r="FA5" s="732">
        <v>0</v>
      </c>
      <c r="FB5" s="732">
        <v>3070196</v>
      </c>
      <c r="FC5" s="732">
        <v>0.97326799999999991</v>
      </c>
      <c r="FD5" s="732">
        <v>0</v>
      </c>
      <c r="FE5" s="732">
        <v>452148</v>
      </c>
      <c r="FF5" s="732">
        <v>96327</v>
      </c>
      <c r="FG5" s="732">
        <v>5.6818E-2</v>
      </c>
      <c r="FH5" s="732">
        <v>5.1494999999999999E-2</v>
      </c>
      <c r="FI5" s="732">
        <v>0</v>
      </c>
      <c r="FJ5" s="732">
        <v>0</v>
      </c>
      <c r="FK5" s="732">
        <v>585.47900000000004</v>
      </c>
      <c r="FL5" s="732">
        <v>3705648</v>
      </c>
      <c r="FM5" s="732">
        <v>0</v>
      </c>
      <c r="FN5" s="732">
        <v>0</v>
      </c>
      <c r="FO5" s="732">
        <v>0</v>
      </c>
      <c r="FP5" s="732">
        <v>0</v>
      </c>
      <c r="FQ5" s="732">
        <v>0</v>
      </c>
      <c r="FR5" s="732">
        <v>0</v>
      </c>
      <c r="FS5" s="732">
        <v>0</v>
      </c>
      <c r="FT5" s="732">
        <v>0</v>
      </c>
      <c r="FU5" s="732">
        <v>0</v>
      </c>
      <c r="FV5" s="732">
        <v>0</v>
      </c>
      <c r="FW5" s="732">
        <v>0</v>
      </c>
      <c r="FX5" s="732">
        <v>0</v>
      </c>
      <c r="FY5" s="732">
        <v>0</v>
      </c>
      <c r="FZ5" s="732">
        <v>0</v>
      </c>
      <c r="GA5" s="732">
        <v>0</v>
      </c>
      <c r="GB5" s="732">
        <v>0</v>
      </c>
      <c r="GC5" s="732">
        <v>0</v>
      </c>
      <c r="GD5" s="732">
        <v>0</v>
      </c>
      <c r="GF5" s="732">
        <v>0</v>
      </c>
      <c r="GG5" s="732">
        <v>0</v>
      </c>
      <c r="GH5" s="732">
        <v>0</v>
      </c>
      <c r="GI5" s="732">
        <v>0</v>
      </c>
      <c r="GJ5" s="732">
        <v>0</v>
      </c>
      <c r="GK5" s="732">
        <v>5082</v>
      </c>
      <c r="GL5" s="732">
        <v>11274</v>
      </c>
      <c r="GM5" s="732">
        <v>0</v>
      </c>
      <c r="GN5" s="732">
        <v>0</v>
      </c>
      <c r="GO5" s="732">
        <v>0</v>
      </c>
      <c r="GP5" s="732">
        <v>3618671</v>
      </c>
      <c r="GQ5" s="732">
        <v>3618671</v>
      </c>
      <c r="GR5" s="732">
        <v>0</v>
      </c>
      <c r="GS5" s="732">
        <v>0</v>
      </c>
      <c r="GT5" s="732">
        <v>0</v>
      </c>
      <c r="HB5" s="732">
        <v>292382768</v>
      </c>
      <c r="HC5" s="732">
        <v>4.6019999999999998E-2</v>
      </c>
      <c r="HD5" s="732">
        <v>66893</v>
      </c>
      <c r="IE5" s="732">
        <v>0</v>
      </c>
    </row>
    <row r="6" spans="1:261" x14ac:dyDescent="0.2">
      <c r="A6" s="734">
        <v>14801</v>
      </c>
      <c r="B6" s="734">
        <v>31709</v>
      </c>
      <c r="C6" s="732">
        <v>35</v>
      </c>
      <c r="D6" s="732">
        <v>2021</v>
      </c>
      <c r="E6" s="732">
        <v>5392</v>
      </c>
      <c r="F6" s="732">
        <v>0</v>
      </c>
      <c r="G6" s="732">
        <v>1248.403</v>
      </c>
      <c r="H6" s="732">
        <v>1119.259</v>
      </c>
      <c r="I6" s="732">
        <v>1119.259</v>
      </c>
      <c r="J6" s="732">
        <v>1248.403</v>
      </c>
      <c r="K6" s="732">
        <v>0</v>
      </c>
      <c r="L6" s="732">
        <v>6541</v>
      </c>
      <c r="M6" s="732">
        <v>0</v>
      </c>
      <c r="N6" s="732">
        <v>0</v>
      </c>
      <c r="P6" s="732">
        <v>1520.8500000000001</v>
      </c>
      <c r="Q6" s="732">
        <v>0</v>
      </c>
      <c r="R6" s="732">
        <v>625942</v>
      </c>
      <c r="S6" s="732">
        <v>411.57400000000001</v>
      </c>
      <c r="U6" s="732">
        <v>437866</v>
      </c>
      <c r="V6" s="732">
        <v>126.39200000000001</v>
      </c>
      <c r="W6" s="732">
        <v>82673</v>
      </c>
      <c r="X6" s="732">
        <v>82673</v>
      </c>
      <c r="Z6" s="732">
        <v>0</v>
      </c>
      <c r="AA6" s="732">
        <v>1</v>
      </c>
      <c r="AB6" s="732">
        <v>1</v>
      </c>
      <c r="AC6" s="732">
        <v>0</v>
      </c>
      <c r="AD6" s="732" t="s">
        <v>318</v>
      </c>
      <c r="AE6" s="732">
        <v>0</v>
      </c>
      <c r="AH6" s="732">
        <v>0</v>
      </c>
      <c r="AI6" s="732">
        <v>0</v>
      </c>
      <c r="AJ6" s="732">
        <v>5104</v>
      </c>
      <c r="AK6" s="732" t="s">
        <v>787</v>
      </c>
      <c r="AL6" s="732" t="s">
        <v>37</v>
      </c>
      <c r="AM6" s="732">
        <v>0</v>
      </c>
      <c r="AN6" s="732">
        <v>0</v>
      </c>
      <c r="AO6" s="732">
        <v>0</v>
      </c>
      <c r="AP6" s="732">
        <v>0</v>
      </c>
      <c r="AQ6" s="732">
        <v>0</v>
      </c>
      <c r="AR6" s="732">
        <v>0</v>
      </c>
      <c r="AS6" s="732">
        <v>0</v>
      </c>
      <c r="AT6" s="732">
        <v>0</v>
      </c>
      <c r="AU6" s="732">
        <v>0</v>
      </c>
      <c r="AV6" s="732">
        <v>-63778</v>
      </c>
      <c r="AW6" s="732">
        <v>14145249</v>
      </c>
      <c r="AX6" s="732">
        <v>13383351</v>
      </c>
      <c r="AY6" s="732">
        <v>8390102</v>
      </c>
      <c r="AZ6" s="732">
        <v>1163550</v>
      </c>
      <c r="BA6" s="732">
        <v>0</v>
      </c>
      <c r="BB6" s="732">
        <v>0</v>
      </c>
      <c r="BC6" s="732">
        <v>0</v>
      </c>
      <c r="BD6" s="732">
        <v>0</v>
      </c>
      <c r="BE6" s="732">
        <v>0</v>
      </c>
      <c r="BF6" s="732">
        <v>11568196</v>
      </c>
      <c r="BG6" s="732">
        <v>0</v>
      </c>
      <c r="BH6" s="732">
        <v>1962.048</v>
      </c>
      <c r="BI6" s="732">
        <v>343311</v>
      </c>
      <c r="BJ6" s="732">
        <v>12</v>
      </c>
      <c r="BK6" s="732">
        <v>0</v>
      </c>
      <c r="BL6" s="732">
        <v>0</v>
      </c>
      <c r="BM6" s="732">
        <v>0</v>
      </c>
      <c r="BN6" s="732">
        <v>0</v>
      </c>
      <c r="BO6" s="732">
        <v>0</v>
      </c>
      <c r="BP6" s="732">
        <v>0</v>
      </c>
      <c r="BQ6" s="732">
        <v>5392</v>
      </c>
      <c r="BR6" s="732">
        <v>1</v>
      </c>
      <c r="BS6" s="732">
        <v>0</v>
      </c>
      <c r="BT6" s="732">
        <v>0</v>
      </c>
      <c r="BU6" s="732">
        <v>0</v>
      </c>
      <c r="BV6" s="732">
        <v>0</v>
      </c>
      <c r="BW6" s="732">
        <v>0</v>
      </c>
      <c r="BX6" s="732">
        <v>0</v>
      </c>
      <c r="BY6" s="732">
        <v>0</v>
      </c>
      <c r="BZ6" s="732">
        <v>0</v>
      </c>
      <c r="CA6" s="732">
        <v>194.297</v>
      </c>
      <c r="CB6" s="732">
        <v>194297</v>
      </c>
      <c r="CC6" s="732">
        <v>0</v>
      </c>
      <c r="CG6" s="732">
        <v>0</v>
      </c>
      <c r="CH6" s="732">
        <v>224290</v>
      </c>
      <c r="CI6" s="732">
        <v>0</v>
      </c>
      <c r="CJ6" s="732">
        <v>4</v>
      </c>
      <c r="CK6" s="732">
        <v>0</v>
      </c>
      <c r="CL6" s="732">
        <v>0</v>
      </c>
      <c r="CN6" s="732">
        <v>0</v>
      </c>
      <c r="CO6" s="732">
        <v>1</v>
      </c>
      <c r="CP6" s="732">
        <v>3.222</v>
      </c>
      <c r="CQ6" s="732">
        <v>0</v>
      </c>
      <c r="CR6" s="732">
        <v>1504.597</v>
      </c>
      <c r="CS6" s="732">
        <v>0</v>
      </c>
      <c r="CT6" s="732">
        <v>0</v>
      </c>
      <c r="CU6" s="732">
        <v>0</v>
      </c>
      <c r="CV6" s="732">
        <v>0</v>
      </c>
      <c r="CW6" s="732">
        <v>0</v>
      </c>
      <c r="CX6" s="732">
        <v>0</v>
      </c>
      <c r="CY6" s="732">
        <v>0</v>
      </c>
      <c r="CZ6" s="732">
        <v>0</v>
      </c>
      <c r="DA6" s="732">
        <v>1</v>
      </c>
      <c r="DB6" s="732">
        <v>7321073</v>
      </c>
      <c r="DC6" s="732">
        <v>0</v>
      </c>
      <c r="DD6" s="732">
        <v>0</v>
      </c>
      <c r="DE6" s="732">
        <v>2258830</v>
      </c>
      <c r="DF6" s="732">
        <v>2309621</v>
      </c>
      <c r="DG6" s="732">
        <v>1726.67</v>
      </c>
      <c r="DH6" s="732">
        <v>0</v>
      </c>
      <c r="DI6" s="732">
        <v>50791</v>
      </c>
      <c r="DK6" s="732">
        <v>5392</v>
      </c>
      <c r="DL6" s="732">
        <v>0</v>
      </c>
      <c r="DM6" s="732">
        <v>1134645</v>
      </c>
      <c r="DN6" s="732">
        <v>0</v>
      </c>
      <c r="DO6" s="732">
        <v>0</v>
      </c>
      <c r="DP6" s="732">
        <v>0</v>
      </c>
      <c r="DQ6" s="732">
        <v>0</v>
      </c>
      <c r="DR6" s="732">
        <v>0</v>
      </c>
      <c r="DS6" s="732">
        <v>0</v>
      </c>
      <c r="DT6" s="732">
        <v>0</v>
      </c>
      <c r="DU6" s="732">
        <v>0</v>
      </c>
      <c r="DV6" s="732">
        <v>0</v>
      </c>
      <c r="DW6" s="732">
        <v>0</v>
      </c>
      <c r="DX6" s="732">
        <v>0</v>
      </c>
      <c r="DY6" s="732">
        <v>0</v>
      </c>
      <c r="DZ6" s="732">
        <v>0</v>
      </c>
      <c r="EA6" s="732">
        <v>5.0000000000000001E-3</v>
      </c>
      <c r="EB6" s="732">
        <v>0</v>
      </c>
      <c r="EC6" s="732">
        <v>125.73700000000001</v>
      </c>
      <c r="ED6" s="732">
        <v>904690</v>
      </c>
      <c r="EE6" s="732">
        <v>0</v>
      </c>
      <c r="EF6" s="732">
        <v>0</v>
      </c>
      <c r="EG6" s="732">
        <v>0</v>
      </c>
      <c r="EH6" s="732">
        <v>229955</v>
      </c>
      <c r="EI6" s="732">
        <v>0</v>
      </c>
      <c r="EJ6" s="732">
        <v>0</v>
      </c>
      <c r="EK6" s="732">
        <v>11.432</v>
      </c>
      <c r="EL6" s="732">
        <v>0</v>
      </c>
      <c r="EM6" s="732">
        <v>0</v>
      </c>
      <c r="EN6" s="732">
        <v>0.16700000000000001</v>
      </c>
      <c r="EO6" s="732">
        <v>0</v>
      </c>
      <c r="EP6" s="732">
        <v>0</v>
      </c>
      <c r="EQ6" s="732">
        <v>11.604000000000001</v>
      </c>
      <c r="ER6" s="732">
        <v>0</v>
      </c>
      <c r="ES6" s="732">
        <v>35.155999999999999</v>
      </c>
      <c r="ET6" s="732">
        <v>0</v>
      </c>
      <c r="EU6" s="732">
        <v>1163550</v>
      </c>
      <c r="EV6" s="732">
        <v>0</v>
      </c>
      <c r="EW6" s="732">
        <v>0</v>
      </c>
      <c r="EX6" s="732">
        <v>0</v>
      </c>
      <c r="EZ6" s="732">
        <v>11259989</v>
      </c>
      <c r="FA6" s="732">
        <v>0</v>
      </c>
      <c r="FB6" s="732">
        <v>12423539</v>
      </c>
      <c r="FC6" s="732">
        <v>0.97326799999999991</v>
      </c>
      <c r="FD6" s="732">
        <v>0</v>
      </c>
      <c r="FE6" s="732">
        <v>1750443</v>
      </c>
      <c r="FF6" s="732">
        <v>372919</v>
      </c>
      <c r="FG6" s="732">
        <v>5.6818E-2</v>
      </c>
      <c r="FH6" s="732">
        <v>5.1494999999999999E-2</v>
      </c>
      <c r="FI6" s="732">
        <v>0</v>
      </c>
      <c r="FJ6" s="732">
        <v>0</v>
      </c>
      <c r="FK6" s="732">
        <v>2266.62</v>
      </c>
      <c r="FL6" s="732">
        <v>14771191</v>
      </c>
      <c r="FM6" s="732">
        <v>0</v>
      </c>
      <c r="FN6" s="732">
        <v>0</v>
      </c>
      <c r="FO6" s="732">
        <v>0</v>
      </c>
      <c r="FP6" s="732">
        <v>0</v>
      </c>
      <c r="FQ6" s="732">
        <v>0</v>
      </c>
      <c r="FR6" s="732">
        <v>0</v>
      </c>
      <c r="FS6" s="732">
        <v>0</v>
      </c>
      <c r="FT6" s="732">
        <v>0</v>
      </c>
      <c r="FU6" s="732">
        <v>0</v>
      </c>
      <c r="FV6" s="732">
        <v>0</v>
      </c>
      <c r="FW6" s="732">
        <v>0</v>
      </c>
      <c r="FX6" s="732">
        <v>0</v>
      </c>
      <c r="FY6" s="732">
        <v>0</v>
      </c>
      <c r="FZ6" s="732">
        <v>0</v>
      </c>
      <c r="GA6" s="732">
        <v>0</v>
      </c>
      <c r="GB6" s="732">
        <v>1037919</v>
      </c>
      <c r="GC6" s="732">
        <v>1037919</v>
      </c>
      <c r="GD6" s="732">
        <v>117.54</v>
      </c>
      <c r="GF6" s="732">
        <v>0</v>
      </c>
      <c r="GG6" s="732">
        <v>0</v>
      </c>
      <c r="GH6" s="732">
        <v>0</v>
      </c>
      <c r="GI6" s="732">
        <v>0</v>
      </c>
      <c r="GJ6" s="732">
        <v>0</v>
      </c>
      <c r="GK6" s="732">
        <v>5111</v>
      </c>
      <c r="GL6" s="732">
        <v>5764</v>
      </c>
      <c r="GM6" s="732">
        <v>0</v>
      </c>
      <c r="GN6" s="732">
        <v>0</v>
      </c>
      <c r="GO6" s="732">
        <v>0</v>
      </c>
      <c r="GP6" s="732">
        <v>14546901</v>
      </c>
      <c r="GQ6" s="732">
        <v>14546901</v>
      </c>
      <c r="GR6" s="732">
        <v>0</v>
      </c>
      <c r="GS6" s="732">
        <v>0</v>
      </c>
      <c r="GT6" s="732">
        <v>0</v>
      </c>
      <c r="HB6" s="732">
        <v>292382768</v>
      </c>
      <c r="HC6" s="732">
        <v>4.6019999999999998E-2</v>
      </c>
      <c r="HD6" s="732">
        <v>224290</v>
      </c>
      <c r="IE6" s="732">
        <v>0</v>
      </c>
    </row>
    <row r="7" spans="1:261" x14ac:dyDescent="0.2">
      <c r="A7" s="734">
        <v>14803</v>
      </c>
      <c r="B7" s="734">
        <v>31709</v>
      </c>
      <c r="C7" s="732">
        <v>35</v>
      </c>
      <c r="D7" s="732">
        <v>2021</v>
      </c>
      <c r="E7" s="732">
        <v>5392</v>
      </c>
      <c r="F7" s="732">
        <v>0</v>
      </c>
      <c r="G7" s="732">
        <v>764.05799999999999</v>
      </c>
      <c r="H7" s="732">
        <v>691.11300000000006</v>
      </c>
      <c r="I7" s="732">
        <v>691.11300000000006</v>
      </c>
      <c r="J7" s="732">
        <v>764.05799999999999</v>
      </c>
      <c r="K7" s="732">
        <v>0</v>
      </c>
      <c r="L7" s="732">
        <v>6541</v>
      </c>
      <c r="M7" s="732">
        <v>0</v>
      </c>
      <c r="N7" s="732">
        <v>0</v>
      </c>
      <c r="P7" s="732">
        <v>712.42200000000003</v>
      </c>
      <c r="Q7" s="732">
        <v>0</v>
      </c>
      <c r="R7" s="732">
        <v>293214</v>
      </c>
      <c r="S7" s="732">
        <v>411.57400000000001</v>
      </c>
      <c r="U7" s="732">
        <v>205112</v>
      </c>
      <c r="V7" s="732">
        <v>33.443000000000005</v>
      </c>
      <c r="W7" s="732">
        <v>21875</v>
      </c>
      <c r="X7" s="732">
        <v>21875</v>
      </c>
      <c r="Z7" s="732">
        <v>0</v>
      </c>
      <c r="AA7" s="732">
        <v>1</v>
      </c>
      <c r="AB7" s="732">
        <v>1</v>
      </c>
      <c r="AC7" s="732">
        <v>0</v>
      </c>
      <c r="AD7" s="732" t="s">
        <v>318</v>
      </c>
      <c r="AE7" s="732">
        <v>0</v>
      </c>
      <c r="AH7" s="732">
        <v>0</v>
      </c>
      <c r="AI7" s="732">
        <v>0</v>
      </c>
      <c r="AJ7" s="732">
        <v>5104</v>
      </c>
      <c r="AK7" s="732" t="s">
        <v>787</v>
      </c>
      <c r="AL7" s="732" t="s">
        <v>319</v>
      </c>
      <c r="AM7" s="732">
        <v>0</v>
      </c>
      <c r="AN7" s="732">
        <v>0</v>
      </c>
      <c r="AO7" s="732">
        <v>0</v>
      </c>
      <c r="AP7" s="732">
        <v>0</v>
      </c>
      <c r="AQ7" s="732">
        <v>0</v>
      </c>
      <c r="AR7" s="732">
        <v>0</v>
      </c>
      <c r="AS7" s="732">
        <v>0</v>
      </c>
      <c r="AT7" s="732">
        <v>0</v>
      </c>
      <c r="AU7" s="732">
        <v>0</v>
      </c>
      <c r="AV7" s="732">
        <v>-220413</v>
      </c>
      <c r="AW7" s="732">
        <v>7496406</v>
      </c>
      <c r="AX7" s="732">
        <v>7306481</v>
      </c>
      <c r="AY7" s="732">
        <v>4396732</v>
      </c>
      <c r="AZ7" s="732">
        <v>328367</v>
      </c>
      <c r="BA7" s="732">
        <v>34.5</v>
      </c>
      <c r="BB7" s="732">
        <v>5668</v>
      </c>
      <c r="BC7" s="732">
        <v>5668</v>
      </c>
      <c r="BD7" s="732">
        <v>7.2210000000000001</v>
      </c>
      <c r="BE7" s="732">
        <v>0</v>
      </c>
      <c r="BF7" s="732">
        <v>6204862</v>
      </c>
      <c r="BG7" s="732">
        <v>0</v>
      </c>
      <c r="BH7" s="732">
        <v>127.82900000000001</v>
      </c>
      <c r="BI7" s="732">
        <v>35153</v>
      </c>
      <c r="BJ7" s="732">
        <v>12</v>
      </c>
      <c r="BK7" s="732">
        <v>0</v>
      </c>
      <c r="BL7" s="732">
        <v>0</v>
      </c>
      <c r="BM7" s="732">
        <v>0</v>
      </c>
      <c r="BN7" s="732">
        <v>0</v>
      </c>
      <c r="BO7" s="732">
        <v>0</v>
      </c>
      <c r="BP7" s="732">
        <v>0</v>
      </c>
      <c r="BQ7" s="732">
        <v>5392</v>
      </c>
      <c r="BR7" s="732">
        <v>1</v>
      </c>
      <c r="BS7" s="732">
        <v>0</v>
      </c>
      <c r="BT7" s="732">
        <v>0</v>
      </c>
      <c r="BU7" s="732">
        <v>0</v>
      </c>
      <c r="BV7" s="732">
        <v>0</v>
      </c>
      <c r="BW7" s="732">
        <v>0</v>
      </c>
      <c r="BX7" s="732">
        <v>0</v>
      </c>
      <c r="BY7" s="732">
        <v>0</v>
      </c>
      <c r="BZ7" s="732">
        <v>0</v>
      </c>
      <c r="CA7" s="732">
        <v>0</v>
      </c>
      <c r="CB7" s="732">
        <v>0</v>
      </c>
      <c r="CC7" s="732">
        <v>0</v>
      </c>
      <c r="CG7" s="732">
        <v>0</v>
      </c>
      <c r="CH7" s="732">
        <v>154772</v>
      </c>
      <c r="CI7" s="732">
        <v>0</v>
      </c>
      <c r="CJ7" s="732">
        <v>4</v>
      </c>
      <c r="CK7" s="732">
        <v>0</v>
      </c>
      <c r="CL7" s="732">
        <v>0</v>
      </c>
      <c r="CN7" s="732">
        <v>0</v>
      </c>
      <c r="CO7" s="732">
        <v>1</v>
      </c>
      <c r="CP7" s="732">
        <v>0</v>
      </c>
      <c r="CQ7" s="732">
        <v>1</v>
      </c>
      <c r="CR7" s="732">
        <v>689.52300000000002</v>
      </c>
      <c r="CS7" s="732">
        <v>0</v>
      </c>
      <c r="CT7" s="732">
        <v>0</v>
      </c>
      <c r="CU7" s="732">
        <v>0</v>
      </c>
      <c r="CV7" s="732">
        <v>0</v>
      </c>
      <c r="CW7" s="732">
        <v>0</v>
      </c>
      <c r="CX7" s="732">
        <v>0</v>
      </c>
      <c r="CY7" s="732">
        <v>0</v>
      </c>
      <c r="CZ7" s="732">
        <v>0</v>
      </c>
      <c r="DA7" s="732">
        <v>1</v>
      </c>
      <c r="DB7" s="732">
        <v>4520570</v>
      </c>
      <c r="DC7" s="732">
        <v>0</v>
      </c>
      <c r="DD7" s="732">
        <v>0</v>
      </c>
      <c r="DE7" s="732">
        <v>549666</v>
      </c>
      <c r="DF7" s="732">
        <v>549666</v>
      </c>
      <c r="DG7" s="732">
        <v>420.17</v>
      </c>
      <c r="DH7" s="732">
        <v>0</v>
      </c>
      <c r="DI7" s="732">
        <v>0</v>
      </c>
      <c r="DK7" s="732">
        <v>5392</v>
      </c>
      <c r="DL7" s="732">
        <v>0</v>
      </c>
      <c r="DM7" s="732">
        <v>977275</v>
      </c>
      <c r="DN7" s="732">
        <v>0</v>
      </c>
      <c r="DO7" s="732">
        <v>0</v>
      </c>
      <c r="DP7" s="732">
        <v>0</v>
      </c>
      <c r="DQ7" s="732">
        <v>0</v>
      </c>
      <c r="DR7" s="732">
        <v>0</v>
      </c>
      <c r="DS7" s="732">
        <v>0</v>
      </c>
      <c r="DT7" s="732">
        <v>0</v>
      </c>
      <c r="DU7" s="732">
        <v>0</v>
      </c>
      <c r="DV7" s="732">
        <v>0</v>
      </c>
      <c r="DW7" s="732">
        <v>0</v>
      </c>
      <c r="DX7" s="732">
        <v>0</v>
      </c>
      <c r="DY7" s="732">
        <v>0</v>
      </c>
      <c r="DZ7" s="732">
        <v>0</v>
      </c>
      <c r="EA7" s="732">
        <v>0.152</v>
      </c>
      <c r="EB7" s="732">
        <v>0</v>
      </c>
      <c r="EC7" s="732">
        <v>26.015000000000001</v>
      </c>
      <c r="ED7" s="732">
        <v>187181</v>
      </c>
      <c r="EE7" s="732">
        <v>0</v>
      </c>
      <c r="EF7" s="732">
        <v>0</v>
      </c>
      <c r="EG7" s="732">
        <v>0</v>
      </c>
      <c r="EH7" s="732">
        <v>790094</v>
      </c>
      <c r="EI7" s="732">
        <v>0</v>
      </c>
      <c r="EJ7" s="732">
        <v>0</v>
      </c>
      <c r="EK7" s="732">
        <v>36.966999999999999</v>
      </c>
      <c r="EL7" s="732">
        <v>0</v>
      </c>
      <c r="EM7" s="732">
        <v>0</v>
      </c>
      <c r="EN7" s="732">
        <v>1.8260000000000001</v>
      </c>
      <c r="EO7" s="732">
        <v>0</v>
      </c>
      <c r="EP7" s="732">
        <v>0</v>
      </c>
      <c r="EQ7" s="732">
        <v>38.945</v>
      </c>
      <c r="ER7" s="732">
        <v>0</v>
      </c>
      <c r="ES7" s="732">
        <v>120.79100000000001</v>
      </c>
      <c r="ET7" s="732">
        <v>17500</v>
      </c>
      <c r="EU7" s="732">
        <v>328367</v>
      </c>
      <c r="EV7" s="732">
        <v>0</v>
      </c>
      <c r="EW7" s="732">
        <v>0</v>
      </c>
      <c r="EX7" s="732">
        <v>0</v>
      </c>
      <c r="EZ7" s="732">
        <v>6167569</v>
      </c>
      <c r="FA7" s="732">
        <v>0</v>
      </c>
      <c r="FB7" s="732">
        <v>6495936</v>
      </c>
      <c r="FC7" s="732">
        <v>0.97326799999999991</v>
      </c>
      <c r="FD7" s="732">
        <v>0</v>
      </c>
      <c r="FE7" s="732">
        <v>938889</v>
      </c>
      <c r="FF7" s="732">
        <v>200023</v>
      </c>
      <c r="FG7" s="732">
        <v>5.6818E-2</v>
      </c>
      <c r="FH7" s="732">
        <v>5.1494999999999999E-2</v>
      </c>
      <c r="FI7" s="732">
        <v>0</v>
      </c>
      <c r="FJ7" s="732">
        <v>0</v>
      </c>
      <c r="FK7" s="732">
        <v>1215.752</v>
      </c>
      <c r="FL7" s="732">
        <v>7789620</v>
      </c>
      <c r="FM7" s="732">
        <v>0</v>
      </c>
      <c r="FN7" s="732">
        <v>0</v>
      </c>
      <c r="FO7" s="732">
        <v>85497</v>
      </c>
      <c r="FP7" s="732">
        <v>0</v>
      </c>
      <c r="FQ7" s="732">
        <v>85497</v>
      </c>
      <c r="FR7" s="732">
        <v>85497</v>
      </c>
      <c r="FS7" s="732">
        <v>0</v>
      </c>
      <c r="FT7" s="732">
        <v>0</v>
      </c>
      <c r="FU7" s="732">
        <v>0</v>
      </c>
      <c r="FV7" s="732">
        <v>0</v>
      </c>
      <c r="FW7" s="732">
        <v>0</v>
      </c>
      <c r="FX7" s="732">
        <v>0</v>
      </c>
      <c r="FY7" s="732">
        <v>0</v>
      </c>
      <c r="FZ7" s="732">
        <v>0</v>
      </c>
      <c r="GA7" s="732">
        <v>0</v>
      </c>
      <c r="GB7" s="732">
        <v>300232</v>
      </c>
      <c r="GC7" s="732">
        <v>300232</v>
      </c>
      <c r="GD7" s="732">
        <v>34</v>
      </c>
      <c r="GF7" s="732">
        <v>0</v>
      </c>
      <c r="GG7" s="732">
        <v>0</v>
      </c>
      <c r="GH7" s="732">
        <v>0</v>
      </c>
      <c r="GI7" s="732">
        <v>0</v>
      </c>
      <c r="GJ7" s="732">
        <v>0</v>
      </c>
      <c r="GK7" s="732">
        <v>5042</v>
      </c>
      <c r="GL7" s="732">
        <v>5162</v>
      </c>
      <c r="GM7" s="732">
        <v>0</v>
      </c>
      <c r="GN7" s="732">
        <v>0</v>
      </c>
      <c r="GO7" s="732">
        <v>0</v>
      </c>
      <c r="GP7" s="732">
        <v>7634848</v>
      </c>
      <c r="GQ7" s="732">
        <v>7634848</v>
      </c>
      <c r="GR7" s="732">
        <v>0</v>
      </c>
      <c r="GS7" s="732">
        <v>0</v>
      </c>
      <c r="GT7" s="732">
        <v>0</v>
      </c>
      <c r="HB7" s="732">
        <v>292382768</v>
      </c>
      <c r="HC7" s="732">
        <v>4.6019999999999998E-2</v>
      </c>
      <c r="HD7" s="732">
        <v>137272</v>
      </c>
      <c r="IE7" s="732">
        <v>0</v>
      </c>
    </row>
    <row r="8" spans="1:261" x14ac:dyDescent="0.2">
      <c r="A8" s="734">
        <v>14804</v>
      </c>
      <c r="B8" s="734">
        <v>31709</v>
      </c>
      <c r="C8" s="732">
        <v>35</v>
      </c>
      <c r="D8" s="732">
        <v>2021</v>
      </c>
      <c r="E8" s="732">
        <v>5392</v>
      </c>
      <c r="F8" s="732">
        <v>0</v>
      </c>
      <c r="G8" s="732">
        <v>1808.7930000000001</v>
      </c>
      <c r="H8" s="732">
        <v>1703.402</v>
      </c>
      <c r="I8" s="732">
        <v>1703.402</v>
      </c>
      <c r="J8" s="732">
        <v>1808.7930000000001</v>
      </c>
      <c r="K8" s="732">
        <v>0</v>
      </c>
      <c r="L8" s="732">
        <v>6541</v>
      </c>
      <c r="M8" s="732">
        <v>0</v>
      </c>
      <c r="N8" s="732">
        <v>0</v>
      </c>
      <c r="P8" s="732">
        <v>1741.817</v>
      </c>
      <c r="Q8" s="732">
        <v>0</v>
      </c>
      <c r="R8" s="732">
        <v>716887</v>
      </c>
      <c r="S8" s="732">
        <v>411.57400000000001</v>
      </c>
      <c r="U8" s="732">
        <v>501485</v>
      </c>
      <c r="V8" s="732">
        <v>27.62</v>
      </c>
      <c r="W8" s="732">
        <v>18066</v>
      </c>
      <c r="X8" s="732">
        <v>18066</v>
      </c>
      <c r="Z8" s="732">
        <v>0</v>
      </c>
      <c r="AA8" s="732">
        <v>1</v>
      </c>
      <c r="AB8" s="732">
        <v>1</v>
      </c>
      <c r="AC8" s="732">
        <v>0</v>
      </c>
      <c r="AD8" s="732" t="s">
        <v>318</v>
      </c>
      <c r="AE8" s="732">
        <v>0</v>
      </c>
      <c r="AH8" s="732">
        <v>0</v>
      </c>
      <c r="AI8" s="732">
        <v>0</v>
      </c>
      <c r="AJ8" s="732">
        <v>5104</v>
      </c>
      <c r="AK8" s="732" t="s">
        <v>787</v>
      </c>
      <c r="AL8" s="732" t="s">
        <v>1</v>
      </c>
      <c r="AM8" s="732">
        <v>0</v>
      </c>
      <c r="AN8" s="732">
        <v>0</v>
      </c>
      <c r="AO8" s="732">
        <v>0</v>
      </c>
      <c r="AP8" s="732">
        <v>0</v>
      </c>
      <c r="AQ8" s="732">
        <v>0</v>
      </c>
      <c r="AR8" s="732">
        <v>0</v>
      </c>
      <c r="AS8" s="732">
        <v>0</v>
      </c>
      <c r="AT8" s="732">
        <v>0</v>
      </c>
      <c r="AU8" s="732">
        <v>0</v>
      </c>
      <c r="AV8" s="732">
        <v>-227143</v>
      </c>
      <c r="AW8" s="732">
        <v>16012490</v>
      </c>
      <c r="AX8" s="732">
        <v>15540333</v>
      </c>
      <c r="AY8" s="732">
        <v>9510865</v>
      </c>
      <c r="AZ8" s="732">
        <v>843387</v>
      </c>
      <c r="BA8" s="732">
        <v>36.332999999999998</v>
      </c>
      <c r="BB8" s="732">
        <v>0</v>
      </c>
      <c r="BC8" s="732">
        <v>0</v>
      </c>
      <c r="BD8" s="732">
        <v>0</v>
      </c>
      <c r="BE8" s="732">
        <v>0</v>
      </c>
      <c r="BF8" s="732">
        <v>13424424</v>
      </c>
      <c r="BG8" s="732">
        <v>0</v>
      </c>
      <c r="BH8" s="732">
        <v>460</v>
      </c>
      <c r="BI8" s="732">
        <v>126500</v>
      </c>
      <c r="BJ8" s="732">
        <v>12</v>
      </c>
      <c r="BK8" s="732">
        <v>0</v>
      </c>
      <c r="BL8" s="732">
        <v>0</v>
      </c>
      <c r="BM8" s="732">
        <v>0</v>
      </c>
      <c r="BN8" s="732">
        <v>0</v>
      </c>
      <c r="BO8" s="732">
        <v>0</v>
      </c>
      <c r="BP8" s="732">
        <v>0</v>
      </c>
      <c r="BQ8" s="732">
        <v>5392</v>
      </c>
      <c r="BR8" s="732">
        <v>1</v>
      </c>
      <c r="BS8" s="732">
        <v>0</v>
      </c>
      <c r="BT8" s="732">
        <v>0</v>
      </c>
      <c r="BU8" s="732">
        <v>0</v>
      </c>
      <c r="BV8" s="732">
        <v>0</v>
      </c>
      <c r="BW8" s="732">
        <v>0</v>
      </c>
      <c r="BX8" s="732">
        <v>0</v>
      </c>
      <c r="BY8" s="732">
        <v>0</v>
      </c>
      <c r="BZ8" s="732">
        <v>0</v>
      </c>
      <c r="CA8" s="732">
        <v>0</v>
      </c>
      <c r="CB8" s="732">
        <v>0</v>
      </c>
      <c r="CC8" s="732">
        <v>0</v>
      </c>
      <c r="CG8" s="732">
        <v>0</v>
      </c>
      <c r="CH8" s="732">
        <v>345657</v>
      </c>
      <c r="CI8" s="732">
        <v>0</v>
      </c>
      <c r="CJ8" s="732">
        <v>4</v>
      </c>
      <c r="CK8" s="732">
        <v>0</v>
      </c>
      <c r="CL8" s="732">
        <v>0</v>
      </c>
      <c r="CN8" s="732">
        <v>0</v>
      </c>
      <c r="CO8" s="732">
        <v>1</v>
      </c>
      <c r="CP8" s="732">
        <v>0</v>
      </c>
      <c r="CQ8" s="732">
        <v>10.083</v>
      </c>
      <c r="CR8" s="732">
        <v>1717.2260000000001</v>
      </c>
      <c r="CS8" s="732">
        <v>0</v>
      </c>
      <c r="CT8" s="732">
        <v>0</v>
      </c>
      <c r="CU8" s="732">
        <v>0</v>
      </c>
      <c r="CV8" s="732">
        <v>0</v>
      </c>
      <c r="CW8" s="732">
        <v>0</v>
      </c>
      <c r="CX8" s="732">
        <v>0</v>
      </c>
      <c r="CY8" s="732">
        <v>0</v>
      </c>
      <c r="CZ8" s="732">
        <v>0</v>
      </c>
      <c r="DA8" s="732">
        <v>1</v>
      </c>
      <c r="DB8" s="732">
        <v>11141952</v>
      </c>
      <c r="DC8" s="732">
        <v>0</v>
      </c>
      <c r="DD8" s="732">
        <v>0</v>
      </c>
      <c r="DE8" s="732">
        <v>358447</v>
      </c>
      <c r="DF8" s="732">
        <v>358447</v>
      </c>
      <c r="DG8" s="732">
        <v>274</v>
      </c>
      <c r="DH8" s="732">
        <v>0</v>
      </c>
      <c r="DI8" s="732">
        <v>0</v>
      </c>
      <c r="DK8" s="732">
        <v>5392</v>
      </c>
      <c r="DL8" s="732">
        <v>0</v>
      </c>
      <c r="DM8" s="732">
        <v>2027428</v>
      </c>
      <c r="DN8" s="732">
        <v>0</v>
      </c>
      <c r="DO8" s="732">
        <v>0</v>
      </c>
      <c r="DP8" s="732">
        <v>0</v>
      </c>
      <c r="DQ8" s="732">
        <v>0</v>
      </c>
      <c r="DR8" s="732">
        <v>0</v>
      </c>
      <c r="DS8" s="732">
        <v>0</v>
      </c>
      <c r="DT8" s="732">
        <v>0</v>
      </c>
      <c r="DU8" s="732">
        <v>0</v>
      </c>
      <c r="DV8" s="732">
        <v>0</v>
      </c>
      <c r="DW8" s="732">
        <v>0</v>
      </c>
      <c r="DX8" s="732">
        <v>0</v>
      </c>
      <c r="DY8" s="732">
        <v>0</v>
      </c>
      <c r="DZ8" s="732">
        <v>0</v>
      </c>
      <c r="EA8" s="732">
        <v>0</v>
      </c>
      <c r="EB8" s="732">
        <v>0</v>
      </c>
      <c r="EC8" s="732">
        <v>34.047000000000004</v>
      </c>
      <c r="ED8" s="732">
        <v>244972</v>
      </c>
      <c r="EE8" s="732">
        <v>0</v>
      </c>
      <c r="EF8" s="732">
        <v>0</v>
      </c>
      <c r="EG8" s="732">
        <v>0</v>
      </c>
      <c r="EH8" s="732">
        <v>905072</v>
      </c>
      <c r="EI8" s="732">
        <v>877384</v>
      </c>
      <c r="EJ8" s="732">
        <v>33.533999999999999</v>
      </c>
      <c r="EK8" s="732">
        <v>39.100999999999999</v>
      </c>
      <c r="EL8" s="732">
        <v>0</v>
      </c>
      <c r="EM8" s="732">
        <v>1.357</v>
      </c>
      <c r="EN8" s="732">
        <v>3.399</v>
      </c>
      <c r="EO8" s="732">
        <v>0</v>
      </c>
      <c r="EP8" s="732">
        <v>0</v>
      </c>
      <c r="EQ8" s="732">
        <v>77.391000000000005</v>
      </c>
      <c r="ER8" s="732">
        <v>0</v>
      </c>
      <c r="ES8" s="732">
        <v>138.369</v>
      </c>
      <c r="ET8" s="732">
        <v>20687</v>
      </c>
      <c r="EU8" s="732">
        <v>843387</v>
      </c>
      <c r="EV8" s="732">
        <v>0</v>
      </c>
      <c r="EW8" s="732">
        <v>0</v>
      </c>
      <c r="EX8" s="732">
        <v>0</v>
      </c>
      <c r="EZ8" s="732">
        <v>13076256</v>
      </c>
      <c r="FA8" s="732">
        <v>0</v>
      </c>
      <c r="FB8" s="732">
        <v>13919643</v>
      </c>
      <c r="FC8" s="732">
        <v>0.97326799999999991</v>
      </c>
      <c r="FD8" s="732">
        <v>0</v>
      </c>
      <c r="FE8" s="732">
        <v>2031319</v>
      </c>
      <c r="FF8" s="732">
        <v>432758</v>
      </c>
      <c r="FG8" s="732">
        <v>5.6818E-2</v>
      </c>
      <c r="FH8" s="732">
        <v>5.1494999999999999E-2</v>
      </c>
      <c r="FI8" s="732">
        <v>0</v>
      </c>
      <c r="FJ8" s="732">
        <v>0</v>
      </c>
      <c r="FK8" s="732">
        <v>2630.3209999999999</v>
      </c>
      <c r="FL8" s="732">
        <v>16729377</v>
      </c>
      <c r="FM8" s="732">
        <v>0</v>
      </c>
      <c r="FN8" s="732">
        <v>0</v>
      </c>
      <c r="FO8" s="732">
        <v>0</v>
      </c>
      <c r="FP8" s="732">
        <v>0</v>
      </c>
      <c r="FQ8" s="732">
        <v>0</v>
      </c>
      <c r="FR8" s="732">
        <v>0</v>
      </c>
      <c r="FS8" s="732">
        <v>0</v>
      </c>
      <c r="FT8" s="732">
        <v>0</v>
      </c>
      <c r="FU8" s="732">
        <v>0</v>
      </c>
      <c r="FV8" s="732">
        <v>0</v>
      </c>
      <c r="FW8" s="732">
        <v>0</v>
      </c>
      <c r="FX8" s="732">
        <v>0</v>
      </c>
      <c r="FY8" s="732">
        <v>0</v>
      </c>
      <c r="FZ8" s="732">
        <v>0</v>
      </c>
      <c r="GA8" s="732">
        <v>0</v>
      </c>
      <c r="GB8" s="732">
        <v>247250</v>
      </c>
      <c r="GC8" s="732">
        <v>247250</v>
      </c>
      <c r="GD8" s="732">
        <v>28</v>
      </c>
      <c r="GF8" s="732">
        <v>0</v>
      </c>
      <c r="GG8" s="732">
        <v>0</v>
      </c>
      <c r="GH8" s="732">
        <v>0</v>
      </c>
      <c r="GI8" s="732">
        <v>0</v>
      </c>
      <c r="GJ8" s="732">
        <v>0</v>
      </c>
      <c r="GK8" s="732">
        <v>5134</v>
      </c>
      <c r="GL8" s="732">
        <v>8046</v>
      </c>
      <c r="GM8" s="732">
        <v>0</v>
      </c>
      <c r="GN8" s="732">
        <v>0</v>
      </c>
      <c r="GO8" s="732">
        <v>0</v>
      </c>
      <c r="GP8" s="732">
        <v>16383720</v>
      </c>
      <c r="GQ8" s="732">
        <v>16383720</v>
      </c>
      <c r="GR8" s="732">
        <v>0</v>
      </c>
      <c r="GS8" s="732">
        <v>0</v>
      </c>
      <c r="GT8" s="732">
        <v>0</v>
      </c>
      <c r="HB8" s="732">
        <v>292382768</v>
      </c>
      <c r="HC8" s="732">
        <v>4.6019999999999998E-2</v>
      </c>
      <c r="HD8" s="732">
        <v>324970</v>
      </c>
      <c r="IE8" s="732">
        <v>0</v>
      </c>
    </row>
    <row r="9" spans="1:261" x14ac:dyDescent="0.2">
      <c r="A9" s="734">
        <v>15801</v>
      </c>
      <c r="B9" s="734">
        <v>31709</v>
      </c>
      <c r="C9" s="732">
        <v>35</v>
      </c>
      <c r="D9" s="732">
        <v>2021</v>
      </c>
      <c r="E9" s="732">
        <v>5392</v>
      </c>
      <c r="F9" s="732">
        <v>0</v>
      </c>
      <c r="G9" s="732">
        <v>114.95</v>
      </c>
      <c r="H9" s="732">
        <v>25.097000000000001</v>
      </c>
      <c r="I9" s="732">
        <v>25.097000000000001</v>
      </c>
      <c r="J9" s="732">
        <v>114.95</v>
      </c>
      <c r="K9" s="732">
        <v>0</v>
      </c>
      <c r="L9" s="732">
        <v>6541</v>
      </c>
      <c r="M9" s="732">
        <v>0</v>
      </c>
      <c r="N9" s="732">
        <v>0</v>
      </c>
      <c r="P9" s="732">
        <v>175.18300000000002</v>
      </c>
      <c r="Q9" s="732">
        <v>0</v>
      </c>
      <c r="R9" s="732">
        <v>72101</v>
      </c>
      <c r="S9" s="732">
        <v>411.57400000000001</v>
      </c>
      <c r="U9" s="732">
        <v>50438</v>
      </c>
      <c r="V9" s="732">
        <v>0.93300000000000005</v>
      </c>
      <c r="W9" s="732">
        <v>610</v>
      </c>
      <c r="X9" s="732">
        <v>610</v>
      </c>
      <c r="Z9" s="732">
        <v>0</v>
      </c>
      <c r="AA9" s="732">
        <v>1</v>
      </c>
      <c r="AB9" s="732">
        <v>1</v>
      </c>
      <c r="AC9" s="732">
        <v>0</v>
      </c>
      <c r="AD9" s="732" t="s">
        <v>318</v>
      </c>
      <c r="AE9" s="732">
        <v>0</v>
      </c>
      <c r="AH9" s="732">
        <v>0</v>
      </c>
      <c r="AI9" s="732">
        <v>0</v>
      </c>
      <c r="AJ9" s="732">
        <v>5104</v>
      </c>
      <c r="AK9" s="732" t="s">
        <v>787</v>
      </c>
      <c r="AL9" s="732" t="s">
        <v>38</v>
      </c>
      <c r="AM9" s="732">
        <v>0</v>
      </c>
      <c r="AN9" s="732">
        <v>0</v>
      </c>
      <c r="AO9" s="732">
        <v>0</v>
      </c>
      <c r="AP9" s="732">
        <v>0</v>
      </c>
      <c r="AQ9" s="732">
        <v>0</v>
      </c>
      <c r="AR9" s="732">
        <v>0</v>
      </c>
      <c r="AS9" s="732">
        <v>0</v>
      </c>
      <c r="AT9" s="732">
        <v>0</v>
      </c>
      <c r="AU9" s="732">
        <v>0</v>
      </c>
      <c r="AV9" s="732">
        <v>-58466</v>
      </c>
      <c r="AW9" s="732">
        <v>1511424</v>
      </c>
      <c r="AX9" s="732">
        <v>1451244</v>
      </c>
      <c r="AY9" s="732">
        <v>906978</v>
      </c>
      <c r="AZ9" s="732">
        <v>103712</v>
      </c>
      <c r="BA9" s="732">
        <v>15.75</v>
      </c>
      <c r="BB9" s="732">
        <v>0</v>
      </c>
      <c r="BC9" s="732">
        <v>0</v>
      </c>
      <c r="BD9" s="732">
        <v>0</v>
      </c>
      <c r="BE9" s="732">
        <v>0</v>
      </c>
      <c r="BF9" s="732">
        <v>1257904</v>
      </c>
      <c r="BG9" s="732">
        <v>0</v>
      </c>
      <c r="BH9" s="732">
        <v>181.995</v>
      </c>
      <c r="BI9" s="732">
        <v>31611</v>
      </c>
      <c r="BJ9" s="732">
        <v>12</v>
      </c>
      <c r="BK9" s="732">
        <v>0</v>
      </c>
      <c r="BL9" s="732">
        <v>0</v>
      </c>
      <c r="BM9" s="732">
        <v>0</v>
      </c>
      <c r="BN9" s="732">
        <v>0</v>
      </c>
      <c r="BO9" s="732">
        <v>0</v>
      </c>
      <c r="BP9" s="732">
        <v>0</v>
      </c>
      <c r="BQ9" s="732">
        <v>5392</v>
      </c>
      <c r="BR9" s="732">
        <v>1</v>
      </c>
      <c r="BS9" s="732">
        <v>0</v>
      </c>
      <c r="BT9" s="732">
        <v>0</v>
      </c>
      <c r="BU9" s="732">
        <v>0</v>
      </c>
      <c r="BV9" s="732">
        <v>0</v>
      </c>
      <c r="BW9" s="732">
        <v>0</v>
      </c>
      <c r="BX9" s="732">
        <v>0</v>
      </c>
      <c r="BY9" s="732">
        <v>0</v>
      </c>
      <c r="BZ9" s="732">
        <v>0</v>
      </c>
      <c r="CA9" s="732">
        <v>0</v>
      </c>
      <c r="CB9" s="732">
        <v>0</v>
      </c>
      <c r="CC9" s="732">
        <v>0</v>
      </c>
      <c r="CG9" s="732">
        <v>0</v>
      </c>
      <c r="CH9" s="732">
        <v>28569</v>
      </c>
      <c r="CI9" s="732">
        <v>0</v>
      </c>
      <c r="CJ9" s="732">
        <v>4</v>
      </c>
      <c r="CK9" s="732">
        <v>0</v>
      </c>
      <c r="CL9" s="732">
        <v>0</v>
      </c>
      <c r="CN9" s="732">
        <v>0</v>
      </c>
      <c r="CO9" s="732">
        <v>1</v>
      </c>
      <c r="CP9" s="732">
        <v>0</v>
      </c>
      <c r="CQ9" s="732">
        <v>0.16700000000000001</v>
      </c>
      <c r="CR9" s="732">
        <v>171.23600000000002</v>
      </c>
      <c r="CS9" s="732">
        <v>0</v>
      </c>
      <c r="CT9" s="732">
        <v>0</v>
      </c>
      <c r="CU9" s="732">
        <v>0</v>
      </c>
      <c r="CV9" s="732">
        <v>0</v>
      </c>
      <c r="CW9" s="732">
        <v>0</v>
      </c>
      <c r="CX9" s="732">
        <v>0</v>
      </c>
      <c r="CY9" s="732">
        <v>0</v>
      </c>
      <c r="CZ9" s="732">
        <v>0</v>
      </c>
      <c r="DA9" s="732">
        <v>1</v>
      </c>
      <c r="DB9" s="732">
        <v>164159</v>
      </c>
      <c r="DC9" s="732">
        <v>0</v>
      </c>
      <c r="DD9" s="732">
        <v>0</v>
      </c>
      <c r="DE9" s="732">
        <v>273802</v>
      </c>
      <c r="DF9" s="732">
        <v>273802</v>
      </c>
      <c r="DG9" s="732">
        <v>209.297</v>
      </c>
      <c r="DH9" s="732">
        <v>0</v>
      </c>
      <c r="DI9" s="732">
        <v>0</v>
      </c>
      <c r="DK9" s="732">
        <v>5392</v>
      </c>
      <c r="DL9" s="732">
        <v>0</v>
      </c>
      <c r="DM9" s="732">
        <v>60723</v>
      </c>
      <c r="DN9" s="732">
        <v>0</v>
      </c>
      <c r="DO9" s="732">
        <v>0</v>
      </c>
      <c r="DP9" s="732">
        <v>0</v>
      </c>
      <c r="DQ9" s="732">
        <v>0</v>
      </c>
      <c r="DR9" s="732">
        <v>0</v>
      </c>
      <c r="DS9" s="732">
        <v>0</v>
      </c>
      <c r="DT9" s="732">
        <v>0</v>
      </c>
      <c r="DU9" s="732">
        <v>0</v>
      </c>
      <c r="DV9" s="732">
        <v>0</v>
      </c>
      <c r="DW9" s="732">
        <v>0</v>
      </c>
      <c r="DX9" s="732">
        <v>0</v>
      </c>
      <c r="DY9" s="732">
        <v>0</v>
      </c>
      <c r="DZ9" s="732">
        <v>0</v>
      </c>
      <c r="EA9" s="732">
        <v>0</v>
      </c>
      <c r="EB9" s="732">
        <v>0</v>
      </c>
      <c r="EC9" s="732">
        <v>8.3550000000000004</v>
      </c>
      <c r="ED9" s="732">
        <v>60115</v>
      </c>
      <c r="EE9" s="732">
        <v>0</v>
      </c>
      <c r="EF9" s="732">
        <v>0</v>
      </c>
      <c r="EG9" s="732">
        <v>0</v>
      </c>
      <c r="EH9" s="732">
        <v>608</v>
      </c>
      <c r="EI9" s="732">
        <v>0</v>
      </c>
      <c r="EJ9" s="732">
        <v>0</v>
      </c>
      <c r="EK9" s="732">
        <v>3.1E-2</v>
      </c>
      <c r="EL9" s="732">
        <v>0</v>
      </c>
      <c r="EM9" s="732">
        <v>0</v>
      </c>
      <c r="EN9" s="732">
        <v>0</v>
      </c>
      <c r="EO9" s="732">
        <v>0</v>
      </c>
      <c r="EP9" s="732">
        <v>0</v>
      </c>
      <c r="EQ9" s="732">
        <v>3.1E-2</v>
      </c>
      <c r="ER9" s="732">
        <v>0</v>
      </c>
      <c r="ES9" s="732">
        <v>9.2999999999999999E-2</v>
      </c>
      <c r="ET9" s="732">
        <v>7917</v>
      </c>
      <c r="EU9" s="732">
        <v>103712</v>
      </c>
      <c r="EV9" s="732">
        <v>0</v>
      </c>
      <c r="EW9" s="732">
        <v>0</v>
      </c>
      <c r="EX9" s="732">
        <v>0</v>
      </c>
      <c r="EZ9" s="732">
        <v>1220353</v>
      </c>
      <c r="FA9" s="732">
        <v>0</v>
      </c>
      <c r="FB9" s="732">
        <v>1324065</v>
      </c>
      <c r="FC9" s="732">
        <v>0.97326799999999991</v>
      </c>
      <c r="FD9" s="732">
        <v>0</v>
      </c>
      <c r="FE9" s="732">
        <v>190340</v>
      </c>
      <c r="FF9" s="732">
        <v>40551</v>
      </c>
      <c r="FG9" s="732">
        <v>5.6818E-2</v>
      </c>
      <c r="FH9" s="732">
        <v>5.1494999999999999E-2</v>
      </c>
      <c r="FI9" s="732">
        <v>0</v>
      </c>
      <c r="FJ9" s="732">
        <v>0</v>
      </c>
      <c r="FK9" s="732">
        <v>246.46800000000002</v>
      </c>
      <c r="FL9" s="732">
        <v>1583525</v>
      </c>
      <c r="FM9" s="732">
        <v>0</v>
      </c>
      <c r="FN9" s="732">
        <v>0</v>
      </c>
      <c r="FO9" s="732">
        <v>0</v>
      </c>
      <c r="FP9" s="732">
        <v>0</v>
      </c>
      <c r="FQ9" s="732">
        <v>0</v>
      </c>
      <c r="FR9" s="732">
        <v>0</v>
      </c>
      <c r="FS9" s="732">
        <v>0</v>
      </c>
      <c r="FT9" s="732">
        <v>0</v>
      </c>
      <c r="FU9" s="732">
        <v>0</v>
      </c>
      <c r="FV9" s="732">
        <v>0</v>
      </c>
      <c r="FW9" s="732">
        <v>0</v>
      </c>
      <c r="FX9" s="732">
        <v>0</v>
      </c>
      <c r="FY9" s="732">
        <v>0</v>
      </c>
      <c r="FZ9" s="732">
        <v>0</v>
      </c>
      <c r="GA9" s="732">
        <v>0</v>
      </c>
      <c r="GB9" s="732">
        <v>793160</v>
      </c>
      <c r="GC9" s="732">
        <v>793160</v>
      </c>
      <c r="GD9" s="732">
        <v>89.822000000000003</v>
      </c>
      <c r="GF9" s="732">
        <v>0</v>
      </c>
      <c r="GG9" s="732">
        <v>0</v>
      </c>
      <c r="GH9" s="732">
        <v>0</v>
      </c>
      <c r="GI9" s="732">
        <v>0</v>
      </c>
      <c r="GJ9" s="732">
        <v>0</v>
      </c>
      <c r="GK9" s="732">
        <v>5236</v>
      </c>
      <c r="GL9" s="732">
        <v>11659</v>
      </c>
      <c r="GM9" s="732">
        <v>0</v>
      </c>
      <c r="GN9" s="732">
        <v>30454</v>
      </c>
      <c r="GO9" s="732">
        <v>0</v>
      </c>
      <c r="GP9" s="732">
        <v>1554956</v>
      </c>
      <c r="GQ9" s="732">
        <v>1554956</v>
      </c>
      <c r="GR9" s="732">
        <v>0</v>
      </c>
      <c r="GS9" s="732">
        <v>0</v>
      </c>
      <c r="GT9" s="732">
        <v>0</v>
      </c>
      <c r="HB9" s="732">
        <v>292382768</v>
      </c>
      <c r="HC9" s="732">
        <v>4.6019999999999998E-2</v>
      </c>
      <c r="HD9" s="732">
        <v>20652</v>
      </c>
      <c r="IE9" s="732">
        <v>0</v>
      </c>
    </row>
    <row r="10" spans="1:261" x14ac:dyDescent="0.2">
      <c r="A10" s="734">
        <v>15802</v>
      </c>
      <c r="B10" s="734">
        <v>31709</v>
      </c>
      <c r="C10" s="732">
        <v>35</v>
      </c>
      <c r="D10" s="732">
        <v>2021</v>
      </c>
      <c r="E10" s="732">
        <v>5392</v>
      </c>
      <c r="F10" s="732">
        <v>0</v>
      </c>
      <c r="G10" s="732">
        <v>710.77800000000002</v>
      </c>
      <c r="H10" s="732">
        <v>630.79200000000003</v>
      </c>
      <c r="I10" s="732">
        <v>630.79200000000003</v>
      </c>
      <c r="J10" s="732">
        <v>710.77800000000002</v>
      </c>
      <c r="K10" s="732">
        <v>0</v>
      </c>
      <c r="L10" s="732">
        <v>6541</v>
      </c>
      <c r="M10" s="732">
        <v>0</v>
      </c>
      <c r="N10" s="732">
        <v>0</v>
      </c>
      <c r="P10" s="732">
        <v>751.91800000000001</v>
      </c>
      <c r="Q10" s="732">
        <v>0</v>
      </c>
      <c r="R10" s="732">
        <v>309470</v>
      </c>
      <c r="S10" s="732">
        <v>411.57400000000001</v>
      </c>
      <c r="U10" s="732">
        <v>216484</v>
      </c>
      <c r="V10" s="732">
        <v>79.548000000000002</v>
      </c>
      <c r="W10" s="732">
        <v>52032</v>
      </c>
      <c r="X10" s="732">
        <v>52032</v>
      </c>
      <c r="Z10" s="732">
        <v>0</v>
      </c>
      <c r="AA10" s="732">
        <v>1</v>
      </c>
      <c r="AB10" s="732">
        <v>1</v>
      </c>
      <c r="AC10" s="732">
        <v>0</v>
      </c>
      <c r="AD10" s="732" t="s">
        <v>318</v>
      </c>
      <c r="AE10" s="732">
        <v>0</v>
      </c>
      <c r="AH10" s="732">
        <v>0</v>
      </c>
      <c r="AI10" s="732">
        <v>0</v>
      </c>
      <c r="AJ10" s="732">
        <v>5104</v>
      </c>
      <c r="AK10" s="732" t="s">
        <v>787</v>
      </c>
      <c r="AL10" s="732" t="s">
        <v>57</v>
      </c>
      <c r="AM10" s="732">
        <v>0</v>
      </c>
      <c r="AN10" s="732">
        <v>0</v>
      </c>
      <c r="AO10" s="732">
        <v>0</v>
      </c>
      <c r="AP10" s="732">
        <v>0</v>
      </c>
      <c r="AQ10" s="732">
        <v>0</v>
      </c>
      <c r="AR10" s="732">
        <v>0</v>
      </c>
      <c r="AS10" s="732">
        <v>0</v>
      </c>
      <c r="AT10" s="732">
        <v>0</v>
      </c>
      <c r="AU10" s="732">
        <v>0</v>
      </c>
      <c r="AV10" s="732">
        <v>-333623</v>
      </c>
      <c r="AW10" s="732">
        <v>7848665</v>
      </c>
      <c r="AX10" s="732">
        <v>7779659</v>
      </c>
      <c r="AY10" s="732">
        <v>4813392</v>
      </c>
      <c r="AZ10" s="732">
        <v>355059</v>
      </c>
      <c r="BA10" s="732">
        <v>46.833000000000006</v>
      </c>
      <c r="BB10" s="732">
        <v>0</v>
      </c>
      <c r="BC10" s="732">
        <v>0</v>
      </c>
      <c r="BD10" s="732">
        <v>0</v>
      </c>
      <c r="BE10" s="732">
        <v>0</v>
      </c>
      <c r="BF10" s="732">
        <v>6625505</v>
      </c>
      <c r="BG10" s="732">
        <v>0</v>
      </c>
      <c r="BH10" s="732">
        <v>165.779</v>
      </c>
      <c r="BI10" s="732">
        <v>45589</v>
      </c>
      <c r="BJ10" s="732">
        <v>12</v>
      </c>
      <c r="BK10" s="732">
        <v>0</v>
      </c>
      <c r="BL10" s="732">
        <v>0</v>
      </c>
      <c r="BM10" s="732">
        <v>0</v>
      </c>
      <c r="BN10" s="732">
        <v>0</v>
      </c>
      <c r="BO10" s="732">
        <v>0</v>
      </c>
      <c r="BP10" s="732">
        <v>0</v>
      </c>
      <c r="BQ10" s="732">
        <v>5392</v>
      </c>
      <c r="BR10" s="732">
        <v>1</v>
      </c>
      <c r="BS10" s="732">
        <v>0</v>
      </c>
      <c r="BT10" s="732">
        <v>0</v>
      </c>
      <c r="BU10" s="732">
        <v>0</v>
      </c>
      <c r="BV10" s="732">
        <v>0</v>
      </c>
      <c r="BW10" s="732">
        <v>0</v>
      </c>
      <c r="BX10" s="732">
        <v>0</v>
      </c>
      <c r="BY10" s="732">
        <v>0</v>
      </c>
      <c r="BZ10" s="732">
        <v>0</v>
      </c>
      <c r="CA10" s="732">
        <v>0</v>
      </c>
      <c r="CB10" s="732">
        <v>0</v>
      </c>
      <c r="CC10" s="732">
        <v>0</v>
      </c>
      <c r="CG10" s="732">
        <v>0</v>
      </c>
      <c r="CH10" s="732">
        <v>23417</v>
      </c>
      <c r="CI10" s="732">
        <v>0</v>
      </c>
      <c r="CJ10" s="732">
        <v>4</v>
      </c>
      <c r="CK10" s="732">
        <v>0</v>
      </c>
      <c r="CL10" s="732">
        <v>0</v>
      </c>
      <c r="CN10" s="732">
        <v>0</v>
      </c>
      <c r="CO10" s="732">
        <v>1</v>
      </c>
      <c r="CP10" s="732">
        <v>0</v>
      </c>
      <c r="CQ10" s="732">
        <v>0</v>
      </c>
      <c r="CR10" s="732">
        <v>722.10800000000006</v>
      </c>
      <c r="CS10" s="732">
        <v>0</v>
      </c>
      <c r="CT10" s="732">
        <v>0</v>
      </c>
      <c r="CU10" s="732">
        <v>0</v>
      </c>
      <c r="CV10" s="732">
        <v>0</v>
      </c>
      <c r="CW10" s="732">
        <v>0</v>
      </c>
      <c r="CX10" s="732">
        <v>0</v>
      </c>
      <c r="CY10" s="732">
        <v>0</v>
      </c>
      <c r="CZ10" s="732">
        <v>0</v>
      </c>
      <c r="DA10" s="732">
        <v>1</v>
      </c>
      <c r="DB10" s="732">
        <v>4126010</v>
      </c>
      <c r="DC10" s="732">
        <v>0</v>
      </c>
      <c r="DD10" s="732">
        <v>0</v>
      </c>
      <c r="DE10" s="732">
        <v>1388654</v>
      </c>
      <c r="DF10" s="732">
        <v>1388654</v>
      </c>
      <c r="DG10" s="732">
        <v>1061.5</v>
      </c>
      <c r="DH10" s="732">
        <v>0</v>
      </c>
      <c r="DI10" s="732">
        <v>0</v>
      </c>
      <c r="DK10" s="732">
        <v>5392</v>
      </c>
      <c r="DL10" s="732">
        <v>0</v>
      </c>
      <c r="DM10" s="732">
        <v>716220</v>
      </c>
      <c r="DN10" s="732">
        <v>0</v>
      </c>
      <c r="DO10" s="732">
        <v>0</v>
      </c>
      <c r="DP10" s="732">
        <v>0</v>
      </c>
      <c r="DQ10" s="732">
        <v>0</v>
      </c>
      <c r="DR10" s="732">
        <v>0</v>
      </c>
      <c r="DS10" s="732">
        <v>0</v>
      </c>
      <c r="DT10" s="732">
        <v>0</v>
      </c>
      <c r="DU10" s="732">
        <v>0</v>
      </c>
      <c r="DV10" s="732">
        <v>0</v>
      </c>
      <c r="DW10" s="732">
        <v>0</v>
      </c>
      <c r="DX10" s="732">
        <v>0</v>
      </c>
      <c r="DY10" s="732">
        <v>0</v>
      </c>
      <c r="DZ10" s="732">
        <v>0</v>
      </c>
      <c r="EA10" s="732">
        <v>0</v>
      </c>
      <c r="EB10" s="732">
        <v>0</v>
      </c>
      <c r="EC10" s="732">
        <v>40.28</v>
      </c>
      <c r="ED10" s="732">
        <v>289819</v>
      </c>
      <c r="EE10" s="732">
        <v>0</v>
      </c>
      <c r="EF10" s="732">
        <v>0</v>
      </c>
      <c r="EG10" s="732">
        <v>0</v>
      </c>
      <c r="EH10" s="732">
        <v>416773</v>
      </c>
      <c r="EI10" s="732">
        <v>9628</v>
      </c>
      <c r="EJ10" s="732">
        <v>0.36799999999999999</v>
      </c>
      <c r="EK10" s="732">
        <v>18.673999999999999</v>
      </c>
      <c r="EL10" s="732">
        <v>0</v>
      </c>
      <c r="EM10" s="732">
        <v>0</v>
      </c>
      <c r="EN10" s="732">
        <v>1.5390000000000001</v>
      </c>
      <c r="EO10" s="732">
        <v>0</v>
      </c>
      <c r="EP10" s="732">
        <v>0</v>
      </c>
      <c r="EQ10" s="732">
        <v>20.581</v>
      </c>
      <c r="ER10" s="732">
        <v>0</v>
      </c>
      <c r="ES10" s="732">
        <v>63.717000000000006</v>
      </c>
      <c r="ET10" s="732">
        <v>23417</v>
      </c>
      <c r="EU10" s="732">
        <v>355059</v>
      </c>
      <c r="EV10" s="732">
        <v>0</v>
      </c>
      <c r="EW10" s="732">
        <v>0</v>
      </c>
      <c r="EX10" s="732">
        <v>0</v>
      </c>
      <c r="EZ10" s="732">
        <v>6563536</v>
      </c>
      <c r="FA10" s="732">
        <v>0</v>
      </c>
      <c r="FB10" s="732">
        <v>6918595</v>
      </c>
      <c r="FC10" s="732">
        <v>0.97326799999999991</v>
      </c>
      <c r="FD10" s="732">
        <v>0</v>
      </c>
      <c r="FE10" s="732">
        <v>1002539</v>
      </c>
      <c r="FF10" s="732">
        <v>213584</v>
      </c>
      <c r="FG10" s="732">
        <v>5.6818E-2</v>
      </c>
      <c r="FH10" s="732">
        <v>5.1494999999999999E-2</v>
      </c>
      <c r="FI10" s="732">
        <v>0</v>
      </c>
      <c r="FJ10" s="732">
        <v>0</v>
      </c>
      <c r="FK10" s="732">
        <v>1298.171</v>
      </c>
      <c r="FL10" s="732">
        <v>8158135</v>
      </c>
      <c r="FM10" s="732">
        <v>0</v>
      </c>
      <c r="FN10" s="732">
        <v>0</v>
      </c>
      <c r="FO10" s="732">
        <v>65523</v>
      </c>
      <c r="FP10" s="732">
        <v>0</v>
      </c>
      <c r="FQ10" s="732">
        <v>65523</v>
      </c>
      <c r="FR10" s="732">
        <v>65523</v>
      </c>
      <c r="FS10" s="732">
        <v>0</v>
      </c>
      <c r="FT10" s="732">
        <v>0</v>
      </c>
      <c r="FU10" s="732">
        <v>0</v>
      </c>
      <c r="FV10" s="732">
        <v>0</v>
      </c>
      <c r="FW10" s="732">
        <v>0</v>
      </c>
      <c r="FX10" s="732">
        <v>0</v>
      </c>
      <c r="FY10" s="732">
        <v>0</v>
      </c>
      <c r="FZ10" s="732">
        <v>0</v>
      </c>
      <c r="GA10" s="732">
        <v>0</v>
      </c>
      <c r="GB10" s="732">
        <v>524567</v>
      </c>
      <c r="GC10" s="732">
        <v>524567</v>
      </c>
      <c r="GD10" s="732">
        <v>59.405000000000001</v>
      </c>
      <c r="GF10" s="732">
        <v>0</v>
      </c>
      <c r="GG10" s="732">
        <v>0</v>
      </c>
      <c r="GH10" s="732">
        <v>0</v>
      </c>
      <c r="GI10" s="732">
        <v>0</v>
      </c>
      <c r="GJ10" s="732">
        <v>0</v>
      </c>
      <c r="GK10" s="732">
        <v>5220</v>
      </c>
      <c r="GL10" s="732">
        <v>15410</v>
      </c>
      <c r="GM10" s="732">
        <v>0</v>
      </c>
      <c r="GN10" s="732">
        <v>78951</v>
      </c>
      <c r="GO10" s="732">
        <v>0</v>
      </c>
      <c r="GP10" s="732">
        <v>8134718</v>
      </c>
      <c r="GQ10" s="732">
        <v>8134718</v>
      </c>
      <c r="GR10" s="732">
        <v>0</v>
      </c>
      <c r="GS10" s="732">
        <v>0</v>
      </c>
      <c r="GT10" s="732">
        <v>0</v>
      </c>
      <c r="HB10" s="732">
        <v>0</v>
      </c>
      <c r="HC10" s="732">
        <v>0</v>
      </c>
      <c r="HD10" s="732">
        <v>0</v>
      </c>
      <c r="IE10" s="732">
        <v>32.363</v>
      </c>
    </row>
    <row r="11" spans="1:261" x14ac:dyDescent="0.2">
      <c r="A11" s="734">
        <v>15805</v>
      </c>
      <c r="B11" s="734">
        <v>31709</v>
      </c>
      <c r="C11" s="732">
        <v>35</v>
      </c>
      <c r="D11" s="732">
        <v>2021</v>
      </c>
      <c r="E11" s="732">
        <v>5392</v>
      </c>
      <c r="F11" s="732">
        <v>0</v>
      </c>
      <c r="G11" s="732">
        <v>449.24299999999999</v>
      </c>
      <c r="H11" s="732">
        <v>445.74600000000004</v>
      </c>
      <c r="I11" s="732">
        <v>445.74600000000004</v>
      </c>
      <c r="J11" s="732">
        <v>449.24299999999999</v>
      </c>
      <c r="K11" s="732">
        <v>0</v>
      </c>
      <c r="L11" s="732">
        <v>6541</v>
      </c>
      <c r="M11" s="732">
        <v>0</v>
      </c>
      <c r="N11" s="732">
        <v>0</v>
      </c>
      <c r="P11" s="732">
        <v>535.56799999999998</v>
      </c>
      <c r="Q11" s="732">
        <v>0</v>
      </c>
      <c r="R11" s="732">
        <v>220426</v>
      </c>
      <c r="S11" s="732">
        <v>411.57400000000001</v>
      </c>
      <c r="U11" s="732">
        <v>154193</v>
      </c>
      <c r="V11" s="732">
        <v>49.887</v>
      </c>
      <c r="W11" s="732">
        <v>32631</v>
      </c>
      <c r="X11" s="732">
        <v>32631</v>
      </c>
      <c r="Z11" s="732">
        <v>0</v>
      </c>
      <c r="AA11" s="732">
        <v>1</v>
      </c>
      <c r="AB11" s="732">
        <v>1</v>
      </c>
      <c r="AC11" s="732">
        <v>0</v>
      </c>
      <c r="AD11" s="732" t="s">
        <v>318</v>
      </c>
      <c r="AE11" s="732">
        <v>0</v>
      </c>
      <c r="AH11" s="732">
        <v>0</v>
      </c>
      <c r="AI11" s="732">
        <v>0</v>
      </c>
      <c r="AJ11" s="732">
        <v>5104</v>
      </c>
      <c r="AK11" s="732" t="s">
        <v>787</v>
      </c>
      <c r="AL11" s="732" t="s">
        <v>499</v>
      </c>
      <c r="AM11" s="732">
        <v>0</v>
      </c>
      <c r="AN11" s="732">
        <v>0</v>
      </c>
      <c r="AO11" s="732">
        <v>0</v>
      </c>
      <c r="AP11" s="732">
        <v>0</v>
      </c>
      <c r="AQ11" s="732">
        <v>0</v>
      </c>
      <c r="AR11" s="732">
        <v>0</v>
      </c>
      <c r="AS11" s="732">
        <v>0</v>
      </c>
      <c r="AT11" s="732">
        <v>0</v>
      </c>
      <c r="AU11" s="732">
        <v>0</v>
      </c>
      <c r="AV11" s="732">
        <v>-355428</v>
      </c>
      <c r="AW11" s="732">
        <v>4475488</v>
      </c>
      <c r="AX11" s="732">
        <v>4334050</v>
      </c>
      <c r="AY11" s="732">
        <v>2607334</v>
      </c>
      <c r="AZ11" s="732">
        <v>281152</v>
      </c>
      <c r="BA11" s="732">
        <v>0</v>
      </c>
      <c r="BB11" s="732">
        <v>0</v>
      </c>
      <c r="BC11" s="732">
        <v>0</v>
      </c>
      <c r="BD11" s="732">
        <v>0</v>
      </c>
      <c r="BE11" s="732">
        <v>0</v>
      </c>
      <c r="BF11" s="732">
        <v>3758088</v>
      </c>
      <c r="BG11" s="732">
        <v>0</v>
      </c>
      <c r="BH11" s="732">
        <v>220.82</v>
      </c>
      <c r="BI11" s="732">
        <v>60726</v>
      </c>
      <c r="BJ11" s="732">
        <v>12</v>
      </c>
      <c r="BK11" s="732">
        <v>0</v>
      </c>
      <c r="BL11" s="732">
        <v>0</v>
      </c>
      <c r="BM11" s="732">
        <v>0</v>
      </c>
      <c r="BN11" s="732">
        <v>0</v>
      </c>
      <c r="BO11" s="732">
        <v>0</v>
      </c>
      <c r="BP11" s="732">
        <v>0</v>
      </c>
      <c r="BQ11" s="732">
        <v>5392</v>
      </c>
      <c r="BR11" s="732">
        <v>1</v>
      </c>
      <c r="BS11" s="732">
        <v>0</v>
      </c>
      <c r="BT11" s="732">
        <v>0</v>
      </c>
      <c r="BU11" s="732">
        <v>0</v>
      </c>
      <c r="BV11" s="732">
        <v>0</v>
      </c>
      <c r="BW11" s="732">
        <v>0</v>
      </c>
      <c r="BX11" s="732">
        <v>0</v>
      </c>
      <c r="BY11" s="732">
        <v>0</v>
      </c>
      <c r="BZ11" s="732">
        <v>0</v>
      </c>
      <c r="CA11" s="732">
        <v>0</v>
      </c>
      <c r="CB11" s="732">
        <v>0</v>
      </c>
      <c r="CC11" s="732">
        <v>0</v>
      </c>
      <c r="CG11" s="732">
        <v>0</v>
      </c>
      <c r="CH11" s="732">
        <v>80712</v>
      </c>
      <c r="CI11" s="732">
        <v>0</v>
      </c>
      <c r="CJ11" s="732">
        <v>4</v>
      </c>
      <c r="CK11" s="732">
        <v>0</v>
      </c>
      <c r="CL11" s="732">
        <v>0</v>
      </c>
      <c r="CN11" s="732">
        <v>0</v>
      </c>
      <c r="CO11" s="732">
        <v>1</v>
      </c>
      <c r="CP11" s="732">
        <v>0</v>
      </c>
      <c r="CQ11" s="732">
        <v>0</v>
      </c>
      <c r="CR11" s="732">
        <v>495.84100000000001</v>
      </c>
      <c r="CS11" s="732">
        <v>0</v>
      </c>
      <c r="CT11" s="732">
        <v>0</v>
      </c>
      <c r="CU11" s="732">
        <v>0</v>
      </c>
      <c r="CV11" s="732">
        <v>0</v>
      </c>
      <c r="CW11" s="732">
        <v>0</v>
      </c>
      <c r="CX11" s="732">
        <v>0</v>
      </c>
      <c r="CY11" s="732">
        <v>0</v>
      </c>
      <c r="CZ11" s="732">
        <v>0</v>
      </c>
      <c r="DA11" s="732">
        <v>1</v>
      </c>
      <c r="DB11" s="732">
        <v>2915625</v>
      </c>
      <c r="DC11" s="732">
        <v>0</v>
      </c>
      <c r="DD11" s="732">
        <v>0</v>
      </c>
      <c r="DE11" s="732">
        <v>681140</v>
      </c>
      <c r="DF11" s="732">
        <v>681140</v>
      </c>
      <c r="DG11" s="732">
        <v>520.66999999999996</v>
      </c>
      <c r="DH11" s="732">
        <v>0</v>
      </c>
      <c r="DI11" s="732">
        <v>0</v>
      </c>
      <c r="DK11" s="732">
        <v>5392</v>
      </c>
      <c r="DL11" s="732">
        <v>0</v>
      </c>
      <c r="DM11" s="732">
        <v>231913</v>
      </c>
      <c r="DN11" s="732">
        <v>0</v>
      </c>
      <c r="DO11" s="732">
        <v>0</v>
      </c>
      <c r="DP11" s="732">
        <v>0</v>
      </c>
      <c r="DQ11" s="732">
        <v>0</v>
      </c>
      <c r="DR11" s="732">
        <v>0</v>
      </c>
      <c r="DS11" s="732">
        <v>0</v>
      </c>
      <c r="DT11" s="732">
        <v>0</v>
      </c>
      <c r="DU11" s="732">
        <v>0</v>
      </c>
      <c r="DV11" s="732">
        <v>0</v>
      </c>
      <c r="DW11" s="732">
        <v>0</v>
      </c>
      <c r="DX11" s="732">
        <v>0</v>
      </c>
      <c r="DY11" s="732">
        <v>0</v>
      </c>
      <c r="DZ11" s="732">
        <v>0</v>
      </c>
      <c r="EA11" s="732">
        <v>0</v>
      </c>
      <c r="EB11" s="732">
        <v>0</v>
      </c>
      <c r="EC11" s="732">
        <v>21.773</v>
      </c>
      <c r="ED11" s="732">
        <v>156659</v>
      </c>
      <c r="EE11" s="732">
        <v>0</v>
      </c>
      <c r="EF11" s="732">
        <v>0</v>
      </c>
      <c r="EG11" s="732">
        <v>0</v>
      </c>
      <c r="EH11" s="732">
        <v>75254</v>
      </c>
      <c r="EI11" s="732">
        <v>0</v>
      </c>
      <c r="EJ11" s="732">
        <v>0</v>
      </c>
      <c r="EK11" s="732">
        <v>0.48500000000000004</v>
      </c>
      <c r="EL11" s="732">
        <v>0</v>
      </c>
      <c r="EM11" s="732">
        <v>2.5050000000000003</v>
      </c>
      <c r="EN11" s="732">
        <v>0.50700000000000001</v>
      </c>
      <c r="EO11" s="732">
        <v>0</v>
      </c>
      <c r="EP11" s="732">
        <v>0</v>
      </c>
      <c r="EQ11" s="732">
        <v>3.4970000000000003</v>
      </c>
      <c r="ER11" s="732">
        <v>0</v>
      </c>
      <c r="ES11" s="732">
        <v>11.505000000000001</v>
      </c>
      <c r="ET11" s="732">
        <v>0</v>
      </c>
      <c r="EU11" s="732">
        <v>281152</v>
      </c>
      <c r="EV11" s="732">
        <v>0</v>
      </c>
      <c r="EW11" s="732">
        <v>0</v>
      </c>
      <c r="EX11" s="732">
        <v>0</v>
      </c>
      <c r="EZ11" s="732">
        <v>3644246</v>
      </c>
      <c r="FA11" s="732">
        <v>0</v>
      </c>
      <c r="FB11" s="732">
        <v>3925398</v>
      </c>
      <c r="FC11" s="732">
        <v>0.97326799999999991</v>
      </c>
      <c r="FD11" s="732">
        <v>0</v>
      </c>
      <c r="FE11" s="732">
        <v>568656</v>
      </c>
      <c r="FF11" s="732">
        <v>121148</v>
      </c>
      <c r="FG11" s="732">
        <v>5.6818E-2</v>
      </c>
      <c r="FH11" s="732">
        <v>5.1494999999999999E-2</v>
      </c>
      <c r="FI11" s="732">
        <v>0</v>
      </c>
      <c r="FJ11" s="732">
        <v>0</v>
      </c>
      <c r="FK11" s="732">
        <v>736.34300000000007</v>
      </c>
      <c r="FL11" s="732">
        <v>4695914</v>
      </c>
      <c r="FM11" s="732">
        <v>0</v>
      </c>
      <c r="FN11" s="732">
        <v>0</v>
      </c>
      <c r="FO11" s="732">
        <v>3363</v>
      </c>
      <c r="FP11" s="732">
        <v>0</v>
      </c>
      <c r="FQ11" s="732">
        <v>3363</v>
      </c>
      <c r="FR11" s="732">
        <v>3363</v>
      </c>
      <c r="FS11" s="732">
        <v>0</v>
      </c>
      <c r="FT11" s="732">
        <v>0</v>
      </c>
      <c r="FU11" s="732">
        <v>0</v>
      </c>
      <c r="FV11" s="732">
        <v>0</v>
      </c>
      <c r="FW11" s="732">
        <v>0</v>
      </c>
      <c r="FX11" s="732">
        <v>0</v>
      </c>
      <c r="FY11" s="732">
        <v>0</v>
      </c>
      <c r="FZ11" s="732">
        <v>0</v>
      </c>
      <c r="GA11" s="732">
        <v>0</v>
      </c>
      <c r="GB11" s="732">
        <v>0</v>
      </c>
      <c r="GC11" s="732">
        <v>0</v>
      </c>
      <c r="GD11" s="732">
        <v>0</v>
      </c>
      <c r="GF11" s="732">
        <v>0</v>
      </c>
      <c r="GG11" s="732">
        <v>0</v>
      </c>
      <c r="GH11" s="732">
        <v>0</v>
      </c>
      <c r="GI11" s="732">
        <v>0</v>
      </c>
      <c r="GJ11" s="732">
        <v>0</v>
      </c>
      <c r="GK11" s="732">
        <v>4979</v>
      </c>
      <c r="GL11" s="732">
        <v>20520</v>
      </c>
      <c r="GM11" s="732">
        <v>0</v>
      </c>
      <c r="GN11" s="732">
        <v>0</v>
      </c>
      <c r="GO11" s="732">
        <v>0</v>
      </c>
      <c r="GP11" s="732">
        <v>4615202</v>
      </c>
      <c r="GQ11" s="732">
        <v>4615202</v>
      </c>
      <c r="GR11" s="732">
        <v>0</v>
      </c>
      <c r="GS11" s="732">
        <v>0</v>
      </c>
      <c r="GT11" s="732">
        <v>0</v>
      </c>
      <c r="HB11" s="732">
        <v>292382768</v>
      </c>
      <c r="HC11" s="732">
        <v>4.6019999999999998E-2</v>
      </c>
      <c r="HD11" s="732">
        <v>80712</v>
      </c>
      <c r="IE11" s="732">
        <v>0</v>
      </c>
    </row>
    <row r="12" spans="1:261" x14ac:dyDescent="0.2">
      <c r="A12" s="734">
        <v>15806</v>
      </c>
      <c r="B12" s="734">
        <v>31709</v>
      </c>
      <c r="C12" s="732">
        <v>35</v>
      </c>
      <c r="D12" s="732">
        <v>2021</v>
      </c>
      <c r="E12" s="732">
        <v>5392</v>
      </c>
      <c r="F12" s="732">
        <v>0</v>
      </c>
      <c r="G12" s="732">
        <v>306.05700000000002</v>
      </c>
      <c r="H12" s="732">
        <v>268.84399999999999</v>
      </c>
      <c r="I12" s="732">
        <v>268.84399999999999</v>
      </c>
      <c r="J12" s="732">
        <v>306.05700000000002</v>
      </c>
      <c r="K12" s="732">
        <v>0</v>
      </c>
      <c r="L12" s="732">
        <v>6541</v>
      </c>
      <c r="M12" s="732">
        <v>0</v>
      </c>
      <c r="N12" s="732">
        <v>0</v>
      </c>
      <c r="P12" s="732">
        <v>412.86</v>
      </c>
      <c r="Q12" s="732">
        <v>0</v>
      </c>
      <c r="R12" s="732">
        <v>169922</v>
      </c>
      <c r="S12" s="732">
        <v>411.57400000000001</v>
      </c>
      <c r="U12" s="732">
        <v>118867</v>
      </c>
      <c r="V12" s="732">
        <v>68.018000000000001</v>
      </c>
      <c r="W12" s="732">
        <v>44491</v>
      </c>
      <c r="X12" s="732">
        <v>44491</v>
      </c>
      <c r="Z12" s="732">
        <v>0</v>
      </c>
      <c r="AA12" s="732">
        <v>1</v>
      </c>
      <c r="AB12" s="732">
        <v>1</v>
      </c>
      <c r="AC12" s="732">
        <v>0</v>
      </c>
      <c r="AD12" s="732" t="s">
        <v>318</v>
      </c>
      <c r="AE12" s="732">
        <v>0</v>
      </c>
      <c r="AH12" s="732">
        <v>0</v>
      </c>
      <c r="AI12" s="732">
        <v>0</v>
      </c>
      <c r="AJ12" s="732">
        <v>5104</v>
      </c>
      <c r="AK12" s="732" t="s">
        <v>787</v>
      </c>
      <c r="AL12" s="732" t="s">
        <v>58</v>
      </c>
      <c r="AM12" s="732">
        <v>0</v>
      </c>
      <c r="AN12" s="732">
        <v>0</v>
      </c>
      <c r="AO12" s="732">
        <v>0</v>
      </c>
      <c r="AP12" s="732">
        <v>0</v>
      </c>
      <c r="AQ12" s="732">
        <v>0</v>
      </c>
      <c r="AR12" s="732">
        <v>0</v>
      </c>
      <c r="AS12" s="732">
        <v>0</v>
      </c>
      <c r="AT12" s="732">
        <v>0</v>
      </c>
      <c r="AU12" s="732">
        <v>0</v>
      </c>
      <c r="AV12" s="732">
        <v>-422882</v>
      </c>
      <c r="AW12" s="732">
        <v>3362157</v>
      </c>
      <c r="AX12" s="732">
        <v>3263580</v>
      </c>
      <c r="AY12" s="732">
        <v>2021366</v>
      </c>
      <c r="AZ12" s="732">
        <v>190116</v>
      </c>
      <c r="BA12" s="732">
        <v>46.5</v>
      </c>
      <c r="BB12" s="732">
        <v>0</v>
      </c>
      <c r="BC12" s="732">
        <v>0</v>
      </c>
      <c r="BD12" s="732">
        <v>0</v>
      </c>
      <c r="BE12" s="732">
        <v>0</v>
      </c>
      <c r="BF12" s="732">
        <v>2784526</v>
      </c>
      <c r="BG12" s="732">
        <v>0</v>
      </c>
      <c r="BH12" s="732">
        <v>73.433000000000007</v>
      </c>
      <c r="BI12" s="732">
        <v>20194</v>
      </c>
      <c r="BJ12" s="732">
        <v>12</v>
      </c>
      <c r="BK12" s="732">
        <v>0</v>
      </c>
      <c r="BL12" s="732">
        <v>0</v>
      </c>
      <c r="BM12" s="732">
        <v>0</v>
      </c>
      <c r="BN12" s="732">
        <v>0</v>
      </c>
      <c r="BO12" s="732">
        <v>0</v>
      </c>
      <c r="BP12" s="732">
        <v>0</v>
      </c>
      <c r="BQ12" s="732">
        <v>5392</v>
      </c>
      <c r="BR12" s="732">
        <v>1</v>
      </c>
      <c r="BS12" s="732">
        <v>0</v>
      </c>
      <c r="BT12" s="732">
        <v>0</v>
      </c>
      <c r="BU12" s="732">
        <v>0</v>
      </c>
      <c r="BV12" s="732">
        <v>0</v>
      </c>
      <c r="BW12" s="732">
        <v>0</v>
      </c>
      <c r="BX12" s="732">
        <v>0</v>
      </c>
      <c r="BY12" s="732">
        <v>0</v>
      </c>
      <c r="BZ12" s="732">
        <v>0</v>
      </c>
      <c r="CA12" s="732">
        <v>0</v>
      </c>
      <c r="CB12" s="732">
        <v>0</v>
      </c>
      <c r="CC12" s="732">
        <v>0</v>
      </c>
      <c r="CG12" s="732">
        <v>0</v>
      </c>
      <c r="CH12" s="732">
        <v>78383</v>
      </c>
      <c r="CI12" s="732">
        <v>0</v>
      </c>
      <c r="CJ12" s="732">
        <v>4</v>
      </c>
      <c r="CK12" s="732">
        <v>0</v>
      </c>
      <c r="CL12" s="732">
        <v>0</v>
      </c>
      <c r="CN12" s="732">
        <v>0</v>
      </c>
      <c r="CO12" s="732">
        <v>1</v>
      </c>
      <c r="CP12" s="732">
        <v>0</v>
      </c>
      <c r="CQ12" s="732">
        <v>0.58300000000000007</v>
      </c>
      <c r="CR12" s="732">
        <v>372.02300000000002</v>
      </c>
      <c r="CS12" s="732">
        <v>0</v>
      </c>
      <c r="CT12" s="732">
        <v>0</v>
      </c>
      <c r="CU12" s="732">
        <v>0</v>
      </c>
      <c r="CV12" s="732">
        <v>0</v>
      </c>
      <c r="CW12" s="732">
        <v>0</v>
      </c>
      <c r="CX12" s="732">
        <v>0</v>
      </c>
      <c r="CY12" s="732">
        <v>0</v>
      </c>
      <c r="CZ12" s="732">
        <v>0</v>
      </c>
      <c r="DA12" s="732">
        <v>1</v>
      </c>
      <c r="DB12" s="732">
        <v>1758509</v>
      </c>
      <c r="DC12" s="732">
        <v>0</v>
      </c>
      <c r="DD12" s="732">
        <v>0</v>
      </c>
      <c r="DE12" s="732">
        <v>544062</v>
      </c>
      <c r="DF12" s="732">
        <v>544062</v>
      </c>
      <c r="DG12" s="732">
        <v>415.88600000000002</v>
      </c>
      <c r="DH12" s="732">
        <v>0</v>
      </c>
      <c r="DI12" s="732">
        <v>0</v>
      </c>
      <c r="DK12" s="732">
        <v>5392</v>
      </c>
      <c r="DL12" s="732">
        <v>0</v>
      </c>
      <c r="DM12" s="732">
        <v>217157</v>
      </c>
      <c r="DN12" s="732">
        <v>0</v>
      </c>
      <c r="DO12" s="732">
        <v>0</v>
      </c>
      <c r="DP12" s="732">
        <v>0</v>
      </c>
      <c r="DQ12" s="732">
        <v>0</v>
      </c>
      <c r="DR12" s="732">
        <v>0</v>
      </c>
      <c r="DS12" s="732">
        <v>0</v>
      </c>
      <c r="DT12" s="732">
        <v>0</v>
      </c>
      <c r="DU12" s="732">
        <v>0</v>
      </c>
      <c r="DV12" s="732">
        <v>0</v>
      </c>
      <c r="DW12" s="732">
        <v>0</v>
      </c>
      <c r="DX12" s="732">
        <v>0</v>
      </c>
      <c r="DY12" s="732">
        <v>0</v>
      </c>
      <c r="DZ12" s="732">
        <v>0</v>
      </c>
      <c r="EA12" s="732">
        <v>0</v>
      </c>
      <c r="EB12" s="732">
        <v>0</v>
      </c>
      <c r="EC12" s="732">
        <v>19.695</v>
      </c>
      <c r="ED12" s="732">
        <v>141707</v>
      </c>
      <c r="EE12" s="732">
        <v>0</v>
      </c>
      <c r="EF12" s="732">
        <v>0</v>
      </c>
      <c r="EG12" s="732">
        <v>0</v>
      </c>
      <c r="EH12" s="732">
        <v>75450</v>
      </c>
      <c r="EI12" s="732">
        <v>0</v>
      </c>
      <c r="EJ12" s="732">
        <v>0</v>
      </c>
      <c r="EK12" s="732">
        <v>1.5880000000000001</v>
      </c>
      <c r="EL12" s="732">
        <v>0</v>
      </c>
      <c r="EM12" s="732">
        <v>1.6520000000000001</v>
      </c>
      <c r="EN12" s="732">
        <v>0.36300000000000004</v>
      </c>
      <c r="EO12" s="732">
        <v>0</v>
      </c>
      <c r="EP12" s="732">
        <v>0</v>
      </c>
      <c r="EQ12" s="732">
        <v>3.6030000000000002</v>
      </c>
      <c r="ER12" s="732">
        <v>0</v>
      </c>
      <c r="ES12" s="732">
        <v>11.535</v>
      </c>
      <c r="ET12" s="732">
        <v>23396</v>
      </c>
      <c r="EU12" s="732">
        <v>190116</v>
      </c>
      <c r="EV12" s="732">
        <v>0</v>
      </c>
      <c r="EW12" s="732">
        <v>0</v>
      </c>
      <c r="EX12" s="732">
        <v>0</v>
      </c>
      <c r="EZ12" s="732">
        <v>2752475</v>
      </c>
      <c r="FA12" s="732">
        <v>0</v>
      </c>
      <c r="FB12" s="732">
        <v>2942591</v>
      </c>
      <c r="FC12" s="732">
        <v>0.97326799999999991</v>
      </c>
      <c r="FD12" s="732">
        <v>0</v>
      </c>
      <c r="FE12" s="732">
        <v>421341</v>
      </c>
      <c r="FF12" s="732">
        <v>89764</v>
      </c>
      <c r="FG12" s="732">
        <v>5.6818E-2</v>
      </c>
      <c r="FH12" s="732">
        <v>5.1494999999999999E-2</v>
      </c>
      <c r="FI12" s="732">
        <v>0</v>
      </c>
      <c r="FJ12" s="732">
        <v>0</v>
      </c>
      <c r="FK12" s="732">
        <v>545.58699999999999</v>
      </c>
      <c r="FL12" s="732">
        <v>3532079</v>
      </c>
      <c r="FM12" s="732">
        <v>0</v>
      </c>
      <c r="FN12" s="732">
        <v>0</v>
      </c>
      <c r="FO12" s="732">
        <v>61390</v>
      </c>
      <c r="FP12" s="732">
        <v>0</v>
      </c>
      <c r="FQ12" s="732">
        <v>61390</v>
      </c>
      <c r="FR12" s="732">
        <v>61390</v>
      </c>
      <c r="FS12" s="732">
        <v>0</v>
      </c>
      <c r="FT12" s="732">
        <v>0</v>
      </c>
      <c r="FU12" s="732">
        <v>0</v>
      </c>
      <c r="FV12" s="732">
        <v>0</v>
      </c>
      <c r="FW12" s="732">
        <v>0</v>
      </c>
      <c r="FX12" s="732">
        <v>0</v>
      </c>
      <c r="FY12" s="732">
        <v>0</v>
      </c>
      <c r="FZ12" s="732">
        <v>0</v>
      </c>
      <c r="GA12" s="732">
        <v>0</v>
      </c>
      <c r="GB12" s="732">
        <v>296788</v>
      </c>
      <c r="GC12" s="732">
        <v>296788</v>
      </c>
      <c r="GD12" s="732">
        <v>33.61</v>
      </c>
      <c r="GF12" s="732">
        <v>0</v>
      </c>
      <c r="GG12" s="732">
        <v>0</v>
      </c>
      <c r="GH12" s="732">
        <v>0</v>
      </c>
      <c r="GI12" s="732">
        <v>0</v>
      </c>
      <c r="GJ12" s="732">
        <v>0</v>
      </c>
      <c r="GK12" s="732">
        <v>5180</v>
      </c>
      <c r="GL12" s="732">
        <v>80006</v>
      </c>
      <c r="GM12" s="732">
        <v>0</v>
      </c>
      <c r="GN12" s="732">
        <v>248790</v>
      </c>
      <c r="GO12" s="732">
        <v>0</v>
      </c>
      <c r="GP12" s="732">
        <v>3453696</v>
      </c>
      <c r="GQ12" s="732">
        <v>3453696</v>
      </c>
      <c r="GR12" s="732">
        <v>0</v>
      </c>
      <c r="GS12" s="732">
        <v>0</v>
      </c>
      <c r="GT12" s="732">
        <v>0</v>
      </c>
      <c r="HB12" s="732">
        <v>292382768</v>
      </c>
      <c r="HC12" s="732">
        <v>4.6019999999999998E-2</v>
      </c>
      <c r="HD12" s="732">
        <v>54987</v>
      </c>
      <c r="IE12" s="732">
        <v>0</v>
      </c>
    </row>
    <row r="13" spans="1:261" x14ac:dyDescent="0.2">
      <c r="A13" s="734">
        <v>15807</v>
      </c>
      <c r="B13" s="734">
        <v>31709</v>
      </c>
      <c r="C13" s="732">
        <v>35</v>
      </c>
      <c r="D13" s="732">
        <v>2021</v>
      </c>
      <c r="E13" s="732">
        <v>5392</v>
      </c>
      <c r="F13" s="732">
        <v>0</v>
      </c>
      <c r="G13" s="732">
        <v>753.02</v>
      </c>
      <c r="H13" s="732">
        <v>637.18500000000006</v>
      </c>
      <c r="I13" s="732">
        <v>637.18500000000006</v>
      </c>
      <c r="J13" s="732">
        <v>753.02</v>
      </c>
      <c r="K13" s="732">
        <v>0</v>
      </c>
      <c r="L13" s="732">
        <v>6541</v>
      </c>
      <c r="M13" s="732">
        <v>0</v>
      </c>
      <c r="N13" s="732">
        <v>0</v>
      </c>
      <c r="P13" s="732">
        <v>835.27700000000004</v>
      </c>
      <c r="Q13" s="732">
        <v>0</v>
      </c>
      <c r="R13" s="732">
        <v>343778</v>
      </c>
      <c r="S13" s="732">
        <v>411.57400000000001</v>
      </c>
      <c r="U13" s="732">
        <v>240484</v>
      </c>
      <c r="V13" s="732">
        <v>72.399000000000001</v>
      </c>
      <c r="W13" s="732">
        <v>47356</v>
      </c>
      <c r="X13" s="732">
        <v>47356</v>
      </c>
      <c r="Z13" s="732">
        <v>0</v>
      </c>
      <c r="AA13" s="732">
        <v>1</v>
      </c>
      <c r="AB13" s="732">
        <v>1</v>
      </c>
      <c r="AC13" s="732">
        <v>0</v>
      </c>
      <c r="AD13" s="732" t="s">
        <v>318</v>
      </c>
      <c r="AE13" s="732">
        <v>0</v>
      </c>
      <c r="AH13" s="732">
        <v>0</v>
      </c>
      <c r="AI13" s="732">
        <v>0</v>
      </c>
      <c r="AJ13" s="732">
        <v>5104</v>
      </c>
      <c r="AK13" s="732" t="s">
        <v>787</v>
      </c>
      <c r="AL13" s="732" t="s">
        <v>40</v>
      </c>
      <c r="AM13" s="732">
        <v>0</v>
      </c>
      <c r="AN13" s="732">
        <v>0</v>
      </c>
      <c r="AO13" s="732">
        <v>0</v>
      </c>
      <c r="AP13" s="732">
        <v>0</v>
      </c>
      <c r="AQ13" s="732">
        <v>0</v>
      </c>
      <c r="AR13" s="732">
        <v>0</v>
      </c>
      <c r="AS13" s="732">
        <v>0</v>
      </c>
      <c r="AT13" s="732">
        <v>0</v>
      </c>
      <c r="AU13" s="732">
        <v>0</v>
      </c>
      <c r="AV13" s="732">
        <v>-236861</v>
      </c>
      <c r="AW13" s="732">
        <v>8044344</v>
      </c>
      <c r="AX13" s="732">
        <v>7794513</v>
      </c>
      <c r="AY13" s="732">
        <v>4667485</v>
      </c>
      <c r="AZ13" s="732">
        <v>440028</v>
      </c>
      <c r="BA13" s="732">
        <v>36.082999999999998</v>
      </c>
      <c r="BB13" s="732">
        <v>29553</v>
      </c>
      <c r="BC13" s="732">
        <v>29553</v>
      </c>
      <c r="BD13" s="732">
        <v>37.651000000000003</v>
      </c>
      <c r="BE13" s="732">
        <v>0</v>
      </c>
      <c r="BF13" s="732">
        <v>6705029</v>
      </c>
      <c r="BG13" s="732">
        <v>0</v>
      </c>
      <c r="BH13" s="732">
        <v>350</v>
      </c>
      <c r="BI13" s="732">
        <v>96250</v>
      </c>
      <c r="BJ13" s="732">
        <v>12</v>
      </c>
      <c r="BK13" s="732">
        <v>0</v>
      </c>
      <c r="BL13" s="732">
        <v>0</v>
      </c>
      <c r="BM13" s="732">
        <v>0</v>
      </c>
      <c r="BN13" s="732">
        <v>0</v>
      </c>
      <c r="BO13" s="732">
        <v>0</v>
      </c>
      <c r="BP13" s="732">
        <v>0</v>
      </c>
      <c r="BQ13" s="732">
        <v>5392</v>
      </c>
      <c r="BR13" s="732">
        <v>1</v>
      </c>
      <c r="BS13" s="732">
        <v>0</v>
      </c>
      <c r="BT13" s="732">
        <v>0</v>
      </c>
      <c r="BU13" s="732">
        <v>0</v>
      </c>
      <c r="BV13" s="732">
        <v>0</v>
      </c>
      <c r="BW13" s="732">
        <v>0</v>
      </c>
      <c r="BX13" s="732">
        <v>0</v>
      </c>
      <c r="BY13" s="732">
        <v>0</v>
      </c>
      <c r="BZ13" s="732">
        <v>0</v>
      </c>
      <c r="CA13" s="732">
        <v>0</v>
      </c>
      <c r="CB13" s="732">
        <v>0</v>
      </c>
      <c r="CC13" s="732">
        <v>0</v>
      </c>
      <c r="CG13" s="732">
        <v>0</v>
      </c>
      <c r="CH13" s="732">
        <v>153581</v>
      </c>
      <c r="CI13" s="732">
        <v>0</v>
      </c>
      <c r="CJ13" s="732">
        <v>4</v>
      </c>
      <c r="CK13" s="732">
        <v>0</v>
      </c>
      <c r="CL13" s="732">
        <v>0</v>
      </c>
      <c r="CN13" s="732">
        <v>0</v>
      </c>
      <c r="CO13" s="732">
        <v>1</v>
      </c>
      <c r="CP13" s="732">
        <v>0</v>
      </c>
      <c r="CQ13" s="732">
        <v>1</v>
      </c>
      <c r="CR13" s="732">
        <v>802.39700000000005</v>
      </c>
      <c r="CS13" s="732">
        <v>0</v>
      </c>
      <c r="CT13" s="732">
        <v>0</v>
      </c>
      <c r="CU13" s="732">
        <v>0</v>
      </c>
      <c r="CV13" s="732">
        <v>0</v>
      </c>
      <c r="CW13" s="732">
        <v>0</v>
      </c>
      <c r="CX13" s="732">
        <v>0</v>
      </c>
      <c r="CY13" s="732">
        <v>0</v>
      </c>
      <c r="CZ13" s="732">
        <v>0</v>
      </c>
      <c r="DA13" s="732">
        <v>1</v>
      </c>
      <c r="DB13" s="732">
        <v>4167827</v>
      </c>
      <c r="DC13" s="732">
        <v>0</v>
      </c>
      <c r="DD13" s="732">
        <v>0</v>
      </c>
      <c r="DE13" s="732">
        <v>1071416</v>
      </c>
      <c r="DF13" s="732">
        <v>1071416</v>
      </c>
      <c r="DG13" s="732">
        <v>819</v>
      </c>
      <c r="DH13" s="732">
        <v>0</v>
      </c>
      <c r="DI13" s="732">
        <v>0</v>
      </c>
      <c r="DK13" s="732">
        <v>5392</v>
      </c>
      <c r="DL13" s="732">
        <v>0</v>
      </c>
      <c r="DM13" s="732">
        <v>750430</v>
      </c>
      <c r="DN13" s="732">
        <v>0</v>
      </c>
      <c r="DO13" s="732">
        <v>0</v>
      </c>
      <c r="DP13" s="732">
        <v>0</v>
      </c>
      <c r="DQ13" s="732">
        <v>0</v>
      </c>
      <c r="DR13" s="732">
        <v>0</v>
      </c>
      <c r="DS13" s="732">
        <v>0</v>
      </c>
      <c r="DT13" s="732">
        <v>0</v>
      </c>
      <c r="DU13" s="732">
        <v>0</v>
      </c>
      <c r="DV13" s="732">
        <v>0</v>
      </c>
      <c r="DW13" s="732">
        <v>0</v>
      </c>
      <c r="DX13" s="732">
        <v>0</v>
      </c>
      <c r="DY13" s="732">
        <v>0</v>
      </c>
      <c r="DZ13" s="732">
        <v>0</v>
      </c>
      <c r="EA13" s="732">
        <v>0</v>
      </c>
      <c r="EB13" s="732">
        <v>0</v>
      </c>
      <c r="EC13" s="732">
        <v>39.721000000000004</v>
      </c>
      <c r="ED13" s="732">
        <v>285797</v>
      </c>
      <c r="EE13" s="732">
        <v>0</v>
      </c>
      <c r="EF13" s="732">
        <v>0</v>
      </c>
      <c r="EG13" s="732">
        <v>0</v>
      </c>
      <c r="EH13" s="732">
        <v>464633</v>
      </c>
      <c r="EI13" s="732">
        <v>0</v>
      </c>
      <c r="EJ13" s="732">
        <v>0</v>
      </c>
      <c r="EK13" s="732">
        <v>20.734999999999999</v>
      </c>
      <c r="EL13" s="732">
        <v>0</v>
      </c>
      <c r="EM13" s="732">
        <v>0.443</v>
      </c>
      <c r="EN13" s="732">
        <v>1.5</v>
      </c>
      <c r="EO13" s="732">
        <v>0</v>
      </c>
      <c r="EP13" s="732">
        <v>0</v>
      </c>
      <c r="EQ13" s="732">
        <v>22.678000000000001</v>
      </c>
      <c r="ER13" s="732">
        <v>0</v>
      </c>
      <c r="ES13" s="732">
        <v>71.034000000000006</v>
      </c>
      <c r="ET13" s="732">
        <v>18292</v>
      </c>
      <c r="EU13" s="732">
        <v>440028</v>
      </c>
      <c r="EV13" s="732">
        <v>0</v>
      </c>
      <c r="EW13" s="732">
        <v>0</v>
      </c>
      <c r="EX13" s="732">
        <v>0</v>
      </c>
      <c r="EZ13" s="732">
        <v>6563794</v>
      </c>
      <c r="FA13" s="732">
        <v>0</v>
      </c>
      <c r="FB13" s="732">
        <v>7003822</v>
      </c>
      <c r="FC13" s="732">
        <v>0.97326799999999991</v>
      </c>
      <c r="FD13" s="732">
        <v>0</v>
      </c>
      <c r="FE13" s="732">
        <v>1014572</v>
      </c>
      <c r="FF13" s="732">
        <v>216147</v>
      </c>
      <c r="FG13" s="732">
        <v>5.6818E-2</v>
      </c>
      <c r="FH13" s="732">
        <v>5.1494999999999999E-2</v>
      </c>
      <c r="FI13" s="732">
        <v>0</v>
      </c>
      <c r="FJ13" s="732">
        <v>0</v>
      </c>
      <c r="FK13" s="732">
        <v>1313.7530000000002</v>
      </c>
      <c r="FL13" s="732">
        <v>8388122</v>
      </c>
      <c r="FM13" s="732">
        <v>0</v>
      </c>
      <c r="FN13" s="732">
        <v>0</v>
      </c>
      <c r="FO13" s="732">
        <v>18381</v>
      </c>
      <c r="FP13" s="732">
        <v>0</v>
      </c>
      <c r="FQ13" s="732">
        <v>18381</v>
      </c>
      <c r="FR13" s="732">
        <v>18381</v>
      </c>
      <c r="FS13" s="732">
        <v>0</v>
      </c>
      <c r="FT13" s="732">
        <v>0</v>
      </c>
      <c r="FU13" s="732">
        <v>0</v>
      </c>
      <c r="FV13" s="732">
        <v>0</v>
      </c>
      <c r="FW13" s="732">
        <v>0</v>
      </c>
      <c r="FX13" s="732">
        <v>0</v>
      </c>
      <c r="FY13" s="732">
        <v>0</v>
      </c>
      <c r="FZ13" s="732">
        <v>0</v>
      </c>
      <c r="GA13" s="732">
        <v>0</v>
      </c>
      <c r="GB13" s="732">
        <v>822609</v>
      </c>
      <c r="GC13" s="732">
        <v>822609</v>
      </c>
      <c r="GD13" s="732">
        <v>93.157000000000011</v>
      </c>
      <c r="GF13" s="732">
        <v>0</v>
      </c>
      <c r="GG13" s="732">
        <v>0</v>
      </c>
      <c r="GH13" s="732">
        <v>0</v>
      </c>
      <c r="GI13" s="732">
        <v>0</v>
      </c>
      <c r="GJ13" s="732">
        <v>0</v>
      </c>
      <c r="GK13" s="732">
        <v>5220</v>
      </c>
      <c r="GL13" s="732">
        <v>23309</v>
      </c>
      <c r="GM13" s="732">
        <v>0</v>
      </c>
      <c r="GN13" s="732">
        <v>0</v>
      </c>
      <c r="GO13" s="732">
        <v>0</v>
      </c>
      <c r="GP13" s="732">
        <v>8234541</v>
      </c>
      <c r="GQ13" s="732">
        <v>8234541</v>
      </c>
      <c r="GR13" s="732">
        <v>0</v>
      </c>
      <c r="GS13" s="732">
        <v>0</v>
      </c>
      <c r="GT13" s="732">
        <v>0</v>
      </c>
      <c r="HB13" s="732">
        <v>292382768</v>
      </c>
      <c r="HC13" s="732">
        <v>4.6019999999999998E-2</v>
      </c>
      <c r="HD13" s="732">
        <v>135289</v>
      </c>
      <c r="IE13" s="732">
        <v>0</v>
      </c>
    </row>
    <row r="14" spans="1:261" x14ac:dyDescent="0.2">
      <c r="A14" s="734">
        <v>15808</v>
      </c>
      <c r="B14" s="734">
        <v>31709</v>
      </c>
      <c r="C14" s="732">
        <v>35</v>
      </c>
      <c r="D14" s="732">
        <v>2021</v>
      </c>
      <c r="E14" s="732">
        <v>5392</v>
      </c>
      <c r="F14" s="732">
        <v>0</v>
      </c>
      <c r="G14" s="732">
        <v>551.495</v>
      </c>
      <c r="H14" s="732">
        <v>505.39100000000002</v>
      </c>
      <c r="I14" s="732">
        <v>505.39100000000002</v>
      </c>
      <c r="J14" s="732">
        <v>551.495</v>
      </c>
      <c r="K14" s="732">
        <v>0</v>
      </c>
      <c r="L14" s="732">
        <v>6541</v>
      </c>
      <c r="M14" s="732">
        <v>0</v>
      </c>
      <c r="N14" s="732">
        <v>0</v>
      </c>
      <c r="P14" s="732">
        <v>776.07800000000009</v>
      </c>
      <c r="Q14" s="732">
        <v>0</v>
      </c>
      <c r="R14" s="732">
        <v>319414</v>
      </c>
      <c r="S14" s="732">
        <v>411.57400000000001</v>
      </c>
      <c r="U14" s="732">
        <v>223440</v>
      </c>
      <c r="V14" s="732">
        <v>14.74</v>
      </c>
      <c r="W14" s="732">
        <v>9641</v>
      </c>
      <c r="X14" s="732">
        <v>9641</v>
      </c>
      <c r="Z14" s="732">
        <v>0</v>
      </c>
      <c r="AA14" s="732">
        <v>1</v>
      </c>
      <c r="AB14" s="732">
        <v>1</v>
      </c>
      <c r="AC14" s="732">
        <v>0</v>
      </c>
      <c r="AD14" s="732" t="s">
        <v>318</v>
      </c>
      <c r="AE14" s="732">
        <v>0</v>
      </c>
      <c r="AH14" s="732">
        <v>0</v>
      </c>
      <c r="AI14" s="732">
        <v>0</v>
      </c>
      <c r="AJ14" s="732">
        <v>5104</v>
      </c>
      <c r="AK14" s="732" t="s">
        <v>787</v>
      </c>
      <c r="AL14" s="732" t="s">
        <v>477</v>
      </c>
      <c r="AM14" s="732">
        <v>0</v>
      </c>
      <c r="AN14" s="732">
        <v>0</v>
      </c>
      <c r="AO14" s="732">
        <v>0</v>
      </c>
      <c r="AP14" s="732">
        <v>0</v>
      </c>
      <c r="AQ14" s="732">
        <v>0</v>
      </c>
      <c r="AR14" s="732">
        <v>0</v>
      </c>
      <c r="AS14" s="732">
        <v>0</v>
      </c>
      <c r="AT14" s="732">
        <v>0</v>
      </c>
      <c r="AU14" s="732">
        <v>0</v>
      </c>
      <c r="AV14" s="732">
        <v>-415414</v>
      </c>
      <c r="AW14" s="732">
        <v>6624971</v>
      </c>
      <c r="AX14" s="732">
        <v>6375181</v>
      </c>
      <c r="AY14" s="732">
        <v>3913104</v>
      </c>
      <c r="AZ14" s="732">
        <v>470122</v>
      </c>
      <c r="BA14" s="732">
        <v>0</v>
      </c>
      <c r="BB14" s="732">
        <v>0</v>
      </c>
      <c r="BC14" s="732">
        <v>0</v>
      </c>
      <c r="BD14" s="732">
        <v>0</v>
      </c>
      <c r="BE14" s="732">
        <v>0</v>
      </c>
      <c r="BF14" s="732">
        <v>5528072</v>
      </c>
      <c r="BG14" s="732">
        <v>0</v>
      </c>
      <c r="BH14" s="732">
        <v>548.029</v>
      </c>
      <c r="BI14" s="732">
        <v>150708</v>
      </c>
      <c r="BJ14" s="732">
        <v>12</v>
      </c>
      <c r="BK14" s="732">
        <v>0</v>
      </c>
      <c r="BL14" s="732">
        <v>0</v>
      </c>
      <c r="BM14" s="732">
        <v>0</v>
      </c>
      <c r="BN14" s="732">
        <v>0</v>
      </c>
      <c r="BO14" s="732">
        <v>0</v>
      </c>
      <c r="BP14" s="732">
        <v>0</v>
      </c>
      <c r="BQ14" s="732">
        <v>5392</v>
      </c>
      <c r="BR14" s="732">
        <v>1</v>
      </c>
      <c r="BS14" s="732">
        <v>0</v>
      </c>
      <c r="BT14" s="732">
        <v>0</v>
      </c>
      <c r="BU14" s="732">
        <v>0</v>
      </c>
      <c r="BV14" s="732">
        <v>0</v>
      </c>
      <c r="BW14" s="732">
        <v>0</v>
      </c>
      <c r="BX14" s="732">
        <v>0</v>
      </c>
      <c r="BY14" s="732">
        <v>0</v>
      </c>
      <c r="BZ14" s="732">
        <v>0</v>
      </c>
      <c r="CA14" s="732">
        <v>0</v>
      </c>
      <c r="CB14" s="732">
        <v>0</v>
      </c>
      <c r="CC14" s="732">
        <v>0</v>
      </c>
      <c r="CG14" s="732">
        <v>0</v>
      </c>
      <c r="CH14" s="732">
        <v>99082</v>
      </c>
      <c r="CI14" s="732">
        <v>0</v>
      </c>
      <c r="CJ14" s="732">
        <v>4</v>
      </c>
      <c r="CK14" s="732">
        <v>0</v>
      </c>
      <c r="CL14" s="732">
        <v>0</v>
      </c>
      <c r="CN14" s="732">
        <v>0</v>
      </c>
      <c r="CO14" s="732">
        <v>1</v>
      </c>
      <c r="CP14" s="732">
        <v>0</v>
      </c>
      <c r="CQ14" s="732">
        <v>0</v>
      </c>
      <c r="CR14" s="732">
        <v>740.94900000000007</v>
      </c>
      <c r="CS14" s="732">
        <v>0</v>
      </c>
      <c r="CT14" s="732">
        <v>0</v>
      </c>
      <c r="CU14" s="732">
        <v>0</v>
      </c>
      <c r="CV14" s="732">
        <v>0</v>
      </c>
      <c r="CW14" s="732">
        <v>0</v>
      </c>
      <c r="CX14" s="732">
        <v>0</v>
      </c>
      <c r="CY14" s="732">
        <v>0</v>
      </c>
      <c r="CZ14" s="732">
        <v>0</v>
      </c>
      <c r="DA14" s="732">
        <v>1</v>
      </c>
      <c r="DB14" s="732">
        <v>3305763</v>
      </c>
      <c r="DC14" s="732">
        <v>0</v>
      </c>
      <c r="DD14" s="732">
        <v>0</v>
      </c>
      <c r="DE14" s="732">
        <v>935304</v>
      </c>
      <c r="DF14" s="732">
        <v>935304</v>
      </c>
      <c r="DG14" s="732">
        <v>714.95500000000004</v>
      </c>
      <c r="DH14" s="732">
        <v>0</v>
      </c>
      <c r="DI14" s="732">
        <v>0</v>
      </c>
      <c r="DK14" s="732">
        <v>5392</v>
      </c>
      <c r="DL14" s="732">
        <v>0</v>
      </c>
      <c r="DM14" s="732">
        <v>1429200</v>
      </c>
      <c r="DN14" s="732">
        <v>0</v>
      </c>
      <c r="DO14" s="732">
        <v>0</v>
      </c>
      <c r="DP14" s="732">
        <v>0</v>
      </c>
      <c r="DQ14" s="732">
        <v>0</v>
      </c>
      <c r="DR14" s="732">
        <v>0</v>
      </c>
      <c r="DS14" s="732">
        <v>0</v>
      </c>
      <c r="DT14" s="732">
        <v>0</v>
      </c>
      <c r="DU14" s="732">
        <v>0</v>
      </c>
      <c r="DV14" s="732">
        <v>0</v>
      </c>
      <c r="DW14" s="732">
        <v>0</v>
      </c>
      <c r="DX14" s="732">
        <v>0</v>
      </c>
      <c r="DY14" s="732">
        <v>0</v>
      </c>
      <c r="DZ14" s="732">
        <v>0</v>
      </c>
      <c r="EA14" s="732">
        <v>0.27700000000000002</v>
      </c>
      <c r="EB14" s="732">
        <v>0</v>
      </c>
      <c r="EC14" s="732">
        <v>37.417000000000002</v>
      </c>
      <c r="ED14" s="732">
        <v>269219</v>
      </c>
      <c r="EE14" s="732">
        <v>0</v>
      </c>
      <c r="EF14" s="732">
        <v>0</v>
      </c>
      <c r="EG14" s="732">
        <v>0</v>
      </c>
      <c r="EH14" s="732">
        <v>199030</v>
      </c>
      <c r="EI14" s="732">
        <v>960951</v>
      </c>
      <c r="EJ14" s="732">
        <v>36.728000000000002</v>
      </c>
      <c r="EK14" s="732">
        <v>8.2260000000000009</v>
      </c>
      <c r="EL14" s="732">
        <v>0</v>
      </c>
      <c r="EM14" s="732">
        <v>0</v>
      </c>
      <c r="EN14" s="732">
        <v>0.873</v>
      </c>
      <c r="EO14" s="732">
        <v>0</v>
      </c>
      <c r="EP14" s="732">
        <v>0</v>
      </c>
      <c r="EQ14" s="732">
        <v>46.103999999999999</v>
      </c>
      <c r="ER14" s="732">
        <v>0</v>
      </c>
      <c r="ES14" s="732">
        <v>30.428000000000001</v>
      </c>
      <c r="ET14" s="732">
        <v>0</v>
      </c>
      <c r="EU14" s="732">
        <v>470122</v>
      </c>
      <c r="EV14" s="732">
        <v>0</v>
      </c>
      <c r="EW14" s="732">
        <v>0</v>
      </c>
      <c r="EX14" s="732">
        <v>0</v>
      </c>
      <c r="EZ14" s="732">
        <v>5360494</v>
      </c>
      <c r="FA14" s="732">
        <v>0</v>
      </c>
      <c r="FB14" s="732">
        <v>5830616</v>
      </c>
      <c r="FC14" s="732">
        <v>0.97326799999999991</v>
      </c>
      <c r="FD14" s="732">
        <v>0</v>
      </c>
      <c r="FE14" s="732">
        <v>836481</v>
      </c>
      <c r="FF14" s="732">
        <v>178206</v>
      </c>
      <c r="FG14" s="732">
        <v>5.6818E-2</v>
      </c>
      <c r="FH14" s="732">
        <v>5.1494999999999999E-2</v>
      </c>
      <c r="FI14" s="732">
        <v>0</v>
      </c>
      <c r="FJ14" s="732">
        <v>0</v>
      </c>
      <c r="FK14" s="732">
        <v>1083.145</v>
      </c>
      <c r="FL14" s="732">
        <v>6944385</v>
      </c>
      <c r="FM14" s="732">
        <v>0</v>
      </c>
      <c r="FN14" s="732">
        <v>0</v>
      </c>
      <c r="FO14" s="732">
        <v>0</v>
      </c>
      <c r="FP14" s="732">
        <v>0</v>
      </c>
      <c r="FQ14" s="732">
        <v>0</v>
      </c>
      <c r="FR14" s="732">
        <v>0</v>
      </c>
      <c r="FS14" s="732">
        <v>0</v>
      </c>
      <c r="FT14" s="732">
        <v>0</v>
      </c>
      <c r="FU14" s="732">
        <v>0</v>
      </c>
      <c r="FV14" s="732">
        <v>0</v>
      </c>
      <c r="FW14" s="732">
        <v>0</v>
      </c>
      <c r="FX14" s="732">
        <v>0</v>
      </c>
      <c r="FY14" s="732">
        <v>0</v>
      </c>
      <c r="FZ14" s="732">
        <v>0</v>
      </c>
      <c r="GA14" s="732">
        <v>0</v>
      </c>
      <c r="GB14" s="732">
        <v>0</v>
      </c>
      <c r="GC14" s="732">
        <v>0</v>
      </c>
      <c r="GD14" s="732">
        <v>0</v>
      </c>
      <c r="GF14" s="732">
        <v>0</v>
      </c>
      <c r="GG14" s="732">
        <v>0</v>
      </c>
      <c r="GH14" s="732">
        <v>0</v>
      </c>
      <c r="GI14" s="732">
        <v>0</v>
      </c>
      <c r="GJ14" s="732">
        <v>0</v>
      </c>
      <c r="GK14" s="732">
        <v>5115</v>
      </c>
      <c r="GL14" s="732">
        <v>21253</v>
      </c>
      <c r="GM14" s="732">
        <v>0</v>
      </c>
      <c r="GN14" s="732">
        <v>0</v>
      </c>
      <c r="GO14" s="732">
        <v>0</v>
      </c>
      <c r="GP14" s="732">
        <v>6845303</v>
      </c>
      <c r="GQ14" s="732">
        <v>6845303</v>
      </c>
      <c r="GR14" s="732">
        <v>0</v>
      </c>
      <c r="GS14" s="732">
        <v>0</v>
      </c>
      <c r="GT14" s="732">
        <v>0</v>
      </c>
      <c r="HB14" s="732">
        <v>292382768</v>
      </c>
      <c r="HC14" s="732">
        <v>4.6019999999999998E-2</v>
      </c>
      <c r="HD14" s="732">
        <v>99082</v>
      </c>
      <c r="IE14" s="732">
        <v>0</v>
      </c>
    </row>
    <row r="15" spans="1:261" x14ac:dyDescent="0.2">
      <c r="A15" s="734">
        <v>15809</v>
      </c>
      <c r="B15" s="734">
        <v>31709</v>
      </c>
      <c r="C15" s="732">
        <v>35</v>
      </c>
      <c r="D15" s="732">
        <v>2021</v>
      </c>
      <c r="E15" s="732">
        <v>5392</v>
      </c>
      <c r="F15" s="732">
        <v>0</v>
      </c>
      <c r="G15" s="732">
        <v>230.27500000000001</v>
      </c>
      <c r="H15" s="732">
        <v>220.46</v>
      </c>
      <c r="I15" s="732">
        <v>220.46</v>
      </c>
      <c r="J15" s="732">
        <v>230.27500000000001</v>
      </c>
      <c r="K15" s="732">
        <v>0</v>
      </c>
      <c r="L15" s="732">
        <v>6541</v>
      </c>
      <c r="M15" s="732">
        <v>0</v>
      </c>
      <c r="N15" s="732">
        <v>0</v>
      </c>
      <c r="P15" s="732">
        <v>278.04000000000002</v>
      </c>
      <c r="Q15" s="732">
        <v>0</v>
      </c>
      <c r="R15" s="732">
        <v>114434</v>
      </c>
      <c r="S15" s="732">
        <v>411.57400000000001</v>
      </c>
      <c r="U15" s="732">
        <v>80050</v>
      </c>
      <c r="V15" s="732">
        <v>53.837000000000003</v>
      </c>
      <c r="W15" s="732">
        <v>35215</v>
      </c>
      <c r="X15" s="732">
        <v>35215</v>
      </c>
      <c r="Z15" s="732">
        <v>0</v>
      </c>
      <c r="AA15" s="732">
        <v>1</v>
      </c>
      <c r="AB15" s="732">
        <v>1</v>
      </c>
      <c r="AC15" s="732">
        <v>0</v>
      </c>
      <c r="AD15" s="732" t="s">
        <v>318</v>
      </c>
      <c r="AE15" s="732">
        <v>0</v>
      </c>
      <c r="AH15" s="732">
        <v>0</v>
      </c>
      <c r="AI15" s="732">
        <v>0</v>
      </c>
      <c r="AJ15" s="732">
        <v>5104</v>
      </c>
      <c r="AK15" s="732" t="s">
        <v>787</v>
      </c>
      <c r="AL15" s="732" t="s">
        <v>39</v>
      </c>
      <c r="AM15" s="732">
        <v>0</v>
      </c>
      <c r="AN15" s="732">
        <v>0</v>
      </c>
      <c r="AO15" s="732">
        <v>0</v>
      </c>
      <c r="AP15" s="732">
        <v>0</v>
      </c>
      <c r="AQ15" s="732">
        <v>0</v>
      </c>
      <c r="AR15" s="732">
        <v>0</v>
      </c>
      <c r="AS15" s="732">
        <v>0</v>
      </c>
      <c r="AT15" s="732">
        <v>0</v>
      </c>
      <c r="AU15" s="732">
        <v>0</v>
      </c>
      <c r="AV15" s="732">
        <v>-204960</v>
      </c>
      <c r="AW15" s="732">
        <v>2355870</v>
      </c>
      <c r="AX15" s="732">
        <v>2314498</v>
      </c>
      <c r="AY15" s="732">
        <v>1560649</v>
      </c>
      <c r="AZ15" s="732">
        <v>114434</v>
      </c>
      <c r="BA15" s="732">
        <v>0</v>
      </c>
      <c r="BB15" s="732">
        <v>1261</v>
      </c>
      <c r="BC15" s="732">
        <v>1261</v>
      </c>
      <c r="BD15" s="732">
        <v>1.6060000000000001</v>
      </c>
      <c r="BE15" s="732">
        <v>0</v>
      </c>
      <c r="BF15" s="732">
        <v>2005694</v>
      </c>
      <c r="BG15" s="732">
        <v>0</v>
      </c>
      <c r="BH15" s="732">
        <v>0</v>
      </c>
      <c r="BI15" s="732">
        <v>0</v>
      </c>
      <c r="BJ15" s="732">
        <v>12</v>
      </c>
      <c r="BK15" s="732">
        <v>0</v>
      </c>
      <c r="BL15" s="732">
        <v>0</v>
      </c>
      <c r="BM15" s="732">
        <v>0</v>
      </c>
      <c r="BN15" s="732">
        <v>0</v>
      </c>
      <c r="BO15" s="732">
        <v>0</v>
      </c>
      <c r="BP15" s="732">
        <v>0</v>
      </c>
      <c r="BQ15" s="732">
        <v>5392</v>
      </c>
      <c r="BR15" s="732">
        <v>1</v>
      </c>
      <c r="BS15" s="732">
        <v>0</v>
      </c>
      <c r="BT15" s="732">
        <v>0</v>
      </c>
      <c r="BU15" s="732">
        <v>0</v>
      </c>
      <c r="BV15" s="732">
        <v>0</v>
      </c>
      <c r="BW15" s="732">
        <v>0</v>
      </c>
      <c r="BX15" s="732">
        <v>0</v>
      </c>
      <c r="BY15" s="732">
        <v>0</v>
      </c>
      <c r="BZ15" s="732">
        <v>0</v>
      </c>
      <c r="CA15" s="732">
        <v>0</v>
      </c>
      <c r="CB15" s="732">
        <v>0</v>
      </c>
      <c r="CC15" s="732">
        <v>0</v>
      </c>
      <c r="CG15" s="732">
        <v>0</v>
      </c>
      <c r="CH15" s="732">
        <v>41372</v>
      </c>
      <c r="CI15" s="732">
        <v>0</v>
      </c>
      <c r="CJ15" s="732">
        <v>4</v>
      </c>
      <c r="CK15" s="732">
        <v>0</v>
      </c>
      <c r="CL15" s="732">
        <v>0</v>
      </c>
      <c r="CN15" s="732">
        <v>0</v>
      </c>
      <c r="CO15" s="732">
        <v>1</v>
      </c>
      <c r="CP15" s="732">
        <v>0</v>
      </c>
      <c r="CQ15" s="732">
        <v>0</v>
      </c>
      <c r="CR15" s="732">
        <v>263.125</v>
      </c>
      <c r="CS15" s="732">
        <v>0</v>
      </c>
      <c r="CT15" s="732">
        <v>0</v>
      </c>
      <c r="CU15" s="732">
        <v>0</v>
      </c>
      <c r="CV15" s="732">
        <v>0</v>
      </c>
      <c r="CW15" s="732">
        <v>0</v>
      </c>
      <c r="CX15" s="732">
        <v>0</v>
      </c>
      <c r="CY15" s="732">
        <v>0</v>
      </c>
      <c r="CZ15" s="732">
        <v>0</v>
      </c>
      <c r="DA15" s="732">
        <v>1</v>
      </c>
      <c r="DB15" s="732">
        <v>1442029</v>
      </c>
      <c r="DC15" s="732">
        <v>0</v>
      </c>
      <c r="DD15" s="732">
        <v>0</v>
      </c>
      <c r="DE15" s="732">
        <v>363742</v>
      </c>
      <c r="DF15" s="732">
        <v>363742</v>
      </c>
      <c r="DG15" s="732">
        <v>278.048</v>
      </c>
      <c r="DH15" s="732">
        <v>0</v>
      </c>
      <c r="DI15" s="732">
        <v>0</v>
      </c>
      <c r="DK15" s="732">
        <v>5392</v>
      </c>
      <c r="DL15" s="732">
        <v>0</v>
      </c>
      <c r="DM15" s="732">
        <v>218536</v>
      </c>
      <c r="DN15" s="732">
        <v>0</v>
      </c>
      <c r="DO15" s="732">
        <v>0</v>
      </c>
      <c r="DP15" s="732">
        <v>0</v>
      </c>
      <c r="DQ15" s="732">
        <v>0</v>
      </c>
      <c r="DR15" s="732">
        <v>0</v>
      </c>
      <c r="DS15" s="732">
        <v>0</v>
      </c>
      <c r="DT15" s="732">
        <v>0</v>
      </c>
      <c r="DU15" s="732">
        <v>0</v>
      </c>
      <c r="DV15" s="732">
        <v>0</v>
      </c>
      <c r="DW15" s="732">
        <v>0</v>
      </c>
      <c r="DX15" s="732">
        <v>0</v>
      </c>
      <c r="DY15" s="732">
        <v>0</v>
      </c>
      <c r="DZ15" s="732">
        <v>0</v>
      </c>
      <c r="EA15" s="732">
        <v>9.9000000000000005E-2</v>
      </c>
      <c r="EB15" s="732">
        <v>0</v>
      </c>
      <c r="EC15" s="732">
        <v>2.472</v>
      </c>
      <c r="ED15" s="732">
        <v>17786</v>
      </c>
      <c r="EE15" s="732">
        <v>0</v>
      </c>
      <c r="EF15" s="732">
        <v>0</v>
      </c>
      <c r="EG15" s="732">
        <v>0</v>
      </c>
      <c r="EH15" s="732">
        <v>200750</v>
      </c>
      <c r="EI15" s="732">
        <v>0</v>
      </c>
      <c r="EJ15" s="732">
        <v>0</v>
      </c>
      <c r="EK15" s="732">
        <v>7.601</v>
      </c>
      <c r="EL15" s="732">
        <v>0</v>
      </c>
      <c r="EM15" s="732">
        <v>1.591</v>
      </c>
      <c r="EN15" s="732">
        <v>0.52400000000000002</v>
      </c>
      <c r="EO15" s="732">
        <v>0</v>
      </c>
      <c r="EP15" s="732">
        <v>0</v>
      </c>
      <c r="EQ15" s="732">
        <v>9.8150000000000013</v>
      </c>
      <c r="ER15" s="732">
        <v>0</v>
      </c>
      <c r="ES15" s="732">
        <v>30.691000000000003</v>
      </c>
      <c r="ET15" s="732">
        <v>0</v>
      </c>
      <c r="EU15" s="732">
        <v>114434</v>
      </c>
      <c r="EV15" s="732">
        <v>0</v>
      </c>
      <c r="EW15" s="732">
        <v>0</v>
      </c>
      <c r="EX15" s="732">
        <v>0</v>
      </c>
      <c r="EZ15" s="732">
        <v>1946349</v>
      </c>
      <c r="FA15" s="732">
        <v>0</v>
      </c>
      <c r="FB15" s="732">
        <v>2060783</v>
      </c>
      <c r="FC15" s="732">
        <v>0.97326799999999991</v>
      </c>
      <c r="FD15" s="732">
        <v>0</v>
      </c>
      <c r="FE15" s="732">
        <v>303492</v>
      </c>
      <c r="FF15" s="732">
        <v>64657</v>
      </c>
      <c r="FG15" s="732">
        <v>5.6818E-2</v>
      </c>
      <c r="FH15" s="732">
        <v>5.1494999999999999E-2</v>
      </c>
      <c r="FI15" s="732">
        <v>0</v>
      </c>
      <c r="FJ15" s="732">
        <v>0</v>
      </c>
      <c r="FK15" s="732">
        <v>392.98700000000002</v>
      </c>
      <c r="FL15" s="732">
        <v>2470304</v>
      </c>
      <c r="FM15" s="732">
        <v>0</v>
      </c>
      <c r="FN15" s="732">
        <v>0</v>
      </c>
      <c r="FO15" s="732">
        <v>0</v>
      </c>
      <c r="FP15" s="732">
        <v>0</v>
      </c>
      <c r="FQ15" s="732">
        <v>0</v>
      </c>
      <c r="FR15" s="732">
        <v>0</v>
      </c>
      <c r="FS15" s="732">
        <v>0</v>
      </c>
      <c r="FT15" s="732">
        <v>0</v>
      </c>
      <c r="FU15" s="732">
        <v>0</v>
      </c>
      <c r="FV15" s="732">
        <v>0</v>
      </c>
      <c r="FW15" s="732">
        <v>0</v>
      </c>
      <c r="FX15" s="732">
        <v>0</v>
      </c>
      <c r="FY15" s="732">
        <v>0</v>
      </c>
      <c r="FZ15" s="732">
        <v>0</v>
      </c>
      <c r="GA15" s="732">
        <v>0</v>
      </c>
      <c r="GB15" s="732">
        <v>0</v>
      </c>
      <c r="GC15" s="732">
        <v>0</v>
      </c>
      <c r="GD15" s="732">
        <v>0</v>
      </c>
      <c r="GF15" s="732">
        <v>0</v>
      </c>
      <c r="GG15" s="732">
        <v>0</v>
      </c>
      <c r="GH15" s="732">
        <v>0</v>
      </c>
      <c r="GI15" s="732">
        <v>0</v>
      </c>
      <c r="GJ15" s="732">
        <v>0</v>
      </c>
      <c r="GK15" s="732">
        <v>4886</v>
      </c>
      <c r="GL15" s="732">
        <v>12553</v>
      </c>
      <c r="GM15" s="732">
        <v>0</v>
      </c>
      <c r="GN15" s="732">
        <v>0</v>
      </c>
      <c r="GO15" s="732">
        <v>0</v>
      </c>
      <c r="GP15" s="732">
        <v>2428932</v>
      </c>
      <c r="GQ15" s="732">
        <v>2428932</v>
      </c>
      <c r="GR15" s="732">
        <v>0</v>
      </c>
      <c r="GS15" s="732">
        <v>0</v>
      </c>
      <c r="GT15" s="732">
        <v>0</v>
      </c>
      <c r="HB15" s="732">
        <v>292382768</v>
      </c>
      <c r="HC15" s="732">
        <v>4.6019999999999998E-2</v>
      </c>
      <c r="HD15" s="732">
        <v>41372</v>
      </c>
      <c r="IE15" s="732">
        <v>0</v>
      </c>
    </row>
    <row r="16" spans="1:261" x14ac:dyDescent="0.2">
      <c r="A16" s="734">
        <v>15814</v>
      </c>
      <c r="B16" s="734">
        <v>31709</v>
      </c>
      <c r="C16" s="732">
        <v>35</v>
      </c>
      <c r="D16" s="732">
        <v>2021</v>
      </c>
      <c r="E16" s="732">
        <v>5392</v>
      </c>
      <c r="F16" s="732">
        <v>0</v>
      </c>
      <c r="G16" s="732">
        <v>69.927999999999997</v>
      </c>
      <c r="H16" s="732">
        <v>68.489000000000004</v>
      </c>
      <c r="I16" s="732">
        <v>68.489000000000004</v>
      </c>
      <c r="J16" s="732">
        <v>69.927999999999997</v>
      </c>
      <c r="K16" s="732">
        <v>0</v>
      </c>
      <c r="L16" s="732">
        <v>6541</v>
      </c>
      <c r="M16" s="732">
        <v>0</v>
      </c>
      <c r="N16" s="732">
        <v>0</v>
      </c>
      <c r="P16" s="732">
        <v>108.63800000000001</v>
      </c>
      <c r="Q16" s="732">
        <v>0</v>
      </c>
      <c r="R16" s="732">
        <v>44713</v>
      </c>
      <c r="S16" s="732">
        <v>411.57400000000001</v>
      </c>
      <c r="U16" s="732">
        <v>31279</v>
      </c>
      <c r="V16" s="732">
        <v>3.5620000000000003</v>
      </c>
      <c r="W16" s="732">
        <v>2330</v>
      </c>
      <c r="X16" s="732">
        <v>2330</v>
      </c>
      <c r="Z16" s="732">
        <v>0</v>
      </c>
      <c r="AA16" s="732">
        <v>1</v>
      </c>
      <c r="AB16" s="732">
        <v>1</v>
      </c>
      <c r="AC16" s="732">
        <v>0</v>
      </c>
      <c r="AD16" s="732" t="s">
        <v>318</v>
      </c>
      <c r="AE16" s="732">
        <v>0</v>
      </c>
      <c r="AH16" s="732">
        <v>0</v>
      </c>
      <c r="AI16" s="732">
        <v>0</v>
      </c>
      <c r="AJ16" s="732">
        <v>5104</v>
      </c>
      <c r="AK16" s="732" t="s">
        <v>787</v>
      </c>
      <c r="AL16" s="732" t="s">
        <v>41</v>
      </c>
      <c r="AM16" s="732">
        <v>0</v>
      </c>
      <c r="AN16" s="732">
        <v>0</v>
      </c>
      <c r="AO16" s="732">
        <v>0</v>
      </c>
      <c r="AP16" s="732">
        <v>0</v>
      </c>
      <c r="AQ16" s="732">
        <v>0</v>
      </c>
      <c r="AR16" s="732">
        <v>0</v>
      </c>
      <c r="AS16" s="732">
        <v>0</v>
      </c>
      <c r="AT16" s="732">
        <v>0</v>
      </c>
      <c r="AU16" s="732">
        <v>0</v>
      </c>
      <c r="AV16" s="732">
        <v>-16</v>
      </c>
      <c r="AW16" s="732">
        <v>720156</v>
      </c>
      <c r="AX16" s="732">
        <v>691367</v>
      </c>
      <c r="AY16" s="732">
        <v>560208</v>
      </c>
      <c r="AZ16" s="732">
        <v>60939</v>
      </c>
      <c r="BA16" s="732">
        <v>0</v>
      </c>
      <c r="BB16" s="732">
        <v>0</v>
      </c>
      <c r="BC16" s="732">
        <v>0</v>
      </c>
      <c r="BD16" s="732">
        <v>0</v>
      </c>
      <c r="BE16" s="732">
        <v>0</v>
      </c>
      <c r="BF16" s="732">
        <v>601998</v>
      </c>
      <c r="BG16" s="732">
        <v>0</v>
      </c>
      <c r="BH16" s="732">
        <v>59.004000000000005</v>
      </c>
      <c r="BI16" s="732">
        <v>16226</v>
      </c>
      <c r="BJ16" s="732">
        <v>12</v>
      </c>
      <c r="BK16" s="732">
        <v>0</v>
      </c>
      <c r="BL16" s="732">
        <v>0</v>
      </c>
      <c r="BM16" s="732">
        <v>0</v>
      </c>
      <c r="BN16" s="732">
        <v>0</v>
      </c>
      <c r="BO16" s="732">
        <v>0</v>
      </c>
      <c r="BP16" s="732">
        <v>0</v>
      </c>
      <c r="BQ16" s="732">
        <v>5392</v>
      </c>
      <c r="BR16" s="732">
        <v>1</v>
      </c>
      <c r="BS16" s="732">
        <v>0</v>
      </c>
      <c r="BT16" s="732">
        <v>0</v>
      </c>
      <c r="BU16" s="732">
        <v>0</v>
      </c>
      <c r="BV16" s="732">
        <v>0</v>
      </c>
      <c r="BW16" s="732">
        <v>0</v>
      </c>
      <c r="BX16" s="732">
        <v>0</v>
      </c>
      <c r="BY16" s="732">
        <v>0</v>
      </c>
      <c r="BZ16" s="732">
        <v>0</v>
      </c>
      <c r="CA16" s="732">
        <v>0</v>
      </c>
      <c r="CB16" s="732">
        <v>0</v>
      </c>
      <c r="CC16" s="732">
        <v>0</v>
      </c>
      <c r="CG16" s="732">
        <v>0</v>
      </c>
      <c r="CH16" s="732">
        <v>12563</v>
      </c>
      <c r="CI16" s="732">
        <v>0</v>
      </c>
      <c r="CJ16" s="732">
        <v>4</v>
      </c>
      <c r="CK16" s="732">
        <v>0</v>
      </c>
      <c r="CL16" s="732">
        <v>0</v>
      </c>
      <c r="CN16" s="732">
        <v>0</v>
      </c>
      <c r="CO16" s="732">
        <v>1</v>
      </c>
      <c r="CP16" s="732">
        <v>7.9000000000000001E-2</v>
      </c>
      <c r="CQ16" s="732">
        <v>0</v>
      </c>
      <c r="CR16" s="732">
        <v>103.461</v>
      </c>
      <c r="CS16" s="732">
        <v>0</v>
      </c>
      <c r="CT16" s="732">
        <v>0</v>
      </c>
      <c r="CU16" s="732">
        <v>0</v>
      </c>
      <c r="CV16" s="732">
        <v>0</v>
      </c>
      <c r="CW16" s="732">
        <v>0</v>
      </c>
      <c r="CX16" s="732">
        <v>0</v>
      </c>
      <c r="CY16" s="732">
        <v>0</v>
      </c>
      <c r="CZ16" s="732">
        <v>0</v>
      </c>
      <c r="DA16" s="732">
        <v>1</v>
      </c>
      <c r="DB16" s="732">
        <v>447987</v>
      </c>
      <c r="DC16" s="732">
        <v>0</v>
      </c>
      <c r="DD16" s="732">
        <v>0</v>
      </c>
      <c r="DE16" s="732">
        <v>88771</v>
      </c>
      <c r="DF16" s="732">
        <v>90016</v>
      </c>
      <c r="DG16" s="732">
        <v>67.856999999999999</v>
      </c>
      <c r="DH16" s="732">
        <v>0</v>
      </c>
      <c r="DI16" s="732">
        <v>1245</v>
      </c>
      <c r="DK16" s="732">
        <v>5392</v>
      </c>
      <c r="DL16" s="732">
        <v>0</v>
      </c>
      <c r="DM16" s="732">
        <v>65864</v>
      </c>
      <c r="DN16" s="732">
        <v>0</v>
      </c>
      <c r="DO16" s="732">
        <v>0</v>
      </c>
      <c r="DP16" s="732">
        <v>0</v>
      </c>
      <c r="DQ16" s="732">
        <v>0</v>
      </c>
      <c r="DR16" s="732">
        <v>0</v>
      </c>
      <c r="DS16" s="732">
        <v>0</v>
      </c>
      <c r="DT16" s="732">
        <v>0</v>
      </c>
      <c r="DU16" s="732">
        <v>0</v>
      </c>
      <c r="DV16" s="732">
        <v>0</v>
      </c>
      <c r="DW16" s="732">
        <v>0</v>
      </c>
      <c r="DX16" s="732">
        <v>0</v>
      </c>
      <c r="DY16" s="732">
        <v>0</v>
      </c>
      <c r="DZ16" s="732">
        <v>0</v>
      </c>
      <c r="EA16" s="732">
        <v>0</v>
      </c>
      <c r="EB16" s="732">
        <v>0</v>
      </c>
      <c r="EC16" s="732">
        <v>8.963000000000001</v>
      </c>
      <c r="ED16" s="732">
        <v>64490</v>
      </c>
      <c r="EE16" s="732">
        <v>0</v>
      </c>
      <c r="EF16" s="732">
        <v>0</v>
      </c>
      <c r="EG16" s="732">
        <v>0</v>
      </c>
      <c r="EH16" s="732">
        <v>1374</v>
      </c>
      <c r="EI16" s="732">
        <v>0</v>
      </c>
      <c r="EJ16" s="732">
        <v>0</v>
      </c>
      <c r="EK16" s="732">
        <v>0</v>
      </c>
      <c r="EL16" s="732">
        <v>0</v>
      </c>
      <c r="EM16" s="732">
        <v>0</v>
      </c>
      <c r="EN16" s="732">
        <v>4.2000000000000003E-2</v>
      </c>
      <c r="EO16" s="732">
        <v>0</v>
      </c>
      <c r="EP16" s="732">
        <v>0</v>
      </c>
      <c r="EQ16" s="732">
        <v>4.2000000000000003E-2</v>
      </c>
      <c r="ER16" s="732">
        <v>0</v>
      </c>
      <c r="ES16" s="732">
        <v>0.21</v>
      </c>
      <c r="ET16" s="732">
        <v>0</v>
      </c>
      <c r="EU16" s="732">
        <v>60939</v>
      </c>
      <c r="EV16" s="732">
        <v>0</v>
      </c>
      <c r="EW16" s="732">
        <v>0</v>
      </c>
      <c r="EX16" s="732">
        <v>0</v>
      </c>
      <c r="EZ16" s="732">
        <v>580869</v>
      </c>
      <c r="FA16" s="732">
        <v>0</v>
      </c>
      <c r="FB16" s="732">
        <v>641808</v>
      </c>
      <c r="FC16" s="732">
        <v>0.97326799999999991</v>
      </c>
      <c r="FD16" s="732">
        <v>0</v>
      </c>
      <c r="FE16" s="732">
        <v>91092</v>
      </c>
      <c r="FF16" s="732">
        <v>19406</v>
      </c>
      <c r="FG16" s="732">
        <v>5.6818E-2</v>
      </c>
      <c r="FH16" s="732">
        <v>5.1494999999999999E-2</v>
      </c>
      <c r="FI16" s="732">
        <v>0</v>
      </c>
      <c r="FJ16" s="732">
        <v>0</v>
      </c>
      <c r="FK16" s="732">
        <v>117.953</v>
      </c>
      <c r="FL16" s="732">
        <v>764869</v>
      </c>
      <c r="FM16" s="732">
        <v>0</v>
      </c>
      <c r="FN16" s="732">
        <v>0</v>
      </c>
      <c r="FO16" s="732">
        <v>7049</v>
      </c>
      <c r="FP16" s="732">
        <v>0</v>
      </c>
      <c r="FQ16" s="732">
        <v>7049</v>
      </c>
      <c r="FR16" s="732">
        <v>7049</v>
      </c>
      <c r="FS16" s="732">
        <v>0</v>
      </c>
      <c r="FT16" s="732">
        <v>0</v>
      </c>
      <c r="FU16" s="732">
        <v>0</v>
      </c>
      <c r="FV16" s="732">
        <v>0</v>
      </c>
      <c r="FW16" s="732">
        <v>0</v>
      </c>
      <c r="FX16" s="732">
        <v>0</v>
      </c>
      <c r="FY16" s="732">
        <v>0</v>
      </c>
      <c r="FZ16" s="732">
        <v>0</v>
      </c>
      <c r="GA16" s="732">
        <v>0</v>
      </c>
      <c r="GB16" s="732">
        <v>12336</v>
      </c>
      <c r="GC16" s="732">
        <v>12336</v>
      </c>
      <c r="GD16" s="732">
        <v>1.397</v>
      </c>
      <c r="GF16" s="732">
        <v>0</v>
      </c>
      <c r="GG16" s="732">
        <v>0</v>
      </c>
      <c r="GH16" s="732">
        <v>0</v>
      </c>
      <c r="GI16" s="732">
        <v>0</v>
      </c>
      <c r="GJ16" s="732">
        <v>0</v>
      </c>
      <c r="GK16" s="732">
        <v>5225</v>
      </c>
      <c r="GL16" s="732">
        <v>4759</v>
      </c>
      <c r="GM16" s="732">
        <v>0</v>
      </c>
      <c r="GN16" s="732">
        <v>13245</v>
      </c>
      <c r="GO16" s="732">
        <v>0</v>
      </c>
      <c r="GP16" s="732">
        <v>752306</v>
      </c>
      <c r="GQ16" s="732">
        <v>752306</v>
      </c>
      <c r="GR16" s="732">
        <v>0</v>
      </c>
      <c r="GS16" s="732">
        <v>0</v>
      </c>
      <c r="GT16" s="732">
        <v>0</v>
      </c>
      <c r="HB16" s="732">
        <v>292382768</v>
      </c>
      <c r="HC16" s="732">
        <v>4.6019999999999998E-2</v>
      </c>
      <c r="HD16" s="732">
        <v>12563</v>
      </c>
      <c r="IE16" s="732">
        <v>0</v>
      </c>
    </row>
    <row r="17" spans="1:239" x14ac:dyDescent="0.2">
      <c r="A17" s="734">
        <v>15815</v>
      </c>
      <c r="B17" s="734">
        <v>31709</v>
      </c>
      <c r="C17" s="732">
        <v>35</v>
      </c>
      <c r="D17" s="732">
        <v>2021</v>
      </c>
      <c r="E17" s="732">
        <v>5392</v>
      </c>
      <c r="F17" s="732">
        <v>0</v>
      </c>
      <c r="G17" s="732">
        <v>589.82299999999998</v>
      </c>
      <c r="H17" s="732">
        <v>547.61700000000008</v>
      </c>
      <c r="I17" s="732">
        <v>547.61700000000008</v>
      </c>
      <c r="J17" s="732">
        <v>589.82299999999998</v>
      </c>
      <c r="K17" s="732">
        <v>0</v>
      </c>
      <c r="L17" s="732">
        <v>6541</v>
      </c>
      <c r="M17" s="732">
        <v>0</v>
      </c>
      <c r="N17" s="732">
        <v>0</v>
      </c>
      <c r="P17" s="732">
        <v>604.10300000000007</v>
      </c>
      <c r="Q17" s="732">
        <v>0</v>
      </c>
      <c r="R17" s="732">
        <v>248633</v>
      </c>
      <c r="S17" s="732">
        <v>411.57400000000001</v>
      </c>
      <c r="U17" s="732">
        <v>173925</v>
      </c>
      <c r="V17" s="732">
        <v>261.78700000000003</v>
      </c>
      <c r="W17" s="732">
        <v>171235</v>
      </c>
      <c r="X17" s="732">
        <v>171235</v>
      </c>
      <c r="Z17" s="732">
        <v>0</v>
      </c>
      <c r="AA17" s="732">
        <v>1</v>
      </c>
      <c r="AB17" s="732">
        <v>1</v>
      </c>
      <c r="AC17" s="732">
        <v>0</v>
      </c>
      <c r="AD17" s="732" t="s">
        <v>318</v>
      </c>
      <c r="AE17" s="732">
        <v>0</v>
      </c>
      <c r="AH17" s="732">
        <v>0</v>
      </c>
      <c r="AI17" s="732">
        <v>0</v>
      </c>
      <c r="AJ17" s="732">
        <v>5104</v>
      </c>
      <c r="AK17" s="732" t="s">
        <v>787</v>
      </c>
      <c r="AL17" s="732" t="s">
        <v>395</v>
      </c>
      <c r="AM17" s="732">
        <v>0</v>
      </c>
      <c r="AN17" s="732">
        <v>0</v>
      </c>
      <c r="AO17" s="732">
        <v>0</v>
      </c>
      <c r="AP17" s="732">
        <v>0</v>
      </c>
      <c r="AQ17" s="732">
        <v>0</v>
      </c>
      <c r="AR17" s="732">
        <v>0</v>
      </c>
      <c r="AS17" s="732">
        <v>0</v>
      </c>
      <c r="AT17" s="732">
        <v>0</v>
      </c>
      <c r="AU17" s="732">
        <v>0</v>
      </c>
      <c r="AV17" s="732">
        <v>-162589</v>
      </c>
      <c r="AW17" s="732">
        <v>5780225</v>
      </c>
      <c r="AX17" s="732">
        <v>5630507</v>
      </c>
      <c r="AY17" s="732">
        <v>3465405</v>
      </c>
      <c r="AZ17" s="732">
        <v>285758</v>
      </c>
      <c r="BA17" s="732">
        <v>13.25</v>
      </c>
      <c r="BB17" s="732">
        <v>23148</v>
      </c>
      <c r="BC17" s="732">
        <v>23148</v>
      </c>
      <c r="BD17" s="732">
        <v>29.491</v>
      </c>
      <c r="BE17" s="732">
        <v>0</v>
      </c>
      <c r="BF17" s="732">
        <v>4854709</v>
      </c>
      <c r="BG17" s="732">
        <v>0</v>
      </c>
      <c r="BH17" s="732">
        <v>135</v>
      </c>
      <c r="BI17" s="732">
        <v>37125</v>
      </c>
      <c r="BJ17" s="732">
        <v>12</v>
      </c>
      <c r="BK17" s="732">
        <v>0</v>
      </c>
      <c r="BL17" s="732">
        <v>0</v>
      </c>
      <c r="BM17" s="732">
        <v>0</v>
      </c>
      <c r="BN17" s="732">
        <v>0</v>
      </c>
      <c r="BO17" s="732">
        <v>0</v>
      </c>
      <c r="BP17" s="732">
        <v>0</v>
      </c>
      <c r="BQ17" s="732">
        <v>5392</v>
      </c>
      <c r="BR17" s="732">
        <v>1</v>
      </c>
      <c r="BS17" s="732">
        <v>0</v>
      </c>
      <c r="BT17" s="732">
        <v>0</v>
      </c>
      <c r="BU17" s="732">
        <v>0</v>
      </c>
      <c r="BV17" s="732">
        <v>0</v>
      </c>
      <c r="BW17" s="732">
        <v>0</v>
      </c>
      <c r="BX17" s="732">
        <v>0</v>
      </c>
      <c r="BY17" s="732">
        <v>0</v>
      </c>
      <c r="BZ17" s="732">
        <v>0</v>
      </c>
      <c r="CA17" s="732">
        <v>0</v>
      </c>
      <c r="CB17" s="732">
        <v>0</v>
      </c>
      <c r="CC17" s="732">
        <v>0</v>
      </c>
      <c r="CG17" s="732">
        <v>0</v>
      </c>
      <c r="CH17" s="732">
        <v>112593</v>
      </c>
      <c r="CI17" s="732">
        <v>0</v>
      </c>
      <c r="CJ17" s="732">
        <v>4</v>
      </c>
      <c r="CK17" s="732">
        <v>0</v>
      </c>
      <c r="CL17" s="732">
        <v>0</v>
      </c>
      <c r="CN17" s="732">
        <v>0</v>
      </c>
      <c r="CO17" s="732">
        <v>1</v>
      </c>
      <c r="CP17" s="732">
        <v>0</v>
      </c>
      <c r="CQ17" s="732">
        <v>0</v>
      </c>
      <c r="CR17" s="732">
        <v>596.32799999999997</v>
      </c>
      <c r="CS17" s="732">
        <v>0</v>
      </c>
      <c r="CT17" s="732">
        <v>0</v>
      </c>
      <c r="CU17" s="732">
        <v>0</v>
      </c>
      <c r="CV17" s="732">
        <v>0</v>
      </c>
      <c r="CW17" s="732">
        <v>0</v>
      </c>
      <c r="CX17" s="732">
        <v>0</v>
      </c>
      <c r="CY17" s="732">
        <v>0</v>
      </c>
      <c r="CZ17" s="732">
        <v>0</v>
      </c>
      <c r="DA17" s="732">
        <v>1</v>
      </c>
      <c r="DB17" s="732">
        <v>3581963</v>
      </c>
      <c r="DC17" s="732">
        <v>0</v>
      </c>
      <c r="DD17" s="732">
        <v>0</v>
      </c>
      <c r="DE17" s="732">
        <v>536362</v>
      </c>
      <c r="DF17" s="732">
        <v>536362</v>
      </c>
      <c r="DG17" s="732">
        <v>410</v>
      </c>
      <c r="DH17" s="732">
        <v>0</v>
      </c>
      <c r="DI17" s="732">
        <v>0</v>
      </c>
      <c r="DK17" s="732">
        <v>5392</v>
      </c>
      <c r="DL17" s="732">
        <v>0</v>
      </c>
      <c r="DM17" s="732">
        <v>419262</v>
      </c>
      <c r="DN17" s="732">
        <v>0</v>
      </c>
      <c r="DO17" s="732">
        <v>0</v>
      </c>
      <c r="DP17" s="732">
        <v>0</v>
      </c>
      <c r="DQ17" s="732">
        <v>0</v>
      </c>
      <c r="DR17" s="732">
        <v>0</v>
      </c>
      <c r="DS17" s="732">
        <v>0</v>
      </c>
      <c r="DT17" s="732">
        <v>0</v>
      </c>
      <c r="DU17" s="732">
        <v>0</v>
      </c>
      <c r="DV17" s="732">
        <v>0</v>
      </c>
      <c r="DW17" s="732">
        <v>0</v>
      </c>
      <c r="DX17" s="732">
        <v>0</v>
      </c>
      <c r="DY17" s="732">
        <v>0</v>
      </c>
      <c r="DZ17" s="732">
        <v>0</v>
      </c>
      <c r="EA17" s="732">
        <v>0</v>
      </c>
      <c r="EB17" s="732">
        <v>0</v>
      </c>
      <c r="EC17" s="732">
        <v>20.905000000000001</v>
      </c>
      <c r="ED17" s="732">
        <v>150414</v>
      </c>
      <c r="EE17" s="732">
        <v>0</v>
      </c>
      <c r="EF17" s="732">
        <v>0</v>
      </c>
      <c r="EG17" s="732">
        <v>0</v>
      </c>
      <c r="EH17" s="732">
        <v>268848</v>
      </c>
      <c r="EI17" s="732">
        <v>0</v>
      </c>
      <c r="EJ17" s="732">
        <v>0</v>
      </c>
      <c r="EK17" s="732">
        <v>10.372</v>
      </c>
      <c r="EL17" s="732">
        <v>0</v>
      </c>
      <c r="EM17" s="732">
        <v>2.0920000000000001</v>
      </c>
      <c r="EN17" s="732">
        <v>0.74199999999999999</v>
      </c>
      <c r="EO17" s="732">
        <v>0</v>
      </c>
      <c r="EP17" s="732">
        <v>0</v>
      </c>
      <c r="EQ17" s="732">
        <v>13.206000000000001</v>
      </c>
      <c r="ER17" s="732">
        <v>0</v>
      </c>
      <c r="ES17" s="732">
        <v>41.102000000000004</v>
      </c>
      <c r="ET17" s="732">
        <v>6625</v>
      </c>
      <c r="EU17" s="732">
        <v>285758</v>
      </c>
      <c r="EV17" s="732">
        <v>0</v>
      </c>
      <c r="EW17" s="732">
        <v>0</v>
      </c>
      <c r="EX17" s="732">
        <v>0</v>
      </c>
      <c r="EZ17" s="732">
        <v>4739417</v>
      </c>
      <c r="FA17" s="732">
        <v>0</v>
      </c>
      <c r="FB17" s="732">
        <v>5025175</v>
      </c>
      <c r="FC17" s="732">
        <v>0.97326799999999991</v>
      </c>
      <c r="FD17" s="732">
        <v>0</v>
      </c>
      <c r="FE17" s="732">
        <v>734591</v>
      </c>
      <c r="FF17" s="732">
        <v>156499</v>
      </c>
      <c r="FG17" s="732">
        <v>5.6818E-2</v>
      </c>
      <c r="FH17" s="732">
        <v>5.1494999999999999E-2</v>
      </c>
      <c r="FI17" s="732">
        <v>0</v>
      </c>
      <c r="FJ17" s="732">
        <v>0</v>
      </c>
      <c r="FK17" s="732">
        <v>951.21</v>
      </c>
      <c r="FL17" s="732">
        <v>6028858</v>
      </c>
      <c r="FM17" s="732">
        <v>0</v>
      </c>
      <c r="FN17" s="732">
        <v>0</v>
      </c>
      <c r="FO17" s="732">
        <v>0</v>
      </c>
      <c r="FP17" s="732">
        <v>0</v>
      </c>
      <c r="FQ17" s="732">
        <v>0</v>
      </c>
      <c r="FR17" s="732">
        <v>0</v>
      </c>
      <c r="FS17" s="732">
        <v>0</v>
      </c>
      <c r="FT17" s="732">
        <v>0</v>
      </c>
      <c r="FU17" s="732">
        <v>0</v>
      </c>
      <c r="FV17" s="732">
        <v>0</v>
      </c>
      <c r="FW17" s="732">
        <v>0</v>
      </c>
      <c r="FX17" s="732">
        <v>0</v>
      </c>
      <c r="FY17" s="732">
        <v>0</v>
      </c>
      <c r="FZ17" s="732">
        <v>0</v>
      </c>
      <c r="GA17" s="732">
        <v>0</v>
      </c>
      <c r="GB17" s="732">
        <v>256080</v>
      </c>
      <c r="GC17" s="732">
        <v>256080</v>
      </c>
      <c r="GD17" s="732">
        <v>29</v>
      </c>
      <c r="GF17" s="732">
        <v>0</v>
      </c>
      <c r="GG17" s="732">
        <v>0</v>
      </c>
      <c r="GH17" s="732">
        <v>0</v>
      </c>
      <c r="GI17" s="732">
        <v>0</v>
      </c>
      <c r="GJ17" s="732">
        <v>0</v>
      </c>
      <c r="GK17" s="732">
        <v>5063</v>
      </c>
      <c r="GL17" s="732">
        <v>24155</v>
      </c>
      <c r="GM17" s="732">
        <v>0</v>
      </c>
      <c r="GN17" s="732">
        <v>6455</v>
      </c>
      <c r="GO17" s="732">
        <v>0</v>
      </c>
      <c r="GP17" s="732">
        <v>5916265</v>
      </c>
      <c r="GQ17" s="732">
        <v>5916265</v>
      </c>
      <c r="GR17" s="732">
        <v>0</v>
      </c>
      <c r="GS17" s="732">
        <v>0</v>
      </c>
      <c r="GT17" s="732">
        <v>0</v>
      </c>
      <c r="HB17" s="732">
        <v>292382768</v>
      </c>
      <c r="HC17" s="732">
        <v>4.6019999999999998E-2</v>
      </c>
      <c r="HD17" s="732">
        <v>105968</v>
      </c>
      <c r="IE17" s="732">
        <v>0</v>
      </c>
    </row>
    <row r="18" spans="1:239" x14ac:dyDescent="0.2">
      <c r="A18" s="734">
        <v>15822</v>
      </c>
      <c r="B18" s="734">
        <v>31709</v>
      </c>
      <c r="C18" s="732">
        <v>35</v>
      </c>
      <c r="D18" s="732">
        <v>2021</v>
      </c>
      <c r="E18" s="732">
        <v>5392</v>
      </c>
      <c r="F18" s="732">
        <v>0</v>
      </c>
      <c r="G18" s="732">
        <v>5664.8620000000001</v>
      </c>
      <c r="H18" s="732">
        <v>5493.1590000000006</v>
      </c>
      <c r="I18" s="732">
        <v>5493.1590000000006</v>
      </c>
      <c r="J18" s="732">
        <v>5664.8620000000001</v>
      </c>
      <c r="K18" s="732">
        <v>0</v>
      </c>
      <c r="L18" s="732">
        <v>6541</v>
      </c>
      <c r="M18" s="732">
        <v>0</v>
      </c>
      <c r="N18" s="732">
        <v>0</v>
      </c>
      <c r="P18" s="732">
        <v>5964.58</v>
      </c>
      <c r="Q18" s="732">
        <v>0</v>
      </c>
      <c r="R18" s="732">
        <v>2454866</v>
      </c>
      <c r="S18" s="732">
        <v>411.57400000000001</v>
      </c>
      <c r="U18" s="732">
        <v>1717256</v>
      </c>
      <c r="V18" s="732">
        <v>1311.82</v>
      </c>
      <c r="W18" s="732">
        <v>858061</v>
      </c>
      <c r="X18" s="732">
        <v>858061</v>
      </c>
      <c r="Z18" s="732">
        <v>0</v>
      </c>
      <c r="AA18" s="732">
        <v>1</v>
      </c>
      <c r="AB18" s="732">
        <v>1</v>
      </c>
      <c r="AC18" s="732">
        <v>0</v>
      </c>
      <c r="AD18" s="732" t="s">
        <v>318</v>
      </c>
      <c r="AE18" s="732">
        <v>0</v>
      </c>
      <c r="AH18" s="732">
        <v>0</v>
      </c>
      <c r="AI18" s="732">
        <v>0</v>
      </c>
      <c r="AJ18" s="732">
        <v>5104</v>
      </c>
      <c r="AK18" s="732" t="s">
        <v>787</v>
      </c>
      <c r="AL18" s="732" t="s">
        <v>454</v>
      </c>
      <c r="AM18" s="732">
        <v>0</v>
      </c>
      <c r="AN18" s="732">
        <v>0</v>
      </c>
      <c r="AO18" s="732">
        <v>0</v>
      </c>
      <c r="AP18" s="732">
        <v>0</v>
      </c>
      <c r="AQ18" s="732">
        <v>0</v>
      </c>
      <c r="AR18" s="732">
        <v>0</v>
      </c>
      <c r="AS18" s="732">
        <v>0</v>
      </c>
      <c r="AT18" s="732">
        <v>0</v>
      </c>
      <c r="AU18" s="732">
        <v>0</v>
      </c>
      <c r="AV18" s="732">
        <v>-880242</v>
      </c>
      <c r="AW18" s="732">
        <v>57065428</v>
      </c>
      <c r="AX18" s="732">
        <v>55793490</v>
      </c>
      <c r="AY18" s="732">
        <v>34266129</v>
      </c>
      <c r="AZ18" s="732">
        <v>2709047</v>
      </c>
      <c r="BA18" s="732">
        <v>0</v>
      </c>
      <c r="BB18" s="732">
        <v>222323</v>
      </c>
      <c r="BC18" s="732">
        <v>222323</v>
      </c>
      <c r="BD18" s="732">
        <v>283.24299999999999</v>
      </c>
      <c r="BE18" s="732">
        <v>0</v>
      </c>
      <c r="BF18" s="732">
        <v>48056640</v>
      </c>
      <c r="BG18" s="732">
        <v>0</v>
      </c>
      <c r="BH18" s="732">
        <v>894.63400000000001</v>
      </c>
      <c r="BI18" s="732">
        <v>246024</v>
      </c>
      <c r="BJ18" s="732">
        <v>12</v>
      </c>
      <c r="BK18" s="732">
        <v>0</v>
      </c>
      <c r="BL18" s="732">
        <v>0</v>
      </c>
      <c r="BM18" s="732">
        <v>0</v>
      </c>
      <c r="BN18" s="732">
        <v>0</v>
      </c>
      <c r="BO18" s="732">
        <v>0</v>
      </c>
      <c r="BP18" s="732">
        <v>0</v>
      </c>
      <c r="BQ18" s="732">
        <v>5392</v>
      </c>
      <c r="BR18" s="732">
        <v>1</v>
      </c>
      <c r="BS18" s="732">
        <v>0</v>
      </c>
      <c r="BT18" s="732">
        <v>0</v>
      </c>
      <c r="BU18" s="732">
        <v>0</v>
      </c>
      <c r="BV18" s="732">
        <v>0</v>
      </c>
      <c r="BW18" s="732">
        <v>0</v>
      </c>
      <c r="BX18" s="732">
        <v>0</v>
      </c>
      <c r="BY18" s="732">
        <v>0</v>
      </c>
      <c r="BZ18" s="732">
        <v>0</v>
      </c>
      <c r="CA18" s="732">
        <v>8.157</v>
      </c>
      <c r="CB18" s="732">
        <v>8157</v>
      </c>
      <c r="CC18" s="732">
        <v>0</v>
      </c>
      <c r="CG18" s="732">
        <v>0</v>
      </c>
      <c r="CH18" s="732">
        <v>1017757</v>
      </c>
      <c r="CI18" s="732">
        <v>0</v>
      </c>
      <c r="CJ18" s="732">
        <v>4</v>
      </c>
      <c r="CK18" s="732">
        <v>0</v>
      </c>
      <c r="CL18" s="732">
        <v>0</v>
      </c>
      <c r="CN18" s="732">
        <v>0</v>
      </c>
      <c r="CO18" s="732">
        <v>1</v>
      </c>
      <c r="CP18" s="732">
        <v>0</v>
      </c>
      <c r="CQ18" s="732">
        <v>0</v>
      </c>
      <c r="CR18" s="732">
        <v>5788.8130000000001</v>
      </c>
      <c r="CS18" s="732">
        <v>0</v>
      </c>
      <c r="CT18" s="732">
        <v>0</v>
      </c>
      <c r="CU18" s="732">
        <v>0</v>
      </c>
      <c r="CV18" s="732">
        <v>0</v>
      </c>
      <c r="CW18" s="732">
        <v>0</v>
      </c>
      <c r="CX18" s="732">
        <v>0</v>
      </c>
      <c r="CY18" s="732">
        <v>0</v>
      </c>
      <c r="CZ18" s="732">
        <v>0</v>
      </c>
      <c r="DA18" s="732">
        <v>1</v>
      </c>
      <c r="DB18" s="732">
        <v>35930753</v>
      </c>
      <c r="DC18" s="732">
        <v>0</v>
      </c>
      <c r="DD18" s="732">
        <v>0</v>
      </c>
      <c r="DE18" s="732">
        <v>8331024</v>
      </c>
      <c r="DF18" s="732">
        <v>8331024</v>
      </c>
      <c r="DG18" s="732">
        <v>6368.3110000000006</v>
      </c>
      <c r="DH18" s="732">
        <v>0</v>
      </c>
      <c r="DI18" s="732">
        <v>0</v>
      </c>
      <c r="DK18" s="732">
        <v>5392</v>
      </c>
      <c r="DL18" s="732">
        <v>0</v>
      </c>
      <c r="DM18" s="732">
        <v>3540957</v>
      </c>
      <c r="DN18" s="732">
        <v>0</v>
      </c>
      <c r="DO18" s="732">
        <v>0</v>
      </c>
      <c r="DP18" s="732">
        <v>0</v>
      </c>
      <c r="DQ18" s="732">
        <v>0</v>
      </c>
      <c r="DR18" s="732">
        <v>0</v>
      </c>
      <c r="DS18" s="732">
        <v>0</v>
      </c>
      <c r="DT18" s="732">
        <v>0</v>
      </c>
      <c r="DU18" s="732">
        <v>0</v>
      </c>
      <c r="DV18" s="732">
        <v>0</v>
      </c>
      <c r="DW18" s="732">
        <v>0</v>
      </c>
      <c r="DX18" s="732">
        <v>0</v>
      </c>
      <c r="DY18" s="732">
        <v>0</v>
      </c>
      <c r="DZ18" s="732">
        <v>0</v>
      </c>
      <c r="EA18" s="732">
        <v>0</v>
      </c>
      <c r="EB18" s="732">
        <v>0</v>
      </c>
      <c r="EC18" s="732">
        <v>159.51</v>
      </c>
      <c r="ED18" s="732">
        <v>1147690</v>
      </c>
      <c r="EE18" s="732">
        <v>0</v>
      </c>
      <c r="EF18" s="732">
        <v>0</v>
      </c>
      <c r="EG18" s="732">
        <v>0</v>
      </c>
      <c r="EH18" s="732">
        <v>2393267</v>
      </c>
      <c r="EI18" s="732">
        <v>0</v>
      </c>
      <c r="EJ18" s="732">
        <v>0</v>
      </c>
      <c r="EK18" s="732">
        <v>94.782000000000011</v>
      </c>
      <c r="EL18" s="732">
        <v>0</v>
      </c>
      <c r="EM18" s="732">
        <v>11.827</v>
      </c>
      <c r="EN18" s="732">
        <v>9.2119999999999997</v>
      </c>
      <c r="EO18" s="732">
        <v>0</v>
      </c>
      <c r="EP18" s="732">
        <v>0</v>
      </c>
      <c r="EQ18" s="732">
        <v>115.82100000000001</v>
      </c>
      <c r="ER18" s="732">
        <v>0</v>
      </c>
      <c r="ES18" s="732">
        <v>365.887</v>
      </c>
      <c r="ET18" s="732">
        <v>0</v>
      </c>
      <c r="EU18" s="732">
        <v>2709047</v>
      </c>
      <c r="EV18" s="732">
        <v>0</v>
      </c>
      <c r="EW18" s="732">
        <v>0</v>
      </c>
      <c r="EX18" s="732">
        <v>0</v>
      </c>
      <c r="EZ18" s="732">
        <v>46972612</v>
      </c>
      <c r="FA18" s="732">
        <v>0</v>
      </c>
      <c r="FB18" s="732">
        <v>49681659</v>
      </c>
      <c r="FC18" s="732">
        <v>0.97326799999999991</v>
      </c>
      <c r="FD18" s="732">
        <v>0</v>
      </c>
      <c r="FE18" s="732">
        <v>7271696</v>
      </c>
      <c r="FF18" s="732">
        <v>1549182</v>
      </c>
      <c r="FG18" s="732">
        <v>5.6818E-2</v>
      </c>
      <c r="FH18" s="732">
        <v>5.1494999999999999E-2</v>
      </c>
      <c r="FI18" s="732">
        <v>0</v>
      </c>
      <c r="FJ18" s="732">
        <v>0</v>
      </c>
      <c r="FK18" s="732">
        <v>9415.9989999999998</v>
      </c>
      <c r="FL18" s="732">
        <v>59520294</v>
      </c>
      <c r="FM18" s="732">
        <v>0</v>
      </c>
      <c r="FN18" s="732">
        <v>0</v>
      </c>
      <c r="FO18" s="732">
        <v>42198</v>
      </c>
      <c r="FP18" s="732">
        <v>0</v>
      </c>
      <c r="FQ18" s="732">
        <v>50902</v>
      </c>
      <c r="FR18" s="732">
        <v>42198</v>
      </c>
      <c r="FS18" s="732">
        <v>8704</v>
      </c>
      <c r="FT18" s="732">
        <v>0</v>
      </c>
      <c r="FU18" s="732">
        <v>0</v>
      </c>
      <c r="FV18" s="732">
        <v>0</v>
      </c>
      <c r="FW18" s="732">
        <v>0</v>
      </c>
      <c r="FX18" s="732">
        <v>0</v>
      </c>
      <c r="FY18" s="732">
        <v>0</v>
      </c>
      <c r="FZ18" s="732">
        <v>0</v>
      </c>
      <c r="GA18" s="732">
        <v>0</v>
      </c>
      <c r="GB18" s="732">
        <v>493458</v>
      </c>
      <c r="GC18" s="732">
        <v>493458</v>
      </c>
      <c r="GD18" s="732">
        <v>55.882000000000005</v>
      </c>
      <c r="GF18" s="732">
        <v>0</v>
      </c>
      <c r="GG18" s="732">
        <v>0</v>
      </c>
      <c r="GH18" s="732">
        <v>0</v>
      </c>
      <c r="GI18" s="732">
        <v>0</v>
      </c>
      <c r="GJ18" s="732">
        <v>0</v>
      </c>
      <c r="GK18" s="732">
        <v>5015</v>
      </c>
      <c r="GL18" s="732">
        <v>20669</v>
      </c>
      <c r="GM18" s="732">
        <v>0</v>
      </c>
      <c r="GN18" s="732">
        <v>0</v>
      </c>
      <c r="GO18" s="732">
        <v>0</v>
      </c>
      <c r="GP18" s="732">
        <v>58502537</v>
      </c>
      <c r="GQ18" s="732">
        <v>58502537</v>
      </c>
      <c r="GR18" s="732">
        <v>0</v>
      </c>
      <c r="GS18" s="732">
        <v>0</v>
      </c>
      <c r="GT18" s="732">
        <v>0</v>
      </c>
      <c r="HB18" s="732">
        <v>292382768</v>
      </c>
      <c r="HC18" s="732">
        <v>4.6019999999999998E-2</v>
      </c>
      <c r="HD18" s="732">
        <v>1017757</v>
      </c>
      <c r="IE18" s="732">
        <v>0</v>
      </c>
    </row>
    <row r="19" spans="1:239" x14ac:dyDescent="0.2">
      <c r="A19" s="734">
        <v>15825</v>
      </c>
      <c r="B19" s="734">
        <v>31709</v>
      </c>
      <c r="C19" s="732">
        <v>35</v>
      </c>
      <c r="D19" s="732">
        <v>2021</v>
      </c>
      <c r="E19" s="732">
        <v>5392</v>
      </c>
      <c r="F19" s="732">
        <v>0</v>
      </c>
      <c r="G19" s="732">
        <v>280.988</v>
      </c>
      <c r="H19" s="732">
        <v>270</v>
      </c>
      <c r="I19" s="732">
        <v>270</v>
      </c>
      <c r="J19" s="732">
        <v>280.988</v>
      </c>
      <c r="K19" s="732">
        <v>0</v>
      </c>
      <c r="L19" s="732">
        <v>6541</v>
      </c>
      <c r="M19" s="732">
        <v>0</v>
      </c>
      <c r="N19" s="732">
        <v>0</v>
      </c>
      <c r="P19" s="732">
        <v>291.42</v>
      </c>
      <c r="Q19" s="732">
        <v>0</v>
      </c>
      <c r="R19" s="732">
        <v>119941</v>
      </c>
      <c r="S19" s="732">
        <v>411.57400000000001</v>
      </c>
      <c r="U19" s="732">
        <v>83902</v>
      </c>
      <c r="V19" s="732">
        <v>72.013000000000005</v>
      </c>
      <c r="W19" s="732">
        <v>47104</v>
      </c>
      <c r="X19" s="732">
        <v>47104</v>
      </c>
      <c r="Z19" s="732">
        <v>0</v>
      </c>
      <c r="AA19" s="732">
        <v>1</v>
      </c>
      <c r="AB19" s="732">
        <v>1</v>
      </c>
      <c r="AC19" s="732">
        <v>0</v>
      </c>
      <c r="AD19" s="732" t="s">
        <v>318</v>
      </c>
      <c r="AE19" s="732">
        <v>0</v>
      </c>
      <c r="AH19" s="732">
        <v>0</v>
      </c>
      <c r="AI19" s="732">
        <v>0</v>
      </c>
      <c r="AJ19" s="732">
        <v>5104</v>
      </c>
      <c r="AK19" s="732" t="s">
        <v>787</v>
      </c>
      <c r="AL19" s="732" t="s">
        <v>63</v>
      </c>
      <c r="AM19" s="732">
        <v>0</v>
      </c>
      <c r="AN19" s="732">
        <v>0</v>
      </c>
      <c r="AO19" s="732">
        <v>0</v>
      </c>
      <c r="AP19" s="732">
        <v>0</v>
      </c>
      <c r="AQ19" s="732">
        <v>0</v>
      </c>
      <c r="AR19" s="732">
        <v>0</v>
      </c>
      <c r="AS19" s="732">
        <v>0</v>
      </c>
      <c r="AT19" s="732">
        <v>0</v>
      </c>
      <c r="AU19" s="732">
        <v>0</v>
      </c>
      <c r="AV19" s="732">
        <v>-193079</v>
      </c>
      <c r="AW19" s="732">
        <v>2868004</v>
      </c>
      <c r="AX19" s="732">
        <v>2812479</v>
      </c>
      <c r="AY19" s="732">
        <v>1636950</v>
      </c>
      <c r="AZ19" s="732">
        <v>119941</v>
      </c>
      <c r="BA19" s="732">
        <v>9.5830000000000002</v>
      </c>
      <c r="BB19" s="732">
        <v>11028</v>
      </c>
      <c r="BC19" s="732">
        <v>11028</v>
      </c>
      <c r="BD19" s="732">
        <v>14.049000000000001</v>
      </c>
      <c r="BE19" s="732">
        <v>0</v>
      </c>
      <c r="BF19" s="732">
        <v>2421451</v>
      </c>
      <c r="BG19" s="732">
        <v>0</v>
      </c>
      <c r="BH19" s="732">
        <v>0</v>
      </c>
      <c r="BI19" s="732">
        <v>0</v>
      </c>
      <c r="BJ19" s="732">
        <v>12</v>
      </c>
      <c r="BK19" s="732">
        <v>0</v>
      </c>
      <c r="BL19" s="732">
        <v>0</v>
      </c>
      <c r="BM19" s="732">
        <v>0</v>
      </c>
      <c r="BN19" s="732">
        <v>0</v>
      </c>
      <c r="BO19" s="732">
        <v>0</v>
      </c>
      <c r="BP19" s="732">
        <v>0</v>
      </c>
      <c r="BQ19" s="732">
        <v>5392</v>
      </c>
      <c r="BR19" s="732">
        <v>1</v>
      </c>
      <c r="BS19" s="732">
        <v>0</v>
      </c>
      <c r="BT19" s="732">
        <v>0</v>
      </c>
      <c r="BU19" s="732">
        <v>0</v>
      </c>
      <c r="BV19" s="732">
        <v>0</v>
      </c>
      <c r="BW19" s="732">
        <v>0</v>
      </c>
      <c r="BX19" s="732">
        <v>0</v>
      </c>
      <c r="BY19" s="732">
        <v>0</v>
      </c>
      <c r="BZ19" s="732">
        <v>0</v>
      </c>
      <c r="CA19" s="732">
        <v>0</v>
      </c>
      <c r="CB19" s="732">
        <v>0</v>
      </c>
      <c r="CC19" s="732">
        <v>0</v>
      </c>
      <c r="CG19" s="732">
        <v>0</v>
      </c>
      <c r="CH19" s="732">
        <v>55525</v>
      </c>
      <c r="CI19" s="732">
        <v>0</v>
      </c>
      <c r="CJ19" s="732">
        <v>4</v>
      </c>
      <c r="CK19" s="732">
        <v>0</v>
      </c>
      <c r="CL19" s="732">
        <v>0</v>
      </c>
      <c r="CN19" s="732">
        <v>0</v>
      </c>
      <c r="CO19" s="732">
        <v>1</v>
      </c>
      <c r="CP19" s="732">
        <v>0</v>
      </c>
      <c r="CQ19" s="732">
        <v>1</v>
      </c>
      <c r="CR19" s="732">
        <v>271.57900000000001</v>
      </c>
      <c r="CS19" s="732">
        <v>0</v>
      </c>
      <c r="CT19" s="732">
        <v>0</v>
      </c>
      <c r="CU19" s="732">
        <v>0</v>
      </c>
      <c r="CV19" s="732">
        <v>0</v>
      </c>
      <c r="CW19" s="732">
        <v>0</v>
      </c>
      <c r="CX19" s="732">
        <v>0</v>
      </c>
      <c r="CY19" s="732">
        <v>0</v>
      </c>
      <c r="CZ19" s="732">
        <v>0</v>
      </c>
      <c r="DA19" s="732">
        <v>1</v>
      </c>
      <c r="DB19" s="732">
        <v>1766070</v>
      </c>
      <c r="DC19" s="732">
        <v>0</v>
      </c>
      <c r="DD19" s="732">
        <v>0</v>
      </c>
      <c r="DE19" s="732">
        <v>417993</v>
      </c>
      <c r="DF19" s="732">
        <v>417993</v>
      </c>
      <c r="DG19" s="732">
        <v>319.51800000000003</v>
      </c>
      <c r="DH19" s="732">
        <v>0</v>
      </c>
      <c r="DI19" s="732">
        <v>0</v>
      </c>
      <c r="DK19" s="732">
        <v>5392</v>
      </c>
      <c r="DL19" s="732">
        <v>0</v>
      </c>
      <c r="DM19" s="732">
        <v>245764</v>
      </c>
      <c r="DN19" s="732">
        <v>0</v>
      </c>
      <c r="DO19" s="732">
        <v>0</v>
      </c>
      <c r="DP19" s="732">
        <v>0</v>
      </c>
      <c r="DQ19" s="732">
        <v>0</v>
      </c>
      <c r="DR19" s="732">
        <v>0</v>
      </c>
      <c r="DS19" s="732">
        <v>0</v>
      </c>
      <c r="DT19" s="732">
        <v>0</v>
      </c>
      <c r="DU19" s="732">
        <v>0</v>
      </c>
      <c r="DV19" s="732">
        <v>0</v>
      </c>
      <c r="DW19" s="732">
        <v>0</v>
      </c>
      <c r="DX19" s="732">
        <v>0</v>
      </c>
      <c r="DY19" s="732">
        <v>0</v>
      </c>
      <c r="DZ19" s="732">
        <v>0</v>
      </c>
      <c r="EA19" s="732">
        <v>0</v>
      </c>
      <c r="EB19" s="732">
        <v>0</v>
      </c>
      <c r="EC19" s="732">
        <v>3.0370000000000004</v>
      </c>
      <c r="ED19" s="732">
        <v>21852</v>
      </c>
      <c r="EE19" s="732">
        <v>0</v>
      </c>
      <c r="EF19" s="732">
        <v>0</v>
      </c>
      <c r="EG19" s="732">
        <v>0</v>
      </c>
      <c r="EH19" s="732">
        <v>223912</v>
      </c>
      <c r="EI19" s="732">
        <v>0</v>
      </c>
      <c r="EJ19" s="732">
        <v>0</v>
      </c>
      <c r="EK19" s="732">
        <v>10.354000000000001</v>
      </c>
      <c r="EL19" s="732">
        <v>0</v>
      </c>
      <c r="EM19" s="732">
        <v>0</v>
      </c>
      <c r="EN19" s="732">
        <v>0.63400000000000001</v>
      </c>
      <c r="EO19" s="732">
        <v>0</v>
      </c>
      <c r="EP19" s="732">
        <v>0</v>
      </c>
      <c r="EQ19" s="732">
        <v>10.988000000000001</v>
      </c>
      <c r="ER19" s="732">
        <v>0</v>
      </c>
      <c r="ES19" s="732">
        <v>34.231999999999999</v>
      </c>
      <c r="ET19" s="732">
        <v>5042</v>
      </c>
      <c r="EU19" s="732">
        <v>119941</v>
      </c>
      <c r="EV19" s="732">
        <v>0</v>
      </c>
      <c r="EW19" s="732">
        <v>0</v>
      </c>
      <c r="EX19" s="732">
        <v>0</v>
      </c>
      <c r="EZ19" s="732">
        <v>2368018</v>
      </c>
      <c r="FA19" s="732">
        <v>0</v>
      </c>
      <c r="FB19" s="732">
        <v>2487959</v>
      </c>
      <c r="FC19" s="732">
        <v>0.97326799999999991</v>
      </c>
      <c r="FD19" s="732">
        <v>0</v>
      </c>
      <c r="FE19" s="732">
        <v>366402</v>
      </c>
      <c r="FF19" s="732">
        <v>78059</v>
      </c>
      <c r="FG19" s="732">
        <v>5.6818E-2</v>
      </c>
      <c r="FH19" s="732">
        <v>5.1494999999999999E-2</v>
      </c>
      <c r="FI19" s="732">
        <v>0</v>
      </c>
      <c r="FJ19" s="732">
        <v>0</v>
      </c>
      <c r="FK19" s="732">
        <v>474.44800000000004</v>
      </c>
      <c r="FL19" s="732">
        <v>2987945</v>
      </c>
      <c r="FM19" s="732">
        <v>0</v>
      </c>
      <c r="FN19" s="732">
        <v>0</v>
      </c>
      <c r="FO19" s="732">
        <v>0</v>
      </c>
      <c r="FP19" s="732">
        <v>0</v>
      </c>
      <c r="FQ19" s="732">
        <v>0</v>
      </c>
      <c r="FR19" s="732">
        <v>0</v>
      </c>
      <c r="FS19" s="732">
        <v>0</v>
      </c>
      <c r="FT19" s="732">
        <v>0</v>
      </c>
      <c r="FU19" s="732">
        <v>0</v>
      </c>
      <c r="FV19" s="732">
        <v>0</v>
      </c>
      <c r="FW19" s="732">
        <v>0</v>
      </c>
      <c r="FX19" s="732">
        <v>0</v>
      </c>
      <c r="FY19" s="732">
        <v>0</v>
      </c>
      <c r="FZ19" s="732">
        <v>0</v>
      </c>
      <c r="GA19" s="732">
        <v>0</v>
      </c>
      <c r="GB19" s="732">
        <v>0</v>
      </c>
      <c r="GC19" s="732">
        <v>0</v>
      </c>
      <c r="GD19" s="732">
        <v>0</v>
      </c>
      <c r="GF19" s="732">
        <v>0</v>
      </c>
      <c r="GG19" s="732">
        <v>0</v>
      </c>
      <c r="GH19" s="732">
        <v>0</v>
      </c>
      <c r="GI19" s="732">
        <v>0</v>
      </c>
      <c r="GJ19" s="732">
        <v>0</v>
      </c>
      <c r="GK19" s="732">
        <v>5100</v>
      </c>
      <c r="GL19" s="732">
        <v>5520</v>
      </c>
      <c r="GM19" s="732">
        <v>0</v>
      </c>
      <c r="GN19" s="732">
        <v>0</v>
      </c>
      <c r="GO19" s="732">
        <v>0</v>
      </c>
      <c r="GP19" s="732">
        <v>2932420</v>
      </c>
      <c r="GQ19" s="732">
        <v>2932420</v>
      </c>
      <c r="GR19" s="732">
        <v>0</v>
      </c>
      <c r="GS19" s="732">
        <v>0</v>
      </c>
      <c r="GT19" s="732">
        <v>0</v>
      </c>
      <c r="HB19" s="732">
        <v>292382768</v>
      </c>
      <c r="HC19" s="732">
        <v>4.6019999999999998E-2</v>
      </c>
      <c r="HD19" s="732">
        <v>50483</v>
      </c>
      <c r="IE19" s="732">
        <v>0</v>
      </c>
    </row>
    <row r="20" spans="1:239" x14ac:dyDescent="0.2">
      <c r="A20" s="734">
        <v>15827</v>
      </c>
      <c r="B20" s="734">
        <v>31709</v>
      </c>
      <c r="C20" s="732">
        <v>35</v>
      </c>
      <c r="D20" s="732">
        <v>2021</v>
      </c>
      <c r="E20" s="732">
        <v>5392</v>
      </c>
      <c r="F20" s="732">
        <v>0</v>
      </c>
      <c r="G20" s="732">
        <v>3109.6290000000004</v>
      </c>
      <c r="H20" s="732">
        <v>2895.7530000000002</v>
      </c>
      <c r="I20" s="732">
        <v>2895.7530000000002</v>
      </c>
      <c r="J20" s="732">
        <v>3109.6290000000004</v>
      </c>
      <c r="K20" s="732">
        <v>0</v>
      </c>
      <c r="L20" s="732">
        <v>6541</v>
      </c>
      <c r="M20" s="732">
        <v>0</v>
      </c>
      <c r="N20" s="732">
        <v>0</v>
      </c>
      <c r="P20" s="732">
        <v>2061.0350000000003</v>
      </c>
      <c r="Q20" s="732">
        <v>0</v>
      </c>
      <c r="R20" s="732">
        <v>848268</v>
      </c>
      <c r="S20" s="732">
        <v>411.57400000000001</v>
      </c>
      <c r="U20" s="732">
        <v>593390</v>
      </c>
      <c r="V20" s="732">
        <v>550.40499999999997</v>
      </c>
      <c r="W20" s="732">
        <v>360020</v>
      </c>
      <c r="X20" s="732">
        <v>360020</v>
      </c>
      <c r="Z20" s="732">
        <v>0</v>
      </c>
      <c r="AA20" s="732">
        <v>1</v>
      </c>
      <c r="AB20" s="732">
        <v>1</v>
      </c>
      <c r="AC20" s="732">
        <v>0</v>
      </c>
      <c r="AD20" s="732" t="s">
        <v>318</v>
      </c>
      <c r="AE20" s="732">
        <v>0</v>
      </c>
      <c r="AH20" s="732">
        <v>0</v>
      </c>
      <c r="AI20" s="732">
        <v>0</v>
      </c>
      <c r="AJ20" s="732">
        <v>5104</v>
      </c>
      <c r="AK20" s="732" t="s">
        <v>787</v>
      </c>
      <c r="AL20" s="732" t="s">
        <v>16</v>
      </c>
      <c r="AM20" s="732">
        <v>0</v>
      </c>
      <c r="AN20" s="732">
        <v>0</v>
      </c>
      <c r="AO20" s="732">
        <v>0</v>
      </c>
      <c r="AP20" s="732">
        <v>0</v>
      </c>
      <c r="AQ20" s="732">
        <v>0</v>
      </c>
      <c r="AR20" s="732">
        <v>0</v>
      </c>
      <c r="AS20" s="732">
        <v>0</v>
      </c>
      <c r="AT20" s="732">
        <v>0</v>
      </c>
      <c r="AU20" s="732">
        <v>0</v>
      </c>
      <c r="AV20" s="732">
        <v>-119801</v>
      </c>
      <c r="AW20" s="732">
        <v>30122865</v>
      </c>
      <c r="AX20" s="732">
        <v>28040984</v>
      </c>
      <c r="AY20" s="732">
        <v>18037429</v>
      </c>
      <c r="AZ20" s="732">
        <v>2349260</v>
      </c>
      <c r="BA20" s="732">
        <v>44.417000000000002</v>
      </c>
      <c r="BB20" s="732">
        <v>91262</v>
      </c>
      <c r="BC20" s="732">
        <v>91262</v>
      </c>
      <c r="BD20" s="732">
        <v>116.26900000000001</v>
      </c>
      <c r="BE20" s="732">
        <v>0</v>
      </c>
      <c r="BF20" s="732">
        <v>23855345</v>
      </c>
      <c r="BG20" s="732">
        <v>0</v>
      </c>
      <c r="BH20" s="732">
        <v>489.62700000000001</v>
      </c>
      <c r="BI20" s="732">
        <v>134647</v>
      </c>
      <c r="BJ20" s="732">
        <v>12</v>
      </c>
      <c r="BK20" s="732">
        <v>0</v>
      </c>
      <c r="BL20" s="732">
        <v>0</v>
      </c>
      <c r="BM20" s="732">
        <v>0</v>
      </c>
      <c r="BN20" s="732">
        <v>0</v>
      </c>
      <c r="BO20" s="732">
        <v>0</v>
      </c>
      <c r="BP20" s="732">
        <v>0</v>
      </c>
      <c r="BQ20" s="732">
        <v>5392</v>
      </c>
      <c r="BR20" s="732">
        <v>1</v>
      </c>
      <c r="BS20" s="732">
        <v>0</v>
      </c>
      <c r="BT20" s="732">
        <v>0</v>
      </c>
      <c r="BU20" s="732">
        <v>0</v>
      </c>
      <c r="BV20" s="732">
        <v>0</v>
      </c>
      <c r="BW20" s="732">
        <v>0</v>
      </c>
      <c r="BX20" s="732">
        <v>0</v>
      </c>
      <c r="BY20" s="732">
        <v>0</v>
      </c>
      <c r="BZ20" s="732">
        <v>0</v>
      </c>
      <c r="CA20" s="732">
        <v>1366.345</v>
      </c>
      <c r="CB20" s="732">
        <v>1366345</v>
      </c>
      <c r="CC20" s="732">
        <v>0</v>
      </c>
      <c r="CG20" s="732">
        <v>0</v>
      </c>
      <c r="CH20" s="732">
        <v>580889</v>
      </c>
      <c r="CI20" s="732">
        <v>0</v>
      </c>
      <c r="CJ20" s="732">
        <v>4</v>
      </c>
      <c r="CK20" s="732">
        <v>0</v>
      </c>
      <c r="CL20" s="732">
        <v>0</v>
      </c>
      <c r="CN20" s="732">
        <v>0</v>
      </c>
      <c r="CO20" s="732">
        <v>1</v>
      </c>
      <c r="CP20" s="732">
        <v>0</v>
      </c>
      <c r="CQ20" s="732">
        <v>0</v>
      </c>
      <c r="CR20" s="732">
        <v>2015.191</v>
      </c>
      <c r="CS20" s="732">
        <v>0</v>
      </c>
      <c r="CT20" s="732">
        <v>0</v>
      </c>
      <c r="CU20" s="732">
        <v>0</v>
      </c>
      <c r="CV20" s="732">
        <v>0</v>
      </c>
      <c r="CW20" s="732">
        <v>0</v>
      </c>
      <c r="CX20" s="732">
        <v>0</v>
      </c>
      <c r="CY20" s="732">
        <v>0</v>
      </c>
      <c r="CZ20" s="732">
        <v>0</v>
      </c>
      <c r="DA20" s="732">
        <v>1</v>
      </c>
      <c r="DB20" s="732">
        <v>18941120</v>
      </c>
      <c r="DC20" s="732">
        <v>0</v>
      </c>
      <c r="DD20" s="732">
        <v>0</v>
      </c>
      <c r="DE20" s="732">
        <v>1654441</v>
      </c>
      <c r="DF20" s="732">
        <v>1654441</v>
      </c>
      <c r="DG20" s="732">
        <v>1264.67</v>
      </c>
      <c r="DH20" s="732">
        <v>0</v>
      </c>
      <c r="DI20" s="732">
        <v>0</v>
      </c>
      <c r="DK20" s="732">
        <v>5392</v>
      </c>
      <c r="DL20" s="732">
        <v>0</v>
      </c>
      <c r="DM20" s="732">
        <v>2272637</v>
      </c>
      <c r="DN20" s="732">
        <v>0</v>
      </c>
      <c r="DO20" s="732">
        <v>0</v>
      </c>
      <c r="DP20" s="732">
        <v>0</v>
      </c>
      <c r="DQ20" s="732">
        <v>0</v>
      </c>
      <c r="DR20" s="732">
        <v>0</v>
      </c>
      <c r="DS20" s="732">
        <v>0</v>
      </c>
      <c r="DT20" s="732">
        <v>0</v>
      </c>
      <c r="DU20" s="732">
        <v>0</v>
      </c>
      <c r="DV20" s="732">
        <v>0</v>
      </c>
      <c r="DW20" s="732">
        <v>0</v>
      </c>
      <c r="DX20" s="732">
        <v>0</v>
      </c>
      <c r="DY20" s="732">
        <v>0</v>
      </c>
      <c r="DZ20" s="732">
        <v>0</v>
      </c>
      <c r="EA20" s="732">
        <v>0</v>
      </c>
      <c r="EB20" s="732">
        <v>0</v>
      </c>
      <c r="EC20" s="732">
        <v>89.5</v>
      </c>
      <c r="ED20" s="732">
        <v>643961</v>
      </c>
      <c r="EE20" s="732">
        <v>0</v>
      </c>
      <c r="EF20" s="732">
        <v>0</v>
      </c>
      <c r="EG20" s="732">
        <v>0</v>
      </c>
      <c r="EH20" s="732">
        <v>1628676</v>
      </c>
      <c r="EI20" s="732">
        <v>0</v>
      </c>
      <c r="EJ20" s="732">
        <v>0</v>
      </c>
      <c r="EK20" s="732">
        <v>68.177999999999997</v>
      </c>
      <c r="EL20" s="732">
        <v>0</v>
      </c>
      <c r="EM20" s="732">
        <v>4.8020000000000005</v>
      </c>
      <c r="EN20" s="732">
        <v>6.0110000000000001</v>
      </c>
      <c r="EO20" s="732">
        <v>0</v>
      </c>
      <c r="EP20" s="732">
        <v>0</v>
      </c>
      <c r="EQ20" s="732">
        <v>78.991</v>
      </c>
      <c r="ER20" s="732">
        <v>0</v>
      </c>
      <c r="ES20" s="732">
        <v>248.995</v>
      </c>
      <c r="ET20" s="732">
        <v>22209</v>
      </c>
      <c r="EU20" s="732">
        <v>2349260</v>
      </c>
      <c r="EV20" s="732">
        <v>0</v>
      </c>
      <c r="EW20" s="732">
        <v>0</v>
      </c>
      <c r="EX20" s="732">
        <v>0</v>
      </c>
      <c r="EZ20" s="732">
        <v>23662294</v>
      </c>
      <c r="FA20" s="732">
        <v>0</v>
      </c>
      <c r="FB20" s="732">
        <v>26011554</v>
      </c>
      <c r="FC20" s="732">
        <v>0.97326799999999991</v>
      </c>
      <c r="FD20" s="732">
        <v>0</v>
      </c>
      <c r="FE20" s="732">
        <v>3609675</v>
      </c>
      <c r="FF20" s="732">
        <v>769015</v>
      </c>
      <c r="FG20" s="732">
        <v>5.6818E-2</v>
      </c>
      <c r="FH20" s="732">
        <v>5.1494999999999999E-2</v>
      </c>
      <c r="FI20" s="732">
        <v>0</v>
      </c>
      <c r="FJ20" s="732">
        <v>0</v>
      </c>
      <c r="FK20" s="732">
        <v>4674.1080000000002</v>
      </c>
      <c r="FL20" s="732">
        <v>30971133</v>
      </c>
      <c r="FM20" s="732">
        <v>0</v>
      </c>
      <c r="FN20" s="732">
        <v>0</v>
      </c>
      <c r="FO20" s="732">
        <v>0</v>
      </c>
      <c r="FP20" s="732">
        <v>0</v>
      </c>
      <c r="FQ20" s="732">
        <v>0</v>
      </c>
      <c r="FR20" s="732">
        <v>0</v>
      </c>
      <c r="FS20" s="732">
        <v>0</v>
      </c>
      <c r="FT20" s="732">
        <v>0</v>
      </c>
      <c r="FU20" s="732">
        <v>0</v>
      </c>
      <c r="FV20" s="732">
        <v>0</v>
      </c>
      <c r="FW20" s="732">
        <v>0</v>
      </c>
      <c r="FX20" s="732">
        <v>0</v>
      </c>
      <c r="FY20" s="732">
        <v>0</v>
      </c>
      <c r="FZ20" s="732">
        <v>0</v>
      </c>
      <c r="GA20" s="732">
        <v>0</v>
      </c>
      <c r="GB20" s="732">
        <v>1191082</v>
      </c>
      <c r="GC20" s="732">
        <v>1191082</v>
      </c>
      <c r="GD20" s="732">
        <v>134.88500000000002</v>
      </c>
      <c r="GF20" s="732">
        <v>0</v>
      </c>
      <c r="GG20" s="732">
        <v>0</v>
      </c>
      <c r="GH20" s="732">
        <v>0</v>
      </c>
      <c r="GI20" s="732">
        <v>0</v>
      </c>
      <c r="GJ20" s="732">
        <v>0</v>
      </c>
      <c r="GK20" s="732">
        <v>5177</v>
      </c>
      <c r="GL20" s="732">
        <v>11947</v>
      </c>
      <c r="GM20" s="732">
        <v>0</v>
      </c>
      <c r="GN20" s="732">
        <v>0</v>
      </c>
      <c r="GO20" s="732">
        <v>0</v>
      </c>
      <c r="GP20" s="732">
        <v>30390244</v>
      </c>
      <c r="GQ20" s="732">
        <v>30390244</v>
      </c>
      <c r="GR20" s="732">
        <v>0</v>
      </c>
      <c r="GS20" s="732">
        <v>0</v>
      </c>
      <c r="GT20" s="732">
        <v>0</v>
      </c>
      <c r="HB20" s="732">
        <v>292382768</v>
      </c>
      <c r="HC20" s="732">
        <v>4.6019999999999998E-2</v>
      </c>
      <c r="HD20" s="732">
        <v>558680</v>
      </c>
      <c r="IE20" s="732">
        <v>0</v>
      </c>
    </row>
    <row r="21" spans="1:239" x14ac:dyDescent="0.2">
      <c r="A21" s="734">
        <v>15828</v>
      </c>
      <c r="B21" s="734">
        <v>31709</v>
      </c>
      <c r="C21" s="732">
        <v>35</v>
      </c>
      <c r="D21" s="732">
        <v>2021</v>
      </c>
      <c r="E21" s="732">
        <v>5392</v>
      </c>
      <c r="F21" s="732">
        <v>0</v>
      </c>
      <c r="G21" s="732">
        <v>4250.9769999999999</v>
      </c>
      <c r="H21" s="732">
        <v>3856.6890000000003</v>
      </c>
      <c r="I21" s="732">
        <v>3856.6890000000003</v>
      </c>
      <c r="J21" s="732">
        <v>4250.9769999999999</v>
      </c>
      <c r="K21" s="732">
        <v>0</v>
      </c>
      <c r="L21" s="732">
        <v>6541</v>
      </c>
      <c r="M21" s="732">
        <v>0</v>
      </c>
      <c r="N21" s="732">
        <v>0</v>
      </c>
      <c r="P21" s="732">
        <v>4165.8580000000002</v>
      </c>
      <c r="Q21" s="732">
        <v>0</v>
      </c>
      <c r="R21" s="732">
        <v>1714559</v>
      </c>
      <c r="S21" s="732">
        <v>411.57400000000001</v>
      </c>
      <c r="U21" s="732">
        <v>1199389</v>
      </c>
      <c r="V21" s="732">
        <v>1451.2090000000001</v>
      </c>
      <c r="W21" s="732">
        <v>949236</v>
      </c>
      <c r="X21" s="732">
        <v>949236</v>
      </c>
      <c r="Z21" s="732">
        <v>0</v>
      </c>
      <c r="AA21" s="732">
        <v>1</v>
      </c>
      <c r="AB21" s="732">
        <v>1</v>
      </c>
      <c r="AC21" s="732">
        <v>0</v>
      </c>
      <c r="AD21" s="732" t="s">
        <v>318</v>
      </c>
      <c r="AE21" s="732">
        <v>0</v>
      </c>
      <c r="AH21" s="732">
        <v>0</v>
      </c>
      <c r="AI21" s="732">
        <v>0</v>
      </c>
      <c r="AJ21" s="732">
        <v>5104</v>
      </c>
      <c r="AK21" s="732" t="s">
        <v>787</v>
      </c>
      <c r="AL21" s="732" t="s">
        <v>17</v>
      </c>
      <c r="AM21" s="732">
        <v>0</v>
      </c>
      <c r="AN21" s="732">
        <v>0</v>
      </c>
      <c r="AO21" s="732">
        <v>0</v>
      </c>
      <c r="AP21" s="732">
        <v>0</v>
      </c>
      <c r="AQ21" s="732">
        <v>0</v>
      </c>
      <c r="AR21" s="732">
        <v>0</v>
      </c>
      <c r="AS21" s="732">
        <v>0</v>
      </c>
      <c r="AT21" s="732">
        <v>0</v>
      </c>
      <c r="AU21" s="732">
        <v>0</v>
      </c>
      <c r="AV21" s="732">
        <v>-782414</v>
      </c>
      <c r="AW21" s="732">
        <v>42856007</v>
      </c>
      <c r="AX21" s="732">
        <v>41727812</v>
      </c>
      <c r="AY21" s="732">
        <v>25996051</v>
      </c>
      <c r="AZ21" s="732">
        <v>2028059</v>
      </c>
      <c r="BA21" s="732">
        <v>101.917</v>
      </c>
      <c r="BB21" s="732">
        <v>166834</v>
      </c>
      <c r="BC21" s="732">
        <v>166834</v>
      </c>
      <c r="BD21" s="732">
        <v>212.54900000000001</v>
      </c>
      <c r="BE21" s="732">
        <v>0</v>
      </c>
      <c r="BF21" s="732">
        <v>35872606</v>
      </c>
      <c r="BG21" s="732">
        <v>0</v>
      </c>
      <c r="BH21" s="732">
        <v>1140</v>
      </c>
      <c r="BI21" s="732">
        <v>313500</v>
      </c>
      <c r="BJ21" s="732">
        <v>12</v>
      </c>
      <c r="BK21" s="732">
        <v>0</v>
      </c>
      <c r="BL21" s="732">
        <v>0</v>
      </c>
      <c r="BM21" s="732">
        <v>0</v>
      </c>
      <c r="BN21" s="732">
        <v>0</v>
      </c>
      <c r="BO21" s="732">
        <v>0</v>
      </c>
      <c r="BP21" s="732">
        <v>0</v>
      </c>
      <c r="BQ21" s="732">
        <v>5392</v>
      </c>
      <c r="BR21" s="732">
        <v>1</v>
      </c>
      <c r="BS21" s="732">
        <v>0</v>
      </c>
      <c r="BT21" s="732">
        <v>0</v>
      </c>
      <c r="BU21" s="732">
        <v>0</v>
      </c>
      <c r="BV21" s="732">
        <v>0</v>
      </c>
      <c r="BW21" s="732">
        <v>0</v>
      </c>
      <c r="BX21" s="732">
        <v>0</v>
      </c>
      <c r="BY21" s="732">
        <v>0</v>
      </c>
      <c r="BZ21" s="732">
        <v>0</v>
      </c>
      <c r="CA21" s="732">
        <v>0</v>
      </c>
      <c r="CB21" s="732">
        <v>0</v>
      </c>
      <c r="CC21" s="732">
        <v>0</v>
      </c>
      <c r="CG21" s="732">
        <v>0</v>
      </c>
      <c r="CH21" s="732">
        <v>814695</v>
      </c>
      <c r="CI21" s="732">
        <v>0</v>
      </c>
      <c r="CJ21" s="732">
        <v>4</v>
      </c>
      <c r="CK21" s="732">
        <v>0</v>
      </c>
      <c r="CL21" s="732">
        <v>0</v>
      </c>
      <c r="CN21" s="732">
        <v>0</v>
      </c>
      <c r="CO21" s="732">
        <v>1</v>
      </c>
      <c r="CP21" s="732">
        <v>0</v>
      </c>
      <c r="CQ21" s="732">
        <v>0</v>
      </c>
      <c r="CR21" s="732">
        <v>3980.4410000000003</v>
      </c>
      <c r="CS21" s="732">
        <v>0</v>
      </c>
      <c r="CT21" s="732">
        <v>0</v>
      </c>
      <c r="CU21" s="732">
        <v>0</v>
      </c>
      <c r="CV21" s="732">
        <v>0</v>
      </c>
      <c r="CW21" s="732">
        <v>0</v>
      </c>
      <c r="CX21" s="732">
        <v>0</v>
      </c>
      <c r="CY21" s="732">
        <v>0</v>
      </c>
      <c r="CZ21" s="732">
        <v>0</v>
      </c>
      <c r="DA21" s="732">
        <v>1</v>
      </c>
      <c r="DB21" s="732">
        <v>25226603</v>
      </c>
      <c r="DC21" s="732">
        <v>0</v>
      </c>
      <c r="DD21" s="732">
        <v>0</v>
      </c>
      <c r="DE21" s="732">
        <v>4902702</v>
      </c>
      <c r="DF21" s="732">
        <v>4902702</v>
      </c>
      <c r="DG21" s="732">
        <v>3747.67</v>
      </c>
      <c r="DH21" s="732">
        <v>0</v>
      </c>
      <c r="DI21" s="732">
        <v>0</v>
      </c>
      <c r="DK21" s="732">
        <v>5392</v>
      </c>
      <c r="DL21" s="732">
        <v>0</v>
      </c>
      <c r="DM21" s="732">
        <v>3316627</v>
      </c>
      <c r="DN21" s="732">
        <v>0</v>
      </c>
      <c r="DO21" s="732">
        <v>0</v>
      </c>
      <c r="DP21" s="732">
        <v>0</v>
      </c>
      <c r="DQ21" s="732">
        <v>0</v>
      </c>
      <c r="DR21" s="732">
        <v>0</v>
      </c>
      <c r="DS21" s="732">
        <v>0</v>
      </c>
      <c r="DT21" s="732">
        <v>0</v>
      </c>
      <c r="DU21" s="732">
        <v>0</v>
      </c>
      <c r="DV21" s="732">
        <v>0</v>
      </c>
      <c r="DW21" s="732">
        <v>0</v>
      </c>
      <c r="DX21" s="732">
        <v>0</v>
      </c>
      <c r="DY21" s="732">
        <v>0</v>
      </c>
      <c r="DZ21" s="732">
        <v>0</v>
      </c>
      <c r="EA21" s="732">
        <v>0</v>
      </c>
      <c r="EB21" s="732">
        <v>0</v>
      </c>
      <c r="EC21" s="732">
        <v>81.314999999999998</v>
      </c>
      <c r="ED21" s="732">
        <v>585070</v>
      </c>
      <c r="EE21" s="732">
        <v>0</v>
      </c>
      <c r="EF21" s="732">
        <v>0</v>
      </c>
      <c r="EG21" s="732">
        <v>0</v>
      </c>
      <c r="EH21" s="732">
        <v>2731557</v>
      </c>
      <c r="EI21" s="732">
        <v>0</v>
      </c>
      <c r="EJ21" s="732">
        <v>0</v>
      </c>
      <c r="EK21" s="732">
        <v>105.468</v>
      </c>
      <c r="EL21" s="732">
        <v>0</v>
      </c>
      <c r="EM21" s="732">
        <v>20.426000000000002</v>
      </c>
      <c r="EN21" s="732">
        <v>7.6360000000000001</v>
      </c>
      <c r="EO21" s="732">
        <v>0</v>
      </c>
      <c r="EP21" s="732">
        <v>0</v>
      </c>
      <c r="EQ21" s="732">
        <v>134.28800000000001</v>
      </c>
      <c r="ER21" s="732">
        <v>0.75800000000000001</v>
      </c>
      <c r="ES21" s="732">
        <v>417.60500000000002</v>
      </c>
      <c r="ET21" s="732">
        <v>50959</v>
      </c>
      <c r="EU21" s="732">
        <v>2028059</v>
      </c>
      <c r="EV21" s="732">
        <v>0</v>
      </c>
      <c r="EW21" s="732">
        <v>0</v>
      </c>
      <c r="EX21" s="732">
        <v>0</v>
      </c>
      <c r="EZ21" s="732">
        <v>35143334</v>
      </c>
      <c r="FA21" s="732">
        <v>0</v>
      </c>
      <c r="FB21" s="732">
        <v>37171393</v>
      </c>
      <c r="FC21" s="732">
        <v>0.97326799999999991</v>
      </c>
      <c r="FD21" s="732">
        <v>0</v>
      </c>
      <c r="FE21" s="732">
        <v>5428068</v>
      </c>
      <c r="FF21" s="732">
        <v>1156410</v>
      </c>
      <c r="FG21" s="732">
        <v>5.6818E-2</v>
      </c>
      <c r="FH21" s="732">
        <v>5.1494999999999999E-2</v>
      </c>
      <c r="FI21" s="732">
        <v>0</v>
      </c>
      <c r="FJ21" s="732">
        <v>0</v>
      </c>
      <c r="FK21" s="732">
        <v>7028.7150000000001</v>
      </c>
      <c r="FL21" s="732">
        <v>44570566</v>
      </c>
      <c r="FM21" s="732">
        <v>0</v>
      </c>
      <c r="FN21" s="732">
        <v>0</v>
      </c>
      <c r="FO21" s="732">
        <v>0</v>
      </c>
      <c r="FP21" s="732">
        <v>0</v>
      </c>
      <c r="FQ21" s="732">
        <v>0</v>
      </c>
      <c r="FR21" s="732">
        <v>0</v>
      </c>
      <c r="FS21" s="732">
        <v>0</v>
      </c>
      <c r="FT21" s="732">
        <v>0</v>
      </c>
      <c r="FU21" s="732">
        <v>0</v>
      </c>
      <c r="FV21" s="732">
        <v>0</v>
      </c>
      <c r="FW21" s="732">
        <v>0</v>
      </c>
      <c r="FX21" s="732">
        <v>0</v>
      </c>
      <c r="FY21" s="732">
        <v>0</v>
      </c>
      <c r="FZ21" s="732">
        <v>0</v>
      </c>
      <c r="GA21" s="732">
        <v>0</v>
      </c>
      <c r="GB21" s="732">
        <v>2295891</v>
      </c>
      <c r="GC21" s="732">
        <v>2295891</v>
      </c>
      <c r="GD21" s="732">
        <v>260</v>
      </c>
      <c r="GF21" s="732">
        <v>0</v>
      </c>
      <c r="GG21" s="732">
        <v>0</v>
      </c>
      <c r="GH21" s="732">
        <v>0</v>
      </c>
      <c r="GI21" s="732">
        <v>0</v>
      </c>
      <c r="GJ21" s="732">
        <v>0</v>
      </c>
      <c r="GK21" s="732">
        <v>5112.5940000000001</v>
      </c>
      <c r="GL21" s="732">
        <v>17957</v>
      </c>
      <c r="GM21" s="732">
        <v>0</v>
      </c>
      <c r="GN21" s="732">
        <v>0</v>
      </c>
      <c r="GO21" s="732">
        <v>0</v>
      </c>
      <c r="GP21" s="732">
        <v>43755871</v>
      </c>
      <c r="GQ21" s="732">
        <v>43755871</v>
      </c>
      <c r="GR21" s="732">
        <v>0</v>
      </c>
      <c r="GS21" s="732">
        <v>0</v>
      </c>
      <c r="GT21" s="732">
        <v>0</v>
      </c>
      <c r="HB21" s="732">
        <v>292382768</v>
      </c>
      <c r="HC21" s="732">
        <v>4.6019999999999998E-2</v>
      </c>
      <c r="HD21" s="732">
        <v>763736</v>
      </c>
      <c r="IE21" s="732">
        <v>0</v>
      </c>
    </row>
    <row r="22" spans="1:239" x14ac:dyDescent="0.2">
      <c r="A22" s="734">
        <v>15830</v>
      </c>
      <c r="B22" s="734">
        <v>31709</v>
      </c>
      <c r="C22" s="732">
        <v>35</v>
      </c>
      <c r="D22" s="732">
        <v>2021</v>
      </c>
      <c r="E22" s="732">
        <v>5392</v>
      </c>
      <c r="F22" s="732">
        <v>0</v>
      </c>
      <c r="G22" s="732">
        <v>2735.8969999999999</v>
      </c>
      <c r="H22" s="732">
        <v>2387.8760000000002</v>
      </c>
      <c r="I22" s="732">
        <v>2387.8760000000002</v>
      </c>
      <c r="J22" s="732">
        <v>2735.8969999999999</v>
      </c>
      <c r="K22" s="732">
        <v>0</v>
      </c>
      <c r="L22" s="732">
        <v>6541</v>
      </c>
      <c r="M22" s="732">
        <v>0</v>
      </c>
      <c r="N22" s="732">
        <v>0</v>
      </c>
      <c r="P22" s="732">
        <v>3072.4950000000003</v>
      </c>
      <c r="Q22" s="732">
        <v>0</v>
      </c>
      <c r="R22" s="732">
        <v>1264559</v>
      </c>
      <c r="S22" s="732">
        <v>411.57400000000001</v>
      </c>
      <c r="U22" s="732">
        <v>884599</v>
      </c>
      <c r="V22" s="732">
        <v>158.63</v>
      </c>
      <c r="W22" s="732">
        <v>103760</v>
      </c>
      <c r="X22" s="732">
        <v>103760</v>
      </c>
      <c r="Z22" s="732">
        <v>0</v>
      </c>
      <c r="AA22" s="732">
        <v>1</v>
      </c>
      <c r="AB22" s="732">
        <v>1</v>
      </c>
      <c r="AC22" s="732">
        <v>0</v>
      </c>
      <c r="AD22" s="732" t="s">
        <v>318</v>
      </c>
      <c r="AE22" s="732">
        <v>0</v>
      </c>
      <c r="AH22" s="732">
        <v>0</v>
      </c>
      <c r="AI22" s="732">
        <v>0</v>
      </c>
      <c r="AJ22" s="732">
        <v>5104</v>
      </c>
      <c r="AK22" s="732" t="s">
        <v>787</v>
      </c>
      <c r="AL22" s="732" t="s">
        <v>500</v>
      </c>
      <c r="AM22" s="732">
        <v>0</v>
      </c>
      <c r="AN22" s="732">
        <v>0</v>
      </c>
      <c r="AO22" s="732">
        <v>0</v>
      </c>
      <c r="AP22" s="732">
        <v>0</v>
      </c>
      <c r="AQ22" s="732">
        <v>0</v>
      </c>
      <c r="AR22" s="732">
        <v>0</v>
      </c>
      <c r="AS22" s="732">
        <v>0</v>
      </c>
      <c r="AT22" s="732">
        <v>0</v>
      </c>
      <c r="AU22" s="732">
        <v>0</v>
      </c>
      <c r="AV22" s="732">
        <v>-617258</v>
      </c>
      <c r="AW22" s="732">
        <v>27750943</v>
      </c>
      <c r="AX22" s="732">
        <v>26951249</v>
      </c>
      <c r="AY22" s="732">
        <v>17060131</v>
      </c>
      <c r="AZ22" s="732">
        <v>1572718</v>
      </c>
      <c r="BA22" s="732">
        <v>0</v>
      </c>
      <c r="BB22" s="732">
        <v>107373</v>
      </c>
      <c r="BC22" s="732">
        <v>107373</v>
      </c>
      <c r="BD22" s="732">
        <v>136.79500000000002</v>
      </c>
      <c r="BE22" s="732">
        <v>0</v>
      </c>
      <c r="BF22" s="732">
        <v>23299248</v>
      </c>
      <c r="BG22" s="732">
        <v>0</v>
      </c>
      <c r="BH22" s="732">
        <v>860.39600000000007</v>
      </c>
      <c r="BI22" s="732">
        <v>236609</v>
      </c>
      <c r="BJ22" s="732">
        <v>12</v>
      </c>
      <c r="BK22" s="732">
        <v>0</v>
      </c>
      <c r="BL22" s="732">
        <v>0</v>
      </c>
      <c r="BM22" s="732">
        <v>0</v>
      </c>
      <c r="BN22" s="732">
        <v>0</v>
      </c>
      <c r="BO22" s="732">
        <v>0</v>
      </c>
      <c r="BP22" s="732">
        <v>0</v>
      </c>
      <c r="BQ22" s="732">
        <v>5392</v>
      </c>
      <c r="BR22" s="732">
        <v>1</v>
      </c>
      <c r="BS22" s="732">
        <v>0</v>
      </c>
      <c r="BT22" s="732">
        <v>0</v>
      </c>
      <c r="BU22" s="732">
        <v>0</v>
      </c>
      <c r="BV22" s="732">
        <v>0</v>
      </c>
      <c r="BW22" s="732">
        <v>0</v>
      </c>
      <c r="BX22" s="732">
        <v>0</v>
      </c>
      <c r="BY22" s="732">
        <v>0</v>
      </c>
      <c r="BZ22" s="732">
        <v>0</v>
      </c>
      <c r="CA22" s="732">
        <v>71.55</v>
      </c>
      <c r="CB22" s="732">
        <v>71550</v>
      </c>
      <c r="CC22" s="732">
        <v>0</v>
      </c>
      <c r="CG22" s="732">
        <v>0</v>
      </c>
      <c r="CH22" s="732">
        <v>491535</v>
      </c>
      <c r="CI22" s="732">
        <v>0</v>
      </c>
      <c r="CJ22" s="732">
        <v>4</v>
      </c>
      <c r="CK22" s="732">
        <v>0</v>
      </c>
      <c r="CL22" s="732">
        <v>0</v>
      </c>
      <c r="CN22" s="732">
        <v>0</v>
      </c>
      <c r="CO22" s="732">
        <v>1</v>
      </c>
      <c r="CP22" s="732">
        <v>0</v>
      </c>
      <c r="CQ22" s="732">
        <v>0</v>
      </c>
      <c r="CR22" s="732">
        <v>2957.83</v>
      </c>
      <c r="CS22" s="732">
        <v>0</v>
      </c>
      <c r="CT22" s="732">
        <v>0</v>
      </c>
      <c r="CU22" s="732">
        <v>0</v>
      </c>
      <c r="CV22" s="732">
        <v>0</v>
      </c>
      <c r="CW22" s="732">
        <v>0</v>
      </c>
      <c r="CX22" s="732">
        <v>0</v>
      </c>
      <c r="CY22" s="732">
        <v>0</v>
      </c>
      <c r="CZ22" s="732">
        <v>0</v>
      </c>
      <c r="DA22" s="732">
        <v>1</v>
      </c>
      <c r="DB22" s="732">
        <v>15619097</v>
      </c>
      <c r="DC22" s="732">
        <v>0</v>
      </c>
      <c r="DD22" s="732">
        <v>0</v>
      </c>
      <c r="DE22" s="732">
        <v>2928837</v>
      </c>
      <c r="DF22" s="732">
        <v>2928837</v>
      </c>
      <c r="DG22" s="732">
        <v>2238.83</v>
      </c>
      <c r="DH22" s="732">
        <v>0</v>
      </c>
      <c r="DI22" s="732">
        <v>0</v>
      </c>
      <c r="DK22" s="732">
        <v>5392</v>
      </c>
      <c r="DL22" s="732">
        <v>0</v>
      </c>
      <c r="DM22" s="732">
        <v>2999019</v>
      </c>
      <c r="DN22" s="732">
        <v>0</v>
      </c>
      <c r="DO22" s="732">
        <v>0</v>
      </c>
      <c r="DP22" s="732">
        <v>0</v>
      </c>
      <c r="DQ22" s="732">
        <v>0</v>
      </c>
      <c r="DR22" s="732">
        <v>0</v>
      </c>
      <c r="DS22" s="732">
        <v>0</v>
      </c>
      <c r="DT22" s="732">
        <v>0</v>
      </c>
      <c r="DU22" s="732">
        <v>0</v>
      </c>
      <c r="DV22" s="732">
        <v>0</v>
      </c>
      <c r="DW22" s="732">
        <v>0</v>
      </c>
      <c r="DX22" s="732">
        <v>0</v>
      </c>
      <c r="DY22" s="732">
        <v>0</v>
      </c>
      <c r="DZ22" s="732">
        <v>0</v>
      </c>
      <c r="EA22" s="732">
        <v>0.21100000000000002</v>
      </c>
      <c r="EB22" s="732">
        <v>0</v>
      </c>
      <c r="EC22" s="732">
        <v>128.245</v>
      </c>
      <c r="ED22" s="732">
        <v>922736</v>
      </c>
      <c r="EE22" s="732">
        <v>0</v>
      </c>
      <c r="EF22" s="732">
        <v>0</v>
      </c>
      <c r="EG22" s="732">
        <v>0</v>
      </c>
      <c r="EH22" s="732">
        <v>2076283</v>
      </c>
      <c r="EI22" s="732">
        <v>0</v>
      </c>
      <c r="EJ22" s="732">
        <v>0</v>
      </c>
      <c r="EK22" s="732">
        <v>66.207999999999998</v>
      </c>
      <c r="EL22" s="732">
        <v>1.8010000000000002</v>
      </c>
      <c r="EM22" s="732">
        <v>27.629000000000001</v>
      </c>
      <c r="EN22" s="732">
        <v>6.9720000000000004</v>
      </c>
      <c r="EO22" s="732">
        <v>0</v>
      </c>
      <c r="EP22" s="732">
        <v>0</v>
      </c>
      <c r="EQ22" s="732">
        <v>101.02</v>
      </c>
      <c r="ER22" s="732">
        <v>0</v>
      </c>
      <c r="ES22" s="732">
        <v>317.42599999999999</v>
      </c>
      <c r="ET22" s="732">
        <v>0</v>
      </c>
      <c r="EU22" s="732">
        <v>1572718</v>
      </c>
      <c r="EV22" s="732">
        <v>0</v>
      </c>
      <c r="EW22" s="732">
        <v>0</v>
      </c>
      <c r="EX22" s="732">
        <v>0</v>
      </c>
      <c r="EZ22" s="732">
        <v>22674632</v>
      </c>
      <c r="FA22" s="732">
        <v>0</v>
      </c>
      <c r="FB22" s="732">
        <v>24247350</v>
      </c>
      <c r="FC22" s="732">
        <v>0.97326799999999991</v>
      </c>
      <c r="FD22" s="732">
        <v>0</v>
      </c>
      <c r="FE22" s="732">
        <v>3525529</v>
      </c>
      <c r="FF22" s="732">
        <v>751088</v>
      </c>
      <c r="FG22" s="732">
        <v>5.6818E-2</v>
      </c>
      <c r="FH22" s="732">
        <v>5.1494999999999999E-2</v>
      </c>
      <c r="FI22" s="732">
        <v>0</v>
      </c>
      <c r="FJ22" s="732">
        <v>0</v>
      </c>
      <c r="FK22" s="732">
        <v>4565.1490000000003</v>
      </c>
      <c r="FL22" s="732">
        <v>29015502</v>
      </c>
      <c r="FM22" s="732">
        <v>0</v>
      </c>
      <c r="FN22" s="732">
        <v>0</v>
      </c>
      <c r="FO22" s="732">
        <v>0</v>
      </c>
      <c r="FP22" s="732">
        <v>0</v>
      </c>
      <c r="FQ22" s="732">
        <v>0</v>
      </c>
      <c r="FR22" s="732">
        <v>0</v>
      </c>
      <c r="FS22" s="732">
        <v>0</v>
      </c>
      <c r="FT22" s="732">
        <v>0</v>
      </c>
      <c r="FU22" s="732">
        <v>0</v>
      </c>
      <c r="FV22" s="732">
        <v>0</v>
      </c>
      <c r="FW22" s="732">
        <v>0</v>
      </c>
      <c r="FX22" s="732">
        <v>0</v>
      </c>
      <c r="FY22" s="732">
        <v>0</v>
      </c>
      <c r="FZ22" s="732">
        <v>0</v>
      </c>
      <c r="GA22" s="732">
        <v>0</v>
      </c>
      <c r="GB22" s="732">
        <v>2181105</v>
      </c>
      <c r="GC22" s="732">
        <v>2181105</v>
      </c>
      <c r="GD22" s="732">
        <v>247.001</v>
      </c>
      <c r="GF22" s="732">
        <v>0</v>
      </c>
      <c r="GG22" s="732">
        <v>0</v>
      </c>
      <c r="GH22" s="732">
        <v>0</v>
      </c>
      <c r="GI22" s="732">
        <v>0</v>
      </c>
      <c r="GJ22" s="732">
        <v>0</v>
      </c>
      <c r="GK22" s="732">
        <v>5043</v>
      </c>
      <c r="GL22" s="732">
        <v>19083</v>
      </c>
      <c r="GM22" s="732">
        <v>0</v>
      </c>
      <c r="GN22" s="732">
        <v>0</v>
      </c>
      <c r="GO22" s="732">
        <v>0</v>
      </c>
      <c r="GP22" s="732">
        <v>28523967</v>
      </c>
      <c r="GQ22" s="732">
        <v>28523967</v>
      </c>
      <c r="GR22" s="732">
        <v>0</v>
      </c>
      <c r="GS22" s="732">
        <v>0</v>
      </c>
      <c r="GT22" s="732">
        <v>0</v>
      </c>
      <c r="HB22" s="732">
        <v>292382768</v>
      </c>
      <c r="HC22" s="732">
        <v>4.6019999999999998E-2</v>
      </c>
      <c r="HD22" s="732">
        <v>491535</v>
      </c>
      <c r="IE22" s="732">
        <v>0</v>
      </c>
    </row>
    <row r="23" spans="1:239" x14ac:dyDescent="0.2">
      <c r="A23" s="734">
        <v>15831</v>
      </c>
      <c r="B23" s="734">
        <v>31709</v>
      </c>
      <c r="C23" s="732">
        <v>35</v>
      </c>
      <c r="D23" s="732">
        <v>2021</v>
      </c>
      <c r="E23" s="732">
        <v>5392</v>
      </c>
      <c r="F23" s="732">
        <v>0</v>
      </c>
      <c r="G23" s="732">
        <v>4561.0550000000003</v>
      </c>
      <c r="H23" s="732">
        <v>4402.6530000000002</v>
      </c>
      <c r="I23" s="732">
        <v>4402.6530000000002</v>
      </c>
      <c r="J23" s="732">
        <v>4561.0550000000003</v>
      </c>
      <c r="K23" s="732">
        <v>0</v>
      </c>
      <c r="L23" s="732">
        <v>6541</v>
      </c>
      <c r="M23" s="732">
        <v>0</v>
      </c>
      <c r="N23" s="732">
        <v>0</v>
      </c>
      <c r="P23" s="732">
        <v>3068.692</v>
      </c>
      <c r="Q23" s="732">
        <v>0</v>
      </c>
      <c r="R23" s="732">
        <v>1262994</v>
      </c>
      <c r="S23" s="732">
        <v>411.57400000000001</v>
      </c>
      <c r="U23" s="732">
        <v>883504</v>
      </c>
      <c r="V23" s="732">
        <v>696.86200000000008</v>
      </c>
      <c r="W23" s="732">
        <v>455817</v>
      </c>
      <c r="X23" s="732">
        <v>455817</v>
      </c>
      <c r="Z23" s="732">
        <v>0</v>
      </c>
      <c r="AA23" s="732">
        <v>1</v>
      </c>
      <c r="AB23" s="732">
        <v>1</v>
      </c>
      <c r="AC23" s="732">
        <v>0</v>
      </c>
      <c r="AD23" s="732" t="s">
        <v>318</v>
      </c>
      <c r="AE23" s="732">
        <v>0</v>
      </c>
      <c r="AH23" s="732">
        <v>0</v>
      </c>
      <c r="AI23" s="732">
        <v>0</v>
      </c>
      <c r="AJ23" s="732">
        <v>5104</v>
      </c>
      <c r="AK23" s="732" t="s">
        <v>787</v>
      </c>
      <c r="AL23" s="732" t="s">
        <v>320</v>
      </c>
      <c r="AM23" s="732">
        <v>0</v>
      </c>
      <c r="AN23" s="732">
        <v>0</v>
      </c>
      <c r="AO23" s="732">
        <v>0</v>
      </c>
      <c r="AP23" s="732">
        <v>0</v>
      </c>
      <c r="AQ23" s="732">
        <v>0</v>
      </c>
      <c r="AR23" s="732">
        <v>0</v>
      </c>
      <c r="AS23" s="732">
        <v>0</v>
      </c>
      <c r="AT23" s="732">
        <v>0</v>
      </c>
      <c r="AU23" s="732">
        <v>0</v>
      </c>
      <c r="AV23" s="732">
        <v>-69266</v>
      </c>
      <c r="AW23" s="732">
        <v>42352440</v>
      </c>
      <c r="AX23" s="732">
        <v>39998429</v>
      </c>
      <c r="AY23" s="732">
        <v>25912310</v>
      </c>
      <c r="AZ23" s="732">
        <v>2762101</v>
      </c>
      <c r="BA23" s="732">
        <v>70.917000000000002</v>
      </c>
      <c r="BB23" s="732">
        <v>105181</v>
      </c>
      <c r="BC23" s="732">
        <v>105181</v>
      </c>
      <c r="BD23" s="732">
        <v>134.00200000000001</v>
      </c>
      <c r="BE23" s="732">
        <v>0</v>
      </c>
      <c r="BF23" s="732">
        <v>34071685</v>
      </c>
      <c r="BG23" s="732">
        <v>0</v>
      </c>
      <c r="BH23" s="732">
        <v>162.21600000000001</v>
      </c>
      <c r="BI23" s="732">
        <v>44609</v>
      </c>
      <c r="BJ23" s="732">
        <v>12</v>
      </c>
      <c r="BK23" s="732">
        <v>0</v>
      </c>
      <c r="BL23" s="732">
        <v>0</v>
      </c>
      <c r="BM23" s="732">
        <v>0</v>
      </c>
      <c r="BN23" s="732">
        <v>0</v>
      </c>
      <c r="BO23" s="732">
        <v>0</v>
      </c>
      <c r="BP23" s="732">
        <v>0</v>
      </c>
      <c r="BQ23" s="732">
        <v>5392</v>
      </c>
      <c r="BR23" s="732">
        <v>1</v>
      </c>
      <c r="BS23" s="732">
        <v>0</v>
      </c>
      <c r="BT23" s="732">
        <v>0</v>
      </c>
      <c r="BU23" s="732">
        <v>0</v>
      </c>
      <c r="BV23" s="732">
        <v>0</v>
      </c>
      <c r="BW23" s="732">
        <v>0</v>
      </c>
      <c r="BX23" s="732">
        <v>0</v>
      </c>
      <c r="BY23" s="732">
        <v>0</v>
      </c>
      <c r="BZ23" s="732">
        <v>0</v>
      </c>
      <c r="CA23" s="732">
        <v>1454.498</v>
      </c>
      <c r="CB23" s="732">
        <v>1454498</v>
      </c>
      <c r="CC23" s="732">
        <v>0</v>
      </c>
      <c r="CG23" s="732">
        <v>0</v>
      </c>
      <c r="CH23" s="732">
        <v>854904</v>
      </c>
      <c r="CI23" s="732">
        <v>0</v>
      </c>
      <c r="CJ23" s="732">
        <v>4</v>
      </c>
      <c r="CK23" s="732">
        <v>0</v>
      </c>
      <c r="CL23" s="732">
        <v>0</v>
      </c>
      <c r="CN23" s="732">
        <v>0</v>
      </c>
      <c r="CO23" s="732">
        <v>1</v>
      </c>
      <c r="CP23" s="732">
        <v>0</v>
      </c>
      <c r="CQ23" s="732">
        <v>0</v>
      </c>
      <c r="CR23" s="732">
        <v>2992.5230000000001</v>
      </c>
      <c r="CS23" s="732">
        <v>0</v>
      </c>
      <c r="CT23" s="732">
        <v>0</v>
      </c>
      <c r="CU23" s="732">
        <v>0</v>
      </c>
      <c r="CV23" s="732">
        <v>0</v>
      </c>
      <c r="CW23" s="732">
        <v>0</v>
      </c>
      <c r="CX23" s="732">
        <v>0</v>
      </c>
      <c r="CY23" s="732">
        <v>0</v>
      </c>
      <c r="CZ23" s="732">
        <v>0</v>
      </c>
      <c r="DA23" s="732">
        <v>1</v>
      </c>
      <c r="DB23" s="732">
        <v>28797753</v>
      </c>
      <c r="DC23" s="732">
        <v>0</v>
      </c>
      <c r="DD23" s="732">
        <v>0</v>
      </c>
      <c r="DE23" s="732">
        <v>2362177</v>
      </c>
      <c r="DF23" s="732">
        <v>2362177</v>
      </c>
      <c r="DG23" s="732">
        <v>1805.67</v>
      </c>
      <c r="DH23" s="732">
        <v>0</v>
      </c>
      <c r="DI23" s="732">
        <v>0</v>
      </c>
      <c r="DK23" s="732">
        <v>5392</v>
      </c>
      <c r="DL23" s="732">
        <v>0</v>
      </c>
      <c r="DM23" s="732">
        <v>2994056</v>
      </c>
      <c r="DN23" s="732">
        <v>0</v>
      </c>
      <c r="DO23" s="732">
        <v>0</v>
      </c>
      <c r="DP23" s="732">
        <v>0</v>
      </c>
      <c r="DQ23" s="732">
        <v>0</v>
      </c>
      <c r="DR23" s="732">
        <v>0</v>
      </c>
      <c r="DS23" s="732">
        <v>0</v>
      </c>
      <c r="DT23" s="732">
        <v>0</v>
      </c>
      <c r="DU23" s="732">
        <v>0</v>
      </c>
      <c r="DV23" s="732">
        <v>0</v>
      </c>
      <c r="DW23" s="732">
        <v>0</v>
      </c>
      <c r="DX23" s="732">
        <v>0</v>
      </c>
      <c r="DY23" s="732">
        <v>0</v>
      </c>
      <c r="DZ23" s="732">
        <v>0</v>
      </c>
      <c r="EA23" s="732">
        <v>0</v>
      </c>
      <c r="EB23" s="732">
        <v>0</v>
      </c>
      <c r="EC23" s="732">
        <v>60.307000000000002</v>
      </c>
      <c r="ED23" s="732">
        <v>433915</v>
      </c>
      <c r="EE23" s="732">
        <v>0</v>
      </c>
      <c r="EF23" s="732">
        <v>0</v>
      </c>
      <c r="EG23" s="732">
        <v>0</v>
      </c>
      <c r="EH23" s="732">
        <v>2560141</v>
      </c>
      <c r="EI23" s="732">
        <v>0</v>
      </c>
      <c r="EJ23" s="732">
        <v>0</v>
      </c>
      <c r="EK23" s="732">
        <v>106.88300000000001</v>
      </c>
      <c r="EL23" s="732">
        <v>0</v>
      </c>
      <c r="EM23" s="732">
        <v>10.605</v>
      </c>
      <c r="EN23" s="732">
        <v>7.7870000000000008</v>
      </c>
      <c r="EO23" s="732">
        <v>0</v>
      </c>
      <c r="EP23" s="732">
        <v>0</v>
      </c>
      <c r="EQ23" s="732">
        <v>125.27500000000001</v>
      </c>
      <c r="ER23" s="732">
        <v>0</v>
      </c>
      <c r="ES23" s="732">
        <v>391.399</v>
      </c>
      <c r="ET23" s="732">
        <v>35459</v>
      </c>
      <c r="EU23" s="732">
        <v>2762101</v>
      </c>
      <c r="EV23" s="732">
        <v>0</v>
      </c>
      <c r="EW23" s="732">
        <v>0</v>
      </c>
      <c r="EX23" s="732">
        <v>0</v>
      </c>
      <c r="EZ23" s="732">
        <v>33744513</v>
      </c>
      <c r="FA23" s="732">
        <v>0</v>
      </c>
      <c r="FB23" s="732">
        <v>36506614</v>
      </c>
      <c r="FC23" s="732">
        <v>0.97326799999999991</v>
      </c>
      <c r="FD23" s="732">
        <v>0</v>
      </c>
      <c r="FE23" s="732">
        <v>5155561</v>
      </c>
      <c r="FF23" s="732">
        <v>1098355</v>
      </c>
      <c r="FG23" s="732">
        <v>5.6818E-2</v>
      </c>
      <c r="FH23" s="732">
        <v>5.1494999999999999E-2</v>
      </c>
      <c r="FI23" s="732">
        <v>0</v>
      </c>
      <c r="FJ23" s="732">
        <v>0</v>
      </c>
      <c r="FK23" s="732">
        <v>6675.8510000000006</v>
      </c>
      <c r="FL23" s="732">
        <v>43615434</v>
      </c>
      <c r="FM23" s="732">
        <v>0</v>
      </c>
      <c r="FN23" s="732">
        <v>0</v>
      </c>
      <c r="FO23" s="732">
        <v>0</v>
      </c>
      <c r="FP23" s="732">
        <v>0</v>
      </c>
      <c r="FQ23" s="732">
        <v>0</v>
      </c>
      <c r="FR23" s="732">
        <v>0</v>
      </c>
      <c r="FS23" s="732">
        <v>0</v>
      </c>
      <c r="FT23" s="732">
        <v>0</v>
      </c>
      <c r="FU23" s="732">
        <v>0</v>
      </c>
      <c r="FV23" s="732">
        <v>0</v>
      </c>
      <c r="FW23" s="732">
        <v>0</v>
      </c>
      <c r="FX23" s="732">
        <v>0</v>
      </c>
      <c r="FY23" s="732">
        <v>0</v>
      </c>
      <c r="FZ23" s="732">
        <v>0</v>
      </c>
      <c r="GA23" s="732">
        <v>0</v>
      </c>
      <c r="GB23" s="732">
        <v>292523</v>
      </c>
      <c r="GC23" s="732">
        <v>292523</v>
      </c>
      <c r="GD23" s="732">
        <v>33.127000000000002</v>
      </c>
      <c r="GF23" s="732">
        <v>0</v>
      </c>
      <c r="GG23" s="732">
        <v>0</v>
      </c>
      <c r="GH23" s="732">
        <v>0</v>
      </c>
      <c r="GI23" s="732">
        <v>0</v>
      </c>
      <c r="GJ23" s="732">
        <v>0</v>
      </c>
      <c r="GK23" s="732">
        <v>5104.8670000000002</v>
      </c>
      <c r="GL23" s="732">
        <v>8860</v>
      </c>
      <c r="GM23" s="732">
        <v>0</v>
      </c>
      <c r="GN23" s="732">
        <v>0</v>
      </c>
      <c r="GO23" s="732">
        <v>0</v>
      </c>
      <c r="GP23" s="732">
        <v>42760530</v>
      </c>
      <c r="GQ23" s="732">
        <v>42760530</v>
      </c>
      <c r="GR23" s="732">
        <v>0</v>
      </c>
      <c r="GS23" s="732">
        <v>0</v>
      </c>
      <c r="GT23" s="732">
        <v>0</v>
      </c>
      <c r="HB23" s="732">
        <v>292382768</v>
      </c>
      <c r="HC23" s="732">
        <v>4.6019999999999998E-2</v>
      </c>
      <c r="HD23" s="732">
        <v>819445</v>
      </c>
      <c r="IE23" s="732">
        <v>0</v>
      </c>
    </row>
    <row r="24" spans="1:239" x14ac:dyDescent="0.2">
      <c r="A24" s="734">
        <v>15833</v>
      </c>
      <c r="B24" s="734">
        <v>31709</v>
      </c>
      <c r="C24" s="732">
        <v>35</v>
      </c>
      <c r="D24" s="732">
        <v>2021</v>
      </c>
      <c r="E24" s="732">
        <v>5392</v>
      </c>
      <c r="F24" s="732">
        <v>0</v>
      </c>
      <c r="G24" s="732">
        <v>79.813000000000002</v>
      </c>
      <c r="H24" s="732">
        <v>51.536000000000001</v>
      </c>
      <c r="I24" s="732">
        <v>51.536000000000001</v>
      </c>
      <c r="J24" s="732">
        <v>79.813000000000002</v>
      </c>
      <c r="K24" s="732">
        <v>0</v>
      </c>
      <c r="L24" s="732">
        <v>6541</v>
      </c>
      <c r="M24" s="732">
        <v>0</v>
      </c>
      <c r="N24" s="732">
        <v>0</v>
      </c>
      <c r="P24" s="732">
        <v>106.167</v>
      </c>
      <c r="Q24" s="732">
        <v>0</v>
      </c>
      <c r="R24" s="732">
        <v>43696</v>
      </c>
      <c r="S24" s="732">
        <v>411.57400000000001</v>
      </c>
      <c r="U24" s="732">
        <v>30566</v>
      </c>
      <c r="V24" s="732">
        <v>0</v>
      </c>
      <c r="W24" s="732">
        <v>0</v>
      </c>
      <c r="X24" s="732">
        <v>0</v>
      </c>
      <c r="Z24" s="732">
        <v>0</v>
      </c>
      <c r="AA24" s="732">
        <v>1</v>
      </c>
      <c r="AB24" s="732">
        <v>1</v>
      </c>
      <c r="AC24" s="732">
        <v>0</v>
      </c>
      <c r="AD24" s="732" t="s">
        <v>318</v>
      </c>
      <c r="AE24" s="732">
        <v>0</v>
      </c>
      <c r="AH24" s="732">
        <v>0</v>
      </c>
      <c r="AI24" s="732">
        <v>0</v>
      </c>
      <c r="AJ24" s="732">
        <v>5104</v>
      </c>
      <c r="AK24" s="732" t="s">
        <v>787</v>
      </c>
      <c r="AL24" s="732" t="s">
        <v>96</v>
      </c>
      <c r="AM24" s="732">
        <v>0</v>
      </c>
      <c r="AN24" s="732">
        <v>0</v>
      </c>
      <c r="AO24" s="732">
        <v>0</v>
      </c>
      <c r="AP24" s="732">
        <v>0</v>
      </c>
      <c r="AQ24" s="732">
        <v>0</v>
      </c>
      <c r="AR24" s="732">
        <v>0</v>
      </c>
      <c r="AS24" s="732">
        <v>0</v>
      </c>
      <c r="AT24" s="732">
        <v>0</v>
      </c>
      <c r="AU24" s="732">
        <v>0</v>
      </c>
      <c r="AV24" s="732">
        <v>-36225</v>
      </c>
      <c r="AW24" s="732">
        <v>809618</v>
      </c>
      <c r="AX24" s="732">
        <v>773330</v>
      </c>
      <c r="AY24" s="732">
        <v>512556</v>
      </c>
      <c r="AZ24" s="732">
        <v>65645</v>
      </c>
      <c r="BA24" s="732">
        <v>0</v>
      </c>
      <c r="BB24" s="732">
        <v>0</v>
      </c>
      <c r="BC24" s="732">
        <v>0</v>
      </c>
      <c r="BD24" s="732">
        <v>0</v>
      </c>
      <c r="BE24" s="732">
        <v>0</v>
      </c>
      <c r="BF24" s="732">
        <v>667757</v>
      </c>
      <c r="BG24" s="732">
        <v>0</v>
      </c>
      <c r="BH24" s="732">
        <v>114.039</v>
      </c>
      <c r="BI24" s="732">
        <v>21949</v>
      </c>
      <c r="BJ24" s="732">
        <v>12</v>
      </c>
      <c r="BK24" s="732">
        <v>0</v>
      </c>
      <c r="BL24" s="732">
        <v>0</v>
      </c>
      <c r="BM24" s="732">
        <v>0</v>
      </c>
      <c r="BN24" s="732">
        <v>0</v>
      </c>
      <c r="BO24" s="732">
        <v>0</v>
      </c>
      <c r="BP24" s="732">
        <v>0</v>
      </c>
      <c r="BQ24" s="732">
        <v>5392</v>
      </c>
      <c r="BR24" s="732">
        <v>1</v>
      </c>
      <c r="BS24" s="732">
        <v>0</v>
      </c>
      <c r="BT24" s="732">
        <v>0</v>
      </c>
      <c r="BU24" s="732">
        <v>0</v>
      </c>
      <c r="BV24" s="732">
        <v>0</v>
      </c>
      <c r="BW24" s="732">
        <v>0</v>
      </c>
      <c r="BX24" s="732">
        <v>0</v>
      </c>
      <c r="BY24" s="732">
        <v>0</v>
      </c>
      <c r="BZ24" s="732">
        <v>0</v>
      </c>
      <c r="CA24" s="732">
        <v>0</v>
      </c>
      <c r="CB24" s="732">
        <v>0</v>
      </c>
      <c r="CC24" s="732">
        <v>0</v>
      </c>
      <c r="CG24" s="732">
        <v>0</v>
      </c>
      <c r="CH24" s="732">
        <v>14339</v>
      </c>
      <c r="CI24" s="732">
        <v>0</v>
      </c>
      <c r="CJ24" s="732">
        <v>4</v>
      </c>
      <c r="CK24" s="732">
        <v>0</v>
      </c>
      <c r="CL24" s="732">
        <v>0</v>
      </c>
      <c r="CN24" s="732">
        <v>0</v>
      </c>
      <c r="CO24" s="732">
        <v>1</v>
      </c>
      <c r="CP24" s="732">
        <v>0</v>
      </c>
      <c r="CQ24" s="732">
        <v>0</v>
      </c>
      <c r="CR24" s="732">
        <v>102.738</v>
      </c>
      <c r="CS24" s="732">
        <v>0</v>
      </c>
      <c r="CT24" s="732">
        <v>0</v>
      </c>
      <c r="CU24" s="732">
        <v>0</v>
      </c>
      <c r="CV24" s="732">
        <v>0</v>
      </c>
      <c r="CW24" s="732">
        <v>0</v>
      </c>
      <c r="CX24" s="732">
        <v>0</v>
      </c>
      <c r="CY24" s="732">
        <v>0</v>
      </c>
      <c r="CZ24" s="732">
        <v>0</v>
      </c>
      <c r="DA24" s="732">
        <v>1</v>
      </c>
      <c r="DB24" s="732">
        <v>337097</v>
      </c>
      <c r="DC24" s="732">
        <v>0</v>
      </c>
      <c r="DD24" s="732">
        <v>0</v>
      </c>
      <c r="DE24" s="732">
        <v>65219</v>
      </c>
      <c r="DF24" s="732">
        <v>65219</v>
      </c>
      <c r="DG24" s="732">
        <v>49.853999999999999</v>
      </c>
      <c r="DH24" s="732">
        <v>0</v>
      </c>
      <c r="DI24" s="732">
        <v>0</v>
      </c>
      <c r="DK24" s="732">
        <v>5392</v>
      </c>
      <c r="DL24" s="732">
        <v>0</v>
      </c>
      <c r="DM24" s="732">
        <v>53575</v>
      </c>
      <c r="DN24" s="732">
        <v>0</v>
      </c>
      <c r="DO24" s="732">
        <v>0</v>
      </c>
      <c r="DP24" s="732">
        <v>0</v>
      </c>
      <c r="DQ24" s="732">
        <v>0</v>
      </c>
      <c r="DR24" s="732">
        <v>0</v>
      </c>
      <c r="DS24" s="732">
        <v>0</v>
      </c>
      <c r="DT24" s="732">
        <v>0</v>
      </c>
      <c r="DU24" s="732">
        <v>0</v>
      </c>
      <c r="DV24" s="732">
        <v>0</v>
      </c>
      <c r="DW24" s="732">
        <v>0</v>
      </c>
      <c r="DX24" s="732">
        <v>0</v>
      </c>
      <c r="DY24" s="732">
        <v>0</v>
      </c>
      <c r="DZ24" s="732">
        <v>0</v>
      </c>
      <c r="EA24" s="732">
        <v>0</v>
      </c>
      <c r="EB24" s="732">
        <v>0</v>
      </c>
      <c r="EC24" s="732">
        <v>1.427</v>
      </c>
      <c r="ED24" s="732">
        <v>10267</v>
      </c>
      <c r="EE24" s="732">
        <v>0</v>
      </c>
      <c r="EF24" s="732">
        <v>0</v>
      </c>
      <c r="EG24" s="732">
        <v>0</v>
      </c>
      <c r="EH24" s="732">
        <v>43308</v>
      </c>
      <c r="EI24" s="732">
        <v>0</v>
      </c>
      <c r="EJ24" s="732">
        <v>0</v>
      </c>
      <c r="EK24" s="732">
        <v>2.2070000000000003</v>
      </c>
      <c r="EL24" s="732">
        <v>0</v>
      </c>
      <c r="EM24" s="732">
        <v>0</v>
      </c>
      <c r="EN24" s="732">
        <v>0</v>
      </c>
      <c r="EO24" s="732">
        <v>0</v>
      </c>
      <c r="EP24" s="732">
        <v>0</v>
      </c>
      <c r="EQ24" s="732">
        <v>2.2070000000000003</v>
      </c>
      <c r="ER24" s="732">
        <v>0</v>
      </c>
      <c r="ES24" s="732">
        <v>6.6210000000000004</v>
      </c>
      <c r="ET24" s="732">
        <v>0</v>
      </c>
      <c r="EU24" s="732">
        <v>65645</v>
      </c>
      <c r="EV24" s="732">
        <v>0</v>
      </c>
      <c r="EW24" s="732">
        <v>0</v>
      </c>
      <c r="EX24" s="732">
        <v>0</v>
      </c>
      <c r="EZ24" s="732">
        <v>650762</v>
      </c>
      <c r="FA24" s="732">
        <v>0</v>
      </c>
      <c r="FB24" s="732">
        <v>716407</v>
      </c>
      <c r="FC24" s="732">
        <v>0.97326799999999991</v>
      </c>
      <c r="FD24" s="732">
        <v>0</v>
      </c>
      <c r="FE24" s="732">
        <v>101042</v>
      </c>
      <c r="FF24" s="732">
        <v>21526</v>
      </c>
      <c r="FG24" s="732">
        <v>5.6818E-2</v>
      </c>
      <c r="FH24" s="732">
        <v>5.1494999999999999E-2</v>
      </c>
      <c r="FI24" s="732">
        <v>0</v>
      </c>
      <c r="FJ24" s="732">
        <v>0</v>
      </c>
      <c r="FK24" s="732">
        <v>130.83700000000002</v>
      </c>
      <c r="FL24" s="732">
        <v>853314</v>
      </c>
      <c r="FM24" s="732">
        <v>0</v>
      </c>
      <c r="FN24" s="732">
        <v>0</v>
      </c>
      <c r="FO24" s="732">
        <v>8360</v>
      </c>
      <c r="FP24" s="732">
        <v>0</v>
      </c>
      <c r="FQ24" s="732">
        <v>8360</v>
      </c>
      <c r="FR24" s="732">
        <v>8360</v>
      </c>
      <c r="FS24" s="732">
        <v>0</v>
      </c>
      <c r="FT24" s="732">
        <v>0</v>
      </c>
      <c r="FU24" s="732">
        <v>0</v>
      </c>
      <c r="FV24" s="732">
        <v>0</v>
      </c>
      <c r="FW24" s="732">
        <v>0</v>
      </c>
      <c r="FX24" s="732">
        <v>0</v>
      </c>
      <c r="FY24" s="732">
        <v>0</v>
      </c>
      <c r="FZ24" s="732">
        <v>0</v>
      </c>
      <c r="GA24" s="732">
        <v>0</v>
      </c>
      <c r="GB24" s="732">
        <v>230207</v>
      </c>
      <c r="GC24" s="732">
        <v>230207</v>
      </c>
      <c r="GD24" s="732">
        <v>26.07</v>
      </c>
      <c r="GF24" s="732">
        <v>0</v>
      </c>
      <c r="GG24" s="732">
        <v>0</v>
      </c>
      <c r="GH24" s="732">
        <v>0</v>
      </c>
      <c r="GI24" s="732">
        <v>0</v>
      </c>
      <c r="GJ24" s="732">
        <v>0</v>
      </c>
      <c r="GK24" s="732">
        <v>5153</v>
      </c>
      <c r="GL24" s="732">
        <v>0</v>
      </c>
      <c r="GM24" s="732">
        <v>0</v>
      </c>
      <c r="GN24" s="732">
        <v>0</v>
      </c>
      <c r="GO24" s="732">
        <v>0</v>
      </c>
      <c r="GP24" s="732">
        <v>838975</v>
      </c>
      <c r="GQ24" s="732">
        <v>838975</v>
      </c>
      <c r="GR24" s="732">
        <v>0</v>
      </c>
      <c r="GS24" s="732">
        <v>0</v>
      </c>
      <c r="GT24" s="732">
        <v>0</v>
      </c>
      <c r="HB24" s="732">
        <v>292382768</v>
      </c>
      <c r="HC24" s="732">
        <v>4.6019999999999998E-2</v>
      </c>
      <c r="HD24" s="732">
        <v>14339</v>
      </c>
      <c r="IE24" s="732">
        <v>0</v>
      </c>
    </row>
    <row r="25" spans="1:239" x14ac:dyDescent="0.2">
      <c r="A25" s="734">
        <v>15834</v>
      </c>
      <c r="B25" s="734">
        <v>31709</v>
      </c>
      <c r="C25" s="732">
        <v>35</v>
      </c>
      <c r="D25" s="732">
        <v>2021</v>
      </c>
      <c r="E25" s="732">
        <v>5392</v>
      </c>
      <c r="F25" s="732">
        <v>0</v>
      </c>
      <c r="G25" s="732">
        <v>2978.163</v>
      </c>
      <c r="H25" s="732">
        <v>2963.183</v>
      </c>
      <c r="I25" s="732">
        <v>2963.183</v>
      </c>
      <c r="J25" s="732">
        <v>2978.163</v>
      </c>
      <c r="K25" s="732">
        <v>0</v>
      </c>
      <c r="L25" s="732">
        <v>6541</v>
      </c>
      <c r="M25" s="732">
        <v>0</v>
      </c>
      <c r="N25" s="732">
        <v>0</v>
      </c>
      <c r="P25" s="732">
        <v>2462.8520000000003</v>
      </c>
      <c r="Q25" s="732">
        <v>0</v>
      </c>
      <c r="R25" s="732">
        <v>1013646</v>
      </c>
      <c r="S25" s="732">
        <v>411.57400000000001</v>
      </c>
      <c r="U25" s="732">
        <v>709075</v>
      </c>
      <c r="V25" s="732">
        <v>356.67500000000001</v>
      </c>
      <c r="W25" s="732">
        <v>233301</v>
      </c>
      <c r="X25" s="732">
        <v>233301</v>
      </c>
      <c r="Z25" s="732">
        <v>0</v>
      </c>
      <c r="AA25" s="732">
        <v>1</v>
      </c>
      <c r="AB25" s="732">
        <v>1</v>
      </c>
      <c r="AC25" s="732">
        <v>0</v>
      </c>
      <c r="AD25" s="732" t="s">
        <v>318</v>
      </c>
      <c r="AE25" s="732">
        <v>0</v>
      </c>
      <c r="AH25" s="732">
        <v>0</v>
      </c>
      <c r="AI25" s="732">
        <v>0</v>
      </c>
      <c r="AJ25" s="732">
        <v>5104</v>
      </c>
      <c r="AK25" s="732" t="s">
        <v>787</v>
      </c>
      <c r="AL25" s="732" t="s">
        <v>321</v>
      </c>
      <c r="AM25" s="732">
        <v>0</v>
      </c>
      <c r="AN25" s="732">
        <v>0</v>
      </c>
      <c r="AO25" s="732">
        <v>0</v>
      </c>
      <c r="AP25" s="732">
        <v>0</v>
      </c>
      <c r="AQ25" s="732">
        <v>0</v>
      </c>
      <c r="AR25" s="732">
        <v>0</v>
      </c>
      <c r="AS25" s="732">
        <v>0</v>
      </c>
      <c r="AT25" s="732">
        <v>0</v>
      </c>
      <c r="AU25" s="732">
        <v>0</v>
      </c>
      <c r="AV25" s="732">
        <v>-456083</v>
      </c>
      <c r="AW25" s="732">
        <v>23488874</v>
      </c>
      <c r="AX25" s="732">
        <v>22617312</v>
      </c>
      <c r="AY25" s="732">
        <v>15994509</v>
      </c>
      <c r="AZ25" s="732">
        <v>1350147</v>
      </c>
      <c r="BA25" s="732">
        <v>0</v>
      </c>
      <c r="BB25" s="732">
        <v>0</v>
      </c>
      <c r="BC25" s="732">
        <v>0</v>
      </c>
      <c r="BD25" s="732">
        <v>0</v>
      </c>
      <c r="BE25" s="732">
        <v>0</v>
      </c>
      <c r="BF25" s="732">
        <v>19513301</v>
      </c>
      <c r="BG25" s="732">
        <v>0</v>
      </c>
      <c r="BH25" s="732">
        <v>390.18700000000001</v>
      </c>
      <c r="BI25" s="732">
        <v>107301</v>
      </c>
      <c r="BJ25" s="732">
        <v>12</v>
      </c>
      <c r="BK25" s="732">
        <v>0</v>
      </c>
      <c r="BL25" s="732">
        <v>0</v>
      </c>
      <c r="BM25" s="732">
        <v>0</v>
      </c>
      <c r="BN25" s="732">
        <v>0</v>
      </c>
      <c r="BO25" s="732">
        <v>0</v>
      </c>
      <c r="BP25" s="732">
        <v>0</v>
      </c>
      <c r="BQ25" s="732">
        <v>5392</v>
      </c>
      <c r="BR25" s="732">
        <v>1</v>
      </c>
      <c r="BS25" s="732">
        <v>0</v>
      </c>
      <c r="BT25" s="732">
        <v>0</v>
      </c>
      <c r="BU25" s="732">
        <v>0</v>
      </c>
      <c r="BV25" s="732">
        <v>0</v>
      </c>
      <c r="BW25" s="732">
        <v>0</v>
      </c>
      <c r="BX25" s="732">
        <v>0</v>
      </c>
      <c r="BY25" s="732">
        <v>0</v>
      </c>
      <c r="BZ25" s="732">
        <v>0</v>
      </c>
      <c r="CA25" s="732">
        <v>229.20000000000002</v>
      </c>
      <c r="CB25" s="732">
        <v>229200</v>
      </c>
      <c r="CC25" s="732">
        <v>0</v>
      </c>
      <c r="CG25" s="732">
        <v>0</v>
      </c>
      <c r="CH25" s="732">
        <v>535061</v>
      </c>
      <c r="CI25" s="732">
        <v>0</v>
      </c>
      <c r="CJ25" s="732">
        <v>5</v>
      </c>
      <c r="CK25" s="732">
        <v>0</v>
      </c>
      <c r="CL25" s="732">
        <v>0</v>
      </c>
      <c r="CN25" s="732">
        <v>0</v>
      </c>
      <c r="CO25" s="732">
        <v>1</v>
      </c>
      <c r="CP25" s="732">
        <v>0</v>
      </c>
      <c r="CQ25" s="732">
        <v>0</v>
      </c>
      <c r="CR25" s="732">
        <v>2444.9949999999999</v>
      </c>
      <c r="CS25" s="732">
        <v>0</v>
      </c>
      <c r="CT25" s="732">
        <v>0</v>
      </c>
      <c r="CU25" s="732">
        <v>0</v>
      </c>
      <c r="CV25" s="732">
        <v>0</v>
      </c>
      <c r="CW25" s="732">
        <v>0</v>
      </c>
      <c r="CX25" s="732">
        <v>0</v>
      </c>
      <c r="CY25" s="732">
        <v>0</v>
      </c>
      <c r="CZ25" s="732">
        <v>0</v>
      </c>
      <c r="DA25" s="732">
        <v>1</v>
      </c>
      <c r="DB25" s="732">
        <v>19382180</v>
      </c>
      <c r="DC25" s="732">
        <v>0</v>
      </c>
      <c r="DD25" s="732">
        <v>0</v>
      </c>
      <c r="DE25" s="732">
        <v>0</v>
      </c>
      <c r="DF25" s="732">
        <v>0</v>
      </c>
      <c r="DG25" s="732">
        <v>0</v>
      </c>
      <c r="DH25" s="732">
        <v>0</v>
      </c>
      <c r="DI25" s="732">
        <v>0</v>
      </c>
      <c r="DK25" s="732">
        <v>5392</v>
      </c>
      <c r="DL25" s="732">
        <v>0</v>
      </c>
      <c r="DM25" s="732">
        <v>433778</v>
      </c>
      <c r="DN25" s="732">
        <v>0</v>
      </c>
      <c r="DO25" s="732">
        <v>0</v>
      </c>
      <c r="DP25" s="732">
        <v>0</v>
      </c>
      <c r="DQ25" s="732">
        <v>0</v>
      </c>
      <c r="DR25" s="732">
        <v>0</v>
      </c>
      <c r="DS25" s="732">
        <v>0</v>
      </c>
      <c r="DT25" s="732">
        <v>0</v>
      </c>
      <c r="DU25" s="732">
        <v>0</v>
      </c>
      <c r="DV25" s="732">
        <v>0</v>
      </c>
      <c r="DW25" s="732">
        <v>0</v>
      </c>
      <c r="DX25" s="732">
        <v>0</v>
      </c>
      <c r="DY25" s="732">
        <v>0</v>
      </c>
      <c r="DZ25" s="732">
        <v>0</v>
      </c>
      <c r="EA25" s="732">
        <v>0</v>
      </c>
      <c r="EB25" s="732">
        <v>0</v>
      </c>
      <c r="EC25" s="732">
        <v>15.388</v>
      </c>
      <c r="ED25" s="732">
        <v>110718</v>
      </c>
      <c r="EE25" s="732">
        <v>0</v>
      </c>
      <c r="EF25" s="732">
        <v>0</v>
      </c>
      <c r="EG25" s="732">
        <v>0</v>
      </c>
      <c r="EH25" s="732">
        <v>323060</v>
      </c>
      <c r="EI25" s="732">
        <v>0</v>
      </c>
      <c r="EJ25" s="732">
        <v>0</v>
      </c>
      <c r="EK25" s="732">
        <v>12.747</v>
      </c>
      <c r="EL25" s="732">
        <v>0</v>
      </c>
      <c r="EM25" s="732">
        <v>8.0000000000000002E-3</v>
      </c>
      <c r="EN25" s="732">
        <v>2.2250000000000001</v>
      </c>
      <c r="EO25" s="732">
        <v>0</v>
      </c>
      <c r="EP25" s="732">
        <v>0</v>
      </c>
      <c r="EQ25" s="732">
        <v>14.98</v>
      </c>
      <c r="ER25" s="732">
        <v>0</v>
      </c>
      <c r="ES25" s="732">
        <v>49.39</v>
      </c>
      <c r="ET25" s="732">
        <v>0</v>
      </c>
      <c r="EU25" s="732">
        <v>1350147</v>
      </c>
      <c r="EV25" s="732">
        <v>0</v>
      </c>
      <c r="EW25" s="732">
        <v>0</v>
      </c>
      <c r="EX25" s="732">
        <v>0</v>
      </c>
      <c r="EZ25" s="732">
        <v>19035613</v>
      </c>
      <c r="FA25" s="732">
        <v>0</v>
      </c>
      <c r="FB25" s="732">
        <v>20385760</v>
      </c>
      <c r="FC25" s="732">
        <v>0.97326799999999991</v>
      </c>
      <c r="FD25" s="732">
        <v>0</v>
      </c>
      <c r="FE25" s="732">
        <v>2952657</v>
      </c>
      <c r="FF25" s="732">
        <v>629042</v>
      </c>
      <c r="FG25" s="732">
        <v>5.6818E-2</v>
      </c>
      <c r="FH25" s="732">
        <v>5.1494999999999999E-2</v>
      </c>
      <c r="FI25" s="732">
        <v>0</v>
      </c>
      <c r="FJ25" s="732">
        <v>0</v>
      </c>
      <c r="FK25" s="732">
        <v>3823.3470000000002</v>
      </c>
      <c r="FL25" s="732">
        <v>24502520</v>
      </c>
      <c r="FM25" s="732">
        <v>0</v>
      </c>
      <c r="FN25" s="732">
        <v>0</v>
      </c>
      <c r="FO25" s="732">
        <v>0</v>
      </c>
      <c r="FP25" s="732">
        <v>0</v>
      </c>
      <c r="FQ25" s="732">
        <v>0</v>
      </c>
      <c r="FR25" s="732">
        <v>0</v>
      </c>
      <c r="FS25" s="732">
        <v>0</v>
      </c>
      <c r="FT25" s="732">
        <v>0</v>
      </c>
      <c r="FU25" s="732">
        <v>0</v>
      </c>
      <c r="FV25" s="732">
        <v>0</v>
      </c>
      <c r="FW25" s="732">
        <v>0</v>
      </c>
      <c r="FX25" s="732">
        <v>0</v>
      </c>
      <c r="FY25" s="732">
        <v>0</v>
      </c>
      <c r="FZ25" s="732">
        <v>0</v>
      </c>
      <c r="GA25" s="732">
        <v>0</v>
      </c>
      <c r="GB25" s="732">
        <v>0</v>
      </c>
      <c r="GC25" s="732">
        <v>0</v>
      </c>
      <c r="GD25" s="732">
        <v>0</v>
      </c>
      <c r="GF25" s="732">
        <v>0</v>
      </c>
      <c r="GG25" s="732">
        <v>0</v>
      </c>
      <c r="GH25" s="732">
        <v>0</v>
      </c>
      <c r="GI25" s="732">
        <v>0</v>
      </c>
      <c r="GJ25" s="732">
        <v>0</v>
      </c>
      <c r="GK25" s="732">
        <v>4971</v>
      </c>
      <c r="GL25" s="732">
        <v>0</v>
      </c>
      <c r="GM25" s="732">
        <v>0</v>
      </c>
      <c r="GN25" s="732">
        <v>0</v>
      </c>
      <c r="GO25" s="732">
        <v>0</v>
      </c>
      <c r="GP25" s="732">
        <v>23967459</v>
      </c>
      <c r="GQ25" s="732">
        <v>23967459</v>
      </c>
      <c r="GR25" s="732">
        <v>0</v>
      </c>
      <c r="GS25" s="732">
        <v>0</v>
      </c>
      <c r="GT25" s="732">
        <v>0</v>
      </c>
      <c r="HB25" s="732">
        <v>292382768</v>
      </c>
      <c r="HC25" s="732">
        <v>4.6019999999999998E-2</v>
      </c>
      <c r="HD25" s="732">
        <v>535061</v>
      </c>
      <c r="IE25" s="732">
        <v>0</v>
      </c>
    </row>
    <row r="26" spans="1:239" x14ac:dyDescent="0.2">
      <c r="A26" s="734">
        <v>15835</v>
      </c>
      <c r="B26" s="734">
        <v>31709</v>
      </c>
      <c r="C26" s="732">
        <v>35</v>
      </c>
      <c r="D26" s="732">
        <v>2021</v>
      </c>
      <c r="E26" s="732">
        <v>5392</v>
      </c>
      <c r="F26" s="732">
        <v>0</v>
      </c>
      <c r="G26" s="732">
        <v>6462.2570000000005</v>
      </c>
      <c r="H26" s="732">
        <v>6309.8389999999999</v>
      </c>
      <c r="I26" s="732">
        <v>6309.8389999999999</v>
      </c>
      <c r="J26" s="732">
        <v>6462.2570000000005</v>
      </c>
      <c r="K26" s="732">
        <v>0</v>
      </c>
      <c r="L26" s="732">
        <v>6541</v>
      </c>
      <c r="M26" s="732">
        <v>0</v>
      </c>
      <c r="N26" s="732">
        <v>0</v>
      </c>
      <c r="P26" s="732">
        <v>4630.3599999999997</v>
      </c>
      <c r="Q26" s="732">
        <v>0</v>
      </c>
      <c r="R26" s="732">
        <v>1905736</v>
      </c>
      <c r="S26" s="732">
        <v>411.57400000000001</v>
      </c>
      <c r="U26" s="732">
        <v>1333122</v>
      </c>
      <c r="V26" s="732">
        <v>410.06300000000005</v>
      </c>
      <c r="W26" s="732">
        <v>268222</v>
      </c>
      <c r="X26" s="732">
        <v>268222</v>
      </c>
      <c r="Z26" s="732">
        <v>0</v>
      </c>
      <c r="AA26" s="732">
        <v>1</v>
      </c>
      <c r="AB26" s="732">
        <v>1</v>
      </c>
      <c r="AC26" s="732">
        <v>0</v>
      </c>
      <c r="AD26" s="732" t="s">
        <v>318</v>
      </c>
      <c r="AE26" s="732">
        <v>0</v>
      </c>
      <c r="AH26" s="732">
        <v>0</v>
      </c>
      <c r="AI26" s="732">
        <v>0</v>
      </c>
      <c r="AJ26" s="732">
        <v>5104</v>
      </c>
      <c r="AK26" s="732" t="s">
        <v>787</v>
      </c>
      <c r="AL26" s="732" t="s">
        <v>322</v>
      </c>
      <c r="AM26" s="732">
        <v>0</v>
      </c>
      <c r="AN26" s="732">
        <v>0</v>
      </c>
      <c r="AO26" s="732">
        <v>0</v>
      </c>
      <c r="AP26" s="732">
        <v>0</v>
      </c>
      <c r="AQ26" s="732">
        <v>0</v>
      </c>
      <c r="AR26" s="732">
        <v>0</v>
      </c>
      <c r="AS26" s="732">
        <v>0</v>
      </c>
      <c r="AT26" s="732">
        <v>0</v>
      </c>
      <c r="AU26" s="732">
        <v>0</v>
      </c>
      <c r="AV26" s="732">
        <v>-809</v>
      </c>
      <c r="AW26" s="732">
        <v>54965724</v>
      </c>
      <c r="AX26" s="732">
        <v>52151416</v>
      </c>
      <c r="AY26" s="732">
        <v>32764401</v>
      </c>
      <c r="AZ26" s="732">
        <v>3559026</v>
      </c>
      <c r="BA26" s="732">
        <v>0</v>
      </c>
      <c r="BB26" s="732">
        <v>0</v>
      </c>
      <c r="BC26" s="732">
        <v>0</v>
      </c>
      <c r="BD26" s="732">
        <v>0</v>
      </c>
      <c r="BE26" s="732">
        <v>0</v>
      </c>
      <c r="BF26" s="732">
        <v>44637779</v>
      </c>
      <c r="BG26" s="732">
        <v>0</v>
      </c>
      <c r="BH26" s="732">
        <v>697.75</v>
      </c>
      <c r="BI26" s="732">
        <v>191881</v>
      </c>
      <c r="BJ26" s="732">
        <v>12</v>
      </c>
      <c r="BK26" s="732">
        <v>0</v>
      </c>
      <c r="BL26" s="732">
        <v>0</v>
      </c>
      <c r="BM26" s="732">
        <v>0</v>
      </c>
      <c r="BN26" s="732">
        <v>0</v>
      </c>
      <c r="BO26" s="732">
        <v>0</v>
      </c>
      <c r="BP26" s="732">
        <v>0</v>
      </c>
      <c r="BQ26" s="732">
        <v>5392</v>
      </c>
      <c r="BR26" s="732">
        <v>1</v>
      </c>
      <c r="BS26" s="732">
        <v>0</v>
      </c>
      <c r="BT26" s="732">
        <v>0</v>
      </c>
      <c r="BU26" s="732">
        <v>0</v>
      </c>
      <c r="BV26" s="732">
        <v>0</v>
      </c>
      <c r="BW26" s="732">
        <v>0</v>
      </c>
      <c r="BX26" s="732">
        <v>0</v>
      </c>
      <c r="BY26" s="732">
        <v>0</v>
      </c>
      <c r="BZ26" s="732">
        <v>0</v>
      </c>
      <c r="CA26" s="732">
        <v>1461.4090000000001</v>
      </c>
      <c r="CB26" s="732">
        <v>1461409</v>
      </c>
      <c r="CC26" s="732">
        <v>0</v>
      </c>
      <c r="CG26" s="732">
        <v>0</v>
      </c>
      <c r="CH26" s="732">
        <v>1161018</v>
      </c>
      <c r="CI26" s="732">
        <v>0</v>
      </c>
      <c r="CJ26" s="732">
        <v>4</v>
      </c>
      <c r="CK26" s="732">
        <v>0</v>
      </c>
      <c r="CL26" s="732">
        <v>0</v>
      </c>
      <c r="CN26" s="732">
        <v>0</v>
      </c>
      <c r="CO26" s="732">
        <v>1</v>
      </c>
      <c r="CP26" s="732">
        <v>0</v>
      </c>
      <c r="CQ26" s="732">
        <v>0</v>
      </c>
      <c r="CR26" s="732">
        <v>4583.6370000000006</v>
      </c>
      <c r="CS26" s="732">
        <v>0</v>
      </c>
      <c r="CT26" s="732">
        <v>0</v>
      </c>
      <c r="CU26" s="732">
        <v>0</v>
      </c>
      <c r="CV26" s="732">
        <v>0</v>
      </c>
      <c r="CW26" s="732">
        <v>0</v>
      </c>
      <c r="CX26" s="732">
        <v>0</v>
      </c>
      <c r="CY26" s="732">
        <v>0</v>
      </c>
      <c r="CZ26" s="732">
        <v>0</v>
      </c>
      <c r="DA26" s="732">
        <v>1</v>
      </c>
      <c r="DB26" s="732">
        <v>41272657</v>
      </c>
      <c r="DC26" s="732">
        <v>0</v>
      </c>
      <c r="DD26" s="732">
        <v>0</v>
      </c>
      <c r="DE26" s="732">
        <v>999465</v>
      </c>
      <c r="DF26" s="732">
        <v>999465</v>
      </c>
      <c r="DG26" s="732">
        <v>764</v>
      </c>
      <c r="DH26" s="732">
        <v>0</v>
      </c>
      <c r="DI26" s="732">
        <v>0</v>
      </c>
      <c r="DK26" s="732">
        <v>5392</v>
      </c>
      <c r="DL26" s="732">
        <v>0</v>
      </c>
      <c r="DM26" s="732">
        <v>3207084</v>
      </c>
      <c r="DN26" s="732">
        <v>0</v>
      </c>
      <c r="DO26" s="732">
        <v>0</v>
      </c>
      <c r="DP26" s="732">
        <v>0</v>
      </c>
      <c r="DQ26" s="732">
        <v>0</v>
      </c>
      <c r="DR26" s="732">
        <v>0</v>
      </c>
      <c r="DS26" s="732">
        <v>0</v>
      </c>
      <c r="DT26" s="732">
        <v>0</v>
      </c>
      <c r="DU26" s="732">
        <v>0</v>
      </c>
      <c r="DV26" s="732">
        <v>0</v>
      </c>
      <c r="DW26" s="732">
        <v>0</v>
      </c>
      <c r="DX26" s="732">
        <v>0</v>
      </c>
      <c r="DY26" s="732">
        <v>0</v>
      </c>
      <c r="DZ26" s="732">
        <v>0</v>
      </c>
      <c r="EA26" s="732">
        <v>0</v>
      </c>
      <c r="EB26" s="732">
        <v>0</v>
      </c>
      <c r="EC26" s="732">
        <v>45.027999999999999</v>
      </c>
      <c r="ED26" s="732">
        <v>323981</v>
      </c>
      <c r="EE26" s="732">
        <v>0</v>
      </c>
      <c r="EF26" s="732">
        <v>0</v>
      </c>
      <c r="EG26" s="732">
        <v>0</v>
      </c>
      <c r="EH26" s="732">
        <v>2883103</v>
      </c>
      <c r="EI26" s="732">
        <v>0</v>
      </c>
      <c r="EJ26" s="732">
        <v>0</v>
      </c>
      <c r="EK26" s="732">
        <v>109.56</v>
      </c>
      <c r="EL26" s="732">
        <v>0</v>
      </c>
      <c r="EM26" s="732">
        <v>18.148</v>
      </c>
      <c r="EN26" s="732">
        <v>11.53</v>
      </c>
      <c r="EO26" s="732">
        <v>0</v>
      </c>
      <c r="EP26" s="732">
        <v>0</v>
      </c>
      <c r="EQ26" s="732">
        <v>139.238</v>
      </c>
      <c r="ER26" s="732">
        <v>0</v>
      </c>
      <c r="ES26" s="732">
        <v>440.774</v>
      </c>
      <c r="ET26" s="732">
        <v>0</v>
      </c>
      <c r="EU26" s="732">
        <v>3559026</v>
      </c>
      <c r="EV26" s="732">
        <v>0</v>
      </c>
      <c r="EW26" s="732">
        <v>0</v>
      </c>
      <c r="EX26" s="732">
        <v>0</v>
      </c>
      <c r="EZ26" s="732">
        <v>43958076</v>
      </c>
      <c r="FA26" s="732">
        <v>0</v>
      </c>
      <c r="FB26" s="732">
        <v>47517102</v>
      </c>
      <c r="FC26" s="732">
        <v>0.97326799999999991</v>
      </c>
      <c r="FD26" s="732">
        <v>0</v>
      </c>
      <c r="FE26" s="732">
        <v>6754371</v>
      </c>
      <c r="FF26" s="732">
        <v>1438969</v>
      </c>
      <c r="FG26" s="732">
        <v>5.6818E-2</v>
      </c>
      <c r="FH26" s="732">
        <v>5.1494999999999999E-2</v>
      </c>
      <c r="FI26" s="732">
        <v>0</v>
      </c>
      <c r="FJ26" s="732">
        <v>0</v>
      </c>
      <c r="FK26" s="732">
        <v>8746.1229999999996</v>
      </c>
      <c r="FL26" s="732">
        <v>56871460</v>
      </c>
      <c r="FM26" s="732">
        <v>0</v>
      </c>
      <c r="FN26" s="732">
        <v>0</v>
      </c>
      <c r="FO26" s="732">
        <v>0</v>
      </c>
      <c r="FP26" s="732">
        <v>0</v>
      </c>
      <c r="FQ26" s="732">
        <v>0</v>
      </c>
      <c r="FR26" s="732">
        <v>0</v>
      </c>
      <c r="FS26" s="732">
        <v>0</v>
      </c>
      <c r="FT26" s="732">
        <v>0</v>
      </c>
      <c r="FU26" s="732">
        <v>0</v>
      </c>
      <c r="FV26" s="732">
        <v>0</v>
      </c>
      <c r="FW26" s="732">
        <v>0</v>
      </c>
      <c r="FX26" s="732">
        <v>0</v>
      </c>
      <c r="FY26" s="732">
        <v>0</v>
      </c>
      <c r="FZ26" s="732">
        <v>0</v>
      </c>
      <c r="GA26" s="732">
        <v>0</v>
      </c>
      <c r="GB26" s="732">
        <v>116384</v>
      </c>
      <c r="GC26" s="732">
        <v>116384</v>
      </c>
      <c r="GD26" s="732">
        <v>13.18</v>
      </c>
      <c r="GF26" s="732">
        <v>0</v>
      </c>
      <c r="GG26" s="732">
        <v>0</v>
      </c>
      <c r="GH26" s="732">
        <v>0</v>
      </c>
      <c r="GI26" s="732">
        <v>0</v>
      </c>
      <c r="GJ26" s="732">
        <v>0</v>
      </c>
      <c r="GK26" s="732">
        <v>0</v>
      </c>
      <c r="GL26" s="732">
        <v>0</v>
      </c>
      <c r="GM26" s="732">
        <v>0</v>
      </c>
      <c r="GN26" s="732">
        <v>0</v>
      </c>
      <c r="GO26" s="732">
        <v>0</v>
      </c>
      <c r="GP26" s="732">
        <v>55710442</v>
      </c>
      <c r="GQ26" s="732">
        <v>55710442</v>
      </c>
      <c r="GR26" s="732">
        <v>0</v>
      </c>
      <c r="GS26" s="732">
        <v>0</v>
      </c>
      <c r="GT26" s="732">
        <v>0</v>
      </c>
      <c r="HB26" s="732">
        <v>292382768</v>
      </c>
      <c r="HC26" s="732">
        <v>4.6019999999999998E-2</v>
      </c>
      <c r="HD26" s="732">
        <v>1161018</v>
      </c>
      <c r="IE26" s="732">
        <v>0</v>
      </c>
    </row>
    <row r="27" spans="1:239" x14ac:dyDescent="0.2">
      <c r="A27" s="734">
        <v>15836</v>
      </c>
      <c r="B27" s="734">
        <v>31709</v>
      </c>
      <c r="C27" s="732">
        <v>35</v>
      </c>
      <c r="D27" s="732">
        <v>2021</v>
      </c>
      <c r="E27" s="732">
        <v>5392</v>
      </c>
      <c r="F27" s="732">
        <v>0</v>
      </c>
      <c r="G27" s="732">
        <v>460.791</v>
      </c>
      <c r="H27" s="732">
        <v>453.529</v>
      </c>
      <c r="I27" s="732">
        <v>453.529</v>
      </c>
      <c r="J27" s="732">
        <v>460.791</v>
      </c>
      <c r="K27" s="732">
        <v>0</v>
      </c>
      <c r="L27" s="732">
        <v>6541</v>
      </c>
      <c r="M27" s="732">
        <v>0</v>
      </c>
      <c r="N27" s="732">
        <v>0</v>
      </c>
      <c r="P27" s="732">
        <v>405.56300000000005</v>
      </c>
      <c r="Q27" s="732">
        <v>0</v>
      </c>
      <c r="R27" s="732">
        <v>166919</v>
      </c>
      <c r="S27" s="732">
        <v>411.57400000000001</v>
      </c>
      <c r="U27" s="732">
        <v>116765</v>
      </c>
      <c r="V27" s="732">
        <v>26.938000000000002</v>
      </c>
      <c r="W27" s="732">
        <v>17620</v>
      </c>
      <c r="X27" s="732">
        <v>17620</v>
      </c>
      <c r="Z27" s="732">
        <v>0</v>
      </c>
      <c r="AA27" s="732">
        <v>1</v>
      </c>
      <c r="AB27" s="732">
        <v>1</v>
      </c>
      <c r="AC27" s="732">
        <v>0</v>
      </c>
      <c r="AD27" s="732" t="s">
        <v>318</v>
      </c>
      <c r="AE27" s="732">
        <v>0</v>
      </c>
      <c r="AH27" s="732">
        <v>0</v>
      </c>
      <c r="AI27" s="732">
        <v>0</v>
      </c>
      <c r="AJ27" s="732">
        <v>5104</v>
      </c>
      <c r="AK27" s="732" t="s">
        <v>787</v>
      </c>
      <c r="AL27" s="732" t="s">
        <v>323</v>
      </c>
      <c r="AM27" s="732">
        <v>0</v>
      </c>
      <c r="AN27" s="732">
        <v>0</v>
      </c>
      <c r="AO27" s="732">
        <v>0</v>
      </c>
      <c r="AP27" s="732">
        <v>0</v>
      </c>
      <c r="AQ27" s="732">
        <v>0</v>
      </c>
      <c r="AR27" s="732">
        <v>0</v>
      </c>
      <c r="AS27" s="732">
        <v>0</v>
      </c>
      <c r="AT27" s="732">
        <v>0</v>
      </c>
      <c r="AU27" s="732">
        <v>0</v>
      </c>
      <c r="AV27" s="732">
        <v>-73</v>
      </c>
      <c r="AW27" s="732">
        <v>3743999</v>
      </c>
      <c r="AX27" s="732">
        <v>3661213</v>
      </c>
      <c r="AY27" s="732">
        <v>2313171</v>
      </c>
      <c r="AZ27" s="732">
        <v>166919</v>
      </c>
      <c r="BA27" s="732">
        <v>0</v>
      </c>
      <c r="BB27" s="732">
        <v>0</v>
      </c>
      <c r="BC27" s="732">
        <v>0</v>
      </c>
      <c r="BD27" s="732">
        <v>0</v>
      </c>
      <c r="BE27" s="732">
        <v>0</v>
      </c>
      <c r="BF27" s="732">
        <v>3161086</v>
      </c>
      <c r="BG27" s="732">
        <v>0</v>
      </c>
      <c r="BH27" s="732">
        <v>0</v>
      </c>
      <c r="BI27" s="732">
        <v>0</v>
      </c>
      <c r="BJ27" s="732">
        <v>12</v>
      </c>
      <c r="BK27" s="732">
        <v>0</v>
      </c>
      <c r="BL27" s="732">
        <v>0</v>
      </c>
      <c r="BM27" s="732">
        <v>0</v>
      </c>
      <c r="BN27" s="732">
        <v>0</v>
      </c>
      <c r="BO27" s="732">
        <v>0</v>
      </c>
      <c r="BP27" s="732">
        <v>0</v>
      </c>
      <c r="BQ27" s="732">
        <v>5392</v>
      </c>
      <c r="BR27" s="732">
        <v>1</v>
      </c>
      <c r="BS27" s="732">
        <v>0</v>
      </c>
      <c r="BT27" s="732">
        <v>0</v>
      </c>
      <c r="BU27" s="732">
        <v>0</v>
      </c>
      <c r="BV27" s="732">
        <v>0</v>
      </c>
      <c r="BW27" s="732">
        <v>0</v>
      </c>
      <c r="BX27" s="732">
        <v>0</v>
      </c>
      <c r="BY27" s="732">
        <v>0</v>
      </c>
      <c r="BZ27" s="732">
        <v>0</v>
      </c>
      <c r="CA27" s="732">
        <v>0</v>
      </c>
      <c r="CB27" s="732">
        <v>0</v>
      </c>
      <c r="CC27" s="732">
        <v>0</v>
      </c>
      <c r="CG27" s="732">
        <v>0</v>
      </c>
      <c r="CH27" s="732">
        <v>82786</v>
      </c>
      <c r="CI27" s="732">
        <v>0</v>
      </c>
      <c r="CJ27" s="732">
        <v>4</v>
      </c>
      <c r="CK27" s="732">
        <v>0</v>
      </c>
      <c r="CL27" s="732">
        <v>0</v>
      </c>
      <c r="CN27" s="732">
        <v>0</v>
      </c>
      <c r="CO27" s="732">
        <v>1</v>
      </c>
      <c r="CP27" s="732">
        <v>0</v>
      </c>
      <c r="CQ27" s="732">
        <v>0</v>
      </c>
      <c r="CR27" s="732">
        <v>408.84700000000004</v>
      </c>
      <c r="CS27" s="732">
        <v>0</v>
      </c>
      <c r="CT27" s="732">
        <v>0</v>
      </c>
      <c r="CU27" s="732">
        <v>0</v>
      </c>
      <c r="CV27" s="732">
        <v>0</v>
      </c>
      <c r="CW27" s="732">
        <v>0</v>
      </c>
      <c r="CX27" s="732">
        <v>0</v>
      </c>
      <c r="CY27" s="732">
        <v>0</v>
      </c>
      <c r="CZ27" s="732">
        <v>0</v>
      </c>
      <c r="DA27" s="732">
        <v>1</v>
      </c>
      <c r="DB27" s="732">
        <v>2966533</v>
      </c>
      <c r="DC27" s="732">
        <v>0</v>
      </c>
      <c r="DD27" s="732">
        <v>0</v>
      </c>
      <c r="DE27" s="732">
        <v>65842</v>
      </c>
      <c r="DF27" s="732">
        <v>65842</v>
      </c>
      <c r="DG27" s="732">
        <v>50.33</v>
      </c>
      <c r="DH27" s="732">
        <v>0</v>
      </c>
      <c r="DI27" s="732">
        <v>0</v>
      </c>
      <c r="DK27" s="732">
        <v>5392</v>
      </c>
      <c r="DL27" s="732">
        <v>0</v>
      </c>
      <c r="DM27" s="732">
        <v>197914</v>
      </c>
      <c r="DN27" s="732">
        <v>0</v>
      </c>
      <c r="DO27" s="732">
        <v>0</v>
      </c>
      <c r="DP27" s="732">
        <v>0</v>
      </c>
      <c r="DQ27" s="732">
        <v>0</v>
      </c>
      <c r="DR27" s="732">
        <v>0</v>
      </c>
      <c r="DS27" s="732">
        <v>0</v>
      </c>
      <c r="DT27" s="732">
        <v>0</v>
      </c>
      <c r="DU27" s="732">
        <v>0</v>
      </c>
      <c r="DV27" s="732">
        <v>0</v>
      </c>
      <c r="DW27" s="732">
        <v>0</v>
      </c>
      <c r="DX27" s="732">
        <v>0</v>
      </c>
      <c r="DY27" s="732">
        <v>0</v>
      </c>
      <c r="DZ27" s="732">
        <v>0</v>
      </c>
      <c r="EA27" s="732">
        <v>0</v>
      </c>
      <c r="EB27" s="732">
        <v>0</v>
      </c>
      <c r="EC27" s="732">
        <v>6.4450000000000003</v>
      </c>
      <c r="ED27" s="732">
        <v>46372</v>
      </c>
      <c r="EE27" s="732">
        <v>0</v>
      </c>
      <c r="EF27" s="732">
        <v>0</v>
      </c>
      <c r="EG27" s="732">
        <v>0</v>
      </c>
      <c r="EH27" s="732">
        <v>151542</v>
      </c>
      <c r="EI27" s="732">
        <v>0</v>
      </c>
      <c r="EJ27" s="732">
        <v>0</v>
      </c>
      <c r="EK27" s="732">
        <v>6.0940000000000003</v>
      </c>
      <c r="EL27" s="732">
        <v>0</v>
      </c>
      <c r="EM27" s="732">
        <v>0.47700000000000004</v>
      </c>
      <c r="EN27" s="732">
        <v>0.69100000000000006</v>
      </c>
      <c r="EO27" s="732">
        <v>0</v>
      </c>
      <c r="EP27" s="732">
        <v>0</v>
      </c>
      <c r="EQ27" s="732">
        <v>7.2620000000000005</v>
      </c>
      <c r="ER27" s="732">
        <v>0</v>
      </c>
      <c r="ES27" s="732">
        <v>23.168000000000003</v>
      </c>
      <c r="ET27" s="732">
        <v>0</v>
      </c>
      <c r="EU27" s="732">
        <v>166919</v>
      </c>
      <c r="EV27" s="732">
        <v>0</v>
      </c>
      <c r="EW27" s="732">
        <v>0</v>
      </c>
      <c r="EX27" s="732">
        <v>0</v>
      </c>
      <c r="EZ27" s="732">
        <v>3080990</v>
      </c>
      <c r="FA27" s="732">
        <v>0</v>
      </c>
      <c r="FB27" s="732">
        <v>3247909</v>
      </c>
      <c r="FC27" s="732">
        <v>0.97326799999999991</v>
      </c>
      <c r="FD27" s="732">
        <v>0</v>
      </c>
      <c r="FE27" s="732">
        <v>478320</v>
      </c>
      <c r="FF27" s="732">
        <v>101903</v>
      </c>
      <c r="FG27" s="732">
        <v>5.6818E-2</v>
      </c>
      <c r="FH27" s="732">
        <v>5.1494999999999999E-2</v>
      </c>
      <c r="FI27" s="732">
        <v>0</v>
      </c>
      <c r="FJ27" s="732">
        <v>0</v>
      </c>
      <c r="FK27" s="732">
        <v>619.36900000000003</v>
      </c>
      <c r="FL27" s="732">
        <v>3910918</v>
      </c>
      <c r="FM27" s="732">
        <v>0</v>
      </c>
      <c r="FN27" s="732">
        <v>0</v>
      </c>
      <c r="FO27" s="732">
        <v>0</v>
      </c>
      <c r="FP27" s="732">
        <v>0</v>
      </c>
      <c r="FQ27" s="732">
        <v>0</v>
      </c>
      <c r="FR27" s="732">
        <v>0</v>
      </c>
      <c r="FS27" s="732">
        <v>0</v>
      </c>
      <c r="FT27" s="732">
        <v>0</v>
      </c>
      <c r="FU27" s="732">
        <v>0</v>
      </c>
      <c r="FV27" s="732">
        <v>0</v>
      </c>
      <c r="FW27" s="732">
        <v>0</v>
      </c>
      <c r="FX27" s="732">
        <v>0</v>
      </c>
      <c r="FY27" s="732">
        <v>0</v>
      </c>
      <c r="FZ27" s="732">
        <v>0</v>
      </c>
      <c r="GA27" s="732">
        <v>0</v>
      </c>
      <c r="GB27" s="732">
        <v>0</v>
      </c>
      <c r="GC27" s="732">
        <v>0</v>
      </c>
      <c r="GD27" s="732">
        <v>0</v>
      </c>
      <c r="GF27" s="732">
        <v>0</v>
      </c>
      <c r="GG27" s="732">
        <v>0</v>
      </c>
      <c r="GH27" s="732">
        <v>0</v>
      </c>
      <c r="GI27" s="732">
        <v>0</v>
      </c>
      <c r="GJ27" s="732">
        <v>0</v>
      </c>
      <c r="GK27" s="732">
        <v>4971</v>
      </c>
      <c r="GL27" s="732">
        <v>0</v>
      </c>
      <c r="GM27" s="732">
        <v>0</v>
      </c>
      <c r="GN27" s="732">
        <v>0</v>
      </c>
      <c r="GO27" s="732">
        <v>0</v>
      </c>
      <c r="GP27" s="732">
        <v>3828132</v>
      </c>
      <c r="GQ27" s="732">
        <v>3828132</v>
      </c>
      <c r="GR27" s="732">
        <v>0</v>
      </c>
      <c r="GS27" s="732">
        <v>0</v>
      </c>
      <c r="GT27" s="732">
        <v>0</v>
      </c>
      <c r="HB27" s="732">
        <v>292382768</v>
      </c>
      <c r="HC27" s="732">
        <v>4.6019999999999998E-2</v>
      </c>
      <c r="HD27" s="732">
        <v>82786</v>
      </c>
      <c r="IE27" s="732">
        <v>0</v>
      </c>
    </row>
    <row r="28" spans="1:239" x14ac:dyDescent="0.2">
      <c r="A28" s="734">
        <v>15838</v>
      </c>
      <c r="B28" s="734">
        <v>31709</v>
      </c>
      <c r="C28" s="732">
        <v>35</v>
      </c>
      <c r="D28" s="732">
        <v>2021</v>
      </c>
      <c r="E28" s="732">
        <v>5392</v>
      </c>
      <c r="F28" s="732">
        <v>0</v>
      </c>
      <c r="G28" s="732">
        <v>1042.0170000000001</v>
      </c>
      <c r="H28" s="732">
        <v>1032.5050000000001</v>
      </c>
      <c r="I28" s="732">
        <v>1032.5050000000001</v>
      </c>
      <c r="J28" s="732">
        <v>1042.0170000000001</v>
      </c>
      <c r="K28" s="732">
        <v>0</v>
      </c>
      <c r="L28" s="732">
        <v>6541</v>
      </c>
      <c r="M28" s="732">
        <v>0</v>
      </c>
      <c r="N28" s="732">
        <v>0</v>
      </c>
      <c r="P28" s="732">
        <v>337.262</v>
      </c>
      <c r="Q28" s="732">
        <v>0</v>
      </c>
      <c r="R28" s="732">
        <v>138808</v>
      </c>
      <c r="S28" s="732">
        <v>411.57400000000001</v>
      </c>
      <c r="U28" s="732">
        <v>97101</v>
      </c>
      <c r="V28" s="732">
        <v>115.91200000000001</v>
      </c>
      <c r="W28" s="732">
        <v>75818</v>
      </c>
      <c r="X28" s="732">
        <v>75818</v>
      </c>
      <c r="Z28" s="732">
        <v>0</v>
      </c>
      <c r="AA28" s="732">
        <v>1</v>
      </c>
      <c r="AB28" s="732">
        <v>1</v>
      </c>
      <c r="AC28" s="732">
        <v>0</v>
      </c>
      <c r="AD28" s="732" t="s">
        <v>318</v>
      </c>
      <c r="AE28" s="732">
        <v>0</v>
      </c>
      <c r="AH28" s="732">
        <v>0</v>
      </c>
      <c r="AI28" s="732">
        <v>0</v>
      </c>
      <c r="AJ28" s="732">
        <v>5104</v>
      </c>
      <c r="AK28" s="732" t="s">
        <v>787</v>
      </c>
      <c r="AL28" s="732" t="s">
        <v>443</v>
      </c>
      <c r="AM28" s="732">
        <v>0</v>
      </c>
      <c r="AN28" s="732">
        <v>0</v>
      </c>
      <c r="AO28" s="732">
        <v>0</v>
      </c>
      <c r="AP28" s="732">
        <v>0</v>
      </c>
      <c r="AQ28" s="732">
        <v>0</v>
      </c>
      <c r="AR28" s="732">
        <v>0</v>
      </c>
      <c r="AS28" s="732">
        <v>0</v>
      </c>
      <c r="AT28" s="732">
        <v>0</v>
      </c>
      <c r="AU28" s="732">
        <v>0</v>
      </c>
      <c r="AV28" s="732">
        <v>-142312</v>
      </c>
      <c r="AW28" s="732">
        <v>10384925</v>
      </c>
      <c r="AX28" s="732">
        <v>9285147</v>
      </c>
      <c r="AY28" s="732">
        <v>7533452</v>
      </c>
      <c r="AZ28" s="732">
        <v>1051376</v>
      </c>
      <c r="BA28" s="732">
        <v>0</v>
      </c>
      <c r="BB28" s="732">
        <v>0</v>
      </c>
      <c r="BC28" s="732">
        <v>0</v>
      </c>
      <c r="BD28" s="732">
        <v>0</v>
      </c>
      <c r="BE28" s="732">
        <v>0</v>
      </c>
      <c r="BF28" s="732">
        <v>7765278</v>
      </c>
      <c r="BG28" s="732">
        <v>0</v>
      </c>
      <c r="BH28" s="732">
        <v>152</v>
      </c>
      <c r="BI28" s="732">
        <v>41800</v>
      </c>
      <c r="BJ28" s="732">
        <v>12</v>
      </c>
      <c r="BK28" s="732">
        <v>0</v>
      </c>
      <c r="BL28" s="732">
        <v>0</v>
      </c>
      <c r="BM28" s="732">
        <v>0</v>
      </c>
      <c r="BN28" s="732">
        <v>0</v>
      </c>
      <c r="BO28" s="732">
        <v>0</v>
      </c>
      <c r="BP28" s="732">
        <v>0</v>
      </c>
      <c r="BQ28" s="732">
        <v>5392</v>
      </c>
      <c r="BR28" s="732">
        <v>1</v>
      </c>
      <c r="BS28" s="732">
        <v>0</v>
      </c>
      <c r="BT28" s="732">
        <v>0</v>
      </c>
      <c r="BU28" s="732">
        <v>0</v>
      </c>
      <c r="BV28" s="732">
        <v>0</v>
      </c>
      <c r="BW28" s="732">
        <v>0</v>
      </c>
      <c r="BX28" s="732">
        <v>0</v>
      </c>
      <c r="BY28" s="732">
        <v>0</v>
      </c>
      <c r="BZ28" s="732">
        <v>0</v>
      </c>
      <c r="CA28" s="732">
        <v>870.76800000000003</v>
      </c>
      <c r="CB28" s="732">
        <v>870768</v>
      </c>
      <c r="CC28" s="732">
        <v>0</v>
      </c>
      <c r="CG28" s="732">
        <v>0</v>
      </c>
      <c r="CH28" s="732">
        <v>187210</v>
      </c>
      <c r="CI28" s="732">
        <v>0</v>
      </c>
      <c r="CJ28" s="732">
        <v>5</v>
      </c>
      <c r="CK28" s="732">
        <v>0</v>
      </c>
      <c r="CL28" s="732">
        <v>0</v>
      </c>
      <c r="CN28" s="732">
        <v>0</v>
      </c>
      <c r="CO28" s="732">
        <v>1</v>
      </c>
      <c r="CP28" s="732">
        <v>0</v>
      </c>
      <c r="CQ28" s="732">
        <v>0</v>
      </c>
      <c r="CR28" s="732">
        <v>316.61600000000004</v>
      </c>
      <c r="CS28" s="732">
        <v>0</v>
      </c>
      <c r="CT28" s="732">
        <v>0</v>
      </c>
      <c r="CU28" s="732">
        <v>0</v>
      </c>
      <c r="CV28" s="732">
        <v>0</v>
      </c>
      <c r="CW28" s="732">
        <v>0</v>
      </c>
      <c r="CX28" s="732">
        <v>0</v>
      </c>
      <c r="CY28" s="732">
        <v>0</v>
      </c>
      <c r="CZ28" s="732">
        <v>0</v>
      </c>
      <c r="DA28" s="732">
        <v>1</v>
      </c>
      <c r="DB28" s="732">
        <v>6753615</v>
      </c>
      <c r="DC28" s="732">
        <v>0</v>
      </c>
      <c r="DD28" s="732">
        <v>0</v>
      </c>
      <c r="DE28" s="732">
        <v>373710</v>
      </c>
      <c r="DF28" s="732">
        <v>373710</v>
      </c>
      <c r="DG28" s="732">
        <v>285.66700000000003</v>
      </c>
      <c r="DH28" s="732">
        <v>0</v>
      </c>
      <c r="DI28" s="732">
        <v>0</v>
      </c>
      <c r="DK28" s="732">
        <v>5392</v>
      </c>
      <c r="DL28" s="732">
        <v>0</v>
      </c>
      <c r="DM28" s="732">
        <v>775418</v>
      </c>
      <c r="DN28" s="732">
        <v>0</v>
      </c>
      <c r="DO28" s="732">
        <v>0</v>
      </c>
      <c r="DP28" s="732">
        <v>0</v>
      </c>
      <c r="DQ28" s="732">
        <v>0</v>
      </c>
      <c r="DR28" s="732">
        <v>0</v>
      </c>
      <c r="DS28" s="732">
        <v>0</v>
      </c>
      <c r="DT28" s="732">
        <v>0</v>
      </c>
      <c r="DU28" s="732">
        <v>0</v>
      </c>
      <c r="DV28" s="732">
        <v>0</v>
      </c>
      <c r="DW28" s="732">
        <v>0</v>
      </c>
      <c r="DX28" s="732">
        <v>0</v>
      </c>
      <c r="DY28" s="732">
        <v>0</v>
      </c>
      <c r="DZ28" s="732">
        <v>0</v>
      </c>
      <c r="EA28" s="732">
        <v>0</v>
      </c>
      <c r="EB28" s="732">
        <v>0</v>
      </c>
      <c r="EC28" s="732">
        <v>78.932000000000002</v>
      </c>
      <c r="ED28" s="732">
        <v>567924</v>
      </c>
      <c r="EE28" s="732">
        <v>0</v>
      </c>
      <c r="EF28" s="732">
        <v>0</v>
      </c>
      <c r="EG28" s="732">
        <v>0</v>
      </c>
      <c r="EH28" s="732">
        <v>207494</v>
      </c>
      <c r="EI28" s="732">
        <v>0</v>
      </c>
      <c r="EJ28" s="732">
        <v>0</v>
      </c>
      <c r="EK28" s="732">
        <v>1.27</v>
      </c>
      <c r="EL28" s="732">
        <v>0</v>
      </c>
      <c r="EM28" s="732">
        <v>6.649</v>
      </c>
      <c r="EN28" s="732">
        <v>1.593</v>
      </c>
      <c r="EO28" s="732">
        <v>0</v>
      </c>
      <c r="EP28" s="732">
        <v>0</v>
      </c>
      <c r="EQ28" s="732">
        <v>9.5120000000000005</v>
      </c>
      <c r="ER28" s="732">
        <v>0</v>
      </c>
      <c r="ES28" s="732">
        <v>31.722000000000001</v>
      </c>
      <c r="ET28" s="732">
        <v>0</v>
      </c>
      <c r="EU28" s="732">
        <v>1051376</v>
      </c>
      <c r="EV28" s="732">
        <v>0</v>
      </c>
      <c r="EW28" s="732">
        <v>0</v>
      </c>
      <c r="EX28" s="732">
        <v>0</v>
      </c>
      <c r="EZ28" s="732">
        <v>7859817</v>
      </c>
      <c r="FA28" s="732">
        <v>0</v>
      </c>
      <c r="FB28" s="732">
        <v>8911193</v>
      </c>
      <c r="FC28" s="732">
        <v>0.97326799999999991</v>
      </c>
      <c r="FD28" s="732">
        <v>0</v>
      </c>
      <c r="FE28" s="732">
        <v>1175004</v>
      </c>
      <c r="FF28" s="732">
        <v>250326</v>
      </c>
      <c r="FG28" s="732">
        <v>5.6818E-2</v>
      </c>
      <c r="FH28" s="732">
        <v>5.1494999999999999E-2</v>
      </c>
      <c r="FI28" s="732">
        <v>0</v>
      </c>
      <c r="FJ28" s="732">
        <v>0</v>
      </c>
      <c r="FK28" s="732">
        <v>1521.4930000000002</v>
      </c>
      <c r="FL28" s="732">
        <v>10523733</v>
      </c>
      <c r="FM28" s="732">
        <v>0</v>
      </c>
      <c r="FN28" s="732">
        <v>0</v>
      </c>
      <c r="FO28" s="732">
        <v>20064</v>
      </c>
      <c r="FP28" s="732">
        <v>0</v>
      </c>
      <c r="FQ28" s="732">
        <v>20064</v>
      </c>
      <c r="FR28" s="732">
        <v>20064</v>
      </c>
      <c r="FS28" s="732">
        <v>0</v>
      </c>
      <c r="FT28" s="732">
        <v>0</v>
      </c>
      <c r="FU28" s="732">
        <v>0</v>
      </c>
      <c r="FV28" s="732">
        <v>0</v>
      </c>
      <c r="FW28" s="732">
        <v>0</v>
      </c>
      <c r="FX28" s="732">
        <v>0</v>
      </c>
      <c r="FY28" s="732">
        <v>0</v>
      </c>
      <c r="FZ28" s="732">
        <v>0</v>
      </c>
      <c r="GA28" s="732">
        <v>0</v>
      </c>
      <c r="GB28" s="732">
        <v>0</v>
      </c>
      <c r="GC28" s="732">
        <v>0</v>
      </c>
      <c r="GD28" s="732">
        <v>0</v>
      </c>
      <c r="GF28" s="732">
        <v>0</v>
      </c>
      <c r="GG28" s="732">
        <v>0</v>
      </c>
      <c r="GH28" s="732">
        <v>0</v>
      </c>
      <c r="GI28" s="732">
        <v>0</v>
      </c>
      <c r="GJ28" s="732">
        <v>0</v>
      </c>
      <c r="GK28" s="732">
        <v>0</v>
      </c>
      <c r="GL28" s="732">
        <v>0</v>
      </c>
      <c r="GM28" s="732">
        <v>0</v>
      </c>
      <c r="GN28" s="732">
        <v>0</v>
      </c>
      <c r="GO28" s="732">
        <v>0</v>
      </c>
      <c r="GP28" s="732">
        <v>10336523</v>
      </c>
      <c r="GQ28" s="732">
        <v>10336523</v>
      </c>
      <c r="GR28" s="732">
        <v>0</v>
      </c>
      <c r="GS28" s="732">
        <v>0</v>
      </c>
      <c r="GT28" s="732">
        <v>0</v>
      </c>
      <c r="HB28" s="732">
        <v>292382768</v>
      </c>
      <c r="HC28" s="732">
        <v>4.6019999999999998E-2</v>
      </c>
      <c r="HD28" s="732">
        <v>187210</v>
      </c>
      <c r="IE28" s="732">
        <v>0</v>
      </c>
    </row>
    <row r="29" spans="1:239" x14ac:dyDescent="0.2">
      <c r="A29" s="734">
        <v>15839</v>
      </c>
      <c r="B29" s="734">
        <v>31709</v>
      </c>
      <c r="C29" s="732">
        <v>35</v>
      </c>
      <c r="D29" s="732">
        <v>2021</v>
      </c>
      <c r="E29" s="732">
        <v>5392</v>
      </c>
      <c r="F29" s="732">
        <v>0</v>
      </c>
      <c r="G29" s="732">
        <v>190</v>
      </c>
      <c r="H29" s="732">
        <v>189.208</v>
      </c>
      <c r="I29" s="732">
        <v>189.208</v>
      </c>
      <c r="J29" s="732">
        <v>190</v>
      </c>
      <c r="K29" s="732">
        <v>0</v>
      </c>
      <c r="L29" s="732">
        <v>6541</v>
      </c>
      <c r="M29" s="732">
        <v>0</v>
      </c>
      <c r="N29" s="732">
        <v>0</v>
      </c>
      <c r="P29" s="732">
        <v>0</v>
      </c>
      <c r="Q29" s="732">
        <v>0</v>
      </c>
      <c r="R29" s="732">
        <v>0</v>
      </c>
      <c r="S29" s="732">
        <v>411.57400000000001</v>
      </c>
      <c r="U29" s="732">
        <v>0</v>
      </c>
      <c r="V29" s="732">
        <v>32.299999999999997</v>
      </c>
      <c r="W29" s="732">
        <v>21127</v>
      </c>
      <c r="X29" s="732">
        <v>21127</v>
      </c>
      <c r="Z29" s="732">
        <v>0</v>
      </c>
      <c r="AA29" s="732">
        <v>1</v>
      </c>
      <c r="AB29" s="732">
        <v>1</v>
      </c>
      <c r="AC29" s="732">
        <v>0</v>
      </c>
      <c r="AD29" s="732" t="s">
        <v>318</v>
      </c>
      <c r="AE29" s="732">
        <v>0</v>
      </c>
      <c r="AH29" s="732">
        <v>0</v>
      </c>
      <c r="AI29" s="732">
        <v>0</v>
      </c>
      <c r="AJ29" s="732">
        <v>5104</v>
      </c>
      <c r="AK29" s="732" t="s">
        <v>787</v>
      </c>
      <c r="AL29" s="732" t="s">
        <v>501</v>
      </c>
      <c r="AM29" s="732">
        <v>0</v>
      </c>
      <c r="AN29" s="732">
        <v>0</v>
      </c>
      <c r="AO29" s="732">
        <v>0</v>
      </c>
      <c r="AP29" s="732">
        <v>0</v>
      </c>
      <c r="AQ29" s="732">
        <v>0</v>
      </c>
      <c r="AR29" s="732">
        <v>0</v>
      </c>
      <c r="AS29" s="732">
        <v>0</v>
      </c>
      <c r="AT29" s="732">
        <v>0</v>
      </c>
      <c r="AU29" s="732">
        <v>0</v>
      </c>
      <c r="AV29" s="732">
        <v>0</v>
      </c>
      <c r="AW29" s="732">
        <v>0</v>
      </c>
      <c r="AX29" s="732">
        <v>1689374</v>
      </c>
      <c r="AY29" s="732">
        <v>1381461</v>
      </c>
      <c r="AZ29" s="732">
        <v>264000</v>
      </c>
      <c r="BA29" s="732">
        <v>0</v>
      </c>
      <c r="BB29" s="732">
        <v>0</v>
      </c>
      <c r="BC29" s="732">
        <v>0</v>
      </c>
      <c r="BD29" s="732">
        <v>0</v>
      </c>
      <c r="BE29" s="732">
        <v>0</v>
      </c>
      <c r="BF29" s="732">
        <v>1383351</v>
      </c>
      <c r="BG29" s="732">
        <v>0</v>
      </c>
      <c r="BH29" s="732">
        <v>0</v>
      </c>
      <c r="BI29" s="732">
        <v>0</v>
      </c>
      <c r="BJ29" s="732">
        <v>12</v>
      </c>
      <c r="BK29" s="732">
        <v>0</v>
      </c>
      <c r="BL29" s="732">
        <v>0</v>
      </c>
      <c r="BM29" s="732">
        <v>0</v>
      </c>
      <c r="BN29" s="732">
        <v>0</v>
      </c>
      <c r="BO29" s="732">
        <v>0</v>
      </c>
      <c r="BP29" s="732">
        <v>0</v>
      </c>
      <c r="BQ29" s="732">
        <v>5392</v>
      </c>
      <c r="BR29" s="732">
        <v>1</v>
      </c>
      <c r="BS29" s="732">
        <v>0</v>
      </c>
      <c r="BT29" s="732">
        <v>0</v>
      </c>
      <c r="BU29" s="732">
        <v>0</v>
      </c>
      <c r="BV29" s="732">
        <v>0</v>
      </c>
      <c r="BW29" s="732">
        <v>0</v>
      </c>
      <c r="BX29" s="732">
        <v>0</v>
      </c>
      <c r="BY29" s="732">
        <v>0</v>
      </c>
      <c r="BZ29" s="732">
        <v>0</v>
      </c>
      <c r="CA29" s="732">
        <v>264</v>
      </c>
      <c r="CB29" s="732">
        <v>264000</v>
      </c>
      <c r="CC29" s="732">
        <v>0</v>
      </c>
      <c r="CG29" s="732">
        <v>0</v>
      </c>
      <c r="CH29" s="732">
        <v>0</v>
      </c>
      <c r="CI29" s="732">
        <v>0</v>
      </c>
      <c r="CJ29" s="732">
        <v>4</v>
      </c>
      <c r="CK29" s="732">
        <v>0</v>
      </c>
      <c r="CL29" s="732">
        <v>0</v>
      </c>
      <c r="CN29" s="732">
        <v>0</v>
      </c>
      <c r="CO29" s="732">
        <v>1</v>
      </c>
      <c r="CP29" s="732">
        <v>0</v>
      </c>
      <c r="CQ29" s="732">
        <v>0</v>
      </c>
      <c r="CR29" s="732">
        <v>0</v>
      </c>
      <c r="CS29" s="732">
        <v>0</v>
      </c>
      <c r="CT29" s="732">
        <v>0</v>
      </c>
      <c r="CU29" s="732">
        <v>0</v>
      </c>
      <c r="CV29" s="732">
        <v>0</v>
      </c>
      <c r="CW29" s="732">
        <v>0</v>
      </c>
      <c r="CX29" s="732">
        <v>0</v>
      </c>
      <c r="CY29" s="732">
        <v>0</v>
      </c>
      <c r="CZ29" s="732">
        <v>0</v>
      </c>
      <c r="DA29" s="732">
        <v>1</v>
      </c>
      <c r="DB29" s="732">
        <v>1237610</v>
      </c>
      <c r="DC29" s="732">
        <v>0</v>
      </c>
      <c r="DD29" s="732">
        <v>0</v>
      </c>
      <c r="DE29" s="732">
        <v>0</v>
      </c>
      <c r="DF29" s="732">
        <v>0</v>
      </c>
      <c r="DG29" s="732">
        <v>0</v>
      </c>
      <c r="DH29" s="732">
        <v>0</v>
      </c>
      <c r="DI29" s="732">
        <v>0</v>
      </c>
      <c r="DK29" s="732">
        <v>5392</v>
      </c>
      <c r="DL29" s="732">
        <v>0</v>
      </c>
      <c r="DM29" s="732">
        <v>162609</v>
      </c>
      <c r="DN29" s="732">
        <v>0</v>
      </c>
      <c r="DO29" s="732">
        <v>0</v>
      </c>
      <c r="DP29" s="732">
        <v>0</v>
      </c>
      <c r="DQ29" s="732">
        <v>0</v>
      </c>
      <c r="DR29" s="732">
        <v>0</v>
      </c>
      <c r="DS29" s="732">
        <v>0</v>
      </c>
      <c r="DT29" s="732">
        <v>0</v>
      </c>
      <c r="DU29" s="732">
        <v>0</v>
      </c>
      <c r="DV29" s="732">
        <v>0</v>
      </c>
      <c r="DW29" s="732">
        <v>0</v>
      </c>
      <c r="DX29" s="732">
        <v>0</v>
      </c>
      <c r="DY29" s="732">
        <v>0</v>
      </c>
      <c r="DZ29" s="732">
        <v>0</v>
      </c>
      <c r="EA29" s="732">
        <v>0</v>
      </c>
      <c r="EB29" s="732">
        <v>0</v>
      </c>
      <c r="EC29" s="732">
        <v>19</v>
      </c>
      <c r="ED29" s="732">
        <v>136707</v>
      </c>
      <c r="EE29" s="732">
        <v>0</v>
      </c>
      <c r="EF29" s="732">
        <v>0</v>
      </c>
      <c r="EG29" s="732">
        <v>0</v>
      </c>
      <c r="EH29" s="732">
        <v>25902</v>
      </c>
      <c r="EI29" s="732">
        <v>0</v>
      </c>
      <c r="EJ29" s="732">
        <v>0</v>
      </c>
      <c r="EK29" s="732">
        <v>0</v>
      </c>
      <c r="EL29" s="732">
        <v>0</v>
      </c>
      <c r="EM29" s="732">
        <v>0</v>
      </c>
      <c r="EN29" s="732">
        <v>0.79200000000000004</v>
      </c>
      <c r="EO29" s="732">
        <v>0</v>
      </c>
      <c r="EP29" s="732">
        <v>0</v>
      </c>
      <c r="EQ29" s="732">
        <v>0.79200000000000004</v>
      </c>
      <c r="ER29" s="732">
        <v>0</v>
      </c>
      <c r="ES29" s="732">
        <v>3.96</v>
      </c>
      <c r="ET29" s="732">
        <v>0</v>
      </c>
      <c r="EU29" s="732">
        <v>264000</v>
      </c>
      <c r="EV29" s="732">
        <v>0</v>
      </c>
      <c r="EW29" s="732">
        <v>0</v>
      </c>
      <c r="EX29" s="732">
        <v>0</v>
      </c>
      <c r="EZ29" s="732">
        <v>1435458</v>
      </c>
      <c r="FA29" s="732">
        <v>0</v>
      </c>
      <c r="FB29" s="732">
        <v>1699458</v>
      </c>
      <c r="FC29" s="732">
        <v>0.97326799999999991</v>
      </c>
      <c r="FD29" s="732">
        <v>0</v>
      </c>
      <c r="FE29" s="732">
        <v>209322</v>
      </c>
      <c r="FF29" s="732">
        <v>44594</v>
      </c>
      <c r="FG29" s="732">
        <v>5.6818E-2</v>
      </c>
      <c r="FH29" s="732">
        <v>5.1494999999999999E-2</v>
      </c>
      <c r="FI29" s="732">
        <v>0</v>
      </c>
      <c r="FJ29" s="732">
        <v>0</v>
      </c>
      <c r="FK29" s="732">
        <v>271.04700000000003</v>
      </c>
      <c r="FL29" s="732">
        <v>0</v>
      </c>
      <c r="FM29" s="732">
        <v>0</v>
      </c>
      <c r="FN29" s="732">
        <v>0</v>
      </c>
      <c r="FO29" s="732">
        <v>14112</v>
      </c>
      <c r="FP29" s="732">
        <v>0</v>
      </c>
      <c r="FQ29" s="732">
        <v>14112</v>
      </c>
      <c r="FR29" s="732">
        <v>14112</v>
      </c>
      <c r="FS29" s="732">
        <v>0</v>
      </c>
      <c r="FT29" s="732">
        <v>0</v>
      </c>
      <c r="FU29" s="732">
        <v>0</v>
      </c>
      <c r="FV29" s="732">
        <v>0</v>
      </c>
      <c r="FW29" s="732">
        <v>0</v>
      </c>
      <c r="FX29" s="732">
        <v>0</v>
      </c>
      <c r="FY29" s="732">
        <v>0</v>
      </c>
      <c r="FZ29" s="732">
        <v>0</v>
      </c>
      <c r="GA29" s="732">
        <v>0</v>
      </c>
      <c r="GB29" s="732">
        <v>0</v>
      </c>
      <c r="GC29" s="732">
        <v>0</v>
      </c>
      <c r="GD29" s="732">
        <v>0</v>
      </c>
      <c r="GF29" s="732">
        <v>0</v>
      </c>
      <c r="GG29" s="732">
        <v>0</v>
      </c>
      <c r="GH29" s="732">
        <v>0</v>
      </c>
      <c r="GI29" s="732">
        <v>0</v>
      </c>
      <c r="GJ29" s="732">
        <v>0</v>
      </c>
      <c r="GK29" s="732">
        <v>0</v>
      </c>
      <c r="GL29" s="732">
        <v>0</v>
      </c>
      <c r="GM29" s="732">
        <v>0</v>
      </c>
      <c r="GN29" s="732">
        <v>0</v>
      </c>
      <c r="GO29" s="732">
        <v>0</v>
      </c>
      <c r="GP29" s="732">
        <v>1953374</v>
      </c>
      <c r="GQ29" s="732">
        <v>1953374</v>
      </c>
      <c r="GR29" s="732">
        <v>0</v>
      </c>
      <c r="GS29" s="732">
        <v>0</v>
      </c>
      <c r="GT29" s="732">
        <v>0</v>
      </c>
      <c r="HB29" s="732">
        <v>0</v>
      </c>
      <c r="HC29" s="732">
        <v>0</v>
      </c>
      <c r="HD29" s="732">
        <v>0</v>
      </c>
      <c r="IE29" s="732">
        <v>0</v>
      </c>
    </row>
    <row r="30" spans="1:239" x14ac:dyDescent="0.2">
      <c r="A30" s="734">
        <v>15840</v>
      </c>
      <c r="B30" s="734">
        <v>31709</v>
      </c>
      <c r="C30" s="732">
        <v>35</v>
      </c>
      <c r="D30" s="732">
        <v>2021</v>
      </c>
      <c r="E30" s="732">
        <v>5392</v>
      </c>
      <c r="F30" s="732">
        <v>0</v>
      </c>
      <c r="G30" s="732">
        <v>191.01500000000001</v>
      </c>
      <c r="H30" s="732">
        <v>190.249</v>
      </c>
      <c r="I30" s="732">
        <v>190.249</v>
      </c>
      <c r="J30" s="732">
        <v>191.01500000000001</v>
      </c>
      <c r="K30" s="732">
        <v>0</v>
      </c>
      <c r="L30" s="732">
        <v>6541</v>
      </c>
      <c r="M30" s="732">
        <v>0</v>
      </c>
      <c r="N30" s="732">
        <v>0</v>
      </c>
      <c r="P30" s="732">
        <v>0</v>
      </c>
      <c r="Q30" s="732">
        <v>0</v>
      </c>
      <c r="R30" s="732">
        <v>0</v>
      </c>
      <c r="S30" s="732">
        <v>411.57400000000001</v>
      </c>
      <c r="U30" s="732">
        <v>0</v>
      </c>
      <c r="V30" s="732">
        <v>0</v>
      </c>
      <c r="W30" s="732">
        <v>0</v>
      </c>
      <c r="X30" s="732">
        <v>0</v>
      </c>
      <c r="Z30" s="732">
        <v>0</v>
      </c>
      <c r="AA30" s="732">
        <v>1</v>
      </c>
      <c r="AB30" s="732">
        <v>1</v>
      </c>
      <c r="AC30" s="732">
        <v>0</v>
      </c>
      <c r="AD30" s="732" t="s">
        <v>318</v>
      </c>
      <c r="AE30" s="732">
        <v>0</v>
      </c>
      <c r="AH30" s="732">
        <v>0</v>
      </c>
      <c r="AI30" s="732">
        <v>0</v>
      </c>
      <c r="AJ30" s="732">
        <v>5104</v>
      </c>
      <c r="AK30" s="732" t="s">
        <v>787</v>
      </c>
      <c r="AL30" s="732" t="s">
        <v>593</v>
      </c>
      <c r="AM30" s="732">
        <v>0</v>
      </c>
      <c r="AN30" s="732">
        <v>0</v>
      </c>
      <c r="AO30" s="732">
        <v>0</v>
      </c>
      <c r="AP30" s="732">
        <v>0</v>
      </c>
      <c r="AQ30" s="732">
        <v>0</v>
      </c>
      <c r="AR30" s="732">
        <v>0</v>
      </c>
      <c r="AS30" s="732">
        <v>0</v>
      </c>
      <c r="AT30" s="732">
        <v>0</v>
      </c>
      <c r="AU30" s="732">
        <v>0</v>
      </c>
      <c r="AV30" s="732">
        <v>0</v>
      </c>
      <c r="AW30" s="732">
        <v>0</v>
      </c>
      <c r="AX30" s="732">
        <v>1677157</v>
      </c>
      <c r="AY30" s="732">
        <v>1442041</v>
      </c>
      <c r="AZ30" s="732">
        <v>300000</v>
      </c>
      <c r="BA30" s="732">
        <v>0</v>
      </c>
      <c r="BB30" s="732">
        <v>0</v>
      </c>
      <c r="BC30" s="732">
        <v>0</v>
      </c>
      <c r="BD30" s="732">
        <v>0</v>
      </c>
      <c r="BE30" s="732">
        <v>0</v>
      </c>
      <c r="BF30" s="732">
        <v>1384915</v>
      </c>
      <c r="BG30" s="732">
        <v>0</v>
      </c>
      <c r="BH30" s="732">
        <v>0</v>
      </c>
      <c r="BI30" s="732">
        <v>0</v>
      </c>
      <c r="BJ30" s="732">
        <v>12</v>
      </c>
      <c r="BK30" s="732">
        <v>0</v>
      </c>
      <c r="BL30" s="732">
        <v>0</v>
      </c>
      <c r="BM30" s="732">
        <v>0</v>
      </c>
      <c r="BN30" s="732">
        <v>0</v>
      </c>
      <c r="BO30" s="732">
        <v>0</v>
      </c>
      <c r="BP30" s="732">
        <v>0</v>
      </c>
      <c r="BQ30" s="732">
        <v>5392</v>
      </c>
      <c r="BR30" s="732">
        <v>1</v>
      </c>
      <c r="BS30" s="732">
        <v>0</v>
      </c>
      <c r="BT30" s="732">
        <v>0</v>
      </c>
      <c r="BU30" s="732">
        <v>0</v>
      </c>
      <c r="BV30" s="732">
        <v>0</v>
      </c>
      <c r="BW30" s="732">
        <v>0</v>
      </c>
      <c r="BX30" s="732">
        <v>0</v>
      </c>
      <c r="BY30" s="732">
        <v>0</v>
      </c>
      <c r="BZ30" s="732">
        <v>0</v>
      </c>
      <c r="CA30" s="732">
        <v>300</v>
      </c>
      <c r="CB30" s="732">
        <v>300000</v>
      </c>
      <c r="CC30" s="732">
        <v>0</v>
      </c>
      <c r="CG30" s="732">
        <v>0</v>
      </c>
      <c r="CH30" s="732">
        <v>0</v>
      </c>
      <c r="CI30" s="732">
        <v>0</v>
      </c>
      <c r="CJ30" s="732">
        <v>4</v>
      </c>
      <c r="CK30" s="732">
        <v>0</v>
      </c>
      <c r="CL30" s="732">
        <v>0</v>
      </c>
      <c r="CN30" s="732">
        <v>0</v>
      </c>
      <c r="CO30" s="732">
        <v>1</v>
      </c>
      <c r="CP30" s="732">
        <v>0</v>
      </c>
      <c r="CQ30" s="732">
        <v>0</v>
      </c>
      <c r="CR30" s="732">
        <v>0</v>
      </c>
      <c r="CS30" s="732">
        <v>0</v>
      </c>
      <c r="CT30" s="732">
        <v>0</v>
      </c>
      <c r="CU30" s="732">
        <v>0</v>
      </c>
      <c r="CV30" s="732">
        <v>0</v>
      </c>
      <c r="CW30" s="732">
        <v>0</v>
      </c>
      <c r="CX30" s="732">
        <v>0</v>
      </c>
      <c r="CY30" s="732">
        <v>0</v>
      </c>
      <c r="CZ30" s="732">
        <v>0</v>
      </c>
      <c r="DA30" s="732">
        <v>1</v>
      </c>
      <c r="DB30" s="732">
        <v>1244419</v>
      </c>
      <c r="DC30" s="732">
        <v>0</v>
      </c>
      <c r="DD30" s="732">
        <v>0</v>
      </c>
      <c r="DE30" s="732">
        <v>0</v>
      </c>
      <c r="DF30" s="732">
        <v>0</v>
      </c>
      <c r="DG30" s="732">
        <v>0</v>
      </c>
      <c r="DH30" s="732">
        <v>0</v>
      </c>
      <c r="DI30" s="732">
        <v>0</v>
      </c>
      <c r="DK30" s="732">
        <v>5392</v>
      </c>
      <c r="DL30" s="732">
        <v>0</v>
      </c>
      <c r="DM30" s="732">
        <v>178534</v>
      </c>
      <c r="DN30" s="732">
        <v>0</v>
      </c>
      <c r="DO30" s="732">
        <v>0</v>
      </c>
      <c r="DP30" s="732">
        <v>0</v>
      </c>
      <c r="DQ30" s="732">
        <v>0</v>
      </c>
      <c r="DR30" s="732">
        <v>0</v>
      </c>
      <c r="DS30" s="732">
        <v>0</v>
      </c>
      <c r="DT30" s="732">
        <v>0</v>
      </c>
      <c r="DU30" s="732">
        <v>0</v>
      </c>
      <c r="DV30" s="732">
        <v>0</v>
      </c>
      <c r="DW30" s="732">
        <v>0</v>
      </c>
      <c r="DX30" s="732">
        <v>0</v>
      </c>
      <c r="DY30" s="732">
        <v>0</v>
      </c>
      <c r="DZ30" s="732">
        <v>0</v>
      </c>
      <c r="EA30" s="732">
        <v>0</v>
      </c>
      <c r="EB30" s="732">
        <v>0</v>
      </c>
      <c r="EC30" s="732">
        <v>22.277000000000001</v>
      </c>
      <c r="ED30" s="732">
        <v>160285</v>
      </c>
      <c r="EE30" s="732">
        <v>0</v>
      </c>
      <c r="EF30" s="732">
        <v>0</v>
      </c>
      <c r="EG30" s="732">
        <v>0</v>
      </c>
      <c r="EH30" s="732">
        <v>18249</v>
      </c>
      <c r="EI30" s="732">
        <v>0</v>
      </c>
      <c r="EJ30" s="732">
        <v>0</v>
      </c>
      <c r="EK30" s="732">
        <v>0.52</v>
      </c>
      <c r="EL30" s="732">
        <v>0</v>
      </c>
      <c r="EM30" s="732">
        <v>0</v>
      </c>
      <c r="EN30" s="732">
        <v>0.24600000000000002</v>
      </c>
      <c r="EO30" s="732">
        <v>0</v>
      </c>
      <c r="EP30" s="732">
        <v>0</v>
      </c>
      <c r="EQ30" s="732">
        <v>0.76600000000000001</v>
      </c>
      <c r="ER30" s="732">
        <v>0</v>
      </c>
      <c r="ES30" s="732">
        <v>2.79</v>
      </c>
      <c r="ET30" s="732">
        <v>0</v>
      </c>
      <c r="EU30" s="732">
        <v>300000</v>
      </c>
      <c r="EV30" s="732">
        <v>0</v>
      </c>
      <c r="EW30" s="732">
        <v>0</v>
      </c>
      <c r="EX30" s="732">
        <v>0</v>
      </c>
      <c r="EZ30" s="732">
        <v>1422953</v>
      </c>
      <c r="FA30" s="732">
        <v>0</v>
      </c>
      <c r="FB30" s="732">
        <v>1722953</v>
      </c>
      <c r="FC30" s="732">
        <v>0.97326799999999991</v>
      </c>
      <c r="FD30" s="732">
        <v>0</v>
      </c>
      <c r="FE30" s="732">
        <v>209559</v>
      </c>
      <c r="FF30" s="732">
        <v>44645</v>
      </c>
      <c r="FG30" s="732">
        <v>5.6818E-2</v>
      </c>
      <c r="FH30" s="732">
        <v>5.1494999999999999E-2</v>
      </c>
      <c r="FI30" s="732">
        <v>0</v>
      </c>
      <c r="FJ30" s="732">
        <v>0</v>
      </c>
      <c r="FK30" s="732">
        <v>271.35399999999998</v>
      </c>
      <c r="FL30" s="732">
        <v>0</v>
      </c>
      <c r="FM30" s="732">
        <v>0</v>
      </c>
      <c r="FN30" s="732">
        <v>0</v>
      </c>
      <c r="FO30" s="732">
        <v>0</v>
      </c>
      <c r="FP30" s="732">
        <v>0</v>
      </c>
      <c r="FQ30" s="732">
        <v>0</v>
      </c>
      <c r="FR30" s="732">
        <v>0</v>
      </c>
      <c r="FS30" s="732">
        <v>0</v>
      </c>
      <c r="FT30" s="732">
        <v>0</v>
      </c>
      <c r="FU30" s="732">
        <v>0</v>
      </c>
      <c r="FV30" s="732">
        <v>0</v>
      </c>
      <c r="FW30" s="732">
        <v>0</v>
      </c>
      <c r="FX30" s="732">
        <v>0</v>
      </c>
      <c r="FY30" s="732">
        <v>0</v>
      </c>
      <c r="FZ30" s="732">
        <v>0</v>
      </c>
      <c r="GA30" s="732">
        <v>0</v>
      </c>
      <c r="GB30" s="732">
        <v>0</v>
      </c>
      <c r="GC30" s="732">
        <v>0</v>
      </c>
      <c r="GD30" s="732">
        <v>0</v>
      </c>
      <c r="GF30" s="732">
        <v>0</v>
      </c>
      <c r="GG30" s="732">
        <v>0</v>
      </c>
      <c r="GH30" s="732">
        <v>0</v>
      </c>
      <c r="GI30" s="732">
        <v>0</v>
      </c>
      <c r="GJ30" s="732">
        <v>0</v>
      </c>
      <c r="GK30" s="732">
        <v>0</v>
      </c>
      <c r="GL30" s="732">
        <v>0</v>
      </c>
      <c r="GM30" s="732">
        <v>0</v>
      </c>
      <c r="GN30" s="732">
        <v>0</v>
      </c>
      <c r="GO30" s="732">
        <v>0</v>
      </c>
      <c r="GP30" s="732">
        <v>1977157</v>
      </c>
      <c r="GQ30" s="732">
        <v>1977157</v>
      </c>
      <c r="GR30" s="732">
        <v>0</v>
      </c>
      <c r="GS30" s="732">
        <v>0</v>
      </c>
      <c r="GT30" s="732">
        <v>0</v>
      </c>
      <c r="HB30" s="732">
        <v>0</v>
      </c>
      <c r="HC30" s="732">
        <v>0</v>
      </c>
      <c r="HD30" s="732">
        <v>0</v>
      </c>
      <c r="IE30" s="732">
        <v>0</v>
      </c>
    </row>
    <row r="31" spans="1:239" x14ac:dyDescent="0.2">
      <c r="A31" s="734">
        <v>15841</v>
      </c>
      <c r="B31" s="734">
        <v>31709</v>
      </c>
      <c r="C31" s="732">
        <v>35</v>
      </c>
      <c r="D31" s="732">
        <v>2021</v>
      </c>
      <c r="E31" s="732">
        <v>5392</v>
      </c>
      <c r="F31" s="732">
        <v>0</v>
      </c>
      <c r="G31" s="732">
        <v>327.65000000000003</v>
      </c>
      <c r="H31" s="732">
        <v>325.84700000000004</v>
      </c>
      <c r="I31" s="732">
        <v>325.84700000000004</v>
      </c>
      <c r="J31" s="732">
        <v>327.65000000000003</v>
      </c>
      <c r="K31" s="732">
        <v>0</v>
      </c>
      <c r="L31" s="732">
        <v>6541</v>
      </c>
      <c r="M31" s="732">
        <v>0</v>
      </c>
      <c r="N31" s="732">
        <v>0</v>
      </c>
      <c r="P31" s="732">
        <v>0</v>
      </c>
      <c r="Q31" s="732">
        <v>0</v>
      </c>
      <c r="R31" s="732">
        <v>0</v>
      </c>
      <c r="S31" s="732">
        <v>411.57400000000001</v>
      </c>
      <c r="U31" s="732">
        <v>0</v>
      </c>
      <c r="V31" s="732">
        <v>2.3620000000000001</v>
      </c>
      <c r="W31" s="732">
        <v>1545</v>
      </c>
      <c r="X31" s="732">
        <v>1545</v>
      </c>
      <c r="Z31" s="732">
        <v>0</v>
      </c>
      <c r="AA31" s="732">
        <v>1</v>
      </c>
      <c r="AB31" s="732">
        <v>1</v>
      </c>
      <c r="AC31" s="732">
        <v>0</v>
      </c>
      <c r="AD31" s="732" t="s">
        <v>318</v>
      </c>
      <c r="AE31" s="732">
        <v>0</v>
      </c>
      <c r="AH31" s="732">
        <v>0</v>
      </c>
      <c r="AI31" s="732">
        <v>0</v>
      </c>
      <c r="AJ31" s="732">
        <v>5104</v>
      </c>
      <c r="AK31" s="732" t="s">
        <v>787</v>
      </c>
      <c r="AL31" s="732" t="s">
        <v>594</v>
      </c>
      <c r="AM31" s="732">
        <v>0</v>
      </c>
      <c r="AN31" s="732">
        <v>0</v>
      </c>
      <c r="AO31" s="732">
        <v>0</v>
      </c>
      <c r="AP31" s="732">
        <v>0</v>
      </c>
      <c r="AQ31" s="732">
        <v>0</v>
      </c>
      <c r="AR31" s="732">
        <v>0</v>
      </c>
      <c r="AS31" s="732">
        <v>0</v>
      </c>
      <c r="AT31" s="732">
        <v>0</v>
      </c>
      <c r="AU31" s="732">
        <v>0</v>
      </c>
      <c r="AV31" s="732">
        <v>0</v>
      </c>
      <c r="AW31" s="732">
        <v>0</v>
      </c>
      <c r="AX31" s="732">
        <v>2742772</v>
      </c>
      <c r="AY31" s="732">
        <v>2288774</v>
      </c>
      <c r="AZ31" s="732">
        <v>328000</v>
      </c>
      <c r="BA31" s="732">
        <v>0</v>
      </c>
      <c r="BB31" s="732">
        <v>0</v>
      </c>
      <c r="BC31" s="732">
        <v>0</v>
      </c>
      <c r="BD31" s="732">
        <v>0</v>
      </c>
      <c r="BE31" s="732">
        <v>0</v>
      </c>
      <c r="BF31" s="732">
        <v>2264848</v>
      </c>
      <c r="BG31" s="732">
        <v>0</v>
      </c>
      <c r="BH31" s="732">
        <v>0</v>
      </c>
      <c r="BI31" s="732">
        <v>0</v>
      </c>
      <c r="BJ31" s="732">
        <v>12</v>
      </c>
      <c r="BK31" s="732">
        <v>0</v>
      </c>
      <c r="BL31" s="732">
        <v>0</v>
      </c>
      <c r="BM31" s="732">
        <v>0</v>
      </c>
      <c r="BN31" s="732">
        <v>0</v>
      </c>
      <c r="BO31" s="732">
        <v>0</v>
      </c>
      <c r="BP31" s="732">
        <v>0</v>
      </c>
      <c r="BQ31" s="732">
        <v>5392</v>
      </c>
      <c r="BR31" s="732">
        <v>1</v>
      </c>
      <c r="BS31" s="732">
        <v>0</v>
      </c>
      <c r="BT31" s="732">
        <v>0</v>
      </c>
      <c r="BU31" s="732">
        <v>0</v>
      </c>
      <c r="BV31" s="732">
        <v>0</v>
      </c>
      <c r="BW31" s="732">
        <v>0</v>
      </c>
      <c r="BX31" s="732">
        <v>0</v>
      </c>
      <c r="BY31" s="732">
        <v>0</v>
      </c>
      <c r="BZ31" s="732">
        <v>0</v>
      </c>
      <c r="CA31" s="732">
        <v>328</v>
      </c>
      <c r="CB31" s="732">
        <v>328000</v>
      </c>
      <c r="CC31" s="732">
        <v>0</v>
      </c>
      <c r="CG31" s="732">
        <v>0</v>
      </c>
      <c r="CH31" s="732">
        <v>0</v>
      </c>
      <c r="CI31" s="732">
        <v>0</v>
      </c>
      <c r="CJ31" s="732">
        <v>4</v>
      </c>
      <c r="CK31" s="732">
        <v>0</v>
      </c>
      <c r="CL31" s="732">
        <v>0</v>
      </c>
      <c r="CN31" s="732">
        <v>0</v>
      </c>
      <c r="CO31" s="732">
        <v>1</v>
      </c>
      <c r="CP31" s="732">
        <v>0</v>
      </c>
      <c r="CQ31" s="732">
        <v>0</v>
      </c>
      <c r="CR31" s="732">
        <v>0</v>
      </c>
      <c r="CS31" s="732">
        <v>0</v>
      </c>
      <c r="CT31" s="732">
        <v>0</v>
      </c>
      <c r="CU31" s="732">
        <v>0</v>
      </c>
      <c r="CV31" s="732">
        <v>0</v>
      </c>
      <c r="CW31" s="732">
        <v>0</v>
      </c>
      <c r="CX31" s="732">
        <v>0</v>
      </c>
      <c r="CY31" s="732">
        <v>0</v>
      </c>
      <c r="CZ31" s="732">
        <v>0</v>
      </c>
      <c r="DA31" s="732">
        <v>1</v>
      </c>
      <c r="DB31" s="732">
        <v>2131365</v>
      </c>
      <c r="DC31" s="732">
        <v>0</v>
      </c>
      <c r="DD31" s="732">
        <v>0</v>
      </c>
      <c r="DE31" s="732">
        <v>0</v>
      </c>
      <c r="DF31" s="732">
        <v>0</v>
      </c>
      <c r="DG31" s="732">
        <v>0</v>
      </c>
      <c r="DH31" s="732">
        <v>0</v>
      </c>
      <c r="DI31" s="732">
        <v>0</v>
      </c>
      <c r="DK31" s="732">
        <v>5392</v>
      </c>
      <c r="DL31" s="732">
        <v>0</v>
      </c>
      <c r="DM31" s="732">
        <v>194145</v>
      </c>
      <c r="DN31" s="732">
        <v>0</v>
      </c>
      <c r="DO31" s="732">
        <v>0</v>
      </c>
      <c r="DP31" s="732">
        <v>0</v>
      </c>
      <c r="DQ31" s="732">
        <v>0</v>
      </c>
      <c r="DR31" s="732">
        <v>0</v>
      </c>
      <c r="DS31" s="732">
        <v>0</v>
      </c>
      <c r="DT31" s="732">
        <v>0</v>
      </c>
      <c r="DU31" s="732">
        <v>0</v>
      </c>
      <c r="DV31" s="732">
        <v>0</v>
      </c>
      <c r="DW31" s="732">
        <v>0</v>
      </c>
      <c r="DX31" s="732">
        <v>0</v>
      </c>
      <c r="DY31" s="732">
        <v>0</v>
      </c>
      <c r="DZ31" s="732">
        <v>0</v>
      </c>
      <c r="EA31" s="732">
        <v>0</v>
      </c>
      <c r="EB31" s="732">
        <v>0</v>
      </c>
      <c r="EC31" s="732">
        <v>20.082000000000001</v>
      </c>
      <c r="ED31" s="732">
        <v>144492</v>
      </c>
      <c r="EE31" s="732">
        <v>0</v>
      </c>
      <c r="EF31" s="732">
        <v>0</v>
      </c>
      <c r="EG31" s="732">
        <v>0</v>
      </c>
      <c r="EH31" s="732">
        <v>49653</v>
      </c>
      <c r="EI31" s="732">
        <v>0</v>
      </c>
      <c r="EJ31" s="732">
        <v>0</v>
      </c>
      <c r="EK31" s="732">
        <v>0.71200000000000008</v>
      </c>
      <c r="EL31" s="732">
        <v>0</v>
      </c>
      <c r="EM31" s="732">
        <v>0</v>
      </c>
      <c r="EN31" s="732">
        <v>1.091</v>
      </c>
      <c r="EO31" s="732">
        <v>0</v>
      </c>
      <c r="EP31" s="732">
        <v>0</v>
      </c>
      <c r="EQ31" s="732">
        <v>1.8030000000000002</v>
      </c>
      <c r="ER31" s="732">
        <v>0</v>
      </c>
      <c r="ES31" s="732">
        <v>7.5910000000000002</v>
      </c>
      <c r="ET31" s="732">
        <v>0</v>
      </c>
      <c r="EU31" s="732">
        <v>328000</v>
      </c>
      <c r="EV31" s="732">
        <v>0</v>
      </c>
      <c r="EW31" s="732">
        <v>0</v>
      </c>
      <c r="EX31" s="732">
        <v>0</v>
      </c>
      <c r="EZ31" s="732">
        <v>2327055</v>
      </c>
      <c r="FA31" s="732">
        <v>0</v>
      </c>
      <c r="FB31" s="732">
        <v>2655055</v>
      </c>
      <c r="FC31" s="732">
        <v>0.97326799999999991</v>
      </c>
      <c r="FD31" s="732">
        <v>0</v>
      </c>
      <c r="FE31" s="732">
        <v>342706</v>
      </c>
      <c r="FF31" s="732">
        <v>73011</v>
      </c>
      <c r="FG31" s="732">
        <v>5.6818E-2</v>
      </c>
      <c r="FH31" s="732">
        <v>5.1494999999999999E-2</v>
      </c>
      <c r="FI31" s="732">
        <v>0</v>
      </c>
      <c r="FJ31" s="732">
        <v>0</v>
      </c>
      <c r="FK31" s="732">
        <v>443.76400000000001</v>
      </c>
      <c r="FL31" s="732">
        <v>0</v>
      </c>
      <c r="FM31" s="732">
        <v>0</v>
      </c>
      <c r="FN31" s="732">
        <v>0</v>
      </c>
      <c r="FO31" s="732">
        <v>0</v>
      </c>
      <c r="FP31" s="732">
        <v>0</v>
      </c>
      <c r="FQ31" s="732">
        <v>0</v>
      </c>
      <c r="FR31" s="732">
        <v>0</v>
      </c>
      <c r="FS31" s="732">
        <v>0</v>
      </c>
      <c r="FT31" s="732">
        <v>0</v>
      </c>
      <c r="FU31" s="732">
        <v>0</v>
      </c>
      <c r="FV31" s="732">
        <v>0</v>
      </c>
      <c r="FW31" s="732">
        <v>0</v>
      </c>
      <c r="FX31" s="732">
        <v>0</v>
      </c>
      <c r="FY31" s="732">
        <v>0</v>
      </c>
      <c r="FZ31" s="732">
        <v>0</v>
      </c>
      <c r="GA31" s="732">
        <v>0</v>
      </c>
      <c r="GB31" s="732">
        <v>0</v>
      </c>
      <c r="GC31" s="732">
        <v>0</v>
      </c>
      <c r="GD31" s="732">
        <v>0</v>
      </c>
      <c r="GF31" s="732">
        <v>0</v>
      </c>
      <c r="GG31" s="732">
        <v>0</v>
      </c>
      <c r="GH31" s="732">
        <v>0</v>
      </c>
      <c r="GI31" s="732">
        <v>0</v>
      </c>
      <c r="GJ31" s="732">
        <v>0</v>
      </c>
      <c r="GK31" s="732">
        <v>0</v>
      </c>
      <c r="GL31" s="732">
        <v>0</v>
      </c>
      <c r="GM31" s="732">
        <v>0</v>
      </c>
      <c r="GN31" s="732">
        <v>0</v>
      </c>
      <c r="GO31" s="732">
        <v>0</v>
      </c>
      <c r="GP31" s="732">
        <v>3070772</v>
      </c>
      <c r="GQ31" s="732">
        <v>3070772</v>
      </c>
      <c r="GR31" s="732">
        <v>0</v>
      </c>
      <c r="GS31" s="732">
        <v>0</v>
      </c>
      <c r="GT31" s="732">
        <v>0</v>
      </c>
      <c r="HB31" s="732">
        <v>0</v>
      </c>
      <c r="HC31" s="732">
        <v>0</v>
      </c>
      <c r="HD31" s="732">
        <v>0</v>
      </c>
      <c r="IE31" s="732">
        <v>0</v>
      </c>
    </row>
    <row r="32" spans="1:239" x14ac:dyDescent="0.2">
      <c r="A32" s="734">
        <v>21803</v>
      </c>
      <c r="B32" s="734">
        <v>31709</v>
      </c>
      <c r="C32" s="732">
        <v>35</v>
      </c>
      <c r="D32" s="732">
        <v>2021</v>
      </c>
      <c r="E32" s="732">
        <v>5392</v>
      </c>
      <c r="F32" s="732">
        <v>0</v>
      </c>
      <c r="G32" s="732">
        <v>274.34500000000003</v>
      </c>
      <c r="H32" s="732">
        <v>267.04900000000004</v>
      </c>
      <c r="I32" s="732">
        <v>267.04900000000004</v>
      </c>
      <c r="J32" s="732">
        <v>274.34500000000003</v>
      </c>
      <c r="K32" s="732">
        <v>0</v>
      </c>
      <c r="L32" s="732">
        <v>6541</v>
      </c>
      <c r="M32" s="732">
        <v>0</v>
      </c>
      <c r="N32" s="732">
        <v>0</v>
      </c>
      <c r="P32" s="732">
        <v>302.637</v>
      </c>
      <c r="Q32" s="732">
        <v>0</v>
      </c>
      <c r="R32" s="732">
        <v>124558</v>
      </c>
      <c r="S32" s="732">
        <v>411.57400000000001</v>
      </c>
      <c r="U32" s="732">
        <v>87132</v>
      </c>
      <c r="V32" s="732">
        <v>107.247</v>
      </c>
      <c r="W32" s="732">
        <v>70150</v>
      </c>
      <c r="X32" s="732">
        <v>70150</v>
      </c>
      <c r="Z32" s="732">
        <v>0</v>
      </c>
      <c r="AA32" s="732">
        <v>1</v>
      </c>
      <c r="AB32" s="732">
        <v>1</v>
      </c>
      <c r="AC32" s="732">
        <v>0</v>
      </c>
      <c r="AD32" s="732" t="s">
        <v>318</v>
      </c>
      <c r="AE32" s="732">
        <v>0</v>
      </c>
      <c r="AH32" s="732">
        <v>0</v>
      </c>
      <c r="AI32" s="732">
        <v>0</v>
      </c>
      <c r="AJ32" s="732">
        <v>5104</v>
      </c>
      <c r="AK32" s="732" t="s">
        <v>787</v>
      </c>
      <c r="AL32" s="732" t="s">
        <v>42</v>
      </c>
      <c r="AM32" s="732">
        <v>0</v>
      </c>
      <c r="AN32" s="732">
        <v>0</v>
      </c>
      <c r="AO32" s="732">
        <v>0</v>
      </c>
      <c r="AP32" s="732">
        <v>0</v>
      </c>
      <c r="AQ32" s="732">
        <v>0</v>
      </c>
      <c r="AR32" s="732">
        <v>0</v>
      </c>
      <c r="AS32" s="732">
        <v>0</v>
      </c>
      <c r="AT32" s="732">
        <v>0</v>
      </c>
      <c r="AU32" s="732">
        <v>0</v>
      </c>
      <c r="AV32" s="732">
        <v>-177943</v>
      </c>
      <c r="AW32" s="732">
        <v>2986890</v>
      </c>
      <c r="AX32" s="732">
        <v>2928184</v>
      </c>
      <c r="AY32" s="732">
        <v>1792526</v>
      </c>
      <c r="AZ32" s="732">
        <v>124558</v>
      </c>
      <c r="BA32" s="732">
        <v>17.833000000000002</v>
      </c>
      <c r="BB32" s="732">
        <v>0</v>
      </c>
      <c r="BC32" s="732">
        <v>0</v>
      </c>
      <c r="BD32" s="732">
        <v>0</v>
      </c>
      <c r="BE32" s="732">
        <v>0</v>
      </c>
      <c r="BF32" s="732">
        <v>2501219</v>
      </c>
      <c r="BG32" s="732">
        <v>0</v>
      </c>
      <c r="BH32" s="732">
        <v>0</v>
      </c>
      <c r="BI32" s="732">
        <v>0</v>
      </c>
      <c r="BJ32" s="732">
        <v>12</v>
      </c>
      <c r="BK32" s="732">
        <v>0</v>
      </c>
      <c r="BL32" s="732">
        <v>0</v>
      </c>
      <c r="BM32" s="732">
        <v>0</v>
      </c>
      <c r="BN32" s="732">
        <v>0</v>
      </c>
      <c r="BO32" s="732">
        <v>0</v>
      </c>
      <c r="BP32" s="732">
        <v>0</v>
      </c>
      <c r="BQ32" s="732">
        <v>5392</v>
      </c>
      <c r="BR32" s="732">
        <v>1</v>
      </c>
      <c r="BS32" s="732">
        <v>0</v>
      </c>
      <c r="BT32" s="732">
        <v>0</v>
      </c>
      <c r="BU32" s="732">
        <v>0</v>
      </c>
      <c r="BV32" s="732">
        <v>0</v>
      </c>
      <c r="BW32" s="732">
        <v>0</v>
      </c>
      <c r="BX32" s="732">
        <v>0</v>
      </c>
      <c r="BY32" s="732">
        <v>0</v>
      </c>
      <c r="BZ32" s="732">
        <v>0</v>
      </c>
      <c r="CA32" s="732">
        <v>0</v>
      </c>
      <c r="CB32" s="732">
        <v>0</v>
      </c>
      <c r="CC32" s="732">
        <v>0</v>
      </c>
      <c r="CG32" s="732">
        <v>0</v>
      </c>
      <c r="CH32" s="732">
        <v>58706</v>
      </c>
      <c r="CI32" s="732">
        <v>0</v>
      </c>
      <c r="CJ32" s="732">
        <v>4</v>
      </c>
      <c r="CK32" s="732">
        <v>0</v>
      </c>
      <c r="CL32" s="732">
        <v>0</v>
      </c>
      <c r="CN32" s="732">
        <v>0</v>
      </c>
      <c r="CO32" s="732">
        <v>1</v>
      </c>
      <c r="CP32" s="732">
        <v>0</v>
      </c>
      <c r="CQ32" s="732">
        <v>2</v>
      </c>
      <c r="CR32" s="732">
        <v>279.69499999999999</v>
      </c>
      <c r="CS32" s="732">
        <v>0</v>
      </c>
      <c r="CT32" s="732">
        <v>0</v>
      </c>
      <c r="CU32" s="732">
        <v>0</v>
      </c>
      <c r="CV32" s="732">
        <v>0</v>
      </c>
      <c r="CW32" s="732">
        <v>0</v>
      </c>
      <c r="CX32" s="732">
        <v>0</v>
      </c>
      <c r="CY32" s="732">
        <v>0</v>
      </c>
      <c r="CZ32" s="732">
        <v>0</v>
      </c>
      <c r="DA32" s="732">
        <v>1</v>
      </c>
      <c r="DB32" s="732">
        <v>1746768</v>
      </c>
      <c r="DC32" s="732">
        <v>0</v>
      </c>
      <c r="DD32" s="732">
        <v>0</v>
      </c>
      <c r="DE32" s="732">
        <v>601772</v>
      </c>
      <c r="DF32" s="732">
        <v>601772</v>
      </c>
      <c r="DG32" s="732">
        <v>460</v>
      </c>
      <c r="DH32" s="732">
        <v>0</v>
      </c>
      <c r="DI32" s="732">
        <v>0</v>
      </c>
      <c r="DK32" s="732">
        <v>5392</v>
      </c>
      <c r="DL32" s="732">
        <v>0</v>
      </c>
      <c r="DM32" s="732">
        <v>151228</v>
      </c>
      <c r="DN32" s="732">
        <v>0</v>
      </c>
      <c r="DO32" s="732">
        <v>0</v>
      </c>
      <c r="DP32" s="732">
        <v>0</v>
      </c>
      <c r="DQ32" s="732">
        <v>0</v>
      </c>
      <c r="DR32" s="732">
        <v>0</v>
      </c>
      <c r="DS32" s="732">
        <v>0</v>
      </c>
      <c r="DT32" s="732">
        <v>0</v>
      </c>
      <c r="DU32" s="732">
        <v>0</v>
      </c>
      <c r="DV32" s="732">
        <v>0</v>
      </c>
      <c r="DW32" s="732">
        <v>0</v>
      </c>
      <c r="DX32" s="732">
        <v>0</v>
      </c>
      <c r="DY32" s="732">
        <v>0</v>
      </c>
      <c r="DZ32" s="732">
        <v>0</v>
      </c>
      <c r="EA32" s="732">
        <v>0</v>
      </c>
      <c r="EB32" s="732">
        <v>0</v>
      </c>
      <c r="EC32" s="732">
        <v>0</v>
      </c>
      <c r="ED32" s="732">
        <v>0</v>
      </c>
      <c r="EE32" s="732">
        <v>0</v>
      </c>
      <c r="EF32" s="732">
        <v>0</v>
      </c>
      <c r="EG32" s="732">
        <v>0</v>
      </c>
      <c r="EH32" s="732">
        <v>151228</v>
      </c>
      <c r="EI32" s="732">
        <v>0</v>
      </c>
      <c r="EJ32" s="732">
        <v>0</v>
      </c>
      <c r="EK32" s="732">
        <v>6.68</v>
      </c>
      <c r="EL32" s="732">
        <v>0</v>
      </c>
      <c r="EM32" s="732">
        <v>0</v>
      </c>
      <c r="EN32" s="732">
        <v>0.61599999999999999</v>
      </c>
      <c r="EO32" s="732">
        <v>0</v>
      </c>
      <c r="EP32" s="732">
        <v>0</v>
      </c>
      <c r="EQ32" s="732">
        <v>7.2960000000000003</v>
      </c>
      <c r="ER32" s="732">
        <v>0</v>
      </c>
      <c r="ES32" s="732">
        <v>23.12</v>
      </c>
      <c r="ET32" s="732">
        <v>9417</v>
      </c>
      <c r="EU32" s="732">
        <v>124558</v>
      </c>
      <c r="EV32" s="732">
        <v>0</v>
      </c>
      <c r="EW32" s="732">
        <v>0</v>
      </c>
      <c r="EX32" s="732">
        <v>0</v>
      </c>
      <c r="EZ32" s="732">
        <v>2469081</v>
      </c>
      <c r="FA32" s="732">
        <v>0</v>
      </c>
      <c r="FB32" s="732">
        <v>2593639</v>
      </c>
      <c r="FC32" s="732">
        <v>0.97326799999999991</v>
      </c>
      <c r="FD32" s="732">
        <v>0</v>
      </c>
      <c r="FE32" s="732">
        <v>378472</v>
      </c>
      <c r="FF32" s="732">
        <v>80631</v>
      </c>
      <c r="FG32" s="732">
        <v>5.6818E-2</v>
      </c>
      <c r="FH32" s="732">
        <v>5.1494999999999999E-2</v>
      </c>
      <c r="FI32" s="732">
        <v>0</v>
      </c>
      <c r="FJ32" s="732">
        <v>0</v>
      </c>
      <c r="FK32" s="732">
        <v>490.077</v>
      </c>
      <c r="FL32" s="732">
        <v>3111448</v>
      </c>
      <c r="FM32" s="732">
        <v>0</v>
      </c>
      <c r="FN32" s="732">
        <v>0</v>
      </c>
      <c r="FO32" s="732">
        <v>23721</v>
      </c>
      <c r="FP32" s="732">
        <v>0</v>
      </c>
      <c r="FQ32" s="732">
        <v>23721</v>
      </c>
      <c r="FR32" s="732">
        <v>23721</v>
      </c>
      <c r="FS32" s="732">
        <v>0</v>
      </c>
      <c r="FT32" s="732">
        <v>0</v>
      </c>
      <c r="FU32" s="732">
        <v>0</v>
      </c>
      <c r="FV32" s="732">
        <v>0</v>
      </c>
      <c r="FW32" s="732">
        <v>0</v>
      </c>
      <c r="FX32" s="732">
        <v>0</v>
      </c>
      <c r="FY32" s="732">
        <v>0</v>
      </c>
      <c r="FZ32" s="732">
        <v>0</v>
      </c>
      <c r="GA32" s="732">
        <v>0</v>
      </c>
      <c r="GB32" s="732">
        <v>0</v>
      </c>
      <c r="GC32" s="732">
        <v>0</v>
      </c>
      <c r="GD32" s="732">
        <v>0</v>
      </c>
      <c r="GF32" s="732">
        <v>0</v>
      </c>
      <c r="GG32" s="732">
        <v>0</v>
      </c>
      <c r="GH32" s="732">
        <v>0</v>
      </c>
      <c r="GI32" s="732">
        <v>0</v>
      </c>
      <c r="GJ32" s="732">
        <v>0</v>
      </c>
      <c r="GK32" s="732">
        <v>5192</v>
      </c>
      <c r="GL32" s="732">
        <v>14077</v>
      </c>
      <c r="GM32" s="732">
        <v>0</v>
      </c>
      <c r="GN32" s="732">
        <v>49454</v>
      </c>
      <c r="GO32" s="732">
        <v>0</v>
      </c>
      <c r="GP32" s="732">
        <v>3052742</v>
      </c>
      <c r="GQ32" s="732">
        <v>3052742</v>
      </c>
      <c r="GR32" s="732">
        <v>0</v>
      </c>
      <c r="GS32" s="732">
        <v>0</v>
      </c>
      <c r="GT32" s="732">
        <v>0</v>
      </c>
      <c r="HB32" s="732">
        <v>292382768</v>
      </c>
      <c r="HC32" s="732">
        <v>4.6019999999999998E-2</v>
      </c>
      <c r="HD32" s="732">
        <v>49289</v>
      </c>
      <c r="IE32" s="732">
        <v>0</v>
      </c>
    </row>
    <row r="33" spans="1:239" x14ac:dyDescent="0.2">
      <c r="A33" s="734">
        <v>21805</v>
      </c>
      <c r="B33" s="734">
        <v>31709</v>
      </c>
      <c r="C33" s="732">
        <v>35</v>
      </c>
      <c r="D33" s="732">
        <v>2021</v>
      </c>
      <c r="E33" s="732">
        <v>5392</v>
      </c>
      <c r="F33" s="732">
        <v>0</v>
      </c>
      <c r="G33" s="732">
        <v>639.69799999999998</v>
      </c>
      <c r="H33" s="732">
        <v>624.21800000000007</v>
      </c>
      <c r="I33" s="732">
        <v>624.21800000000007</v>
      </c>
      <c r="J33" s="732">
        <v>639.69799999999998</v>
      </c>
      <c r="K33" s="732">
        <v>0</v>
      </c>
      <c r="L33" s="732">
        <v>6541</v>
      </c>
      <c r="M33" s="732">
        <v>0</v>
      </c>
      <c r="N33" s="732">
        <v>0</v>
      </c>
      <c r="P33" s="732">
        <v>718.84199999999998</v>
      </c>
      <c r="Q33" s="732">
        <v>0</v>
      </c>
      <c r="R33" s="732">
        <v>295857</v>
      </c>
      <c r="S33" s="732">
        <v>411.57400000000001</v>
      </c>
      <c r="U33" s="732">
        <v>206960</v>
      </c>
      <c r="V33" s="732">
        <v>82.11</v>
      </c>
      <c r="W33" s="732">
        <v>53708</v>
      </c>
      <c r="X33" s="732">
        <v>53708</v>
      </c>
      <c r="Z33" s="732">
        <v>0</v>
      </c>
      <c r="AA33" s="732">
        <v>1</v>
      </c>
      <c r="AB33" s="732">
        <v>1</v>
      </c>
      <c r="AC33" s="732">
        <v>0</v>
      </c>
      <c r="AD33" s="732" t="s">
        <v>318</v>
      </c>
      <c r="AE33" s="732">
        <v>0</v>
      </c>
      <c r="AH33" s="732">
        <v>0</v>
      </c>
      <c r="AI33" s="732">
        <v>0</v>
      </c>
      <c r="AJ33" s="732">
        <v>5104</v>
      </c>
      <c r="AK33" s="732" t="s">
        <v>787</v>
      </c>
      <c r="AL33" s="732" t="s">
        <v>324</v>
      </c>
      <c r="AM33" s="732">
        <v>0</v>
      </c>
      <c r="AN33" s="732">
        <v>0</v>
      </c>
      <c r="AO33" s="732">
        <v>0</v>
      </c>
      <c r="AP33" s="732">
        <v>0</v>
      </c>
      <c r="AQ33" s="732">
        <v>0</v>
      </c>
      <c r="AR33" s="732">
        <v>0</v>
      </c>
      <c r="AS33" s="732">
        <v>0</v>
      </c>
      <c r="AT33" s="732">
        <v>0</v>
      </c>
      <c r="AU33" s="732">
        <v>0</v>
      </c>
      <c r="AV33" s="732">
        <v>-291198</v>
      </c>
      <c r="AW33" s="732">
        <v>6402571</v>
      </c>
      <c r="AX33" s="732">
        <v>6287642</v>
      </c>
      <c r="AY33" s="732">
        <v>3821720</v>
      </c>
      <c r="AZ33" s="732">
        <v>295857</v>
      </c>
      <c r="BA33" s="732">
        <v>0</v>
      </c>
      <c r="BB33" s="732">
        <v>8634</v>
      </c>
      <c r="BC33" s="732">
        <v>8634</v>
      </c>
      <c r="BD33" s="732">
        <v>11</v>
      </c>
      <c r="BE33" s="732">
        <v>0</v>
      </c>
      <c r="BF33" s="732">
        <v>5405466</v>
      </c>
      <c r="BG33" s="732">
        <v>0</v>
      </c>
      <c r="BH33" s="732">
        <v>0</v>
      </c>
      <c r="BI33" s="732">
        <v>0</v>
      </c>
      <c r="BJ33" s="732">
        <v>12</v>
      </c>
      <c r="BK33" s="732">
        <v>0</v>
      </c>
      <c r="BL33" s="732">
        <v>0</v>
      </c>
      <c r="BM33" s="732">
        <v>0</v>
      </c>
      <c r="BN33" s="732">
        <v>0</v>
      </c>
      <c r="BO33" s="732">
        <v>0</v>
      </c>
      <c r="BP33" s="732">
        <v>0</v>
      </c>
      <c r="BQ33" s="732">
        <v>5392</v>
      </c>
      <c r="BR33" s="732">
        <v>1</v>
      </c>
      <c r="BS33" s="732">
        <v>0</v>
      </c>
      <c r="BT33" s="732">
        <v>0</v>
      </c>
      <c r="BU33" s="732">
        <v>0</v>
      </c>
      <c r="BV33" s="732">
        <v>0</v>
      </c>
      <c r="BW33" s="732">
        <v>0</v>
      </c>
      <c r="BX33" s="732">
        <v>0</v>
      </c>
      <c r="BY33" s="732">
        <v>0</v>
      </c>
      <c r="BZ33" s="732">
        <v>0</v>
      </c>
      <c r="CA33" s="732">
        <v>0</v>
      </c>
      <c r="CB33" s="732">
        <v>0</v>
      </c>
      <c r="CC33" s="732">
        <v>0</v>
      </c>
      <c r="CG33" s="732">
        <v>0</v>
      </c>
      <c r="CH33" s="732">
        <v>114929</v>
      </c>
      <c r="CI33" s="732">
        <v>0</v>
      </c>
      <c r="CJ33" s="732">
        <v>4</v>
      </c>
      <c r="CK33" s="732">
        <v>0</v>
      </c>
      <c r="CL33" s="732">
        <v>0</v>
      </c>
      <c r="CN33" s="732">
        <v>0</v>
      </c>
      <c r="CO33" s="732">
        <v>1</v>
      </c>
      <c r="CP33" s="732">
        <v>0</v>
      </c>
      <c r="CQ33" s="732">
        <v>0</v>
      </c>
      <c r="CR33" s="732">
        <v>684.26800000000003</v>
      </c>
      <c r="CS33" s="732">
        <v>0</v>
      </c>
      <c r="CT33" s="732">
        <v>0</v>
      </c>
      <c r="CU33" s="732">
        <v>0</v>
      </c>
      <c r="CV33" s="732">
        <v>0</v>
      </c>
      <c r="CW33" s="732">
        <v>0</v>
      </c>
      <c r="CX33" s="732">
        <v>0</v>
      </c>
      <c r="CY33" s="732">
        <v>0</v>
      </c>
      <c r="CZ33" s="732">
        <v>0</v>
      </c>
      <c r="DA33" s="732">
        <v>1</v>
      </c>
      <c r="DB33" s="732">
        <v>4083010</v>
      </c>
      <c r="DC33" s="732">
        <v>0</v>
      </c>
      <c r="DD33" s="732">
        <v>0</v>
      </c>
      <c r="DE33" s="732">
        <v>972869</v>
      </c>
      <c r="DF33" s="732">
        <v>972869</v>
      </c>
      <c r="DG33" s="732">
        <v>743.67</v>
      </c>
      <c r="DH33" s="732">
        <v>0</v>
      </c>
      <c r="DI33" s="732">
        <v>0</v>
      </c>
      <c r="DK33" s="732">
        <v>5392</v>
      </c>
      <c r="DL33" s="732">
        <v>0</v>
      </c>
      <c r="DM33" s="732">
        <v>435713</v>
      </c>
      <c r="DN33" s="732">
        <v>0</v>
      </c>
      <c r="DO33" s="732">
        <v>0</v>
      </c>
      <c r="DP33" s="732">
        <v>0</v>
      </c>
      <c r="DQ33" s="732">
        <v>0</v>
      </c>
      <c r="DR33" s="732">
        <v>0</v>
      </c>
      <c r="DS33" s="732">
        <v>0</v>
      </c>
      <c r="DT33" s="732">
        <v>0</v>
      </c>
      <c r="DU33" s="732">
        <v>0</v>
      </c>
      <c r="DV33" s="732">
        <v>0</v>
      </c>
      <c r="DW33" s="732">
        <v>0</v>
      </c>
      <c r="DX33" s="732">
        <v>0</v>
      </c>
      <c r="DY33" s="732">
        <v>0</v>
      </c>
      <c r="DZ33" s="732">
        <v>0</v>
      </c>
      <c r="EA33" s="732">
        <v>0</v>
      </c>
      <c r="EB33" s="732">
        <v>0</v>
      </c>
      <c r="EC33" s="732">
        <v>16.557000000000002</v>
      </c>
      <c r="ED33" s="732">
        <v>119129</v>
      </c>
      <c r="EE33" s="732">
        <v>0</v>
      </c>
      <c r="EF33" s="732">
        <v>0</v>
      </c>
      <c r="EG33" s="732">
        <v>0</v>
      </c>
      <c r="EH33" s="732">
        <v>316584</v>
      </c>
      <c r="EI33" s="732">
        <v>0</v>
      </c>
      <c r="EJ33" s="732">
        <v>0</v>
      </c>
      <c r="EK33" s="732">
        <v>13.71</v>
      </c>
      <c r="EL33" s="732">
        <v>0</v>
      </c>
      <c r="EM33" s="732">
        <v>0.79</v>
      </c>
      <c r="EN33" s="732">
        <v>0.98</v>
      </c>
      <c r="EO33" s="732">
        <v>0</v>
      </c>
      <c r="EP33" s="732">
        <v>0</v>
      </c>
      <c r="EQ33" s="732">
        <v>15.48</v>
      </c>
      <c r="ER33" s="732">
        <v>0</v>
      </c>
      <c r="ES33" s="732">
        <v>48.4</v>
      </c>
      <c r="ET33" s="732">
        <v>0</v>
      </c>
      <c r="EU33" s="732">
        <v>295857</v>
      </c>
      <c r="EV33" s="732">
        <v>0</v>
      </c>
      <c r="EW33" s="732">
        <v>0</v>
      </c>
      <c r="EX33" s="732">
        <v>0</v>
      </c>
      <c r="EZ33" s="732">
        <v>5295460</v>
      </c>
      <c r="FA33" s="732">
        <v>0</v>
      </c>
      <c r="FB33" s="732">
        <v>5591317</v>
      </c>
      <c r="FC33" s="732">
        <v>0.97326799999999991</v>
      </c>
      <c r="FD33" s="732">
        <v>0</v>
      </c>
      <c r="FE33" s="732">
        <v>817928</v>
      </c>
      <c r="FF33" s="732">
        <v>174254</v>
      </c>
      <c r="FG33" s="732">
        <v>5.6818E-2</v>
      </c>
      <c r="FH33" s="732">
        <v>5.1494999999999999E-2</v>
      </c>
      <c r="FI33" s="732">
        <v>0</v>
      </c>
      <c r="FJ33" s="732">
        <v>0</v>
      </c>
      <c r="FK33" s="732">
        <v>1059.1220000000001</v>
      </c>
      <c r="FL33" s="732">
        <v>6698428</v>
      </c>
      <c r="FM33" s="732">
        <v>0</v>
      </c>
      <c r="FN33" s="732">
        <v>0</v>
      </c>
      <c r="FO33" s="732">
        <v>37383</v>
      </c>
      <c r="FP33" s="732">
        <v>0</v>
      </c>
      <c r="FQ33" s="732">
        <v>37383</v>
      </c>
      <c r="FR33" s="732">
        <v>37383</v>
      </c>
      <c r="FS33" s="732">
        <v>0</v>
      </c>
      <c r="FT33" s="732">
        <v>0</v>
      </c>
      <c r="FU33" s="732">
        <v>0</v>
      </c>
      <c r="FV33" s="732">
        <v>0</v>
      </c>
      <c r="FW33" s="732">
        <v>0</v>
      </c>
      <c r="FX33" s="732">
        <v>0</v>
      </c>
      <c r="FY33" s="732">
        <v>0</v>
      </c>
      <c r="FZ33" s="732">
        <v>0</v>
      </c>
      <c r="GA33" s="732">
        <v>0</v>
      </c>
      <c r="GB33" s="732">
        <v>0</v>
      </c>
      <c r="GC33" s="732">
        <v>0</v>
      </c>
      <c r="GD33" s="732">
        <v>0</v>
      </c>
      <c r="GF33" s="732">
        <v>0</v>
      </c>
      <c r="GG33" s="732">
        <v>0</v>
      </c>
      <c r="GH33" s="732">
        <v>0</v>
      </c>
      <c r="GI33" s="732">
        <v>0</v>
      </c>
      <c r="GJ33" s="732">
        <v>0</v>
      </c>
      <c r="GK33" s="732">
        <v>4971</v>
      </c>
      <c r="GL33" s="732">
        <v>0</v>
      </c>
      <c r="GM33" s="732">
        <v>0</v>
      </c>
      <c r="GN33" s="732">
        <v>0</v>
      </c>
      <c r="GO33" s="732">
        <v>0</v>
      </c>
      <c r="GP33" s="732">
        <v>6583499</v>
      </c>
      <c r="GQ33" s="732">
        <v>6583499</v>
      </c>
      <c r="GR33" s="732">
        <v>0</v>
      </c>
      <c r="GS33" s="732">
        <v>0</v>
      </c>
      <c r="GT33" s="732">
        <v>0</v>
      </c>
      <c r="HB33" s="732">
        <v>292382768</v>
      </c>
      <c r="HC33" s="732">
        <v>4.6019999999999998E-2</v>
      </c>
      <c r="HD33" s="732">
        <v>114929</v>
      </c>
      <c r="IE33" s="732">
        <v>0</v>
      </c>
    </row>
    <row r="34" spans="1:239" x14ac:dyDescent="0.2">
      <c r="A34" s="734">
        <v>43801</v>
      </c>
      <c r="B34" s="734">
        <v>31709</v>
      </c>
      <c r="C34" s="732">
        <v>35</v>
      </c>
      <c r="D34" s="732">
        <v>2021</v>
      </c>
      <c r="E34" s="732">
        <v>5392</v>
      </c>
      <c r="F34" s="732">
        <v>0</v>
      </c>
      <c r="G34" s="732">
        <v>1396.2270000000001</v>
      </c>
      <c r="H34" s="732">
        <v>1386.9560000000001</v>
      </c>
      <c r="I34" s="732">
        <v>1386.9560000000001</v>
      </c>
      <c r="J34" s="732">
        <v>1396.2270000000001</v>
      </c>
      <c r="K34" s="732">
        <v>0</v>
      </c>
      <c r="L34" s="732">
        <v>6541</v>
      </c>
      <c r="M34" s="732">
        <v>0</v>
      </c>
      <c r="N34" s="732">
        <v>0</v>
      </c>
      <c r="P34" s="732">
        <v>1346.615</v>
      </c>
      <c r="Q34" s="732">
        <v>0</v>
      </c>
      <c r="R34" s="732">
        <v>554232</v>
      </c>
      <c r="S34" s="732">
        <v>411.57400000000001</v>
      </c>
      <c r="U34" s="732">
        <v>387703</v>
      </c>
      <c r="V34" s="732">
        <v>150.96299999999999</v>
      </c>
      <c r="W34" s="732">
        <v>98745</v>
      </c>
      <c r="X34" s="732">
        <v>98745</v>
      </c>
      <c r="Z34" s="732">
        <v>0</v>
      </c>
      <c r="AA34" s="732">
        <v>1</v>
      </c>
      <c r="AB34" s="732">
        <v>1</v>
      </c>
      <c r="AC34" s="732">
        <v>0</v>
      </c>
      <c r="AD34" s="732" t="s">
        <v>318</v>
      </c>
      <c r="AE34" s="732">
        <v>0</v>
      </c>
      <c r="AH34" s="732">
        <v>0</v>
      </c>
      <c r="AI34" s="732">
        <v>0</v>
      </c>
      <c r="AJ34" s="732">
        <v>5104</v>
      </c>
      <c r="AK34" s="732" t="s">
        <v>787</v>
      </c>
      <c r="AL34" s="732" t="s">
        <v>325</v>
      </c>
      <c r="AM34" s="732">
        <v>0</v>
      </c>
      <c r="AN34" s="732">
        <v>0</v>
      </c>
      <c r="AO34" s="732">
        <v>0</v>
      </c>
      <c r="AP34" s="732">
        <v>0</v>
      </c>
      <c r="AQ34" s="732">
        <v>0</v>
      </c>
      <c r="AR34" s="732">
        <v>0</v>
      </c>
      <c r="AS34" s="732">
        <v>0</v>
      </c>
      <c r="AT34" s="732">
        <v>0</v>
      </c>
      <c r="AU34" s="732">
        <v>0</v>
      </c>
      <c r="AV34" s="732">
        <v>-52440</v>
      </c>
      <c r="AW34" s="732">
        <v>11264880</v>
      </c>
      <c r="AX34" s="732">
        <v>10953532</v>
      </c>
      <c r="AY34" s="732">
        <v>6929480</v>
      </c>
      <c r="AZ34" s="732">
        <v>614732</v>
      </c>
      <c r="BA34" s="732">
        <v>0</v>
      </c>
      <c r="BB34" s="732">
        <v>0</v>
      </c>
      <c r="BC34" s="732">
        <v>0</v>
      </c>
      <c r="BD34" s="732">
        <v>0</v>
      </c>
      <c r="BE34" s="732">
        <v>0</v>
      </c>
      <c r="BF34" s="732">
        <v>9502554</v>
      </c>
      <c r="BG34" s="732">
        <v>0</v>
      </c>
      <c r="BH34" s="732">
        <v>220</v>
      </c>
      <c r="BI34" s="732">
        <v>60500</v>
      </c>
      <c r="BJ34" s="732">
        <v>12</v>
      </c>
      <c r="BK34" s="732">
        <v>0</v>
      </c>
      <c r="BL34" s="732">
        <v>0</v>
      </c>
      <c r="BM34" s="732">
        <v>0</v>
      </c>
      <c r="BN34" s="732">
        <v>0</v>
      </c>
      <c r="BO34" s="732">
        <v>0</v>
      </c>
      <c r="BP34" s="732">
        <v>0</v>
      </c>
      <c r="BQ34" s="732">
        <v>5392</v>
      </c>
      <c r="BR34" s="732">
        <v>1</v>
      </c>
      <c r="BS34" s="732">
        <v>0</v>
      </c>
      <c r="BT34" s="732">
        <v>0</v>
      </c>
      <c r="BU34" s="732">
        <v>0</v>
      </c>
      <c r="BV34" s="732">
        <v>0</v>
      </c>
      <c r="BW34" s="732">
        <v>0</v>
      </c>
      <c r="BX34" s="732">
        <v>0</v>
      </c>
      <c r="BY34" s="732">
        <v>0</v>
      </c>
      <c r="BZ34" s="732">
        <v>0</v>
      </c>
      <c r="CA34" s="732">
        <v>0</v>
      </c>
      <c r="CB34" s="732">
        <v>0</v>
      </c>
      <c r="CC34" s="732">
        <v>0</v>
      </c>
      <c r="CG34" s="732">
        <v>0</v>
      </c>
      <c r="CH34" s="732">
        <v>250848</v>
      </c>
      <c r="CI34" s="732">
        <v>0</v>
      </c>
      <c r="CJ34" s="732">
        <v>4</v>
      </c>
      <c r="CK34" s="732">
        <v>0</v>
      </c>
      <c r="CL34" s="732">
        <v>0</v>
      </c>
      <c r="CN34" s="732">
        <v>0</v>
      </c>
      <c r="CO34" s="732">
        <v>1</v>
      </c>
      <c r="CP34" s="732">
        <v>0</v>
      </c>
      <c r="CQ34" s="732">
        <v>0</v>
      </c>
      <c r="CR34" s="732">
        <v>1350.2250000000001</v>
      </c>
      <c r="CS34" s="732">
        <v>0</v>
      </c>
      <c r="CT34" s="732">
        <v>0</v>
      </c>
      <c r="CU34" s="732">
        <v>0</v>
      </c>
      <c r="CV34" s="732">
        <v>0</v>
      </c>
      <c r="CW34" s="732">
        <v>0</v>
      </c>
      <c r="CX34" s="732">
        <v>0</v>
      </c>
      <c r="CY34" s="732">
        <v>0</v>
      </c>
      <c r="CZ34" s="732">
        <v>0</v>
      </c>
      <c r="DA34" s="732">
        <v>1</v>
      </c>
      <c r="DB34" s="732">
        <v>9072079</v>
      </c>
      <c r="DC34" s="732">
        <v>0</v>
      </c>
      <c r="DD34" s="732">
        <v>0</v>
      </c>
      <c r="DE34" s="732">
        <v>167450</v>
      </c>
      <c r="DF34" s="732">
        <v>167450</v>
      </c>
      <c r="DG34" s="732">
        <v>128</v>
      </c>
      <c r="DH34" s="732">
        <v>0</v>
      </c>
      <c r="DI34" s="732">
        <v>0</v>
      </c>
      <c r="DK34" s="732">
        <v>5392</v>
      </c>
      <c r="DL34" s="732">
        <v>0</v>
      </c>
      <c r="DM34" s="732">
        <v>425280</v>
      </c>
      <c r="DN34" s="732">
        <v>0</v>
      </c>
      <c r="DO34" s="732">
        <v>0</v>
      </c>
      <c r="DP34" s="732">
        <v>0</v>
      </c>
      <c r="DQ34" s="732">
        <v>0</v>
      </c>
      <c r="DR34" s="732">
        <v>0</v>
      </c>
      <c r="DS34" s="732">
        <v>0</v>
      </c>
      <c r="DT34" s="732">
        <v>0</v>
      </c>
      <c r="DU34" s="732">
        <v>0</v>
      </c>
      <c r="DV34" s="732">
        <v>0</v>
      </c>
      <c r="DW34" s="732">
        <v>0</v>
      </c>
      <c r="DX34" s="732">
        <v>0</v>
      </c>
      <c r="DY34" s="732">
        <v>0</v>
      </c>
      <c r="DZ34" s="732">
        <v>0</v>
      </c>
      <c r="EA34" s="732">
        <v>0</v>
      </c>
      <c r="EB34" s="732">
        <v>0</v>
      </c>
      <c r="EC34" s="732">
        <v>31.055</v>
      </c>
      <c r="ED34" s="732">
        <v>223444</v>
      </c>
      <c r="EE34" s="732">
        <v>0</v>
      </c>
      <c r="EF34" s="732">
        <v>0</v>
      </c>
      <c r="EG34" s="732">
        <v>0</v>
      </c>
      <c r="EH34" s="732">
        <v>201836</v>
      </c>
      <c r="EI34" s="732">
        <v>0</v>
      </c>
      <c r="EJ34" s="732">
        <v>0</v>
      </c>
      <c r="EK34" s="732">
        <v>6.9340000000000002</v>
      </c>
      <c r="EL34" s="732">
        <v>7.400000000000001E-2</v>
      </c>
      <c r="EM34" s="732">
        <v>0.81500000000000006</v>
      </c>
      <c r="EN34" s="732">
        <v>1.522</v>
      </c>
      <c r="EO34" s="732">
        <v>0</v>
      </c>
      <c r="EP34" s="732">
        <v>0</v>
      </c>
      <c r="EQ34" s="732">
        <v>9.2710000000000008</v>
      </c>
      <c r="ER34" s="732">
        <v>0</v>
      </c>
      <c r="ES34" s="732">
        <v>30.857000000000003</v>
      </c>
      <c r="ET34" s="732">
        <v>0</v>
      </c>
      <c r="EU34" s="732">
        <v>614732</v>
      </c>
      <c r="EV34" s="732">
        <v>0</v>
      </c>
      <c r="EW34" s="732">
        <v>0</v>
      </c>
      <c r="EX34" s="732">
        <v>0</v>
      </c>
      <c r="EZ34" s="732">
        <v>9209322</v>
      </c>
      <c r="FA34" s="732">
        <v>0</v>
      </c>
      <c r="FB34" s="732">
        <v>9824054</v>
      </c>
      <c r="FC34" s="732">
        <v>0.97326799999999991</v>
      </c>
      <c r="FD34" s="732">
        <v>0</v>
      </c>
      <c r="FE34" s="732">
        <v>1437880</v>
      </c>
      <c r="FF34" s="732">
        <v>306330</v>
      </c>
      <c r="FG34" s="732">
        <v>5.6818E-2</v>
      </c>
      <c r="FH34" s="732">
        <v>5.1494999999999999E-2</v>
      </c>
      <c r="FI34" s="732">
        <v>0</v>
      </c>
      <c r="FJ34" s="732">
        <v>0</v>
      </c>
      <c r="FK34" s="732">
        <v>1861.8870000000002</v>
      </c>
      <c r="FL34" s="732">
        <v>11819112</v>
      </c>
      <c r="FM34" s="732">
        <v>0</v>
      </c>
      <c r="FN34" s="732">
        <v>0</v>
      </c>
      <c r="FO34" s="732">
        <v>0</v>
      </c>
      <c r="FP34" s="732">
        <v>0</v>
      </c>
      <c r="FQ34" s="732">
        <v>0</v>
      </c>
      <c r="FR34" s="732">
        <v>0</v>
      </c>
      <c r="FS34" s="732">
        <v>0</v>
      </c>
      <c r="FT34" s="732">
        <v>0</v>
      </c>
      <c r="FU34" s="732">
        <v>0</v>
      </c>
      <c r="FV34" s="732">
        <v>0</v>
      </c>
      <c r="FW34" s="732">
        <v>0</v>
      </c>
      <c r="FX34" s="732">
        <v>0</v>
      </c>
      <c r="FY34" s="732">
        <v>0</v>
      </c>
      <c r="FZ34" s="732">
        <v>0</v>
      </c>
      <c r="GA34" s="732">
        <v>0</v>
      </c>
      <c r="GB34" s="732">
        <v>0</v>
      </c>
      <c r="GC34" s="732">
        <v>0</v>
      </c>
      <c r="GD34" s="732">
        <v>0</v>
      </c>
      <c r="GF34" s="732">
        <v>0</v>
      </c>
      <c r="GG34" s="732">
        <v>0</v>
      </c>
      <c r="GH34" s="732">
        <v>0</v>
      </c>
      <c r="GI34" s="732">
        <v>0</v>
      </c>
      <c r="GJ34" s="732">
        <v>0</v>
      </c>
      <c r="GK34" s="732">
        <v>4971</v>
      </c>
      <c r="GL34" s="732">
        <v>0</v>
      </c>
      <c r="GM34" s="732">
        <v>0</v>
      </c>
      <c r="GN34" s="732">
        <v>0</v>
      </c>
      <c r="GO34" s="732">
        <v>0</v>
      </c>
      <c r="GP34" s="732">
        <v>11568264</v>
      </c>
      <c r="GQ34" s="732">
        <v>11568264</v>
      </c>
      <c r="GR34" s="732">
        <v>0</v>
      </c>
      <c r="GS34" s="732">
        <v>0</v>
      </c>
      <c r="GT34" s="732">
        <v>0</v>
      </c>
      <c r="HB34" s="732">
        <v>292382768</v>
      </c>
      <c r="HC34" s="732">
        <v>4.6019999999999998E-2</v>
      </c>
      <c r="HD34" s="732">
        <v>250848</v>
      </c>
      <c r="IE34" s="732">
        <v>0</v>
      </c>
    </row>
    <row r="35" spans="1:239" x14ac:dyDescent="0.2">
      <c r="A35" s="734">
        <v>43802</v>
      </c>
      <c r="B35" s="734">
        <v>31709</v>
      </c>
      <c r="C35" s="732">
        <v>35</v>
      </c>
      <c r="D35" s="732">
        <v>2021</v>
      </c>
      <c r="E35" s="732">
        <v>5392</v>
      </c>
      <c r="F35" s="732">
        <v>0</v>
      </c>
      <c r="G35" s="732">
        <v>204.19200000000001</v>
      </c>
      <c r="H35" s="732">
        <v>200.32300000000001</v>
      </c>
      <c r="I35" s="732">
        <v>200.32300000000001</v>
      </c>
      <c r="J35" s="732">
        <v>204.19200000000001</v>
      </c>
      <c r="K35" s="732">
        <v>0</v>
      </c>
      <c r="L35" s="732">
        <v>6541</v>
      </c>
      <c r="M35" s="732">
        <v>0</v>
      </c>
      <c r="N35" s="732">
        <v>0</v>
      </c>
      <c r="P35" s="732">
        <v>184.29</v>
      </c>
      <c r="Q35" s="732">
        <v>0</v>
      </c>
      <c r="R35" s="732">
        <v>75849</v>
      </c>
      <c r="S35" s="732">
        <v>411.57400000000001</v>
      </c>
      <c r="U35" s="732">
        <v>53059</v>
      </c>
      <c r="V35" s="732">
        <v>20.888000000000002</v>
      </c>
      <c r="W35" s="732">
        <v>13663</v>
      </c>
      <c r="X35" s="732">
        <v>13663</v>
      </c>
      <c r="Z35" s="732">
        <v>0</v>
      </c>
      <c r="AA35" s="732">
        <v>1</v>
      </c>
      <c r="AB35" s="732">
        <v>1</v>
      </c>
      <c r="AC35" s="732">
        <v>0</v>
      </c>
      <c r="AD35" s="732" t="s">
        <v>318</v>
      </c>
      <c r="AE35" s="732">
        <v>0</v>
      </c>
      <c r="AH35" s="732">
        <v>0</v>
      </c>
      <c r="AI35" s="732">
        <v>0</v>
      </c>
      <c r="AJ35" s="732">
        <v>5104</v>
      </c>
      <c r="AK35" s="732" t="s">
        <v>787</v>
      </c>
      <c r="AL35" s="732" t="s">
        <v>479</v>
      </c>
      <c r="AM35" s="732">
        <v>0</v>
      </c>
      <c r="AN35" s="732">
        <v>0</v>
      </c>
      <c r="AO35" s="732">
        <v>0</v>
      </c>
      <c r="AP35" s="732">
        <v>0</v>
      </c>
      <c r="AQ35" s="732">
        <v>0</v>
      </c>
      <c r="AR35" s="732">
        <v>0</v>
      </c>
      <c r="AS35" s="732">
        <v>0</v>
      </c>
      <c r="AT35" s="732">
        <v>0</v>
      </c>
      <c r="AU35" s="732">
        <v>0</v>
      </c>
      <c r="AV35" s="732">
        <v>-47360</v>
      </c>
      <c r="AW35" s="732">
        <v>1634428</v>
      </c>
      <c r="AX35" s="732">
        <v>1597743</v>
      </c>
      <c r="AY35" s="732">
        <v>1265949</v>
      </c>
      <c r="AZ35" s="732">
        <v>75849</v>
      </c>
      <c r="BA35" s="732">
        <v>0</v>
      </c>
      <c r="BB35" s="732">
        <v>8014</v>
      </c>
      <c r="BC35" s="732">
        <v>8014</v>
      </c>
      <c r="BD35" s="732">
        <v>10.210000000000001</v>
      </c>
      <c r="BE35" s="732">
        <v>0</v>
      </c>
      <c r="BF35" s="732">
        <v>1381971</v>
      </c>
      <c r="BG35" s="732">
        <v>0</v>
      </c>
      <c r="BH35" s="732">
        <v>0</v>
      </c>
      <c r="BI35" s="732">
        <v>0</v>
      </c>
      <c r="BJ35" s="732">
        <v>12</v>
      </c>
      <c r="BK35" s="732">
        <v>0</v>
      </c>
      <c r="BL35" s="732">
        <v>0</v>
      </c>
      <c r="BM35" s="732">
        <v>0</v>
      </c>
      <c r="BN35" s="732">
        <v>0</v>
      </c>
      <c r="BO35" s="732">
        <v>0</v>
      </c>
      <c r="BP35" s="732">
        <v>0</v>
      </c>
      <c r="BQ35" s="732">
        <v>5392</v>
      </c>
      <c r="BR35" s="732">
        <v>1</v>
      </c>
      <c r="BS35" s="732">
        <v>0</v>
      </c>
      <c r="BT35" s="732">
        <v>0</v>
      </c>
      <c r="BU35" s="732">
        <v>0</v>
      </c>
      <c r="BV35" s="732">
        <v>0</v>
      </c>
      <c r="BW35" s="732">
        <v>0</v>
      </c>
      <c r="BX35" s="732">
        <v>0</v>
      </c>
      <c r="BY35" s="732">
        <v>0</v>
      </c>
      <c r="BZ35" s="732">
        <v>0</v>
      </c>
      <c r="CA35" s="732">
        <v>0</v>
      </c>
      <c r="CB35" s="732">
        <v>0</v>
      </c>
      <c r="CC35" s="732">
        <v>0</v>
      </c>
      <c r="CG35" s="732">
        <v>0</v>
      </c>
      <c r="CH35" s="732">
        <v>36685</v>
      </c>
      <c r="CI35" s="732">
        <v>0</v>
      </c>
      <c r="CJ35" s="732">
        <v>5</v>
      </c>
      <c r="CK35" s="732">
        <v>0</v>
      </c>
      <c r="CL35" s="732">
        <v>0</v>
      </c>
      <c r="CN35" s="732">
        <v>0</v>
      </c>
      <c r="CO35" s="732">
        <v>1</v>
      </c>
      <c r="CP35" s="732">
        <v>0</v>
      </c>
      <c r="CQ35" s="732">
        <v>0</v>
      </c>
      <c r="CR35" s="732">
        <v>178.446</v>
      </c>
      <c r="CS35" s="732">
        <v>0</v>
      </c>
      <c r="CT35" s="732">
        <v>0</v>
      </c>
      <c r="CU35" s="732">
        <v>0</v>
      </c>
      <c r="CV35" s="732">
        <v>0</v>
      </c>
      <c r="CW35" s="732">
        <v>0</v>
      </c>
      <c r="CX35" s="732">
        <v>0</v>
      </c>
      <c r="CY35" s="732">
        <v>0</v>
      </c>
      <c r="CZ35" s="732">
        <v>0</v>
      </c>
      <c r="DA35" s="732">
        <v>1</v>
      </c>
      <c r="DB35" s="732">
        <v>1310313</v>
      </c>
      <c r="DC35" s="732">
        <v>0</v>
      </c>
      <c r="DD35" s="732">
        <v>0</v>
      </c>
      <c r="DE35" s="732">
        <v>0</v>
      </c>
      <c r="DF35" s="732">
        <v>0</v>
      </c>
      <c r="DG35" s="732">
        <v>0</v>
      </c>
      <c r="DH35" s="732">
        <v>0</v>
      </c>
      <c r="DI35" s="732">
        <v>0</v>
      </c>
      <c r="DK35" s="732">
        <v>5392</v>
      </c>
      <c r="DL35" s="732">
        <v>0</v>
      </c>
      <c r="DM35" s="732">
        <v>87939</v>
      </c>
      <c r="DN35" s="732">
        <v>0</v>
      </c>
      <c r="DO35" s="732">
        <v>0</v>
      </c>
      <c r="DP35" s="732">
        <v>0</v>
      </c>
      <c r="DQ35" s="732">
        <v>0</v>
      </c>
      <c r="DR35" s="732">
        <v>0</v>
      </c>
      <c r="DS35" s="732">
        <v>0</v>
      </c>
      <c r="DT35" s="732">
        <v>0</v>
      </c>
      <c r="DU35" s="732">
        <v>0</v>
      </c>
      <c r="DV35" s="732">
        <v>0</v>
      </c>
      <c r="DW35" s="732">
        <v>0</v>
      </c>
      <c r="DX35" s="732">
        <v>0</v>
      </c>
      <c r="DY35" s="732">
        <v>0</v>
      </c>
      <c r="DZ35" s="732">
        <v>0</v>
      </c>
      <c r="EA35" s="732">
        <v>0</v>
      </c>
      <c r="EB35" s="732">
        <v>0</v>
      </c>
      <c r="EC35" s="732">
        <v>0.93200000000000005</v>
      </c>
      <c r="ED35" s="732">
        <v>6706</v>
      </c>
      <c r="EE35" s="732">
        <v>0</v>
      </c>
      <c r="EF35" s="732">
        <v>0</v>
      </c>
      <c r="EG35" s="732">
        <v>0</v>
      </c>
      <c r="EH35" s="732">
        <v>81233</v>
      </c>
      <c r="EI35" s="732">
        <v>0</v>
      </c>
      <c r="EJ35" s="732">
        <v>0</v>
      </c>
      <c r="EK35" s="732">
        <v>2.9850000000000003</v>
      </c>
      <c r="EL35" s="732">
        <v>0</v>
      </c>
      <c r="EM35" s="732">
        <v>0.47800000000000004</v>
      </c>
      <c r="EN35" s="732">
        <v>0.40600000000000003</v>
      </c>
      <c r="EO35" s="732">
        <v>0</v>
      </c>
      <c r="EP35" s="732">
        <v>0</v>
      </c>
      <c r="EQ35" s="732">
        <v>3.8690000000000002</v>
      </c>
      <c r="ER35" s="732">
        <v>0</v>
      </c>
      <c r="ES35" s="732">
        <v>12.419</v>
      </c>
      <c r="ET35" s="732">
        <v>0</v>
      </c>
      <c r="EU35" s="732">
        <v>75849</v>
      </c>
      <c r="EV35" s="732">
        <v>0</v>
      </c>
      <c r="EW35" s="732">
        <v>0</v>
      </c>
      <c r="EX35" s="732">
        <v>0</v>
      </c>
      <c r="EZ35" s="732">
        <v>1344080</v>
      </c>
      <c r="FA35" s="732">
        <v>0</v>
      </c>
      <c r="FB35" s="732">
        <v>1419929</v>
      </c>
      <c r="FC35" s="732">
        <v>0.97326799999999991</v>
      </c>
      <c r="FD35" s="732">
        <v>0</v>
      </c>
      <c r="FE35" s="732">
        <v>209113</v>
      </c>
      <c r="FF35" s="732">
        <v>44550</v>
      </c>
      <c r="FG35" s="732">
        <v>5.6818E-2</v>
      </c>
      <c r="FH35" s="732">
        <v>5.1494999999999999E-2</v>
      </c>
      <c r="FI35" s="732">
        <v>0</v>
      </c>
      <c r="FJ35" s="732">
        <v>0</v>
      </c>
      <c r="FK35" s="732">
        <v>270.77699999999999</v>
      </c>
      <c r="FL35" s="732">
        <v>1710277</v>
      </c>
      <c r="FM35" s="732">
        <v>0</v>
      </c>
      <c r="FN35" s="732">
        <v>0</v>
      </c>
      <c r="FO35" s="732">
        <v>0</v>
      </c>
      <c r="FP35" s="732">
        <v>0</v>
      </c>
      <c r="FQ35" s="732">
        <v>0</v>
      </c>
      <c r="FR35" s="732">
        <v>0</v>
      </c>
      <c r="FS35" s="732">
        <v>0</v>
      </c>
      <c r="FT35" s="732">
        <v>0</v>
      </c>
      <c r="FU35" s="732">
        <v>0</v>
      </c>
      <c r="FV35" s="732">
        <v>0</v>
      </c>
      <c r="FW35" s="732">
        <v>0</v>
      </c>
      <c r="FX35" s="732">
        <v>0</v>
      </c>
      <c r="FY35" s="732">
        <v>0</v>
      </c>
      <c r="FZ35" s="732">
        <v>0</v>
      </c>
      <c r="GA35" s="732">
        <v>0</v>
      </c>
      <c r="GB35" s="732">
        <v>0</v>
      </c>
      <c r="GC35" s="732">
        <v>0</v>
      </c>
      <c r="GD35" s="732">
        <v>0</v>
      </c>
      <c r="GF35" s="732">
        <v>0</v>
      </c>
      <c r="GG35" s="732">
        <v>0</v>
      </c>
      <c r="GH35" s="732">
        <v>0</v>
      </c>
      <c r="GI35" s="732">
        <v>0</v>
      </c>
      <c r="GJ35" s="732">
        <v>0</v>
      </c>
      <c r="GK35" s="732">
        <v>0</v>
      </c>
      <c r="GL35" s="732">
        <v>0</v>
      </c>
      <c r="GM35" s="732">
        <v>0</v>
      </c>
      <c r="GN35" s="732">
        <v>0</v>
      </c>
      <c r="GO35" s="732">
        <v>0</v>
      </c>
      <c r="GP35" s="732">
        <v>1673592</v>
      </c>
      <c r="GQ35" s="732">
        <v>1673592</v>
      </c>
      <c r="GR35" s="732">
        <v>0</v>
      </c>
      <c r="GS35" s="732">
        <v>0</v>
      </c>
      <c r="GT35" s="732">
        <v>0</v>
      </c>
      <c r="HB35" s="732">
        <v>292382768</v>
      </c>
      <c r="HC35" s="732">
        <v>4.6019999999999998E-2</v>
      </c>
      <c r="HD35" s="732">
        <v>36685</v>
      </c>
      <c r="IE35" s="732">
        <v>0</v>
      </c>
    </row>
    <row r="36" spans="1:239" x14ac:dyDescent="0.2">
      <c r="A36" s="734">
        <v>46802</v>
      </c>
      <c r="B36" s="734">
        <v>31709</v>
      </c>
      <c r="C36" s="732">
        <v>35</v>
      </c>
      <c r="D36" s="732">
        <v>2021</v>
      </c>
      <c r="E36" s="732">
        <v>5392</v>
      </c>
      <c r="F36" s="732">
        <v>0</v>
      </c>
      <c r="G36" s="732">
        <v>404.50700000000001</v>
      </c>
      <c r="H36" s="732">
        <v>252.92600000000002</v>
      </c>
      <c r="I36" s="732">
        <v>252.92600000000002</v>
      </c>
      <c r="J36" s="732">
        <v>404.50700000000001</v>
      </c>
      <c r="K36" s="732">
        <v>0</v>
      </c>
      <c r="L36" s="732">
        <v>6541</v>
      </c>
      <c r="M36" s="732">
        <v>0</v>
      </c>
      <c r="N36" s="732">
        <v>0</v>
      </c>
      <c r="P36" s="732">
        <v>409.91500000000002</v>
      </c>
      <c r="Q36" s="732">
        <v>0</v>
      </c>
      <c r="R36" s="732">
        <v>168710</v>
      </c>
      <c r="S36" s="732">
        <v>411.57400000000001</v>
      </c>
      <c r="U36" s="732">
        <v>118017</v>
      </c>
      <c r="V36" s="732">
        <v>15.323</v>
      </c>
      <c r="W36" s="732">
        <v>10023</v>
      </c>
      <c r="X36" s="732">
        <v>10023</v>
      </c>
      <c r="Z36" s="732">
        <v>0</v>
      </c>
      <c r="AA36" s="732">
        <v>1</v>
      </c>
      <c r="AB36" s="732">
        <v>1</v>
      </c>
      <c r="AC36" s="732">
        <v>0</v>
      </c>
      <c r="AD36" s="732" t="s">
        <v>318</v>
      </c>
      <c r="AE36" s="732">
        <v>0</v>
      </c>
      <c r="AH36" s="732">
        <v>0</v>
      </c>
      <c r="AI36" s="732">
        <v>0</v>
      </c>
      <c r="AJ36" s="732">
        <v>5104</v>
      </c>
      <c r="AK36" s="732" t="s">
        <v>787</v>
      </c>
      <c r="AL36" s="732" t="s">
        <v>43</v>
      </c>
      <c r="AM36" s="732">
        <v>0</v>
      </c>
      <c r="AN36" s="732">
        <v>0</v>
      </c>
      <c r="AO36" s="732">
        <v>0</v>
      </c>
      <c r="AP36" s="732">
        <v>0</v>
      </c>
      <c r="AQ36" s="732">
        <v>0</v>
      </c>
      <c r="AR36" s="732">
        <v>0</v>
      </c>
      <c r="AS36" s="732">
        <v>0</v>
      </c>
      <c r="AT36" s="732">
        <v>0</v>
      </c>
      <c r="AU36" s="732">
        <v>0</v>
      </c>
      <c r="AV36" s="732">
        <v>-347064</v>
      </c>
      <c r="AW36" s="732">
        <v>7911503</v>
      </c>
      <c r="AX36" s="732">
        <v>7723056</v>
      </c>
      <c r="AY36" s="732">
        <v>4403446</v>
      </c>
      <c r="AZ36" s="732">
        <v>263441</v>
      </c>
      <c r="BA36" s="732">
        <v>42.083000000000006</v>
      </c>
      <c r="BB36" s="732">
        <v>0</v>
      </c>
      <c r="BC36" s="732">
        <v>0</v>
      </c>
      <c r="BD36" s="732">
        <v>0</v>
      </c>
      <c r="BE36" s="732">
        <v>0</v>
      </c>
      <c r="BF36" s="732">
        <v>6516638</v>
      </c>
      <c r="BG36" s="732">
        <v>0</v>
      </c>
      <c r="BH36" s="732">
        <v>344.47500000000002</v>
      </c>
      <c r="BI36" s="732">
        <v>94731</v>
      </c>
      <c r="BJ36" s="732">
        <v>12</v>
      </c>
      <c r="BK36" s="732">
        <v>0</v>
      </c>
      <c r="BL36" s="732">
        <v>0</v>
      </c>
      <c r="BM36" s="732">
        <v>0</v>
      </c>
      <c r="BN36" s="732">
        <v>0</v>
      </c>
      <c r="BO36" s="732">
        <v>0</v>
      </c>
      <c r="BP36" s="732">
        <v>0</v>
      </c>
      <c r="BQ36" s="732">
        <v>5392</v>
      </c>
      <c r="BR36" s="732">
        <v>1</v>
      </c>
      <c r="BS36" s="732">
        <v>0</v>
      </c>
      <c r="BT36" s="732">
        <v>0</v>
      </c>
      <c r="BU36" s="732">
        <v>0</v>
      </c>
      <c r="BV36" s="732">
        <v>0</v>
      </c>
      <c r="BW36" s="732">
        <v>0</v>
      </c>
      <c r="BX36" s="732">
        <v>0</v>
      </c>
      <c r="BY36" s="732">
        <v>0</v>
      </c>
      <c r="BZ36" s="732">
        <v>0</v>
      </c>
      <c r="CA36" s="732">
        <v>0</v>
      </c>
      <c r="CB36" s="732">
        <v>0</v>
      </c>
      <c r="CC36" s="732">
        <v>0</v>
      </c>
      <c r="CG36" s="732">
        <v>0</v>
      </c>
      <c r="CH36" s="732">
        <v>93716</v>
      </c>
      <c r="CI36" s="732">
        <v>0</v>
      </c>
      <c r="CJ36" s="732">
        <v>4</v>
      </c>
      <c r="CK36" s="732">
        <v>0</v>
      </c>
      <c r="CL36" s="732">
        <v>0</v>
      </c>
      <c r="CN36" s="732">
        <v>0</v>
      </c>
      <c r="CO36" s="732">
        <v>1</v>
      </c>
      <c r="CP36" s="732">
        <v>0</v>
      </c>
      <c r="CQ36" s="732">
        <v>0</v>
      </c>
      <c r="CR36" s="732">
        <v>386.18299999999999</v>
      </c>
      <c r="CS36" s="732">
        <v>0</v>
      </c>
      <c r="CT36" s="732">
        <v>0</v>
      </c>
      <c r="CU36" s="732">
        <v>0</v>
      </c>
      <c r="CV36" s="732">
        <v>0</v>
      </c>
      <c r="CW36" s="732">
        <v>0</v>
      </c>
      <c r="CX36" s="732">
        <v>0</v>
      </c>
      <c r="CY36" s="732">
        <v>0</v>
      </c>
      <c r="CZ36" s="732">
        <v>0</v>
      </c>
      <c r="DA36" s="732">
        <v>1</v>
      </c>
      <c r="DB36" s="732">
        <v>1654389</v>
      </c>
      <c r="DC36" s="732">
        <v>0</v>
      </c>
      <c r="DD36" s="732">
        <v>0</v>
      </c>
      <c r="DE36" s="732">
        <v>1261659</v>
      </c>
      <c r="DF36" s="732">
        <v>1261659</v>
      </c>
      <c r="DG36" s="732">
        <v>964.42400000000009</v>
      </c>
      <c r="DH36" s="732">
        <v>0</v>
      </c>
      <c r="DI36" s="732">
        <v>0</v>
      </c>
      <c r="DK36" s="732">
        <v>5392</v>
      </c>
      <c r="DL36" s="732">
        <v>0</v>
      </c>
      <c r="DM36" s="732">
        <v>3662469</v>
      </c>
      <c r="DN36" s="732">
        <v>0</v>
      </c>
      <c r="DO36" s="732">
        <v>0</v>
      </c>
      <c r="DP36" s="732">
        <v>0</v>
      </c>
      <c r="DQ36" s="732">
        <v>0</v>
      </c>
      <c r="DR36" s="732">
        <v>0</v>
      </c>
      <c r="DS36" s="732">
        <v>0</v>
      </c>
      <c r="DT36" s="732">
        <v>0</v>
      </c>
      <c r="DU36" s="732">
        <v>0</v>
      </c>
      <c r="DV36" s="732">
        <v>0</v>
      </c>
      <c r="DW36" s="732">
        <v>0</v>
      </c>
      <c r="DX36" s="732">
        <v>0</v>
      </c>
      <c r="DY36" s="732">
        <v>0</v>
      </c>
      <c r="DZ36" s="732">
        <v>0</v>
      </c>
      <c r="EA36" s="732">
        <v>0</v>
      </c>
      <c r="EB36" s="732">
        <v>0</v>
      </c>
      <c r="EC36" s="732">
        <v>1.61</v>
      </c>
      <c r="ED36" s="732">
        <v>11584</v>
      </c>
      <c r="EE36" s="732">
        <v>0</v>
      </c>
      <c r="EF36" s="732">
        <v>0</v>
      </c>
      <c r="EG36" s="732">
        <v>0</v>
      </c>
      <c r="EH36" s="732">
        <v>14979</v>
      </c>
      <c r="EI36" s="732">
        <v>3635906</v>
      </c>
      <c r="EJ36" s="732">
        <v>138.96600000000001</v>
      </c>
      <c r="EK36" s="732">
        <v>7.4999999999999997E-2</v>
      </c>
      <c r="EL36" s="732">
        <v>0</v>
      </c>
      <c r="EM36" s="732">
        <v>0</v>
      </c>
      <c r="EN36" s="732">
        <v>0.41300000000000003</v>
      </c>
      <c r="EO36" s="732">
        <v>0</v>
      </c>
      <c r="EP36" s="732">
        <v>0</v>
      </c>
      <c r="EQ36" s="732">
        <v>139.45400000000001</v>
      </c>
      <c r="ER36" s="732">
        <v>0</v>
      </c>
      <c r="ES36" s="732">
        <v>2.29</v>
      </c>
      <c r="ET36" s="732">
        <v>21042</v>
      </c>
      <c r="EU36" s="732">
        <v>263441</v>
      </c>
      <c r="EV36" s="732">
        <v>0</v>
      </c>
      <c r="EW36" s="732">
        <v>0</v>
      </c>
      <c r="EX36" s="732">
        <v>0</v>
      </c>
      <c r="EZ36" s="732">
        <v>6526916</v>
      </c>
      <c r="FA36" s="732">
        <v>0</v>
      </c>
      <c r="FB36" s="732">
        <v>6790357</v>
      </c>
      <c r="FC36" s="732">
        <v>0.97326799999999991</v>
      </c>
      <c r="FD36" s="732">
        <v>0</v>
      </c>
      <c r="FE36" s="732">
        <v>986066</v>
      </c>
      <c r="FF36" s="732">
        <v>210074</v>
      </c>
      <c r="FG36" s="732">
        <v>5.6818E-2</v>
      </c>
      <c r="FH36" s="732">
        <v>5.1494999999999999E-2</v>
      </c>
      <c r="FI36" s="732">
        <v>0</v>
      </c>
      <c r="FJ36" s="732">
        <v>0</v>
      </c>
      <c r="FK36" s="732">
        <v>1276.8399999999999</v>
      </c>
      <c r="FL36" s="732">
        <v>8080213</v>
      </c>
      <c r="FM36" s="732">
        <v>0</v>
      </c>
      <c r="FN36" s="732">
        <v>0</v>
      </c>
      <c r="FO36" s="732">
        <v>0</v>
      </c>
      <c r="FP36" s="732">
        <v>0</v>
      </c>
      <c r="FQ36" s="732">
        <v>0</v>
      </c>
      <c r="FR36" s="732">
        <v>0</v>
      </c>
      <c r="FS36" s="732">
        <v>0</v>
      </c>
      <c r="FT36" s="732">
        <v>0</v>
      </c>
      <c r="FU36" s="732">
        <v>0</v>
      </c>
      <c r="FV36" s="732">
        <v>0</v>
      </c>
      <c r="FW36" s="732">
        <v>0</v>
      </c>
      <c r="FX36" s="732">
        <v>0</v>
      </c>
      <c r="FY36" s="732">
        <v>0</v>
      </c>
      <c r="FZ36" s="732">
        <v>0</v>
      </c>
      <c r="GA36" s="732">
        <v>0</v>
      </c>
      <c r="GB36" s="732">
        <v>107086</v>
      </c>
      <c r="GC36" s="732">
        <v>107086</v>
      </c>
      <c r="GD36" s="732">
        <v>12.127000000000001</v>
      </c>
      <c r="GF36" s="732">
        <v>0</v>
      </c>
      <c r="GG36" s="732">
        <v>0</v>
      </c>
      <c r="GH36" s="732">
        <v>0</v>
      </c>
      <c r="GI36" s="732">
        <v>0</v>
      </c>
      <c r="GJ36" s="732">
        <v>0</v>
      </c>
      <c r="GK36" s="732">
        <v>5091</v>
      </c>
      <c r="GL36" s="732">
        <v>26007</v>
      </c>
      <c r="GM36" s="732">
        <v>0</v>
      </c>
      <c r="GN36" s="732">
        <v>0</v>
      </c>
      <c r="GO36" s="732">
        <v>0</v>
      </c>
      <c r="GP36" s="732">
        <v>7986497</v>
      </c>
      <c r="GQ36" s="732">
        <v>7986497</v>
      </c>
      <c r="GR36" s="732">
        <v>0</v>
      </c>
      <c r="GS36" s="732">
        <v>0</v>
      </c>
      <c r="GT36" s="732">
        <v>0</v>
      </c>
      <c r="HB36" s="732">
        <v>292382768</v>
      </c>
      <c r="HC36" s="732">
        <v>4.6019999999999998E-2</v>
      </c>
      <c r="HD36" s="732">
        <v>72674</v>
      </c>
      <c r="IE36" s="732">
        <v>0</v>
      </c>
    </row>
    <row r="37" spans="1:239" x14ac:dyDescent="0.2">
      <c r="A37" s="734">
        <v>57802</v>
      </c>
      <c r="B37" s="734">
        <v>31709</v>
      </c>
      <c r="C37" s="732">
        <v>35</v>
      </c>
      <c r="D37" s="732">
        <v>2021</v>
      </c>
      <c r="E37" s="732">
        <v>5392</v>
      </c>
      <c r="F37" s="732">
        <v>0</v>
      </c>
      <c r="G37" s="732">
        <v>475.25300000000004</v>
      </c>
      <c r="H37" s="732">
        <v>460.017</v>
      </c>
      <c r="I37" s="732">
        <v>460.017</v>
      </c>
      <c r="J37" s="732">
        <v>475.25300000000004</v>
      </c>
      <c r="K37" s="732">
        <v>0</v>
      </c>
      <c r="L37" s="732">
        <v>6541</v>
      </c>
      <c r="M37" s="732">
        <v>0</v>
      </c>
      <c r="N37" s="732">
        <v>0</v>
      </c>
      <c r="P37" s="732">
        <v>567.72500000000002</v>
      </c>
      <c r="Q37" s="732">
        <v>0</v>
      </c>
      <c r="R37" s="732">
        <v>233661</v>
      </c>
      <c r="S37" s="732">
        <v>411.57400000000001</v>
      </c>
      <c r="U37" s="732">
        <v>163454</v>
      </c>
      <c r="V37" s="732">
        <v>127.24000000000001</v>
      </c>
      <c r="W37" s="732">
        <v>83228</v>
      </c>
      <c r="X37" s="732">
        <v>83228</v>
      </c>
      <c r="Z37" s="732">
        <v>0</v>
      </c>
      <c r="AA37" s="732">
        <v>1</v>
      </c>
      <c r="AB37" s="732">
        <v>1</v>
      </c>
      <c r="AC37" s="732">
        <v>0</v>
      </c>
      <c r="AD37" s="732" t="s">
        <v>318</v>
      </c>
      <c r="AE37" s="732">
        <v>0</v>
      </c>
      <c r="AH37" s="732">
        <v>0</v>
      </c>
      <c r="AI37" s="732">
        <v>0</v>
      </c>
      <c r="AJ37" s="732">
        <v>5104</v>
      </c>
      <c r="AK37" s="732" t="s">
        <v>787</v>
      </c>
      <c r="AL37" s="732" t="s">
        <v>18</v>
      </c>
      <c r="AM37" s="732">
        <v>0</v>
      </c>
      <c r="AN37" s="732">
        <v>0</v>
      </c>
      <c r="AO37" s="732">
        <v>0</v>
      </c>
      <c r="AP37" s="732">
        <v>0</v>
      </c>
      <c r="AQ37" s="732">
        <v>0</v>
      </c>
      <c r="AR37" s="732">
        <v>0</v>
      </c>
      <c r="AS37" s="732">
        <v>0</v>
      </c>
      <c r="AT37" s="732">
        <v>0</v>
      </c>
      <c r="AU37" s="732">
        <v>0</v>
      </c>
      <c r="AV37" s="732">
        <v>-294494</v>
      </c>
      <c r="AW37" s="732">
        <v>5089929</v>
      </c>
      <c r="AX37" s="732">
        <v>4960617</v>
      </c>
      <c r="AY37" s="732">
        <v>3004399</v>
      </c>
      <c r="AZ37" s="732">
        <v>270254</v>
      </c>
      <c r="BA37" s="732">
        <v>14.667</v>
      </c>
      <c r="BB37" s="732">
        <v>0</v>
      </c>
      <c r="BC37" s="732">
        <v>0</v>
      </c>
      <c r="BD37" s="732">
        <v>0</v>
      </c>
      <c r="BE37" s="732">
        <v>0</v>
      </c>
      <c r="BF37" s="732">
        <v>4140549</v>
      </c>
      <c r="BG37" s="732">
        <v>0</v>
      </c>
      <c r="BH37" s="732">
        <v>133.066</v>
      </c>
      <c r="BI37" s="732">
        <v>36593</v>
      </c>
      <c r="BJ37" s="732">
        <v>12</v>
      </c>
      <c r="BK37" s="732">
        <v>0</v>
      </c>
      <c r="BL37" s="732">
        <v>0</v>
      </c>
      <c r="BM37" s="732">
        <v>0</v>
      </c>
      <c r="BN37" s="732">
        <v>0</v>
      </c>
      <c r="BO37" s="732">
        <v>0</v>
      </c>
      <c r="BP37" s="732">
        <v>0</v>
      </c>
      <c r="BQ37" s="732">
        <v>5392</v>
      </c>
      <c r="BR37" s="732">
        <v>1</v>
      </c>
      <c r="BS37" s="732">
        <v>0</v>
      </c>
      <c r="BT37" s="732">
        <v>0</v>
      </c>
      <c r="BU37" s="732">
        <v>0</v>
      </c>
      <c r="BV37" s="732">
        <v>0</v>
      </c>
      <c r="BW37" s="732">
        <v>0</v>
      </c>
      <c r="BX37" s="732">
        <v>0</v>
      </c>
      <c r="BY37" s="732">
        <v>0</v>
      </c>
      <c r="BZ37" s="732">
        <v>0</v>
      </c>
      <c r="CA37" s="732">
        <v>0</v>
      </c>
      <c r="CB37" s="732">
        <v>0</v>
      </c>
      <c r="CC37" s="732">
        <v>0</v>
      </c>
      <c r="CG37" s="732">
        <v>0</v>
      </c>
      <c r="CH37" s="732">
        <v>92719</v>
      </c>
      <c r="CI37" s="732">
        <v>0</v>
      </c>
      <c r="CJ37" s="732">
        <v>4</v>
      </c>
      <c r="CK37" s="732">
        <v>0</v>
      </c>
      <c r="CL37" s="732">
        <v>0</v>
      </c>
      <c r="CN37" s="732">
        <v>0</v>
      </c>
      <c r="CO37" s="732">
        <v>1</v>
      </c>
      <c r="CP37" s="732">
        <v>0</v>
      </c>
      <c r="CQ37" s="732">
        <v>0</v>
      </c>
      <c r="CR37" s="732">
        <v>537.78500000000008</v>
      </c>
      <c r="CS37" s="732">
        <v>0</v>
      </c>
      <c r="CT37" s="732">
        <v>0</v>
      </c>
      <c r="CU37" s="732">
        <v>0</v>
      </c>
      <c r="CV37" s="732">
        <v>0</v>
      </c>
      <c r="CW37" s="732">
        <v>0</v>
      </c>
      <c r="CX37" s="732">
        <v>0</v>
      </c>
      <c r="CY37" s="732">
        <v>0</v>
      </c>
      <c r="CZ37" s="732">
        <v>0</v>
      </c>
      <c r="DA37" s="732">
        <v>1</v>
      </c>
      <c r="DB37" s="732">
        <v>3008971</v>
      </c>
      <c r="DC37" s="732">
        <v>0</v>
      </c>
      <c r="DD37" s="732">
        <v>0</v>
      </c>
      <c r="DE37" s="732">
        <v>744162</v>
      </c>
      <c r="DF37" s="732">
        <v>744162</v>
      </c>
      <c r="DG37" s="732">
        <v>568.84400000000005</v>
      </c>
      <c r="DH37" s="732">
        <v>0</v>
      </c>
      <c r="DI37" s="732">
        <v>0</v>
      </c>
      <c r="DK37" s="732">
        <v>5392</v>
      </c>
      <c r="DL37" s="732">
        <v>0</v>
      </c>
      <c r="DM37" s="732">
        <v>417913</v>
      </c>
      <c r="DN37" s="732">
        <v>0</v>
      </c>
      <c r="DO37" s="732">
        <v>0</v>
      </c>
      <c r="DP37" s="732">
        <v>0</v>
      </c>
      <c r="DQ37" s="732">
        <v>0</v>
      </c>
      <c r="DR37" s="732">
        <v>0</v>
      </c>
      <c r="DS37" s="732">
        <v>0</v>
      </c>
      <c r="DT37" s="732">
        <v>0</v>
      </c>
      <c r="DU37" s="732">
        <v>0</v>
      </c>
      <c r="DV37" s="732">
        <v>0</v>
      </c>
      <c r="DW37" s="732">
        <v>0</v>
      </c>
      <c r="DX37" s="732">
        <v>0</v>
      </c>
      <c r="DY37" s="732">
        <v>0</v>
      </c>
      <c r="DZ37" s="732">
        <v>0</v>
      </c>
      <c r="EA37" s="732">
        <v>0</v>
      </c>
      <c r="EB37" s="732">
        <v>0</v>
      </c>
      <c r="EC37" s="732">
        <v>15.043000000000001</v>
      </c>
      <c r="ED37" s="732">
        <v>108236</v>
      </c>
      <c r="EE37" s="732">
        <v>0</v>
      </c>
      <c r="EF37" s="732">
        <v>0</v>
      </c>
      <c r="EG37" s="732">
        <v>0</v>
      </c>
      <c r="EH37" s="732">
        <v>309677</v>
      </c>
      <c r="EI37" s="732">
        <v>0</v>
      </c>
      <c r="EJ37" s="732">
        <v>0</v>
      </c>
      <c r="EK37" s="732">
        <v>14.418000000000001</v>
      </c>
      <c r="EL37" s="732">
        <v>0</v>
      </c>
      <c r="EM37" s="732">
        <v>0</v>
      </c>
      <c r="EN37" s="732">
        <v>0.81800000000000006</v>
      </c>
      <c r="EO37" s="732">
        <v>0</v>
      </c>
      <c r="EP37" s="732">
        <v>0</v>
      </c>
      <c r="EQ37" s="732">
        <v>15.236000000000001</v>
      </c>
      <c r="ER37" s="732">
        <v>0</v>
      </c>
      <c r="ES37" s="732">
        <v>47.344000000000001</v>
      </c>
      <c r="ET37" s="732">
        <v>7334</v>
      </c>
      <c r="EU37" s="732">
        <v>270254</v>
      </c>
      <c r="EV37" s="732">
        <v>0</v>
      </c>
      <c r="EW37" s="732">
        <v>0</v>
      </c>
      <c r="EX37" s="732">
        <v>0</v>
      </c>
      <c r="EZ37" s="732">
        <v>4200613</v>
      </c>
      <c r="FA37" s="732">
        <v>0</v>
      </c>
      <c r="FB37" s="732">
        <v>4470867</v>
      </c>
      <c r="FC37" s="732">
        <v>0.97326799999999991</v>
      </c>
      <c r="FD37" s="732">
        <v>0</v>
      </c>
      <c r="FE37" s="732">
        <v>626527</v>
      </c>
      <c r="FF37" s="732">
        <v>133477</v>
      </c>
      <c r="FG37" s="732">
        <v>5.6818E-2</v>
      </c>
      <c r="FH37" s="732">
        <v>5.1494999999999999E-2</v>
      </c>
      <c r="FI37" s="732">
        <v>0</v>
      </c>
      <c r="FJ37" s="732">
        <v>0</v>
      </c>
      <c r="FK37" s="732">
        <v>811.28</v>
      </c>
      <c r="FL37" s="732">
        <v>5323590</v>
      </c>
      <c r="FM37" s="732">
        <v>0</v>
      </c>
      <c r="FN37" s="732">
        <v>0</v>
      </c>
      <c r="FO37" s="732">
        <v>180000</v>
      </c>
      <c r="FP37" s="732">
        <v>0</v>
      </c>
      <c r="FQ37" s="732">
        <v>180000</v>
      </c>
      <c r="FR37" s="732">
        <v>180000</v>
      </c>
      <c r="FS37" s="732">
        <v>0</v>
      </c>
      <c r="FT37" s="732">
        <v>0</v>
      </c>
      <c r="FU37" s="732">
        <v>0</v>
      </c>
      <c r="FV37" s="732">
        <v>0</v>
      </c>
      <c r="FW37" s="732">
        <v>0</v>
      </c>
      <c r="FX37" s="732">
        <v>0</v>
      </c>
      <c r="FY37" s="732">
        <v>0</v>
      </c>
      <c r="FZ37" s="732">
        <v>0</v>
      </c>
      <c r="GA37" s="732">
        <v>0</v>
      </c>
      <c r="GB37" s="732">
        <v>0</v>
      </c>
      <c r="GC37" s="732">
        <v>0</v>
      </c>
      <c r="GD37" s="732">
        <v>0</v>
      </c>
      <c r="GF37" s="732">
        <v>0</v>
      </c>
      <c r="GG37" s="732">
        <v>0</v>
      </c>
      <c r="GH37" s="732">
        <v>0</v>
      </c>
      <c r="GI37" s="732">
        <v>0</v>
      </c>
      <c r="GJ37" s="732">
        <v>0</v>
      </c>
      <c r="GK37" s="732">
        <v>5361</v>
      </c>
      <c r="GL37" s="732">
        <v>15527</v>
      </c>
      <c r="GM37" s="732">
        <v>0</v>
      </c>
      <c r="GN37" s="732">
        <v>0</v>
      </c>
      <c r="GO37" s="732">
        <v>0</v>
      </c>
      <c r="GP37" s="732">
        <v>5230871</v>
      </c>
      <c r="GQ37" s="732">
        <v>5230871</v>
      </c>
      <c r="GR37" s="732">
        <v>0</v>
      </c>
      <c r="GS37" s="732">
        <v>0</v>
      </c>
      <c r="GT37" s="732">
        <v>0</v>
      </c>
      <c r="HB37" s="732">
        <v>292382768</v>
      </c>
      <c r="HC37" s="732">
        <v>4.6019999999999998E-2</v>
      </c>
      <c r="HD37" s="732">
        <v>85385</v>
      </c>
      <c r="IE37" s="732">
        <v>0</v>
      </c>
    </row>
    <row r="38" spans="1:239" x14ac:dyDescent="0.2">
      <c r="A38" s="734">
        <v>57803</v>
      </c>
      <c r="B38" s="734">
        <v>31709</v>
      </c>
      <c r="C38" s="732">
        <v>35</v>
      </c>
      <c r="D38" s="732">
        <v>2021</v>
      </c>
      <c r="E38" s="732">
        <v>5392</v>
      </c>
      <c r="F38" s="732">
        <v>0</v>
      </c>
      <c r="G38" s="732">
        <v>19626.921999999999</v>
      </c>
      <c r="H38" s="732">
        <v>18175.859</v>
      </c>
      <c r="I38" s="732">
        <v>18175.859</v>
      </c>
      <c r="J38" s="732">
        <v>19626.921999999999</v>
      </c>
      <c r="K38" s="732">
        <v>0</v>
      </c>
      <c r="L38" s="732">
        <v>6541</v>
      </c>
      <c r="M38" s="732">
        <v>0</v>
      </c>
      <c r="N38" s="732">
        <v>0</v>
      </c>
      <c r="P38" s="732">
        <v>18800.567999999999</v>
      </c>
      <c r="Q38" s="732">
        <v>0</v>
      </c>
      <c r="R38" s="732">
        <v>7737825</v>
      </c>
      <c r="S38" s="732">
        <v>411.57400000000001</v>
      </c>
      <c r="U38" s="732">
        <v>5412853</v>
      </c>
      <c r="V38" s="732">
        <v>5669.6869999999999</v>
      </c>
      <c r="W38" s="732">
        <v>3708542</v>
      </c>
      <c r="X38" s="732">
        <v>3708542</v>
      </c>
      <c r="Z38" s="732">
        <v>0</v>
      </c>
      <c r="AA38" s="732">
        <v>1</v>
      </c>
      <c r="AB38" s="732">
        <v>1</v>
      </c>
      <c r="AC38" s="732">
        <v>0</v>
      </c>
      <c r="AD38" s="732" t="s">
        <v>318</v>
      </c>
      <c r="AE38" s="732">
        <v>0</v>
      </c>
      <c r="AH38" s="732">
        <v>0</v>
      </c>
      <c r="AI38" s="732">
        <v>0</v>
      </c>
      <c r="AJ38" s="732">
        <v>5104</v>
      </c>
      <c r="AK38" s="732" t="s">
        <v>787</v>
      </c>
      <c r="AL38" s="732" t="s">
        <v>389</v>
      </c>
      <c r="AM38" s="732">
        <v>0</v>
      </c>
      <c r="AN38" s="732">
        <v>0</v>
      </c>
      <c r="AO38" s="732">
        <v>0</v>
      </c>
      <c r="AP38" s="732">
        <v>0</v>
      </c>
      <c r="AQ38" s="732">
        <v>0</v>
      </c>
      <c r="AR38" s="732">
        <v>0</v>
      </c>
      <c r="AS38" s="732">
        <v>0</v>
      </c>
      <c r="AT38" s="732">
        <v>0</v>
      </c>
      <c r="AU38" s="732">
        <v>0</v>
      </c>
      <c r="AV38" s="732">
        <v>-2157038</v>
      </c>
      <c r="AW38" s="732">
        <v>190749119</v>
      </c>
      <c r="AX38" s="732">
        <v>184597903</v>
      </c>
      <c r="AY38" s="732">
        <v>119519543</v>
      </c>
      <c r="AZ38" s="732">
        <v>10189217</v>
      </c>
      <c r="BA38" s="732">
        <v>345.91700000000003</v>
      </c>
      <c r="BB38" s="732">
        <v>0</v>
      </c>
      <c r="BC38" s="732">
        <v>0</v>
      </c>
      <c r="BD38" s="732">
        <v>0</v>
      </c>
      <c r="BE38" s="732">
        <v>0</v>
      </c>
      <c r="BF38" s="732">
        <v>158821532</v>
      </c>
      <c r="BG38" s="732">
        <v>0</v>
      </c>
      <c r="BH38" s="732">
        <v>5388</v>
      </c>
      <c r="BI38" s="732">
        <v>1481700</v>
      </c>
      <c r="BJ38" s="732">
        <v>12</v>
      </c>
      <c r="BK38" s="732">
        <v>0</v>
      </c>
      <c r="BL38" s="732">
        <v>0</v>
      </c>
      <c r="BM38" s="732">
        <v>0</v>
      </c>
      <c r="BN38" s="732">
        <v>0</v>
      </c>
      <c r="BO38" s="732">
        <v>0</v>
      </c>
      <c r="BP38" s="732">
        <v>0</v>
      </c>
      <c r="BQ38" s="732">
        <v>5392</v>
      </c>
      <c r="BR38" s="732">
        <v>1</v>
      </c>
      <c r="BS38" s="732">
        <v>0</v>
      </c>
      <c r="BT38" s="732">
        <v>0</v>
      </c>
      <c r="BU38" s="732">
        <v>0</v>
      </c>
      <c r="BV38" s="732">
        <v>0</v>
      </c>
      <c r="BW38" s="732">
        <v>0</v>
      </c>
      <c r="BX38" s="732">
        <v>0</v>
      </c>
      <c r="BY38" s="732">
        <v>0</v>
      </c>
      <c r="BZ38" s="732">
        <v>0</v>
      </c>
      <c r="CA38" s="732">
        <v>969.69200000000001</v>
      </c>
      <c r="CB38" s="732">
        <v>969692</v>
      </c>
      <c r="CC38" s="732">
        <v>0</v>
      </c>
      <c r="CG38" s="732">
        <v>0</v>
      </c>
      <c r="CH38" s="732">
        <v>3699824</v>
      </c>
      <c r="CI38" s="732">
        <v>0</v>
      </c>
      <c r="CJ38" s="732">
        <v>4</v>
      </c>
      <c r="CK38" s="732">
        <v>0</v>
      </c>
      <c r="CL38" s="732">
        <v>0</v>
      </c>
      <c r="CN38" s="732">
        <v>0</v>
      </c>
      <c r="CO38" s="732">
        <v>1</v>
      </c>
      <c r="CP38" s="732">
        <v>0</v>
      </c>
      <c r="CQ38" s="732">
        <v>2.6670000000000003</v>
      </c>
      <c r="CR38" s="732">
        <v>18122.955000000002</v>
      </c>
      <c r="CS38" s="732">
        <v>0</v>
      </c>
      <c r="CT38" s="732">
        <v>0</v>
      </c>
      <c r="CU38" s="732">
        <v>0</v>
      </c>
      <c r="CV38" s="732">
        <v>0</v>
      </c>
      <c r="CW38" s="732">
        <v>0</v>
      </c>
      <c r="CX38" s="732">
        <v>0</v>
      </c>
      <c r="CY38" s="732">
        <v>0</v>
      </c>
      <c r="CZ38" s="732">
        <v>0</v>
      </c>
      <c r="DA38" s="732">
        <v>1</v>
      </c>
      <c r="DB38" s="732">
        <v>118888294</v>
      </c>
      <c r="DC38" s="732">
        <v>0</v>
      </c>
      <c r="DD38" s="732">
        <v>0</v>
      </c>
      <c r="DE38" s="732">
        <v>19771258</v>
      </c>
      <c r="DF38" s="732">
        <v>19771258</v>
      </c>
      <c r="DG38" s="732">
        <v>15113.33</v>
      </c>
      <c r="DH38" s="732">
        <v>0</v>
      </c>
      <c r="DI38" s="732">
        <v>0</v>
      </c>
      <c r="DK38" s="732">
        <v>5392</v>
      </c>
      <c r="DL38" s="732">
        <v>0</v>
      </c>
      <c r="DM38" s="732">
        <v>12744732</v>
      </c>
      <c r="DN38" s="732">
        <v>0</v>
      </c>
      <c r="DO38" s="732">
        <v>0</v>
      </c>
      <c r="DP38" s="732">
        <v>0</v>
      </c>
      <c r="DQ38" s="732">
        <v>0</v>
      </c>
      <c r="DR38" s="732">
        <v>0</v>
      </c>
      <c r="DS38" s="732">
        <v>0</v>
      </c>
      <c r="DT38" s="732">
        <v>0</v>
      </c>
      <c r="DU38" s="732">
        <v>0</v>
      </c>
      <c r="DV38" s="732">
        <v>0</v>
      </c>
      <c r="DW38" s="732">
        <v>0</v>
      </c>
      <c r="DX38" s="732">
        <v>0</v>
      </c>
      <c r="DY38" s="732">
        <v>0</v>
      </c>
      <c r="DZ38" s="732">
        <v>0</v>
      </c>
      <c r="EA38" s="732">
        <v>0.83500000000000008</v>
      </c>
      <c r="EB38" s="732">
        <v>0</v>
      </c>
      <c r="EC38" s="732">
        <v>246.24800000000002</v>
      </c>
      <c r="ED38" s="732">
        <v>1771779</v>
      </c>
      <c r="EE38" s="732">
        <v>0</v>
      </c>
      <c r="EF38" s="732">
        <v>0</v>
      </c>
      <c r="EG38" s="732">
        <v>0</v>
      </c>
      <c r="EH38" s="732">
        <v>10972953</v>
      </c>
      <c r="EI38" s="732">
        <v>0</v>
      </c>
      <c r="EJ38" s="732">
        <v>0</v>
      </c>
      <c r="EK38" s="732">
        <v>402.92500000000001</v>
      </c>
      <c r="EL38" s="732">
        <v>0</v>
      </c>
      <c r="EM38" s="732">
        <v>100.95</v>
      </c>
      <c r="EN38" s="732">
        <v>32.353000000000002</v>
      </c>
      <c r="EO38" s="732">
        <v>0</v>
      </c>
      <c r="EP38" s="732">
        <v>0</v>
      </c>
      <c r="EQ38" s="732">
        <v>537.06299999999999</v>
      </c>
      <c r="ER38" s="732">
        <v>0</v>
      </c>
      <c r="ES38" s="732">
        <v>1677.5650000000001</v>
      </c>
      <c r="ET38" s="732">
        <v>173625</v>
      </c>
      <c r="EU38" s="732">
        <v>10189217</v>
      </c>
      <c r="EV38" s="732">
        <v>0</v>
      </c>
      <c r="EW38" s="732">
        <v>0</v>
      </c>
      <c r="EX38" s="732">
        <v>0</v>
      </c>
      <c r="EZ38" s="732">
        <v>155445941</v>
      </c>
      <c r="FA38" s="732">
        <v>0</v>
      </c>
      <c r="FB38" s="732">
        <v>165635158</v>
      </c>
      <c r="FC38" s="732">
        <v>0.97326799999999991</v>
      </c>
      <c r="FD38" s="732">
        <v>0</v>
      </c>
      <c r="FE38" s="732">
        <v>24032099</v>
      </c>
      <c r="FF38" s="732">
        <v>5119863</v>
      </c>
      <c r="FG38" s="732">
        <v>5.6818E-2</v>
      </c>
      <c r="FH38" s="732">
        <v>5.1494999999999999E-2</v>
      </c>
      <c r="FI38" s="732">
        <v>0</v>
      </c>
      <c r="FJ38" s="732">
        <v>0</v>
      </c>
      <c r="FK38" s="732">
        <v>31118.768</v>
      </c>
      <c r="FL38" s="732">
        <v>198486944</v>
      </c>
      <c r="FM38" s="732">
        <v>0</v>
      </c>
      <c r="FN38" s="732">
        <v>0</v>
      </c>
      <c r="FO38" s="732">
        <v>0</v>
      </c>
      <c r="FP38" s="732">
        <v>0</v>
      </c>
      <c r="FQ38" s="732">
        <v>0</v>
      </c>
      <c r="FR38" s="732">
        <v>0</v>
      </c>
      <c r="FS38" s="732">
        <v>0</v>
      </c>
      <c r="FT38" s="732">
        <v>0</v>
      </c>
      <c r="FU38" s="732">
        <v>1</v>
      </c>
      <c r="FV38" s="732">
        <v>0</v>
      </c>
      <c r="FW38" s="732">
        <v>0</v>
      </c>
      <c r="FX38" s="732">
        <v>0</v>
      </c>
      <c r="FY38" s="732">
        <v>0</v>
      </c>
      <c r="FZ38" s="732">
        <v>0</v>
      </c>
      <c r="GA38" s="732">
        <v>0</v>
      </c>
      <c r="GB38" s="732">
        <v>8070940</v>
      </c>
      <c r="GC38" s="732">
        <v>8070940</v>
      </c>
      <c r="GD38" s="732">
        <v>914</v>
      </c>
      <c r="GF38" s="732">
        <v>0</v>
      </c>
      <c r="GG38" s="732">
        <v>0</v>
      </c>
      <c r="GH38" s="732">
        <v>0</v>
      </c>
      <c r="GI38" s="732">
        <v>0</v>
      </c>
      <c r="GJ38" s="732">
        <v>0</v>
      </c>
      <c r="GK38" s="732">
        <v>5360</v>
      </c>
      <c r="GL38" s="732">
        <v>35199</v>
      </c>
      <c r="GM38" s="732">
        <v>0</v>
      </c>
      <c r="GN38" s="732">
        <v>0</v>
      </c>
      <c r="GO38" s="732">
        <v>0</v>
      </c>
      <c r="GP38" s="732">
        <v>194787120</v>
      </c>
      <c r="GQ38" s="732">
        <v>194787120</v>
      </c>
      <c r="GR38" s="732">
        <v>0</v>
      </c>
      <c r="GS38" s="732">
        <v>0</v>
      </c>
      <c r="GT38" s="732">
        <v>0</v>
      </c>
      <c r="HB38" s="732">
        <v>292382768</v>
      </c>
      <c r="HC38" s="732">
        <v>4.6019999999999998E-2</v>
      </c>
      <c r="HD38" s="732">
        <v>3526199</v>
      </c>
      <c r="IE38" s="732">
        <v>0</v>
      </c>
    </row>
    <row r="39" spans="1:239" x14ac:dyDescent="0.2">
      <c r="A39" s="734">
        <v>57804</v>
      </c>
      <c r="B39" s="734">
        <v>31709</v>
      </c>
      <c r="C39" s="732">
        <v>35</v>
      </c>
      <c r="D39" s="732">
        <v>2021</v>
      </c>
      <c r="E39" s="732">
        <v>5392</v>
      </c>
      <c r="F39" s="732">
        <v>0</v>
      </c>
      <c r="G39" s="732">
        <v>4648.7730000000001</v>
      </c>
      <c r="H39" s="732">
        <v>4376.2120000000004</v>
      </c>
      <c r="I39" s="732">
        <v>4376.2120000000004</v>
      </c>
      <c r="J39" s="732">
        <v>4648.7730000000001</v>
      </c>
      <c r="K39" s="732">
        <v>0</v>
      </c>
      <c r="L39" s="732">
        <v>6541</v>
      </c>
      <c r="M39" s="732">
        <v>0</v>
      </c>
      <c r="N39" s="732">
        <v>0</v>
      </c>
      <c r="P39" s="732">
        <v>4648.7730000000001</v>
      </c>
      <c r="Q39" s="732">
        <v>0</v>
      </c>
      <c r="R39" s="732">
        <v>1913314</v>
      </c>
      <c r="S39" s="732">
        <v>411.57400000000001</v>
      </c>
      <c r="U39" s="732">
        <v>1338424</v>
      </c>
      <c r="V39" s="732">
        <v>993.75200000000007</v>
      </c>
      <c r="W39" s="732">
        <v>650013</v>
      </c>
      <c r="X39" s="732">
        <v>650013</v>
      </c>
      <c r="Z39" s="732">
        <v>0</v>
      </c>
      <c r="AA39" s="732">
        <v>1</v>
      </c>
      <c r="AB39" s="732">
        <v>1</v>
      </c>
      <c r="AC39" s="732">
        <v>0</v>
      </c>
      <c r="AD39" s="732" t="s">
        <v>318</v>
      </c>
      <c r="AE39" s="732">
        <v>0</v>
      </c>
      <c r="AH39" s="732">
        <v>0</v>
      </c>
      <c r="AI39" s="732">
        <v>0</v>
      </c>
      <c r="AJ39" s="732">
        <v>5104</v>
      </c>
      <c r="AK39" s="732" t="s">
        <v>787</v>
      </c>
      <c r="AL39" s="732" t="s">
        <v>326</v>
      </c>
      <c r="AM39" s="732">
        <v>0</v>
      </c>
      <c r="AN39" s="732">
        <v>0</v>
      </c>
      <c r="AO39" s="732">
        <v>0</v>
      </c>
      <c r="AP39" s="732">
        <v>0</v>
      </c>
      <c r="AQ39" s="732">
        <v>0</v>
      </c>
      <c r="AR39" s="732">
        <v>0</v>
      </c>
      <c r="AS39" s="732">
        <v>0</v>
      </c>
      <c r="AT39" s="732">
        <v>0</v>
      </c>
      <c r="AU39" s="732">
        <v>0</v>
      </c>
      <c r="AV39" s="732">
        <v>-2654622</v>
      </c>
      <c r="AW39" s="732">
        <v>48328492</v>
      </c>
      <c r="AX39" s="732">
        <v>46214874</v>
      </c>
      <c r="AY39" s="732">
        <v>23138939</v>
      </c>
      <c r="AZ39" s="732">
        <v>3191727</v>
      </c>
      <c r="BA39" s="732">
        <v>0</v>
      </c>
      <c r="BB39" s="732">
        <v>0</v>
      </c>
      <c r="BC39" s="732">
        <v>0</v>
      </c>
      <c r="BD39" s="732">
        <v>0</v>
      </c>
      <c r="BE39" s="732">
        <v>0</v>
      </c>
      <c r="BF39" s="732">
        <v>38920694</v>
      </c>
      <c r="BG39" s="732">
        <v>0</v>
      </c>
      <c r="BH39" s="732">
        <v>6112.723</v>
      </c>
      <c r="BI39" s="732">
        <v>1278413</v>
      </c>
      <c r="BJ39" s="732">
        <v>12</v>
      </c>
      <c r="BK39" s="732">
        <v>0</v>
      </c>
      <c r="BL39" s="732">
        <v>0</v>
      </c>
      <c r="BM39" s="732">
        <v>0</v>
      </c>
      <c r="BN39" s="732">
        <v>0</v>
      </c>
      <c r="BO39" s="732">
        <v>0</v>
      </c>
      <c r="BP39" s="732">
        <v>0</v>
      </c>
      <c r="BQ39" s="732">
        <v>5392</v>
      </c>
      <c r="BR39" s="732">
        <v>1</v>
      </c>
      <c r="BS39" s="732">
        <v>0</v>
      </c>
      <c r="BT39" s="732">
        <v>0</v>
      </c>
      <c r="BU39" s="732">
        <v>0</v>
      </c>
      <c r="BV39" s="732">
        <v>0</v>
      </c>
      <c r="BW39" s="732">
        <v>0</v>
      </c>
      <c r="BX39" s="732">
        <v>0</v>
      </c>
      <c r="BY39" s="732">
        <v>0</v>
      </c>
      <c r="BZ39" s="732">
        <v>0</v>
      </c>
      <c r="CA39" s="732">
        <v>0</v>
      </c>
      <c r="CB39" s="732">
        <v>0</v>
      </c>
      <c r="CC39" s="732">
        <v>0</v>
      </c>
      <c r="CG39" s="732">
        <v>0</v>
      </c>
      <c r="CH39" s="732">
        <v>835205</v>
      </c>
      <c r="CI39" s="732">
        <v>0</v>
      </c>
      <c r="CJ39" s="732">
        <v>4</v>
      </c>
      <c r="CK39" s="732">
        <v>0</v>
      </c>
      <c r="CL39" s="732">
        <v>0</v>
      </c>
      <c r="CN39" s="732">
        <v>0</v>
      </c>
      <c r="CO39" s="732">
        <v>1</v>
      </c>
      <c r="CP39" s="732">
        <v>0</v>
      </c>
      <c r="CQ39" s="732">
        <v>0</v>
      </c>
      <c r="CR39" s="732">
        <v>4312.7629999999999</v>
      </c>
      <c r="CS39" s="732">
        <v>0</v>
      </c>
      <c r="CT39" s="732">
        <v>0</v>
      </c>
      <c r="CU39" s="732">
        <v>0</v>
      </c>
      <c r="CV39" s="732">
        <v>0</v>
      </c>
      <c r="CW39" s="732">
        <v>0</v>
      </c>
      <c r="CX39" s="732">
        <v>0</v>
      </c>
      <c r="CY39" s="732">
        <v>0</v>
      </c>
      <c r="CZ39" s="732">
        <v>0</v>
      </c>
      <c r="DA39" s="732">
        <v>1</v>
      </c>
      <c r="DB39" s="732">
        <v>28624803</v>
      </c>
      <c r="DC39" s="732">
        <v>0</v>
      </c>
      <c r="DD39" s="732">
        <v>0</v>
      </c>
      <c r="DE39" s="732">
        <v>6033196</v>
      </c>
      <c r="DF39" s="732">
        <v>6033196</v>
      </c>
      <c r="DG39" s="732">
        <v>4611.83</v>
      </c>
      <c r="DH39" s="732">
        <v>0</v>
      </c>
      <c r="DI39" s="732">
        <v>0</v>
      </c>
      <c r="DK39" s="732">
        <v>5392</v>
      </c>
      <c r="DL39" s="732">
        <v>0</v>
      </c>
      <c r="DM39" s="732">
        <v>2776884</v>
      </c>
      <c r="DN39" s="732">
        <v>0</v>
      </c>
      <c r="DO39" s="732">
        <v>0</v>
      </c>
      <c r="DP39" s="732">
        <v>0</v>
      </c>
      <c r="DQ39" s="732">
        <v>0</v>
      </c>
      <c r="DR39" s="732">
        <v>0</v>
      </c>
      <c r="DS39" s="732">
        <v>0</v>
      </c>
      <c r="DT39" s="732">
        <v>0</v>
      </c>
      <c r="DU39" s="732">
        <v>0</v>
      </c>
      <c r="DV39" s="732">
        <v>0</v>
      </c>
      <c r="DW39" s="732">
        <v>0</v>
      </c>
      <c r="DX39" s="732">
        <v>0</v>
      </c>
      <c r="DY39" s="732">
        <v>0</v>
      </c>
      <c r="DZ39" s="732">
        <v>0</v>
      </c>
      <c r="EA39" s="732">
        <v>0</v>
      </c>
      <c r="EB39" s="732">
        <v>0</v>
      </c>
      <c r="EC39" s="732">
        <v>229.792</v>
      </c>
      <c r="ED39" s="732">
        <v>1653376</v>
      </c>
      <c r="EE39" s="732">
        <v>0</v>
      </c>
      <c r="EF39" s="732">
        <v>0</v>
      </c>
      <c r="EG39" s="732">
        <v>0</v>
      </c>
      <c r="EH39" s="732">
        <v>1123508</v>
      </c>
      <c r="EI39" s="732">
        <v>0</v>
      </c>
      <c r="EJ39" s="732">
        <v>0</v>
      </c>
      <c r="EK39" s="732">
        <v>56.243000000000002</v>
      </c>
      <c r="EL39" s="732">
        <v>0</v>
      </c>
      <c r="EM39" s="732">
        <v>0</v>
      </c>
      <c r="EN39" s="732">
        <v>0.60699999999999998</v>
      </c>
      <c r="EO39" s="732">
        <v>0</v>
      </c>
      <c r="EP39" s="732">
        <v>0</v>
      </c>
      <c r="EQ39" s="732">
        <v>56.85</v>
      </c>
      <c r="ER39" s="732">
        <v>0</v>
      </c>
      <c r="ES39" s="732">
        <v>171.76400000000001</v>
      </c>
      <c r="ET39" s="732">
        <v>0</v>
      </c>
      <c r="EU39" s="732">
        <v>3191727</v>
      </c>
      <c r="EV39" s="732">
        <v>0</v>
      </c>
      <c r="EW39" s="732">
        <v>0</v>
      </c>
      <c r="EX39" s="732">
        <v>0</v>
      </c>
      <c r="EZ39" s="732">
        <v>39070914</v>
      </c>
      <c r="FA39" s="732">
        <v>0</v>
      </c>
      <c r="FB39" s="732">
        <v>42262641</v>
      </c>
      <c r="FC39" s="732">
        <v>0.97326799999999991</v>
      </c>
      <c r="FD39" s="732">
        <v>0</v>
      </c>
      <c r="FE39" s="732">
        <v>5889290</v>
      </c>
      <c r="FF39" s="732">
        <v>1254670</v>
      </c>
      <c r="FG39" s="732">
        <v>5.6818E-2</v>
      </c>
      <c r="FH39" s="732">
        <v>5.1494999999999999E-2</v>
      </c>
      <c r="FI39" s="732">
        <v>0</v>
      </c>
      <c r="FJ39" s="732">
        <v>0</v>
      </c>
      <c r="FK39" s="732">
        <v>7625.9440000000004</v>
      </c>
      <c r="FL39" s="732">
        <v>50241806</v>
      </c>
      <c r="FM39" s="732">
        <v>0</v>
      </c>
      <c r="FN39" s="732">
        <v>0</v>
      </c>
      <c r="FO39" s="732">
        <v>994528</v>
      </c>
      <c r="FP39" s="732">
        <v>0</v>
      </c>
      <c r="FQ39" s="732">
        <v>994528</v>
      </c>
      <c r="FR39" s="732">
        <v>994528</v>
      </c>
      <c r="FS39" s="732">
        <v>0</v>
      </c>
      <c r="FT39" s="732">
        <v>0</v>
      </c>
      <c r="FU39" s="732">
        <v>0</v>
      </c>
      <c r="FV39" s="732">
        <v>0</v>
      </c>
      <c r="FW39" s="732">
        <v>0</v>
      </c>
      <c r="FX39" s="732">
        <v>0</v>
      </c>
      <c r="FY39" s="732">
        <v>0</v>
      </c>
      <c r="FZ39" s="732">
        <v>0</v>
      </c>
      <c r="GA39" s="732">
        <v>0</v>
      </c>
      <c r="GB39" s="732">
        <v>1904804</v>
      </c>
      <c r="GC39" s="732">
        <v>1904804</v>
      </c>
      <c r="GD39" s="732">
        <v>215.71100000000001</v>
      </c>
      <c r="GF39" s="732">
        <v>0</v>
      </c>
      <c r="GG39" s="732">
        <v>0</v>
      </c>
      <c r="GH39" s="732">
        <v>0</v>
      </c>
      <c r="GI39" s="732">
        <v>0</v>
      </c>
      <c r="GJ39" s="732">
        <v>0</v>
      </c>
      <c r="GK39" s="732">
        <v>5340.4940000000006</v>
      </c>
      <c r="GL39" s="732">
        <v>64453</v>
      </c>
      <c r="GM39" s="732">
        <v>0</v>
      </c>
      <c r="GN39" s="732">
        <v>413599</v>
      </c>
      <c r="GO39" s="732">
        <v>0</v>
      </c>
      <c r="GP39" s="732">
        <v>49406601</v>
      </c>
      <c r="GQ39" s="732">
        <v>49406601</v>
      </c>
      <c r="GR39" s="732">
        <v>0</v>
      </c>
      <c r="GS39" s="732">
        <v>0</v>
      </c>
      <c r="GT39" s="732">
        <v>0</v>
      </c>
      <c r="HB39" s="732">
        <v>292382768</v>
      </c>
      <c r="HC39" s="732">
        <v>4.6019999999999998E-2</v>
      </c>
      <c r="HD39" s="732">
        <v>835205</v>
      </c>
      <c r="IE39" s="732">
        <v>0</v>
      </c>
    </row>
    <row r="40" spans="1:239" x14ac:dyDescent="0.2">
      <c r="A40" s="734">
        <v>57805</v>
      </c>
      <c r="B40" s="734">
        <v>31709</v>
      </c>
      <c r="C40" s="732">
        <v>35</v>
      </c>
      <c r="D40" s="732">
        <v>2021</v>
      </c>
      <c r="E40" s="732">
        <v>5392</v>
      </c>
      <c r="F40" s="732">
        <v>0</v>
      </c>
      <c r="G40" s="732">
        <v>182.875</v>
      </c>
      <c r="H40" s="732">
        <v>178.26300000000001</v>
      </c>
      <c r="I40" s="732">
        <v>178.26300000000001</v>
      </c>
      <c r="J40" s="732">
        <v>182.875</v>
      </c>
      <c r="K40" s="732">
        <v>0</v>
      </c>
      <c r="L40" s="732">
        <v>6541</v>
      </c>
      <c r="M40" s="732">
        <v>0</v>
      </c>
      <c r="N40" s="732">
        <v>0</v>
      </c>
      <c r="P40" s="732">
        <v>205.43300000000002</v>
      </c>
      <c r="Q40" s="732">
        <v>0</v>
      </c>
      <c r="R40" s="732">
        <v>84551</v>
      </c>
      <c r="S40" s="732">
        <v>411.57400000000001</v>
      </c>
      <c r="U40" s="732">
        <v>59145</v>
      </c>
      <c r="V40" s="732">
        <v>67.256</v>
      </c>
      <c r="W40" s="732">
        <v>43992</v>
      </c>
      <c r="X40" s="732">
        <v>43992</v>
      </c>
      <c r="Z40" s="732">
        <v>0</v>
      </c>
      <c r="AA40" s="732">
        <v>1</v>
      </c>
      <c r="AB40" s="732">
        <v>1</v>
      </c>
      <c r="AC40" s="732">
        <v>0</v>
      </c>
      <c r="AD40" s="732" t="s">
        <v>318</v>
      </c>
      <c r="AE40" s="732">
        <v>0</v>
      </c>
      <c r="AH40" s="732">
        <v>0</v>
      </c>
      <c r="AI40" s="732">
        <v>0</v>
      </c>
      <c r="AJ40" s="732">
        <v>5104</v>
      </c>
      <c r="AK40" s="732" t="s">
        <v>787</v>
      </c>
      <c r="AL40" s="732" t="s">
        <v>327</v>
      </c>
      <c r="AM40" s="732">
        <v>0</v>
      </c>
      <c r="AN40" s="732">
        <v>0</v>
      </c>
      <c r="AO40" s="732">
        <v>0</v>
      </c>
      <c r="AP40" s="732">
        <v>0</v>
      </c>
      <c r="AQ40" s="732">
        <v>0</v>
      </c>
      <c r="AR40" s="732">
        <v>0</v>
      </c>
      <c r="AS40" s="732">
        <v>0</v>
      </c>
      <c r="AT40" s="732">
        <v>0</v>
      </c>
      <c r="AU40" s="732">
        <v>0</v>
      </c>
      <c r="AV40" s="732">
        <v>-19564</v>
      </c>
      <c r="AW40" s="732">
        <v>1755462</v>
      </c>
      <c r="AX40" s="732">
        <v>1755462</v>
      </c>
      <c r="AY40" s="732">
        <v>1156197</v>
      </c>
      <c r="AZ40" s="732">
        <v>84551</v>
      </c>
      <c r="BA40" s="732">
        <v>0</v>
      </c>
      <c r="BB40" s="732">
        <v>0</v>
      </c>
      <c r="BC40" s="732">
        <v>0</v>
      </c>
      <c r="BD40" s="732">
        <v>0</v>
      </c>
      <c r="BE40" s="732">
        <v>0</v>
      </c>
      <c r="BF40" s="732">
        <v>1519394</v>
      </c>
      <c r="BG40" s="732">
        <v>0</v>
      </c>
      <c r="BH40" s="732">
        <v>0</v>
      </c>
      <c r="BI40" s="732">
        <v>0</v>
      </c>
      <c r="BJ40" s="732">
        <v>12</v>
      </c>
      <c r="BK40" s="732">
        <v>0</v>
      </c>
      <c r="BL40" s="732">
        <v>0</v>
      </c>
      <c r="BM40" s="732">
        <v>0</v>
      </c>
      <c r="BN40" s="732">
        <v>0</v>
      </c>
      <c r="BO40" s="732">
        <v>0</v>
      </c>
      <c r="BP40" s="732">
        <v>0</v>
      </c>
      <c r="BQ40" s="732">
        <v>5392</v>
      </c>
      <c r="BR40" s="732">
        <v>1</v>
      </c>
      <c r="BS40" s="732">
        <v>0</v>
      </c>
      <c r="BT40" s="732">
        <v>0</v>
      </c>
      <c r="BU40" s="732">
        <v>0</v>
      </c>
      <c r="BV40" s="732">
        <v>0</v>
      </c>
      <c r="BW40" s="732">
        <v>0</v>
      </c>
      <c r="BX40" s="732">
        <v>0</v>
      </c>
      <c r="BY40" s="732">
        <v>0</v>
      </c>
      <c r="BZ40" s="732">
        <v>0</v>
      </c>
      <c r="CA40" s="732">
        <v>0</v>
      </c>
      <c r="CB40" s="732">
        <v>0</v>
      </c>
      <c r="CC40" s="732">
        <v>0</v>
      </c>
      <c r="CG40" s="732">
        <v>0</v>
      </c>
      <c r="CH40" s="732">
        <v>0</v>
      </c>
      <c r="CI40" s="732">
        <v>0</v>
      </c>
      <c r="CJ40" s="732">
        <v>4</v>
      </c>
      <c r="CK40" s="732">
        <v>0</v>
      </c>
      <c r="CL40" s="732">
        <v>0</v>
      </c>
      <c r="CN40" s="732">
        <v>0</v>
      </c>
      <c r="CO40" s="732">
        <v>1</v>
      </c>
      <c r="CP40" s="732">
        <v>0</v>
      </c>
      <c r="CQ40" s="732">
        <v>0</v>
      </c>
      <c r="CR40" s="732">
        <v>201.27800000000002</v>
      </c>
      <c r="CS40" s="732">
        <v>0</v>
      </c>
      <c r="CT40" s="732">
        <v>0</v>
      </c>
      <c r="CU40" s="732">
        <v>0</v>
      </c>
      <c r="CV40" s="732">
        <v>0</v>
      </c>
      <c r="CW40" s="732">
        <v>0</v>
      </c>
      <c r="CX40" s="732">
        <v>0</v>
      </c>
      <c r="CY40" s="732">
        <v>0</v>
      </c>
      <c r="CZ40" s="732">
        <v>0</v>
      </c>
      <c r="DA40" s="732">
        <v>1</v>
      </c>
      <c r="DB40" s="732">
        <v>1166018</v>
      </c>
      <c r="DC40" s="732">
        <v>0</v>
      </c>
      <c r="DD40" s="732">
        <v>0</v>
      </c>
      <c r="DE40" s="732">
        <v>252484</v>
      </c>
      <c r="DF40" s="732">
        <v>252484</v>
      </c>
      <c r="DG40" s="732">
        <v>193.001</v>
      </c>
      <c r="DH40" s="732">
        <v>0</v>
      </c>
      <c r="DI40" s="732">
        <v>0</v>
      </c>
      <c r="DK40" s="732">
        <v>5392</v>
      </c>
      <c r="DL40" s="732">
        <v>0</v>
      </c>
      <c r="DM40" s="732">
        <v>98632</v>
      </c>
      <c r="DN40" s="732">
        <v>0</v>
      </c>
      <c r="DO40" s="732">
        <v>0</v>
      </c>
      <c r="DP40" s="732">
        <v>0</v>
      </c>
      <c r="DQ40" s="732">
        <v>0</v>
      </c>
      <c r="DR40" s="732">
        <v>0</v>
      </c>
      <c r="DS40" s="732">
        <v>0</v>
      </c>
      <c r="DT40" s="732">
        <v>0</v>
      </c>
      <c r="DU40" s="732">
        <v>0</v>
      </c>
      <c r="DV40" s="732">
        <v>0</v>
      </c>
      <c r="DW40" s="732">
        <v>0</v>
      </c>
      <c r="DX40" s="732">
        <v>0</v>
      </c>
      <c r="DY40" s="732">
        <v>0</v>
      </c>
      <c r="DZ40" s="732">
        <v>0</v>
      </c>
      <c r="EA40" s="732">
        <v>0</v>
      </c>
      <c r="EB40" s="732">
        <v>0</v>
      </c>
      <c r="EC40" s="732">
        <v>6.1000000000000006E-2</v>
      </c>
      <c r="ED40" s="732">
        <v>439</v>
      </c>
      <c r="EE40" s="732">
        <v>0</v>
      </c>
      <c r="EF40" s="732">
        <v>0</v>
      </c>
      <c r="EG40" s="732">
        <v>0</v>
      </c>
      <c r="EH40" s="732">
        <v>98193</v>
      </c>
      <c r="EI40" s="732">
        <v>0</v>
      </c>
      <c r="EJ40" s="732">
        <v>0</v>
      </c>
      <c r="EK40" s="732">
        <v>4.024</v>
      </c>
      <c r="EL40" s="732">
        <v>0</v>
      </c>
      <c r="EM40" s="732">
        <v>0</v>
      </c>
      <c r="EN40" s="732">
        <v>0.58800000000000008</v>
      </c>
      <c r="EO40" s="732">
        <v>0</v>
      </c>
      <c r="EP40" s="732">
        <v>0</v>
      </c>
      <c r="EQ40" s="732">
        <v>4.6120000000000001</v>
      </c>
      <c r="ER40" s="732">
        <v>0</v>
      </c>
      <c r="ES40" s="732">
        <v>15.012</v>
      </c>
      <c r="ET40" s="732">
        <v>0</v>
      </c>
      <c r="EU40" s="732">
        <v>84551</v>
      </c>
      <c r="EV40" s="732">
        <v>0</v>
      </c>
      <c r="EW40" s="732">
        <v>0</v>
      </c>
      <c r="EX40" s="732">
        <v>0</v>
      </c>
      <c r="EZ40" s="732">
        <v>1476575</v>
      </c>
      <c r="FA40" s="732">
        <v>0</v>
      </c>
      <c r="FB40" s="732">
        <v>1561126</v>
      </c>
      <c r="FC40" s="732">
        <v>0.97326799999999991</v>
      </c>
      <c r="FD40" s="732">
        <v>0</v>
      </c>
      <c r="FE40" s="732">
        <v>229907</v>
      </c>
      <c r="FF40" s="732">
        <v>48980</v>
      </c>
      <c r="FG40" s="732">
        <v>5.6818E-2</v>
      </c>
      <c r="FH40" s="732">
        <v>5.1494999999999999E-2</v>
      </c>
      <c r="FI40" s="732">
        <v>0</v>
      </c>
      <c r="FJ40" s="732">
        <v>0</v>
      </c>
      <c r="FK40" s="732">
        <v>297.70300000000003</v>
      </c>
      <c r="FL40" s="732">
        <v>1840013</v>
      </c>
      <c r="FM40" s="732">
        <v>0</v>
      </c>
      <c r="FN40" s="732">
        <v>0</v>
      </c>
      <c r="FO40" s="732">
        <v>0</v>
      </c>
      <c r="FP40" s="732">
        <v>0</v>
      </c>
      <c r="FQ40" s="732">
        <v>0</v>
      </c>
      <c r="FR40" s="732">
        <v>0</v>
      </c>
      <c r="FS40" s="732">
        <v>0</v>
      </c>
      <c r="FT40" s="732">
        <v>0</v>
      </c>
      <c r="FU40" s="732">
        <v>0</v>
      </c>
      <c r="FV40" s="732">
        <v>0</v>
      </c>
      <c r="FW40" s="732">
        <v>0</v>
      </c>
      <c r="FX40" s="732">
        <v>0</v>
      </c>
      <c r="FY40" s="732">
        <v>0</v>
      </c>
      <c r="FZ40" s="732">
        <v>0</v>
      </c>
      <c r="GA40" s="732">
        <v>0</v>
      </c>
      <c r="GB40" s="732">
        <v>0</v>
      </c>
      <c r="GC40" s="732">
        <v>0</v>
      </c>
      <c r="GD40" s="732">
        <v>0</v>
      </c>
      <c r="GF40" s="732">
        <v>0</v>
      </c>
      <c r="GG40" s="732">
        <v>0</v>
      </c>
      <c r="GH40" s="732">
        <v>0</v>
      </c>
      <c r="GI40" s="732">
        <v>0</v>
      </c>
      <c r="GJ40" s="732">
        <v>0</v>
      </c>
      <c r="GK40" s="732">
        <v>5183</v>
      </c>
      <c r="GL40" s="732">
        <v>4467</v>
      </c>
      <c r="GM40" s="732">
        <v>0</v>
      </c>
      <c r="GN40" s="732">
        <v>0</v>
      </c>
      <c r="GO40" s="732">
        <v>0</v>
      </c>
      <c r="GP40" s="732">
        <v>1840013</v>
      </c>
      <c r="GQ40" s="732">
        <v>1840013</v>
      </c>
      <c r="GR40" s="732">
        <v>0</v>
      </c>
      <c r="GS40" s="732">
        <v>0</v>
      </c>
      <c r="GT40" s="732">
        <v>0</v>
      </c>
      <c r="HB40" s="732">
        <v>0</v>
      </c>
      <c r="HC40" s="732">
        <v>0</v>
      </c>
      <c r="HD40" s="732">
        <v>0</v>
      </c>
      <c r="IE40" s="732">
        <v>0</v>
      </c>
    </row>
    <row r="41" spans="1:239" x14ac:dyDescent="0.2">
      <c r="A41" s="734">
        <v>57806</v>
      </c>
      <c r="B41" s="734">
        <v>31709</v>
      </c>
      <c r="C41" s="732">
        <v>35</v>
      </c>
      <c r="D41" s="732">
        <v>2021</v>
      </c>
      <c r="E41" s="732">
        <v>5392</v>
      </c>
      <c r="F41" s="732">
        <v>0</v>
      </c>
      <c r="G41" s="732">
        <v>1096.9770000000001</v>
      </c>
      <c r="H41" s="732">
        <v>1031.971</v>
      </c>
      <c r="I41" s="732">
        <v>1031.971</v>
      </c>
      <c r="J41" s="732">
        <v>1096.9770000000001</v>
      </c>
      <c r="K41" s="732">
        <v>0</v>
      </c>
      <c r="L41" s="732">
        <v>6541</v>
      </c>
      <c r="M41" s="732">
        <v>0</v>
      </c>
      <c r="N41" s="732">
        <v>0</v>
      </c>
      <c r="P41" s="732">
        <v>1232.9570000000001</v>
      </c>
      <c r="Q41" s="732">
        <v>0</v>
      </c>
      <c r="R41" s="732">
        <v>507453</v>
      </c>
      <c r="S41" s="732">
        <v>411.57400000000001</v>
      </c>
      <c r="U41" s="732">
        <v>354980</v>
      </c>
      <c r="V41" s="732">
        <v>275.053</v>
      </c>
      <c r="W41" s="732">
        <v>179912</v>
      </c>
      <c r="X41" s="732">
        <v>179912</v>
      </c>
      <c r="Z41" s="732">
        <v>0</v>
      </c>
      <c r="AA41" s="732">
        <v>1</v>
      </c>
      <c r="AB41" s="732">
        <v>1</v>
      </c>
      <c r="AC41" s="732">
        <v>0</v>
      </c>
      <c r="AD41" s="732" t="s">
        <v>318</v>
      </c>
      <c r="AE41" s="732">
        <v>0</v>
      </c>
      <c r="AH41" s="732">
        <v>0</v>
      </c>
      <c r="AI41" s="732">
        <v>0</v>
      </c>
      <c r="AJ41" s="732">
        <v>5104</v>
      </c>
      <c r="AK41" s="732" t="s">
        <v>787</v>
      </c>
      <c r="AL41" s="732" t="s">
        <v>328</v>
      </c>
      <c r="AM41" s="732">
        <v>0</v>
      </c>
      <c r="AN41" s="732">
        <v>0</v>
      </c>
      <c r="AO41" s="732">
        <v>0</v>
      </c>
      <c r="AP41" s="732">
        <v>0</v>
      </c>
      <c r="AQ41" s="732">
        <v>0</v>
      </c>
      <c r="AR41" s="732">
        <v>0</v>
      </c>
      <c r="AS41" s="732">
        <v>0</v>
      </c>
      <c r="AT41" s="732">
        <v>0</v>
      </c>
      <c r="AU41" s="732">
        <v>0</v>
      </c>
      <c r="AV41" s="732">
        <v>-952460</v>
      </c>
      <c r="AW41" s="732">
        <v>11188830</v>
      </c>
      <c r="AX41" s="732">
        <v>10930713</v>
      </c>
      <c r="AY41" s="732">
        <v>6420595</v>
      </c>
      <c r="AZ41" s="732">
        <v>548153</v>
      </c>
      <c r="BA41" s="732">
        <v>40.582999999999998</v>
      </c>
      <c r="BB41" s="732">
        <v>43052</v>
      </c>
      <c r="BC41" s="732">
        <v>43052</v>
      </c>
      <c r="BD41" s="732">
        <v>54.849000000000004</v>
      </c>
      <c r="BE41" s="732">
        <v>0</v>
      </c>
      <c r="BF41" s="732">
        <v>9445084</v>
      </c>
      <c r="BG41" s="732">
        <v>0</v>
      </c>
      <c r="BH41" s="732">
        <v>148</v>
      </c>
      <c r="BI41" s="732">
        <v>40700</v>
      </c>
      <c r="BJ41" s="732">
        <v>12</v>
      </c>
      <c r="BK41" s="732">
        <v>0</v>
      </c>
      <c r="BL41" s="732">
        <v>0</v>
      </c>
      <c r="BM41" s="732">
        <v>0</v>
      </c>
      <c r="BN41" s="732">
        <v>0</v>
      </c>
      <c r="BO41" s="732">
        <v>0</v>
      </c>
      <c r="BP41" s="732">
        <v>0</v>
      </c>
      <c r="BQ41" s="732">
        <v>5392</v>
      </c>
      <c r="BR41" s="732">
        <v>1</v>
      </c>
      <c r="BS41" s="732">
        <v>0</v>
      </c>
      <c r="BT41" s="732">
        <v>0</v>
      </c>
      <c r="BU41" s="732">
        <v>0</v>
      </c>
      <c r="BV41" s="732">
        <v>0</v>
      </c>
      <c r="BW41" s="732">
        <v>0</v>
      </c>
      <c r="BX41" s="732">
        <v>0</v>
      </c>
      <c r="BY41" s="732">
        <v>0</v>
      </c>
      <c r="BZ41" s="732">
        <v>0</v>
      </c>
      <c r="CA41" s="732">
        <v>0</v>
      </c>
      <c r="CB41" s="732">
        <v>0</v>
      </c>
      <c r="CC41" s="732">
        <v>0</v>
      </c>
      <c r="CG41" s="732">
        <v>0</v>
      </c>
      <c r="CH41" s="732">
        <v>217417</v>
      </c>
      <c r="CI41" s="732">
        <v>0</v>
      </c>
      <c r="CJ41" s="732">
        <v>4</v>
      </c>
      <c r="CK41" s="732">
        <v>0</v>
      </c>
      <c r="CL41" s="732">
        <v>0</v>
      </c>
      <c r="CN41" s="732">
        <v>0</v>
      </c>
      <c r="CO41" s="732">
        <v>1</v>
      </c>
      <c r="CP41" s="732">
        <v>0</v>
      </c>
      <c r="CQ41" s="732">
        <v>0.16700000000000001</v>
      </c>
      <c r="CR41" s="732">
        <v>1156.9349999999999</v>
      </c>
      <c r="CS41" s="732">
        <v>0</v>
      </c>
      <c r="CT41" s="732">
        <v>0</v>
      </c>
      <c r="CU41" s="732">
        <v>0</v>
      </c>
      <c r="CV41" s="732">
        <v>0</v>
      </c>
      <c r="CW41" s="732">
        <v>0</v>
      </c>
      <c r="CX41" s="732">
        <v>0</v>
      </c>
      <c r="CY41" s="732">
        <v>0</v>
      </c>
      <c r="CZ41" s="732">
        <v>0</v>
      </c>
      <c r="DA41" s="732">
        <v>1</v>
      </c>
      <c r="DB41" s="732">
        <v>6750122</v>
      </c>
      <c r="DC41" s="732">
        <v>0</v>
      </c>
      <c r="DD41" s="732">
        <v>0</v>
      </c>
      <c r="DE41" s="732">
        <v>1679729</v>
      </c>
      <c r="DF41" s="732">
        <v>1679729</v>
      </c>
      <c r="DG41" s="732">
        <v>1284</v>
      </c>
      <c r="DH41" s="732">
        <v>0</v>
      </c>
      <c r="DI41" s="732">
        <v>0</v>
      </c>
      <c r="DK41" s="732">
        <v>5392</v>
      </c>
      <c r="DL41" s="732">
        <v>0</v>
      </c>
      <c r="DM41" s="732">
        <v>671985</v>
      </c>
      <c r="DN41" s="732">
        <v>0</v>
      </c>
      <c r="DO41" s="732">
        <v>0</v>
      </c>
      <c r="DP41" s="732">
        <v>0</v>
      </c>
      <c r="DQ41" s="732">
        <v>0</v>
      </c>
      <c r="DR41" s="732">
        <v>0</v>
      </c>
      <c r="DS41" s="732">
        <v>0</v>
      </c>
      <c r="DT41" s="732">
        <v>0</v>
      </c>
      <c r="DU41" s="732">
        <v>0</v>
      </c>
      <c r="DV41" s="732">
        <v>0</v>
      </c>
      <c r="DW41" s="732">
        <v>0</v>
      </c>
      <c r="DX41" s="732">
        <v>0</v>
      </c>
      <c r="DY41" s="732">
        <v>0</v>
      </c>
      <c r="DZ41" s="732">
        <v>0</v>
      </c>
      <c r="EA41" s="732">
        <v>0</v>
      </c>
      <c r="EB41" s="732">
        <v>0</v>
      </c>
      <c r="EC41" s="732">
        <v>29.693000000000001</v>
      </c>
      <c r="ED41" s="732">
        <v>213644</v>
      </c>
      <c r="EE41" s="732">
        <v>0</v>
      </c>
      <c r="EF41" s="732">
        <v>0</v>
      </c>
      <c r="EG41" s="732">
        <v>0</v>
      </c>
      <c r="EH41" s="732">
        <v>458341</v>
      </c>
      <c r="EI41" s="732">
        <v>0</v>
      </c>
      <c r="EJ41" s="732">
        <v>0</v>
      </c>
      <c r="EK41" s="732">
        <v>19.367000000000001</v>
      </c>
      <c r="EL41" s="732">
        <v>0</v>
      </c>
      <c r="EM41" s="732">
        <v>0.61199999999999999</v>
      </c>
      <c r="EN41" s="732">
        <v>2.0270000000000001</v>
      </c>
      <c r="EO41" s="732">
        <v>0</v>
      </c>
      <c r="EP41" s="732">
        <v>0</v>
      </c>
      <c r="EQ41" s="732">
        <v>22.006</v>
      </c>
      <c r="ER41" s="732">
        <v>0</v>
      </c>
      <c r="ES41" s="732">
        <v>70.072000000000003</v>
      </c>
      <c r="ET41" s="732">
        <v>20333</v>
      </c>
      <c r="EU41" s="732">
        <v>548153</v>
      </c>
      <c r="EV41" s="732">
        <v>0</v>
      </c>
      <c r="EW41" s="732">
        <v>0</v>
      </c>
      <c r="EX41" s="732">
        <v>0</v>
      </c>
      <c r="EZ41" s="732">
        <v>9197052</v>
      </c>
      <c r="FA41" s="732">
        <v>0</v>
      </c>
      <c r="FB41" s="732">
        <v>9745205</v>
      </c>
      <c r="FC41" s="732">
        <v>0.97326799999999991</v>
      </c>
      <c r="FD41" s="732">
        <v>0</v>
      </c>
      <c r="FE41" s="732">
        <v>1429184</v>
      </c>
      <c r="FF41" s="732">
        <v>304477</v>
      </c>
      <c r="FG41" s="732">
        <v>5.6818E-2</v>
      </c>
      <c r="FH41" s="732">
        <v>5.1494999999999999E-2</v>
      </c>
      <c r="FI41" s="732">
        <v>0</v>
      </c>
      <c r="FJ41" s="732">
        <v>0</v>
      </c>
      <c r="FK41" s="732">
        <v>1850.6270000000002</v>
      </c>
      <c r="FL41" s="732">
        <v>11696283</v>
      </c>
      <c r="FM41" s="732">
        <v>0</v>
      </c>
      <c r="FN41" s="732">
        <v>0</v>
      </c>
      <c r="FO41" s="732">
        <v>0</v>
      </c>
      <c r="FP41" s="732">
        <v>0</v>
      </c>
      <c r="FQ41" s="732">
        <v>0</v>
      </c>
      <c r="FR41" s="732">
        <v>0</v>
      </c>
      <c r="FS41" s="732">
        <v>0</v>
      </c>
      <c r="FT41" s="732">
        <v>0</v>
      </c>
      <c r="FU41" s="732">
        <v>0</v>
      </c>
      <c r="FV41" s="732">
        <v>0</v>
      </c>
      <c r="FW41" s="732">
        <v>0</v>
      </c>
      <c r="FX41" s="732">
        <v>0</v>
      </c>
      <c r="FY41" s="732">
        <v>0</v>
      </c>
      <c r="FZ41" s="732">
        <v>0</v>
      </c>
      <c r="GA41" s="732">
        <v>0</v>
      </c>
      <c r="GB41" s="732">
        <v>379705</v>
      </c>
      <c r="GC41" s="732">
        <v>379705</v>
      </c>
      <c r="GD41" s="732">
        <v>43</v>
      </c>
      <c r="GF41" s="732">
        <v>0</v>
      </c>
      <c r="GG41" s="732">
        <v>0</v>
      </c>
      <c r="GH41" s="732">
        <v>0</v>
      </c>
      <c r="GI41" s="732">
        <v>0</v>
      </c>
      <c r="GJ41" s="732">
        <v>0</v>
      </c>
      <c r="GK41" s="732">
        <v>5150</v>
      </c>
      <c r="GL41" s="732">
        <v>45560</v>
      </c>
      <c r="GM41" s="732">
        <v>0</v>
      </c>
      <c r="GN41" s="732">
        <v>0</v>
      </c>
      <c r="GO41" s="732">
        <v>0</v>
      </c>
      <c r="GP41" s="732">
        <v>11478866</v>
      </c>
      <c r="GQ41" s="732">
        <v>11478866</v>
      </c>
      <c r="GR41" s="732">
        <v>0</v>
      </c>
      <c r="GS41" s="732">
        <v>0</v>
      </c>
      <c r="GT41" s="732">
        <v>0</v>
      </c>
      <c r="HB41" s="732">
        <v>292382768</v>
      </c>
      <c r="HC41" s="732">
        <v>4.6019999999999998E-2</v>
      </c>
      <c r="HD41" s="732">
        <v>197084</v>
      </c>
      <c r="IE41" s="732">
        <v>0</v>
      </c>
    </row>
    <row r="42" spans="1:239" x14ac:dyDescent="0.2">
      <c r="A42" s="734">
        <v>57807</v>
      </c>
      <c r="B42" s="734">
        <v>31709</v>
      </c>
      <c r="C42" s="732">
        <v>35</v>
      </c>
      <c r="D42" s="732">
        <v>2021</v>
      </c>
      <c r="E42" s="732">
        <v>5392</v>
      </c>
      <c r="F42" s="732">
        <v>0</v>
      </c>
      <c r="G42" s="732">
        <v>5272.9630000000006</v>
      </c>
      <c r="H42" s="732">
        <v>4609.4870000000001</v>
      </c>
      <c r="I42" s="732">
        <v>4609.4870000000001</v>
      </c>
      <c r="J42" s="732">
        <v>5272.9630000000006</v>
      </c>
      <c r="K42" s="732">
        <v>0</v>
      </c>
      <c r="L42" s="732">
        <v>6541</v>
      </c>
      <c r="M42" s="732">
        <v>0</v>
      </c>
      <c r="N42" s="732">
        <v>0</v>
      </c>
      <c r="P42" s="732">
        <v>5324.6670000000004</v>
      </c>
      <c r="Q42" s="732">
        <v>0</v>
      </c>
      <c r="R42" s="732">
        <v>2191494</v>
      </c>
      <c r="S42" s="732">
        <v>411.57400000000001</v>
      </c>
      <c r="U42" s="732">
        <v>1533019</v>
      </c>
      <c r="V42" s="732">
        <v>499.28300000000002</v>
      </c>
      <c r="W42" s="732">
        <v>326581</v>
      </c>
      <c r="X42" s="732">
        <v>326581</v>
      </c>
      <c r="Z42" s="732">
        <v>0</v>
      </c>
      <c r="AA42" s="732">
        <v>1</v>
      </c>
      <c r="AB42" s="732">
        <v>1</v>
      </c>
      <c r="AC42" s="732">
        <v>0</v>
      </c>
      <c r="AD42" s="732" t="s">
        <v>318</v>
      </c>
      <c r="AE42" s="732">
        <v>0</v>
      </c>
      <c r="AH42" s="732">
        <v>0</v>
      </c>
      <c r="AI42" s="732">
        <v>0</v>
      </c>
      <c r="AJ42" s="732">
        <v>5104</v>
      </c>
      <c r="AK42" s="732" t="s">
        <v>787</v>
      </c>
      <c r="AL42" s="732" t="s">
        <v>19</v>
      </c>
      <c r="AM42" s="732">
        <v>0</v>
      </c>
      <c r="AN42" s="732">
        <v>0</v>
      </c>
      <c r="AO42" s="732">
        <v>0</v>
      </c>
      <c r="AP42" s="732">
        <v>0</v>
      </c>
      <c r="AQ42" s="732">
        <v>0</v>
      </c>
      <c r="AR42" s="732">
        <v>0</v>
      </c>
      <c r="AS42" s="732">
        <v>0</v>
      </c>
      <c r="AT42" s="732">
        <v>0</v>
      </c>
      <c r="AU42" s="732">
        <v>0</v>
      </c>
      <c r="AV42" s="732">
        <v>-1054715</v>
      </c>
      <c r="AW42" s="732">
        <v>52261244</v>
      </c>
      <c r="AX42" s="732">
        <v>50921856</v>
      </c>
      <c r="AY42" s="732">
        <v>30558086</v>
      </c>
      <c r="AZ42" s="732">
        <v>2583534</v>
      </c>
      <c r="BA42" s="732">
        <v>0</v>
      </c>
      <c r="BB42" s="732">
        <v>206943</v>
      </c>
      <c r="BC42" s="732">
        <v>206943</v>
      </c>
      <c r="BD42" s="732">
        <v>263.64800000000002</v>
      </c>
      <c r="BE42" s="732">
        <v>0</v>
      </c>
      <c r="BF42" s="732">
        <v>43841096</v>
      </c>
      <c r="BG42" s="732">
        <v>0</v>
      </c>
      <c r="BH42" s="732">
        <v>1425.6000000000001</v>
      </c>
      <c r="BI42" s="732">
        <v>392040</v>
      </c>
      <c r="BJ42" s="732">
        <v>12</v>
      </c>
      <c r="BK42" s="732">
        <v>0</v>
      </c>
      <c r="BL42" s="732">
        <v>0</v>
      </c>
      <c r="BM42" s="732">
        <v>0</v>
      </c>
      <c r="BN42" s="732">
        <v>0</v>
      </c>
      <c r="BO42" s="732">
        <v>0</v>
      </c>
      <c r="BP42" s="732">
        <v>0</v>
      </c>
      <c r="BQ42" s="732">
        <v>5392</v>
      </c>
      <c r="BR42" s="732">
        <v>1</v>
      </c>
      <c r="BS42" s="732">
        <v>0</v>
      </c>
      <c r="BT42" s="732">
        <v>0</v>
      </c>
      <c r="BU42" s="732">
        <v>0</v>
      </c>
      <c r="BV42" s="732">
        <v>0</v>
      </c>
      <c r="BW42" s="732">
        <v>0</v>
      </c>
      <c r="BX42" s="732">
        <v>0</v>
      </c>
      <c r="BY42" s="732">
        <v>0</v>
      </c>
      <c r="BZ42" s="732">
        <v>0</v>
      </c>
      <c r="CA42" s="732">
        <v>0</v>
      </c>
      <c r="CB42" s="732">
        <v>0</v>
      </c>
      <c r="CC42" s="732">
        <v>0</v>
      </c>
      <c r="CG42" s="732">
        <v>0</v>
      </c>
      <c r="CH42" s="732">
        <v>947348</v>
      </c>
      <c r="CI42" s="732">
        <v>0</v>
      </c>
      <c r="CJ42" s="732">
        <v>4</v>
      </c>
      <c r="CK42" s="732">
        <v>0</v>
      </c>
      <c r="CL42" s="732">
        <v>0</v>
      </c>
      <c r="CN42" s="732">
        <v>0</v>
      </c>
      <c r="CO42" s="732">
        <v>1</v>
      </c>
      <c r="CP42" s="732">
        <v>0</v>
      </c>
      <c r="CQ42" s="732">
        <v>0</v>
      </c>
      <c r="CR42" s="732">
        <v>5160.3460000000005</v>
      </c>
      <c r="CS42" s="732">
        <v>0</v>
      </c>
      <c r="CT42" s="732">
        <v>0</v>
      </c>
      <c r="CU42" s="732">
        <v>0</v>
      </c>
      <c r="CV42" s="732">
        <v>0</v>
      </c>
      <c r="CW42" s="732">
        <v>0</v>
      </c>
      <c r="CX42" s="732">
        <v>0</v>
      </c>
      <c r="CY42" s="732">
        <v>0</v>
      </c>
      <c r="CZ42" s="732">
        <v>0</v>
      </c>
      <c r="DA42" s="732">
        <v>1</v>
      </c>
      <c r="DB42" s="732">
        <v>30150654</v>
      </c>
      <c r="DC42" s="732">
        <v>0</v>
      </c>
      <c r="DD42" s="732">
        <v>0</v>
      </c>
      <c r="DE42" s="732">
        <v>5025951</v>
      </c>
      <c r="DF42" s="732">
        <v>5025951</v>
      </c>
      <c r="DG42" s="732">
        <v>3841.8830000000003</v>
      </c>
      <c r="DH42" s="732">
        <v>0</v>
      </c>
      <c r="DI42" s="732">
        <v>0</v>
      </c>
      <c r="DK42" s="732">
        <v>5392</v>
      </c>
      <c r="DL42" s="732">
        <v>0</v>
      </c>
      <c r="DM42" s="732">
        <v>5128657</v>
      </c>
      <c r="DN42" s="732">
        <v>0</v>
      </c>
      <c r="DO42" s="732">
        <v>0</v>
      </c>
      <c r="DP42" s="732">
        <v>0</v>
      </c>
      <c r="DQ42" s="732">
        <v>0</v>
      </c>
      <c r="DR42" s="732">
        <v>0</v>
      </c>
      <c r="DS42" s="732">
        <v>0</v>
      </c>
      <c r="DT42" s="732">
        <v>0</v>
      </c>
      <c r="DU42" s="732">
        <v>0</v>
      </c>
      <c r="DV42" s="732">
        <v>0</v>
      </c>
      <c r="DW42" s="732">
        <v>0</v>
      </c>
      <c r="DX42" s="732">
        <v>0</v>
      </c>
      <c r="DY42" s="732">
        <v>0</v>
      </c>
      <c r="DZ42" s="732">
        <v>0</v>
      </c>
      <c r="EA42" s="732">
        <v>0</v>
      </c>
      <c r="EB42" s="732">
        <v>0</v>
      </c>
      <c r="EC42" s="732">
        <v>183.25300000000001</v>
      </c>
      <c r="ED42" s="732">
        <v>1318524</v>
      </c>
      <c r="EE42" s="732">
        <v>0</v>
      </c>
      <c r="EF42" s="732">
        <v>0</v>
      </c>
      <c r="EG42" s="732">
        <v>0</v>
      </c>
      <c r="EH42" s="732">
        <v>3810133</v>
      </c>
      <c r="EI42" s="732">
        <v>0</v>
      </c>
      <c r="EJ42" s="732">
        <v>0</v>
      </c>
      <c r="EK42" s="732">
        <v>139.99700000000001</v>
      </c>
      <c r="EL42" s="732">
        <v>0</v>
      </c>
      <c r="EM42" s="732">
        <v>36.533000000000001</v>
      </c>
      <c r="EN42" s="732">
        <v>10.582000000000001</v>
      </c>
      <c r="EO42" s="732">
        <v>0</v>
      </c>
      <c r="EP42" s="732">
        <v>0</v>
      </c>
      <c r="EQ42" s="732">
        <v>187.11199999999999</v>
      </c>
      <c r="ER42" s="732">
        <v>0</v>
      </c>
      <c r="ES42" s="732">
        <v>582.5</v>
      </c>
      <c r="ET42" s="732">
        <v>0</v>
      </c>
      <c r="EU42" s="732">
        <v>2583534</v>
      </c>
      <c r="EV42" s="732">
        <v>0</v>
      </c>
      <c r="EW42" s="732">
        <v>0</v>
      </c>
      <c r="EX42" s="732">
        <v>0</v>
      </c>
      <c r="EZ42" s="732">
        <v>42874748</v>
      </c>
      <c r="FA42" s="732">
        <v>0</v>
      </c>
      <c r="FB42" s="732">
        <v>45458282</v>
      </c>
      <c r="FC42" s="732">
        <v>0.97326799999999991</v>
      </c>
      <c r="FD42" s="732">
        <v>0</v>
      </c>
      <c r="FE42" s="732">
        <v>6633821</v>
      </c>
      <c r="FF42" s="732">
        <v>1413287</v>
      </c>
      <c r="FG42" s="732">
        <v>5.6818E-2</v>
      </c>
      <c r="FH42" s="732">
        <v>5.1494999999999999E-2</v>
      </c>
      <c r="FI42" s="732">
        <v>0</v>
      </c>
      <c r="FJ42" s="732">
        <v>0</v>
      </c>
      <c r="FK42" s="732">
        <v>8590.0249999999996</v>
      </c>
      <c r="FL42" s="732">
        <v>54452738</v>
      </c>
      <c r="FM42" s="732">
        <v>0</v>
      </c>
      <c r="FN42" s="732">
        <v>0</v>
      </c>
      <c r="FO42" s="732">
        <v>16927</v>
      </c>
      <c r="FP42" s="732">
        <v>0</v>
      </c>
      <c r="FQ42" s="732">
        <v>20995</v>
      </c>
      <c r="FR42" s="732">
        <v>16927</v>
      </c>
      <c r="FS42" s="732">
        <v>4068</v>
      </c>
      <c r="FT42" s="732">
        <v>0</v>
      </c>
      <c r="FU42" s="732">
        <v>0</v>
      </c>
      <c r="FV42" s="732">
        <v>0</v>
      </c>
      <c r="FW42" s="732">
        <v>0</v>
      </c>
      <c r="FX42" s="732">
        <v>0</v>
      </c>
      <c r="FY42" s="732">
        <v>0</v>
      </c>
      <c r="FZ42" s="732">
        <v>0</v>
      </c>
      <c r="GA42" s="732">
        <v>0</v>
      </c>
      <c r="GB42" s="732">
        <v>4206461</v>
      </c>
      <c r="GC42" s="732">
        <v>4206461</v>
      </c>
      <c r="GD42" s="732">
        <v>476.36400000000003</v>
      </c>
      <c r="GF42" s="732">
        <v>0</v>
      </c>
      <c r="GG42" s="732">
        <v>0</v>
      </c>
      <c r="GH42" s="732">
        <v>0</v>
      </c>
      <c r="GI42" s="732">
        <v>0</v>
      </c>
      <c r="GJ42" s="732">
        <v>0</v>
      </c>
      <c r="GK42" s="732">
        <v>5113</v>
      </c>
      <c r="GL42" s="732">
        <v>97141</v>
      </c>
      <c r="GM42" s="732">
        <v>0</v>
      </c>
      <c r="GN42" s="732">
        <v>0</v>
      </c>
      <c r="GO42" s="732">
        <v>0</v>
      </c>
      <c r="GP42" s="732">
        <v>53505390</v>
      </c>
      <c r="GQ42" s="732">
        <v>53505390</v>
      </c>
      <c r="GR42" s="732">
        <v>0</v>
      </c>
      <c r="GS42" s="732">
        <v>0</v>
      </c>
      <c r="GT42" s="732">
        <v>0</v>
      </c>
      <c r="HB42" s="732">
        <v>292382768</v>
      </c>
      <c r="HC42" s="732">
        <v>4.6019999999999998E-2</v>
      </c>
      <c r="HD42" s="732">
        <v>947348</v>
      </c>
      <c r="IE42" s="732">
        <v>0</v>
      </c>
    </row>
    <row r="43" spans="1:239" x14ac:dyDescent="0.2">
      <c r="A43" s="734">
        <v>57808</v>
      </c>
      <c r="B43" s="734">
        <v>31709</v>
      </c>
      <c r="C43" s="732">
        <v>35</v>
      </c>
      <c r="D43" s="732">
        <v>2021</v>
      </c>
      <c r="E43" s="732">
        <v>5392</v>
      </c>
      <c r="F43" s="732">
        <v>0</v>
      </c>
      <c r="G43" s="732">
        <v>2194.527</v>
      </c>
      <c r="H43" s="732">
        <v>2165.6730000000002</v>
      </c>
      <c r="I43" s="732">
        <v>2165.6730000000002</v>
      </c>
      <c r="J43" s="732">
        <v>2194.527</v>
      </c>
      <c r="K43" s="732">
        <v>0</v>
      </c>
      <c r="L43" s="732">
        <v>6541</v>
      </c>
      <c r="M43" s="732">
        <v>0</v>
      </c>
      <c r="N43" s="732">
        <v>0</v>
      </c>
      <c r="P43" s="732">
        <v>2051.4549999999999</v>
      </c>
      <c r="Q43" s="732">
        <v>0</v>
      </c>
      <c r="R43" s="732">
        <v>844326</v>
      </c>
      <c r="S43" s="732">
        <v>411.57400000000001</v>
      </c>
      <c r="U43" s="732">
        <v>590632</v>
      </c>
      <c r="V43" s="732">
        <v>843.98300000000006</v>
      </c>
      <c r="W43" s="732">
        <v>552049</v>
      </c>
      <c r="X43" s="732">
        <v>552049</v>
      </c>
      <c r="Z43" s="732">
        <v>0</v>
      </c>
      <c r="AA43" s="732">
        <v>1</v>
      </c>
      <c r="AB43" s="732">
        <v>1</v>
      </c>
      <c r="AC43" s="732">
        <v>0</v>
      </c>
      <c r="AD43" s="732" t="s">
        <v>318</v>
      </c>
      <c r="AE43" s="732">
        <v>0</v>
      </c>
      <c r="AH43" s="732">
        <v>0</v>
      </c>
      <c r="AI43" s="732">
        <v>0</v>
      </c>
      <c r="AJ43" s="732">
        <v>5104</v>
      </c>
      <c r="AK43" s="732" t="s">
        <v>787</v>
      </c>
      <c r="AL43" s="732" t="s">
        <v>44</v>
      </c>
      <c r="AM43" s="732">
        <v>0</v>
      </c>
      <c r="AN43" s="732">
        <v>0</v>
      </c>
      <c r="AO43" s="732">
        <v>0</v>
      </c>
      <c r="AP43" s="732">
        <v>0</v>
      </c>
      <c r="AQ43" s="732">
        <v>0</v>
      </c>
      <c r="AR43" s="732">
        <v>0</v>
      </c>
      <c r="AS43" s="732">
        <v>0</v>
      </c>
      <c r="AT43" s="732">
        <v>0</v>
      </c>
      <c r="AU43" s="732">
        <v>0</v>
      </c>
      <c r="AV43" s="732">
        <v>-771420</v>
      </c>
      <c r="AW43" s="732">
        <v>19068153</v>
      </c>
      <c r="AX43" s="732">
        <v>18614601</v>
      </c>
      <c r="AY43" s="732">
        <v>12533717</v>
      </c>
      <c r="AZ43" s="732">
        <v>882627</v>
      </c>
      <c r="BA43" s="732">
        <v>37.25</v>
      </c>
      <c r="BB43" s="732">
        <v>86126</v>
      </c>
      <c r="BC43" s="732">
        <v>86126</v>
      </c>
      <c r="BD43" s="732">
        <v>109.726</v>
      </c>
      <c r="BE43" s="732">
        <v>0</v>
      </c>
      <c r="BF43" s="732">
        <v>15854774</v>
      </c>
      <c r="BG43" s="732">
        <v>0</v>
      </c>
      <c r="BH43" s="732">
        <v>139.27500000000001</v>
      </c>
      <c r="BI43" s="732">
        <v>38301</v>
      </c>
      <c r="BJ43" s="732">
        <v>12</v>
      </c>
      <c r="BK43" s="732">
        <v>0</v>
      </c>
      <c r="BL43" s="732">
        <v>0</v>
      </c>
      <c r="BM43" s="732">
        <v>0</v>
      </c>
      <c r="BN43" s="732">
        <v>0</v>
      </c>
      <c r="BO43" s="732">
        <v>0</v>
      </c>
      <c r="BP43" s="732">
        <v>0</v>
      </c>
      <c r="BQ43" s="732">
        <v>5392</v>
      </c>
      <c r="BR43" s="732">
        <v>1</v>
      </c>
      <c r="BS43" s="732">
        <v>0</v>
      </c>
      <c r="BT43" s="732">
        <v>0</v>
      </c>
      <c r="BU43" s="732">
        <v>0</v>
      </c>
      <c r="BV43" s="732">
        <v>0</v>
      </c>
      <c r="BW43" s="732">
        <v>0</v>
      </c>
      <c r="BX43" s="732">
        <v>0</v>
      </c>
      <c r="BY43" s="732">
        <v>0</v>
      </c>
      <c r="BZ43" s="732">
        <v>0</v>
      </c>
      <c r="CA43" s="732">
        <v>0</v>
      </c>
      <c r="CB43" s="732">
        <v>0</v>
      </c>
      <c r="CC43" s="732">
        <v>0</v>
      </c>
      <c r="CG43" s="732">
        <v>0</v>
      </c>
      <c r="CH43" s="732">
        <v>415251</v>
      </c>
      <c r="CI43" s="732">
        <v>0</v>
      </c>
      <c r="CJ43" s="732">
        <v>4</v>
      </c>
      <c r="CK43" s="732">
        <v>0</v>
      </c>
      <c r="CL43" s="732">
        <v>0</v>
      </c>
      <c r="CN43" s="732">
        <v>0</v>
      </c>
      <c r="CO43" s="732">
        <v>1</v>
      </c>
      <c r="CP43" s="732">
        <v>0</v>
      </c>
      <c r="CQ43" s="732">
        <v>9.4169999999999998</v>
      </c>
      <c r="CR43" s="732">
        <v>1977.7520000000002</v>
      </c>
      <c r="CS43" s="732">
        <v>0</v>
      </c>
      <c r="CT43" s="732">
        <v>0</v>
      </c>
      <c r="CU43" s="732">
        <v>0</v>
      </c>
      <c r="CV43" s="732">
        <v>0</v>
      </c>
      <c r="CW43" s="732">
        <v>0</v>
      </c>
      <c r="CX43" s="732">
        <v>0</v>
      </c>
      <c r="CY43" s="732">
        <v>0</v>
      </c>
      <c r="CZ43" s="732">
        <v>0</v>
      </c>
      <c r="DA43" s="732">
        <v>1</v>
      </c>
      <c r="DB43" s="732">
        <v>14165667</v>
      </c>
      <c r="DC43" s="732">
        <v>0</v>
      </c>
      <c r="DD43" s="732">
        <v>0</v>
      </c>
      <c r="DE43" s="732">
        <v>956294</v>
      </c>
      <c r="DF43" s="732">
        <v>956294</v>
      </c>
      <c r="DG43" s="732">
        <v>731</v>
      </c>
      <c r="DH43" s="732">
        <v>0</v>
      </c>
      <c r="DI43" s="732">
        <v>0</v>
      </c>
      <c r="DK43" s="732">
        <v>5392</v>
      </c>
      <c r="DL43" s="732">
        <v>0</v>
      </c>
      <c r="DM43" s="732">
        <v>454362</v>
      </c>
      <c r="DN43" s="732">
        <v>0</v>
      </c>
      <c r="DO43" s="732">
        <v>0</v>
      </c>
      <c r="DP43" s="732">
        <v>0</v>
      </c>
      <c r="DQ43" s="732">
        <v>0</v>
      </c>
      <c r="DR43" s="732">
        <v>0</v>
      </c>
      <c r="DS43" s="732">
        <v>0</v>
      </c>
      <c r="DT43" s="732">
        <v>0</v>
      </c>
      <c r="DU43" s="732">
        <v>0</v>
      </c>
      <c r="DV43" s="732">
        <v>0</v>
      </c>
      <c r="DW43" s="732">
        <v>0</v>
      </c>
      <c r="DX43" s="732">
        <v>0</v>
      </c>
      <c r="DY43" s="732">
        <v>0</v>
      </c>
      <c r="DZ43" s="732">
        <v>0</v>
      </c>
      <c r="EA43" s="732">
        <v>0</v>
      </c>
      <c r="EB43" s="732">
        <v>0</v>
      </c>
      <c r="EC43" s="732">
        <v>4.6070000000000002</v>
      </c>
      <c r="ED43" s="732">
        <v>33148</v>
      </c>
      <c r="EE43" s="732">
        <v>0</v>
      </c>
      <c r="EF43" s="732">
        <v>0</v>
      </c>
      <c r="EG43" s="732">
        <v>0</v>
      </c>
      <c r="EH43" s="732">
        <v>421214</v>
      </c>
      <c r="EI43" s="732">
        <v>0</v>
      </c>
      <c r="EJ43" s="732">
        <v>0</v>
      </c>
      <c r="EK43" s="732">
        <v>18.018000000000001</v>
      </c>
      <c r="EL43" s="732">
        <v>0</v>
      </c>
      <c r="EM43" s="732">
        <v>0.47400000000000003</v>
      </c>
      <c r="EN43" s="732">
        <v>1.784</v>
      </c>
      <c r="EO43" s="732">
        <v>0</v>
      </c>
      <c r="EP43" s="732">
        <v>0</v>
      </c>
      <c r="EQ43" s="732">
        <v>20.276</v>
      </c>
      <c r="ER43" s="732">
        <v>0</v>
      </c>
      <c r="ES43" s="732">
        <v>64.396000000000001</v>
      </c>
      <c r="ET43" s="732">
        <v>20979</v>
      </c>
      <c r="EU43" s="732">
        <v>882627</v>
      </c>
      <c r="EV43" s="732">
        <v>0</v>
      </c>
      <c r="EW43" s="732">
        <v>0</v>
      </c>
      <c r="EX43" s="732">
        <v>0</v>
      </c>
      <c r="EZ43" s="732">
        <v>15704430</v>
      </c>
      <c r="FA43" s="732">
        <v>0</v>
      </c>
      <c r="FB43" s="732">
        <v>16587057</v>
      </c>
      <c r="FC43" s="732">
        <v>0.97326799999999991</v>
      </c>
      <c r="FD43" s="732">
        <v>0</v>
      </c>
      <c r="FE43" s="732">
        <v>2399067</v>
      </c>
      <c r="FF43" s="732">
        <v>511104</v>
      </c>
      <c r="FG43" s="732">
        <v>5.6818E-2</v>
      </c>
      <c r="FH43" s="732">
        <v>5.1494999999999999E-2</v>
      </c>
      <c r="FI43" s="732">
        <v>0</v>
      </c>
      <c r="FJ43" s="732">
        <v>0</v>
      </c>
      <c r="FK43" s="732">
        <v>3106.5120000000002</v>
      </c>
      <c r="FL43" s="732">
        <v>19912479</v>
      </c>
      <c r="FM43" s="732">
        <v>0</v>
      </c>
      <c r="FN43" s="732">
        <v>0</v>
      </c>
      <c r="FO43" s="732">
        <v>258511</v>
      </c>
      <c r="FP43" s="732">
        <v>0</v>
      </c>
      <c r="FQ43" s="732">
        <v>258511</v>
      </c>
      <c r="FR43" s="732">
        <v>258511</v>
      </c>
      <c r="FS43" s="732">
        <v>0</v>
      </c>
      <c r="FT43" s="732">
        <v>0</v>
      </c>
      <c r="FU43" s="732">
        <v>0</v>
      </c>
      <c r="FV43" s="732">
        <v>0</v>
      </c>
      <c r="FW43" s="732">
        <v>0</v>
      </c>
      <c r="FX43" s="732">
        <v>0</v>
      </c>
      <c r="FY43" s="732">
        <v>0</v>
      </c>
      <c r="FZ43" s="732">
        <v>0</v>
      </c>
      <c r="GA43" s="732">
        <v>0</v>
      </c>
      <c r="GB43" s="732">
        <v>75747</v>
      </c>
      <c r="GC43" s="732">
        <v>75747</v>
      </c>
      <c r="GD43" s="732">
        <v>8.5780000000000012</v>
      </c>
      <c r="GF43" s="732">
        <v>0</v>
      </c>
      <c r="GG43" s="732">
        <v>0</v>
      </c>
      <c r="GH43" s="732">
        <v>0</v>
      </c>
      <c r="GI43" s="732">
        <v>0</v>
      </c>
      <c r="GJ43" s="732">
        <v>0</v>
      </c>
      <c r="GK43" s="732">
        <v>5260</v>
      </c>
      <c r="GL43" s="732">
        <v>42070</v>
      </c>
      <c r="GM43" s="732">
        <v>0</v>
      </c>
      <c r="GN43" s="732">
        <v>68530</v>
      </c>
      <c r="GO43" s="732">
        <v>0</v>
      </c>
      <c r="GP43" s="732">
        <v>19497228</v>
      </c>
      <c r="GQ43" s="732">
        <v>19497228</v>
      </c>
      <c r="GR43" s="732">
        <v>0</v>
      </c>
      <c r="GS43" s="732">
        <v>0</v>
      </c>
      <c r="GT43" s="732">
        <v>0</v>
      </c>
      <c r="HB43" s="732">
        <v>292382768</v>
      </c>
      <c r="HC43" s="732">
        <v>4.6019999999999998E-2</v>
      </c>
      <c r="HD43" s="732">
        <v>394272</v>
      </c>
      <c r="IE43" s="732">
        <v>0</v>
      </c>
    </row>
    <row r="44" spans="1:239" x14ac:dyDescent="0.2">
      <c r="A44" s="734">
        <v>57809</v>
      </c>
      <c r="B44" s="734">
        <v>31709</v>
      </c>
      <c r="C44" s="732">
        <v>35</v>
      </c>
      <c r="D44" s="732">
        <v>2021</v>
      </c>
      <c r="E44" s="732">
        <v>5392</v>
      </c>
      <c r="F44" s="732">
        <v>0</v>
      </c>
      <c r="G44" s="732">
        <v>90.668000000000006</v>
      </c>
      <c r="H44" s="732">
        <v>90.64500000000001</v>
      </c>
      <c r="I44" s="732">
        <v>90.64500000000001</v>
      </c>
      <c r="J44" s="732">
        <v>90.668000000000006</v>
      </c>
      <c r="K44" s="732">
        <v>0</v>
      </c>
      <c r="L44" s="732">
        <v>6541</v>
      </c>
      <c r="M44" s="732">
        <v>0</v>
      </c>
      <c r="N44" s="732">
        <v>0</v>
      </c>
      <c r="P44" s="732">
        <v>99.14800000000001</v>
      </c>
      <c r="Q44" s="732">
        <v>0</v>
      </c>
      <c r="R44" s="732">
        <v>40807</v>
      </c>
      <c r="S44" s="732">
        <v>411.57400000000001</v>
      </c>
      <c r="U44" s="732">
        <v>28545</v>
      </c>
      <c r="V44" s="732">
        <v>8.9640000000000004</v>
      </c>
      <c r="W44" s="732">
        <v>5863</v>
      </c>
      <c r="X44" s="732">
        <v>5863</v>
      </c>
      <c r="Z44" s="732">
        <v>0</v>
      </c>
      <c r="AA44" s="732">
        <v>1</v>
      </c>
      <c r="AB44" s="732">
        <v>1</v>
      </c>
      <c r="AC44" s="732">
        <v>0</v>
      </c>
      <c r="AD44" s="732" t="s">
        <v>318</v>
      </c>
      <c r="AE44" s="732">
        <v>0</v>
      </c>
      <c r="AH44" s="732">
        <v>0</v>
      </c>
      <c r="AI44" s="732">
        <v>0</v>
      </c>
      <c r="AJ44" s="732">
        <v>5104</v>
      </c>
      <c r="AK44" s="732" t="s">
        <v>787</v>
      </c>
      <c r="AL44" s="732" t="s">
        <v>329</v>
      </c>
      <c r="AM44" s="732">
        <v>0</v>
      </c>
      <c r="AN44" s="732">
        <v>0</v>
      </c>
      <c r="AO44" s="732">
        <v>0</v>
      </c>
      <c r="AP44" s="732">
        <v>0</v>
      </c>
      <c r="AQ44" s="732">
        <v>0</v>
      </c>
      <c r="AR44" s="732">
        <v>0</v>
      </c>
      <c r="AS44" s="732">
        <v>0</v>
      </c>
      <c r="AT44" s="732">
        <v>0</v>
      </c>
      <c r="AU44" s="732">
        <v>0</v>
      </c>
      <c r="AV44" s="732">
        <v>-127379</v>
      </c>
      <c r="AW44" s="732">
        <v>961171</v>
      </c>
      <c r="AX44" s="732">
        <v>941881</v>
      </c>
      <c r="AY44" s="732">
        <v>578071</v>
      </c>
      <c r="AZ44" s="732">
        <v>40807</v>
      </c>
      <c r="BA44" s="732">
        <v>6</v>
      </c>
      <c r="BB44" s="732">
        <v>0</v>
      </c>
      <c r="BC44" s="732">
        <v>0</v>
      </c>
      <c r="BD44" s="732">
        <v>0</v>
      </c>
      <c r="BE44" s="732">
        <v>0</v>
      </c>
      <c r="BF44" s="732">
        <v>811455</v>
      </c>
      <c r="BG44" s="732">
        <v>0</v>
      </c>
      <c r="BH44" s="732">
        <v>0</v>
      </c>
      <c r="BI44" s="732">
        <v>0</v>
      </c>
      <c r="BJ44" s="732">
        <v>12</v>
      </c>
      <c r="BK44" s="732">
        <v>0</v>
      </c>
      <c r="BL44" s="732">
        <v>0</v>
      </c>
      <c r="BM44" s="732">
        <v>0</v>
      </c>
      <c r="BN44" s="732">
        <v>0</v>
      </c>
      <c r="BO44" s="732">
        <v>0</v>
      </c>
      <c r="BP44" s="732">
        <v>0</v>
      </c>
      <c r="BQ44" s="732">
        <v>5392</v>
      </c>
      <c r="BR44" s="732">
        <v>1</v>
      </c>
      <c r="BS44" s="732">
        <v>0</v>
      </c>
      <c r="BT44" s="732">
        <v>0</v>
      </c>
      <c r="BU44" s="732">
        <v>0</v>
      </c>
      <c r="BV44" s="732">
        <v>0</v>
      </c>
      <c r="BW44" s="732">
        <v>0</v>
      </c>
      <c r="BX44" s="732">
        <v>0</v>
      </c>
      <c r="BY44" s="732">
        <v>0</v>
      </c>
      <c r="BZ44" s="732">
        <v>0</v>
      </c>
      <c r="CA44" s="732">
        <v>0</v>
      </c>
      <c r="CB44" s="732">
        <v>0</v>
      </c>
      <c r="CC44" s="732">
        <v>0</v>
      </c>
      <c r="CG44" s="732">
        <v>0</v>
      </c>
      <c r="CH44" s="732">
        <v>19290</v>
      </c>
      <c r="CI44" s="732">
        <v>0</v>
      </c>
      <c r="CJ44" s="732">
        <v>4</v>
      </c>
      <c r="CK44" s="732">
        <v>0</v>
      </c>
      <c r="CL44" s="732">
        <v>0</v>
      </c>
      <c r="CN44" s="732">
        <v>0</v>
      </c>
      <c r="CO44" s="732">
        <v>1</v>
      </c>
      <c r="CP44" s="732">
        <v>0</v>
      </c>
      <c r="CQ44" s="732">
        <v>0</v>
      </c>
      <c r="CR44" s="732">
        <v>90.385000000000005</v>
      </c>
      <c r="CS44" s="732">
        <v>0</v>
      </c>
      <c r="CT44" s="732">
        <v>0</v>
      </c>
      <c r="CU44" s="732">
        <v>0</v>
      </c>
      <c r="CV44" s="732">
        <v>0</v>
      </c>
      <c r="CW44" s="732">
        <v>0</v>
      </c>
      <c r="CX44" s="732">
        <v>0</v>
      </c>
      <c r="CY44" s="732">
        <v>0</v>
      </c>
      <c r="CZ44" s="732">
        <v>0</v>
      </c>
      <c r="DA44" s="732">
        <v>1</v>
      </c>
      <c r="DB44" s="732">
        <v>592909</v>
      </c>
      <c r="DC44" s="732">
        <v>0</v>
      </c>
      <c r="DD44" s="732">
        <v>0</v>
      </c>
      <c r="DE44" s="732">
        <v>234219</v>
      </c>
      <c r="DF44" s="732">
        <v>234219</v>
      </c>
      <c r="DG44" s="732">
        <v>179.03900000000002</v>
      </c>
      <c r="DH44" s="732">
        <v>0</v>
      </c>
      <c r="DI44" s="732">
        <v>0</v>
      </c>
      <c r="DK44" s="732">
        <v>5392</v>
      </c>
      <c r="DL44" s="732">
        <v>0</v>
      </c>
      <c r="DM44" s="732">
        <v>752</v>
      </c>
      <c r="DN44" s="732">
        <v>0</v>
      </c>
      <c r="DO44" s="732">
        <v>0</v>
      </c>
      <c r="DP44" s="732">
        <v>0</v>
      </c>
      <c r="DQ44" s="732">
        <v>0</v>
      </c>
      <c r="DR44" s="732">
        <v>0</v>
      </c>
      <c r="DS44" s="732">
        <v>0</v>
      </c>
      <c r="DT44" s="732">
        <v>0</v>
      </c>
      <c r="DU44" s="732">
        <v>0</v>
      </c>
      <c r="DV44" s="732">
        <v>0</v>
      </c>
      <c r="DW44" s="732">
        <v>0</v>
      </c>
      <c r="DX44" s="732">
        <v>0</v>
      </c>
      <c r="DY44" s="732">
        <v>0</v>
      </c>
      <c r="DZ44" s="732">
        <v>0</v>
      </c>
      <c r="EA44" s="732">
        <v>0</v>
      </c>
      <c r="EB44" s="732">
        <v>0</v>
      </c>
      <c r="EC44" s="732">
        <v>0</v>
      </c>
      <c r="ED44" s="732">
        <v>0</v>
      </c>
      <c r="EE44" s="732">
        <v>0</v>
      </c>
      <c r="EF44" s="732">
        <v>0</v>
      </c>
      <c r="EG44" s="732">
        <v>0</v>
      </c>
      <c r="EH44" s="732">
        <v>752</v>
      </c>
      <c r="EI44" s="732">
        <v>0</v>
      </c>
      <c r="EJ44" s="732">
        <v>0</v>
      </c>
      <c r="EK44" s="732">
        <v>0</v>
      </c>
      <c r="EL44" s="732">
        <v>0</v>
      </c>
      <c r="EM44" s="732">
        <v>0</v>
      </c>
      <c r="EN44" s="732">
        <v>2.3E-2</v>
      </c>
      <c r="EO44" s="732">
        <v>0</v>
      </c>
      <c r="EP44" s="732">
        <v>0</v>
      </c>
      <c r="EQ44" s="732">
        <v>2.3E-2</v>
      </c>
      <c r="ER44" s="732">
        <v>0</v>
      </c>
      <c r="ES44" s="732">
        <v>0.115</v>
      </c>
      <c r="ET44" s="732">
        <v>3000</v>
      </c>
      <c r="EU44" s="732">
        <v>40807</v>
      </c>
      <c r="EV44" s="732">
        <v>0</v>
      </c>
      <c r="EW44" s="732">
        <v>0</v>
      </c>
      <c r="EX44" s="732">
        <v>0</v>
      </c>
      <c r="EZ44" s="732">
        <v>792936</v>
      </c>
      <c r="FA44" s="732">
        <v>0</v>
      </c>
      <c r="FB44" s="732">
        <v>833743</v>
      </c>
      <c r="FC44" s="732">
        <v>0.97326799999999991</v>
      </c>
      <c r="FD44" s="732">
        <v>0</v>
      </c>
      <c r="FE44" s="732">
        <v>122786</v>
      </c>
      <c r="FF44" s="732">
        <v>26159</v>
      </c>
      <c r="FG44" s="732">
        <v>5.6818E-2</v>
      </c>
      <c r="FH44" s="732">
        <v>5.1494999999999999E-2</v>
      </c>
      <c r="FI44" s="732">
        <v>0</v>
      </c>
      <c r="FJ44" s="732">
        <v>0</v>
      </c>
      <c r="FK44" s="732">
        <v>158.99299999999999</v>
      </c>
      <c r="FL44" s="732">
        <v>1001978</v>
      </c>
      <c r="FM44" s="732">
        <v>0</v>
      </c>
      <c r="FN44" s="732">
        <v>0</v>
      </c>
      <c r="FO44" s="732">
        <v>0</v>
      </c>
      <c r="FP44" s="732">
        <v>0</v>
      </c>
      <c r="FQ44" s="732">
        <v>0</v>
      </c>
      <c r="FR44" s="732">
        <v>0</v>
      </c>
      <c r="FS44" s="732">
        <v>0</v>
      </c>
      <c r="FT44" s="732">
        <v>0</v>
      </c>
      <c r="FU44" s="732">
        <v>0</v>
      </c>
      <c r="FV44" s="732">
        <v>0</v>
      </c>
      <c r="FW44" s="732">
        <v>0</v>
      </c>
      <c r="FX44" s="732">
        <v>0</v>
      </c>
      <c r="FY44" s="732">
        <v>0</v>
      </c>
      <c r="FZ44" s="732">
        <v>0</v>
      </c>
      <c r="GA44" s="732">
        <v>0</v>
      </c>
      <c r="GB44" s="732">
        <v>0</v>
      </c>
      <c r="GC44" s="732">
        <v>0</v>
      </c>
      <c r="GD44" s="732">
        <v>0</v>
      </c>
      <c r="GF44" s="732">
        <v>0</v>
      </c>
      <c r="GG44" s="732">
        <v>0</v>
      </c>
      <c r="GH44" s="732">
        <v>0</v>
      </c>
      <c r="GI44" s="732">
        <v>0</v>
      </c>
      <c r="GJ44" s="732">
        <v>0</v>
      </c>
      <c r="GK44" s="732">
        <v>5247</v>
      </c>
      <c r="GL44" s="732">
        <v>6421</v>
      </c>
      <c r="GM44" s="732">
        <v>0</v>
      </c>
      <c r="GN44" s="732">
        <v>0</v>
      </c>
      <c r="GO44" s="732">
        <v>0</v>
      </c>
      <c r="GP44" s="732">
        <v>982688</v>
      </c>
      <c r="GQ44" s="732">
        <v>982688</v>
      </c>
      <c r="GR44" s="732">
        <v>0</v>
      </c>
      <c r="GS44" s="732">
        <v>0</v>
      </c>
      <c r="GT44" s="732">
        <v>0</v>
      </c>
      <c r="HB44" s="732">
        <v>292382768</v>
      </c>
      <c r="HC44" s="732">
        <v>4.6019999999999998E-2</v>
      </c>
      <c r="HD44" s="732">
        <v>16290</v>
      </c>
      <c r="IE44" s="732">
        <v>0</v>
      </c>
    </row>
    <row r="45" spans="1:239" x14ac:dyDescent="0.2">
      <c r="A45" s="734">
        <v>57810</v>
      </c>
      <c r="B45" s="734">
        <v>31709</v>
      </c>
      <c r="C45" s="732">
        <v>35</v>
      </c>
      <c r="D45" s="732">
        <v>2021</v>
      </c>
      <c r="E45" s="732">
        <v>5392</v>
      </c>
      <c r="F45" s="732">
        <v>0</v>
      </c>
      <c r="G45" s="732">
        <v>268.452</v>
      </c>
      <c r="H45" s="732">
        <v>263.70699999999999</v>
      </c>
      <c r="I45" s="732">
        <v>263.70699999999999</v>
      </c>
      <c r="J45" s="732">
        <v>268.452</v>
      </c>
      <c r="K45" s="732">
        <v>0</v>
      </c>
      <c r="L45" s="732">
        <v>6541</v>
      </c>
      <c r="M45" s="732">
        <v>0</v>
      </c>
      <c r="N45" s="732">
        <v>0</v>
      </c>
      <c r="P45" s="732">
        <v>361.69</v>
      </c>
      <c r="Q45" s="732">
        <v>0</v>
      </c>
      <c r="R45" s="732">
        <v>148862</v>
      </c>
      <c r="S45" s="732">
        <v>411.57400000000001</v>
      </c>
      <c r="U45" s="732">
        <v>104134</v>
      </c>
      <c r="V45" s="732">
        <v>29.755000000000003</v>
      </c>
      <c r="W45" s="732">
        <v>19463</v>
      </c>
      <c r="X45" s="732">
        <v>19463</v>
      </c>
      <c r="Z45" s="732">
        <v>0</v>
      </c>
      <c r="AA45" s="732">
        <v>1</v>
      </c>
      <c r="AB45" s="732">
        <v>1</v>
      </c>
      <c r="AC45" s="732">
        <v>0</v>
      </c>
      <c r="AD45" s="732" t="s">
        <v>318</v>
      </c>
      <c r="AE45" s="732">
        <v>0</v>
      </c>
      <c r="AH45" s="732">
        <v>0</v>
      </c>
      <c r="AI45" s="732">
        <v>0</v>
      </c>
      <c r="AJ45" s="732">
        <v>5104</v>
      </c>
      <c r="AK45" s="732" t="s">
        <v>787</v>
      </c>
      <c r="AL45" s="732" t="s">
        <v>21</v>
      </c>
      <c r="AM45" s="732">
        <v>0</v>
      </c>
      <c r="AN45" s="732">
        <v>0</v>
      </c>
      <c r="AO45" s="732">
        <v>0</v>
      </c>
      <c r="AP45" s="732">
        <v>0</v>
      </c>
      <c r="AQ45" s="732">
        <v>0</v>
      </c>
      <c r="AR45" s="732">
        <v>0</v>
      </c>
      <c r="AS45" s="732">
        <v>0</v>
      </c>
      <c r="AT45" s="732">
        <v>0</v>
      </c>
      <c r="AU45" s="732">
        <v>0</v>
      </c>
      <c r="AV45" s="732">
        <v>-135733</v>
      </c>
      <c r="AW45" s="732">
        <v>2587386</v>
      </c>
      <c r="AX45" s="732">
        <v>2539156</v>
      </c>
      <c r="AY45" s="732">
        <v>1905559</v>
      </c>
      <c r="AZ45" s="732">
        <v>148862</v>
      </c>
      <c r="BA45" s="732">
        <v>0</v>
      </c>
      <c r="BB45" s="732">
        <v>0</v>
      </c>
      <c r="BC45" s="732">
        <v>0</v>
      </c>
      <c r="BD45" s="732">
        <v>0</v>
      </c>
      <c r="BE45" s="732">
        <v>0</v>
      </c>
      <c r="BF45" s="732">
        <v>2219636</v>
      </c>
      <c r="BG45" s="732">
        <v>0</v>
      </c>
      <c r="BH45" s="732">
        <v>0</v>
      </c>
      <c r="BI45" s="732">
        <v>0</v>
      </c>
      <c r="BJ45" s="732">
        <v>12</v>
      </c>
      <c r="BK45" s="732">
        <v>0</v>
      </c>
      <c r="BL45" s="732">
        <v>0</v>
      </c>
      <c r="BM45" s="732">
        <v>0</v>
      </c>
      <c r="BN45" s="732">
        <v>0</v>
      </c>
      <c r="BO45" s="732">
        <v>0</v>
      </c>
      <c r="BP45" s="732">
        <v>0</v>
      </c>
      <c r="BQ45" s="732">
        <v>5392</v>
      </c>
      <c r="BR45" s="732">
        <v>1</v>
      </c>
      <c r="BS45" s="732">
        <v>0</v>
      </c>
      <c r="BT45" s="732">
        <v>0</v>
      </c>
      <c r="BU45" s="732">
        <v>0</v>
      </c>
      <c r="BV45" s="732">
        <v>0</v>
      </c>
      <c r="BW45" s="732">
        <v>0</v>
      </c>
      <c r="BX45" s="732">
        <v>0</v>
      </c>
      <c r="BY45" s="732">
        <v>0</v>
      </c>
      <c r="BZ45" s="732">
        <v>0</v>
      </c>
      <c r="CA45" s="732">
        <v>0</v>
      </c>
      <c r="CB45" s="732">
        <v>0</v>
      </c>
      <c r="CC45" s="732">
        <v>0</v>
      </c>
      <c r="CG45" s="732">
        <v>0</v>
      </c>
      <c r="CH45" s="732">
        <v>48230</v>
      </c>
      <c r="CI45" s="732">
        <v>0</v>
      </c>
      <c r="CJ45" s="732">
        <v>4</v>
      </c>
      <c r="CK45" s="732">
        <v>0</v>
      </c>
      <c r="CL45" s="732">
        <v>0</v>
      </c>
      <c r="CN45" s="732">
        <v>0</v>
      </c>
      <c r="CO45" s="732">
        <v>1</v>
      </c>
      <c r="CP45" s="732">
        <v>0</v>
      </c>
      <c r="CQ45" s="732">
        <v>0</v>
      </c>
      <c r="CR45" s="732">
        <v>344.88400000000001</v>
      </c>
      <c r="CS45" s="732">
        <v>0</v>
      </c>
      <c r="CT45" s="732">
        <v>0</v>
      </c>
      <c r="CU45" s="732">
        <v>0</v>
      </c>
      <c r="CV45" s="732">
        <v>0</v>
      </c>
      <c r="CW45" s="732">
        <v>0</v>
      </c>
      <c r="CX45" s="732">
        <v>0</v>
      </c>
      <c r="CY45" s="732">
        <v>0</v>
      </c>
      <c r="CZ45" s="732">
        <v>0</v>
      </c>
      <c r="DA45" s="732">
        <v>1</v>
      </c>
      <c r="DB45" s="732">
        <v>1724907</v>
      </c>
      <c r="DC45" s="732">
        <v>0</v>
      </c>
      <c r="DD45" s="732">
        <v>0</v>
      </c>
      <c r="DE45" s="732">
        <v>413867</v>
      </c>
      <c r="DF45" s="732">
        <v>413867</v>
      </c>
      <c r="DG45" s="732">
        <v>316.36400000000003</v>
      </c>
      <c r="DH45" s="732">
        <v>0</v>
      </c>
      <c r="DI45" s="732">
        <v>0</v>
      </c>
      <c r="DK45" s="732">
        <v>5392</v>
      </c>
      <c r="DL45" s="732">
        <v>0</v>
      </c>
      <c r="DM45" s="732">
        <v>122364</v>
      </c>
      <c r="DN45" s="732">
        <v>0</v>
      </c>
      <c r="DO45" s="732">
        <v>0</v>
      </c>
      <c r="DP45" s="732">
        <v>0</v>
      </c>
      <c r="DQ45" s="732">
        <v>0</v>
      </c>
      <c r="DR45" s="732">
        <v>0</v>
      </c>
      <c r="DS45" s="732">
        <v>0</v>
      </c>
      <c r="DT45" s="732">
        <v>0</v>
      </c>
      <c r="DU45" s="732">
        <v>0</v>
      </c>
      <c r="DV45" s="732">
        <v>0</v>
      </c>
      <c r="DW45" s="732">
        <v>0</v>
      </c>
      <c r="DX45" s="732">
        <v>0</v>
      </c>
      <c r="DY45" s="732">
        <v>0</v>
      </c>
      <c r="DZ45" s="732">
        <v>0</v>
      </c>
      <c r="EA45" s="732">
        <v>0</v>
      </c>
      <c r="EB45" s="732">
        <v>0</v>
      </c>
      <c r="EC45" s="732">
        <v>3.3330000000000002</v>
      </c>
      <c r="ED45" s="732">
        <v>23981</v>
      </c>
      <c r="EE45" s="732">
        <v>0</v>
      </c>
      <c r="EF45" s="732">
        <v>0</v>
      </c>
      <c r="EG45" s="732">
        <v>0</v>
      </c>
      <c r="EH45" s="732">
        <v>98383</v>
      </c>
      <c r="EI45" s="732">
        <v>0</v>
      </c>
      <c r="EJ45" s="732">
        <v>0</v>
      </c>
      <c r="EK45" s="732">
        <v>2</v>
      </c>
      <c r="EL45" s="732">
        <v>0</v>
      </c>
      <c r="EM45" s="732">
        <v>2.3420000000000001</v>
      </c>
      <c r="EN45" s="732">
        <v>0.40300000000000002</v>
      </c>
      <c r="EO45" s="732">
        <v>0</v>
      </c>
      <c r="EP45" s="732">
        <v>0</v>
      </c>
      <c r="EQ45" s="732">
        <v>4.7450000000000001</v>
      </c>
      <c r="ER45" s="732">
        <v>0</v>
      </c>
      <c r="ES45" s="732">
        <v>15.041</v>
      </c>
      <c r="ET45" s="732">
        <v>0</v>
      </c>
      <c r="EU45" s="732">
        <v>148862</v>
      </c>
      <c r="EV45" s="732">
        <v>0</v>
      </c>
      <c r="EW45" s="732">
        <v>0</v>
      </c>
      <c r="EX45" s="732">
        <v>0</v>
      </c>
      <c r="EZ45" s="732">
        <v>2131739</v>
      </c>
      <c r="FA45" s="732">
        <v>0</v>
      </c>
      <c r="FB45" s="732">
        <v>2280601</v>
      </c>
      <c r="FC45" s="732">
        <v>0.97326799999999991</v>
      </c>
      <c r="FD45" s="732">
        <v>0</v>
      </c>
      <c r="FE45" s="732">
        <v>335864</v>
      </c>
      <c r="FF45" s="732">
        <v>71553</v>
      </c>
      <c r="FG45" s="732">
        <v>5.6818E-2</v>
      </c>
      <c r="FH45" s="732">
        <v>5.1494999999999999E-2</v>
      </c>
      <c r="FI45" s="732">
        <v>0</v>
      </c>
      <c r="FJ45" s="732">
        <v>0</v>
      </c>
      <c r="FK45" s="732">
        <v>434.90500000000003</v>
      </c>
      <c r="FL45" s="732">
        <v>2736248</v>
      </c>
      <c r="FM45" s="732">
        <v>0</v>
      </c>
      <c r="FN45" s="732">
        <v>0</v>
      </c>
      <c r="FO45" s="732">
        <v>0</v>
      </c>
      <c r="FP45" s="732">
        <v>0</v>
      </c>
      <c r="FQ45" s="732">
        <v>0</v>
      </c>
      <c r="FR45" s="732">
        <v>0</v>
      </c>
      <c r="FS45" s="732">
        <v>0</v>
      </c>
      <c r="FT45" s="732">
        <v>0</v>
      </c>
      <c r="FU45" s="732">
        <v>0</v>
      </c>
      <c r="FV45" s="732">
        <v>0</v>
      </c>
      <c r="FW45" s="732">
        <v>0</v>
      </c>
      <c r="FX45" s="732">
        <v>0</v>
      </c>
      <c r="FY45" s="732">
        <v>0</v>
      </c>
      <c r="FZ45" s="732">
        <v>0</v>
      </c>
      <c r="GA45" s="732">
        <v>0</v>
      </c>
      <c r="GB45" s="732">
        <v>0</v>
      </c>
      <c r="GC45" s="732">
        <v>0</v>
      </c>
      <c r="GD45" s="732">
        <v>0</v>
      </c>
      <c r="GF45" s="732">
        <v>0</v>
      </c>
      <c r="GG45" s="732">
        <v>0</v>
      </c>
      <c r="GH45" s="732">
        <v>0</v>
      </c>
      <c r="GI45" s="732">
        <v>0</v>
      </c>
      <c r="GJ45" s="732">
        <v>0</v>
      </c>
      <c r="GK45" s="732">
        <v>5204</v>
      </c>
      <c r="GL45" s="732">
        <v>14307</v>
      </c>
      <c r="GM45" s="732">
        <v>0</v>
      </c>
      <c r="GN45" s="732">
        <v>0</v>
      </c>
      <c r="GO45" s="732">
        <v>0</v>
      </c>
      <c r="GP45" s="732">
        <v>2688018</v>
      </c>
      <c r="GQ45" s="732">
        <v>2688018</v>
      </c>
      <c r="GR45" s="732">
        <v>0</v>
      </c>
      <c r="GS45" s="732">
        <v>0</v>
      </c>
      <c r="GT45" s="732">
        <v>0</v>
      </c>
      <c r="HB45" s="732">
        <v>292382768</v>
      </c>
      <c r="HC45" s="732">
        <v>4.6019999999999998E-2</v>
      </c>
      <c r="HD45" s="732">
        <v>48230</v>
      </c>
      <c r="IE45" s="732">
        <v>0</v>
      </c>
    </row>
    <row r="46" spans="1:239" x14ac:dyDescent="0.2">
      <c r="A46" s="734">
        <v>57813</v>
      </c>
      <c r="B46" s="734">
        <v>31709</v>
      </c>
      <c r="C46" s="732">
        <v>35</v>
      </c>
      <c r="D46" s="732">
        <v>2021</v>
      </c>
      <c r="E46" s="732">
        <v>5392</v>
      </c>
      <c r="F46" s="732">
        <v>0</v>
      </c>
      <c r="G46" s="732">
        <v>3635.1420000000003</v>
      </c>
      <c r="H46" s="732">
        <v>3513.78</v>
      </c>
      <c r="I46" s="732">
        <v>3513.78</v>
      </c>
      <c r="J46" s="732">
        <v>3635.1420000000003</v>
      </c>
      <c r="K46" s="732">
        <v>0</v>
      </c>
      <c r="L46" s="732">
        <v>6541</v>
      </c>
      <c r="M46" s="732">
        <v>0</v>
      </c>
      <c r="N46" s="732">
        <v>0</v>
      </c>
      <c r="P46" s="732">
        <v>3304.05</v>
      </c>
      <c r="Q46" s="732">
        <v>0</v>
      </c>
      <c r="R46" s="732">
        <v>1359861</v>
      </c>
      <c r="S46" s="732">
        <v>411.57400000000001</v>
      </c>
      <c r="U46" s="732">
        <v>951267</v>
      </c>
      <c r="V46" s="732">
        <v>2108.0129999999999</v>
      </c>
      <c r="W46" s="732">
        <v>1378851</v>
      </c>
      <c r="X46" s="732">
        <v>1378851</v>
      </c>
      <c r="Z46" s="732">
        <v>0</v>
      </c>
      <c r="AA46" s="732">
        <v>1</v>
      </c>
      <c r="AB46" s="732">
        <v>1</v>
      </c>
      <c r="AC46" s="732">
        <v>0</v>
      </c>
      <c r="AD46" s="732" t="s">
        <v>318</v>
      </c>
      <c r="AE46" s="732">
        <v>0</v>
      </c>
      <c r="AH46" s="732">
        <v>0</v>
      </c>
      <c r="AI46" s="732">
        <v>0</v>
      </c>
      <c r="AJ46" s="732">
        <v>5104</v>
      </c>
      <c r="AK46" s="732" t="s">
        <v>787</v>
      </c>
      <c r="AL46" s="732" t="s">
        <v>22</v>
      </c>
      <c r="AM46" s="732">
        <v>0</v>
      </c>
      <c r="AN46" s="732">
        <v>0</v>
      </c>
      <c r="AO46" s="732">
        <v>0</v>
      </c>
      <c r="AP46" s="732">
        <v>0</v>
      </c>
      <c r="AQ46" s="732">
        <v>0</v>
      </c>
      <c r="AR46" s="732">
        <v>0</v>
      </c>
      <c r="AS46" s="732">
        <v>0</v>
      </c>
      <c r="AT46" s="732">
        <v>0</v>
      </c>
      <c r="AU46" s="732">
        <v>0</v>
      </c>
      <c r="AV46" s="732">
        <v>-284353</v>
      </c>
      <c r="AW46" s="732">
        <v>36682828</v>
      </c>
      <c r="AX46" s="732">
        <v>35695504</v>
      </c>
      <c r="AY46" s="732">
        <v>23175846</v>
      </c>
      <c r="AZ46" s="732">
        <v>1618341</v>
      </c>
      <c r="BA46" s="732">
        <v>143</v>
      </c>
      <c r="BB46" s="732">
        <v>0</v>
      </c>
      <c r="BC46" s="732">
        <v>0</v>
      </c>
      <c r="BD46" s="732">
        <v>0</v>
      </c>
      <c r="BE46" s="732">
        <v>0</v>
      </c>
      <c r="BF46" s="732">
        <v>30598526</v>
      </c>
      <c r="BG46" s="732">
        <v>0</v>
      </c>
      <c r="BH46" s="732">
        <v>0</v>
      </c>
      <c r="BI46" s="732">
        <v>0</v>
      </c>
      <c r="BJ46" s="732">
        <v>12</v>
      </c>
      <c r="BK46" s="732">
        <v>0</v>
      </c>
      <c r="BL46" s="732">
        <v>0</v>
      </c>
      <c r="BM46" s="732">
        <v>0</v>
      </c>
      <c r="BN46" s="732">
        <v>0</v>
      </c>
      <c r="BO46" s="732">
        <v>0</v>
      </c>
      <c r="BP46" s="732">
        <v>0</v>
      </c>
      <c r="BQ46" s="732">
        <v>5392</v>
      </c>
      <c r="BR46" s="732">
        <v>1</v>
      </c>
      <c r="BS46" s="732">
        <v>0</v>
      </c>
      <c r="BT46" s="732">
        <v>0</v>
      </c>
      <c r="BU46" s="732">
        <v>0</v>
      </c>
      <c r="BV46" s="732">
        <v>0</v>
      </c>
      <c r="BW46" s="732">
        <v>0</v>
      </c>
      <c r="BX46" s="732">
        <v>0</v>
      </c>
      <c r="BY46" s="732">
        <v>0</v>
      </c>
      <c r="BZ46" s="732">
        <v>0</v>
      </c>
      <c r="CA46" s="732">
        <v>258.48</v>
      </c>
      <c r="CB46" s="732">
        <v>258480</v>
      </c>
      <c r="CC46" s="732">
        <v>0</v>
      </c>
      <c r="CG46" s="732">
        <v>0</v>
      </c>
      <c r="CH46" s="732">
        <v>728844</v>
      </c>
      <c r="CI46" s="732">
        <v>0</v>
      </c>
      <c r="CJ46" s="732">
        <v>4</v>
      </c>
      <c r="CK46" s="732">
        <v>0</v>
      </c>
      <c r="CL46" s="732">
        <v>0</v>
      </c>
      <c r="CN46" s="732">
        <v>0</v>
      </c>
      <c r="CO46" s="732">
        <v>1</v>
      </c>
      <c r="CP46" s="732">
        <v>0</v>
      </c>
      <c r="CQ46" s="732">
        <v>17</v>
      </c>
      <c r="CR46" s="732">
        <v>3210.62</v>
      </c>
      <c r="CS46" s="732">
        <v>0</v>
      </c>
      <c r="CT46" s="732">
        <v>0</v>
      </c>
      <c r="CU46" s="732">
        <v>0</v>
      </c>
      <c r="CV46" s="732">
        <v>0</v>
      </c>
      <c r="CW46" s="732">
        <v>0</v>
      </c>
      <c r="CX46" s="732">
        <v>0</v>
      </c>
      <c r="CY46" s="732">
        <v>0</v>
      </c>
      <c r="CZ46" s="732">
        <v>0</v>
      </c>
      <c r="DA46" s="732">
        <v>1</v>
      </c>
      <c r="DB46" s="732">
        <v>22983635</v>
      </c>
      <c r="DC46" s="732">
        <v>0</v>
      </c>
      <c r="DD46" s="732">
        <v>0</v>
      </c>
      <c r="DE46" s="732">
        <v>4287403</v>
      </c>
      <c r="DF46" s="732">
        <v>4287403</v>
      </c>
      <c r="DG46" s="732">
        <v>3277.33</v>
      </c>
      <c r="DH46" s="732">
        <v>0</v>
      </c>
      <c r="DI46" s="732">
        <v>0</v>
      </c>
      <c r="DK46" s="732">
        <v>5392</v>
      </c>
      <c r="DL46" s="732">
        <v>0</v>
      </c>
      <c r="DM46" s="732">
        <v>2789064</v>
      </c>
      <c r="DN46" s="732">
        <v>0</v>
      </c>
      <c r="DO46" s="732">
        <v>0</v>
      </c>
      <c r="DP46" s="732">
        <v>0</v>
      </c>
      <c r="DQ46" s="732">
        <v>0</v>
      </c>
      <c r="DR46" s="732">
        <v>0</v>
      </c>
      <c r="DS46" s="732">
        <v>0</v>
      </c>
      <c r="DT46" s="732">
        <v>0</v>
      </c>
      <c r="DU46" s="732">
        <v>0</v>
      </c>
      <c r="DV46" s="732">
        <v>0</v>
      </c>
      <c r="DW46" s="732">
        <v>0</v>
      </c>
      <c r="DX46" s="732">
        <v>0</v>
      </c>
      <c r="DY46" s="732">
        <v>0</v>
      </c>
      <c r="DZ46" s="732">
        <v>0</v>
      </c>
      <c r="EA46" s="732">
        <v>0</v>
      </c>
      <c r="EB46" s="732">
        <v>0</v>
      </c>
      <c r="EC46" s="732">
        <v>39.792000000000002</v>
      </c>
      <c r="ED46" s="732">
        <v>286307</v>
      </c>
      <c r="EE46" s="732">
        <v>0</v>
      </c>
      <c r="EF46" s="732">
        <v>0</v>
      </c>
      <c r="EG46" s="732">
        <v>0</v>
      </c>
      <c r="EH46" s="732">
        <v>2502757</v>
      </c>
      <c r="EI46" s="732">
        <v>0</v>
      </c>
      <c r="EJ46" s="732">
        <v>0</v>
      </c>
      <c r="EK46" s="732">
        <v>81.75</v>
      </c>
      <c r="EL46" s="732">
        <v>2.6720000000000002</v>
      </c>
      <c r="EM46" s="732">
        <v>30.342000000000002</v>
      </c>
      <c r="EN46" s="732">
        <v>9.27</v>
      </c>
      <c r="EO46" s="732">
        <v>0</v>
      </c>
      <c r="EP46" s="732">
        <v>0</v>
      </c>
      <c r="EQ46" s="732">
        <v>121.36200000000001</v>
      </c>
      <c r="ER46" s="732">
        <v>0</v>
      </c>
      <c r="ES46" s="732">
        <v>382.62600000000003</v>
      </c>
      <c r="ET46" s="732">
        <v>75750</v>
      </c>
      <c r="EU46" s="732">
        <v>1618341</v>
      </c>
      <c r="EV46" s="732">
        <v>0</v>
      </c>
      <c r="EW46" s="732">
        <v>0</v>
      </c>
      <c r="EX46" s="732">
        <v>0</v>
      </c>
      <c r="EZ46" s="732">
        <v>30079092</v>
      </c>
      <c r="FA46" s="732">
        <v>0</v>
      </c>
      <c r="FB46" s="732">
        <v>31697433</v>
      </c>
      <c r="FC46" s="732">
        <v>0.97326799999999991</v>
      </c>
      <c r="FD46" s="732">
        <v>0</v>
      </c>
      <c r="FE46" s="732">
        <v>4630020</v>
      </c>
      <c r="FF46" s="732">
        <v>986392</v>
      </c>
      <c r="FG46" s="732">
        <v>5.6818E-2</v>
      </c>
      <c r="FH46" s="732">
        <v>5.1494999999999999E-2</v>
      </c>
      <c r="FI46" s="732">
        <v>0</v>
      </c>
      <c r="FJ46" s="732">
        <v>0</v>
      </c>
      <c r="FK46" s="732">
        <v>5995.3360000000002</v>
      </c>
      <c r="FL46" s="732">
        <v>38042689</v>
      </c>
      <c r="FM46" s="732">
        <v>0</v>
      </c>
      <c r="FN46" s="732">
        <v>0</v>
      </c>
      <c r="FO46" s="732">
        <v>0</v>
      </c>
      <c r="FP46" s="732">
        <v>0</v>
      </c>
      <c r="FQ46" s="732">
        <v>0</v>
      </c>
      <c r="FR46" s="732">
        <v>0</v>
      </c>
      <c r="FS46" s="732">
        <v>0</v>
      </c>
      <c r="FT46" s="732">
        <v>0</v>
      </c>
      <c r="FU46" s="732">
        <v>0</v>
      </c>
      <c r="FV46" s="732">
        <v>0</v>
      </c>
      <c r="FW46" s="732">
        <v>0</v>
      </c>
      <c r="FX46" s="732">
        <v>0</v>
      </c>
      <c r="FY46" s="732">
        <v>0</v>
      </c>
      <c r="FZ46" s="732">
        <v>0</v>
      </c>
      <c r="GA46" s="732">
        <v>0</v>
      </c>
      <c r="GB46" s="732">
        <v>0</v>
      </c>
      <c r="GC46" s="732">
        <v>0</v>
      </c>
      <c r="GD46" s="732">
        <v>0</v>
      </c>
      <c r="GF46" s="732">
        <v>0</v>
      </c>
      <c r="GG46" s="732">
        <v>0</v>
      </c>
      <c r="GH46" s="732">
        <v>0</v>
      </c>
      <c r="GI46" s="732">
        <v>0</v>
      </c>
      <c r="GJ46" s="732">
        <v>0</v>
      </c>
      <c r="GK46" s="732">
        <v>5246.9390000000003</v>
      </c>
      <c r="GL46" s="732">
        <v>17937</v>
      </c>
      <c r="GM46" s="732">
        <v>0</v>
      </c>
      <c r="GN46" s="732">
        <v>0</v>
      </c>
      <c r="GO46" s="732">
        <v>0</v>
      </c>
      <c r="GP46" s="732">
        <v>37313845</v>
      </c>
      <c r="GQ46" s="732">
        <v>37313845</v>
      </c>
      <c r="GR46" s="732">
        <v>0</v>
      </c>
      <c r="GS46" s="732">
        <v>0</v>
      </c>
      <c r="GT46" s="732">
        <v>0</v>
      </c>
      <c r="HB46" s="732">
        <v>292382768</v>
      </c>
      <c r="HC46" s="732">
        <v>4.6019999999999998E-2</v>
      </c>
      <c r="HD46" s="732">
        <v>653094</v>
      </c>
      <c r="IE46" s="732">
        <v>0</v>
      </c>
    </row>
    <row r="47" spans="1:239" x14ac:dyDescent="0.2">
      <c r="A47" s="734">
        <v>57814</v>
      </c>
      <c r="B47" s="734">
        <v>31709</v>
      </c>
      <c r="C47" s="732">
        <v>35</v>
      </c>
      <c r="D47" s="732">
        <v>2021</v>
      </c>
      <c r="E47" s="732">
        <v>5392</v>
      </c>
      <c r="F47" s="732">
        <v>0</v>
      </c>
      <c r="G47" s="732">
        <v>226.80500000000001</v>
      </c>
      <c r="H47" s="732">
        <v>159.49</v>
      </c>
      <c r="I47" s="732">
        <v>159.49</v>
      </c>
      <c r="J47" s="732">
        <v>226.80500000000001</v>
      </c>
      <c r="K47" s="732">
        <v>0</v>
      </c>
      <c r="L47" s="732">
        <v>6541</v>
      </c>
      <c r="M47" s="732">
        <v>0</v>
      </c>
      <c r="N47" s="732">
        <v>0</v>
      </c>
      <c r="P47" s="732">
        <v>431.38500000000005</v>
      </c>
      <c r="Q47" s="732">
        <v>0</v>
      </c>
      <c r="R47" s="732">
        <v>177547</v>
      </c>
      <c r="S47" s="732">
        <v>411.57400000000001</v>
      </c>
      <c r="U47" s="732">
        <v>124200</v>
      </c>
      <c r="V47" s="732">
        <v>50.233000000000004</v>
      </c>
      <c r="W47" s="732">
        <v>32857</v>
      </c>
      <c r="X47" s="732">
        <v>32857</v>
      </c>
      <c r="Z47" s="732">
        <v>0</v>
      </c>
      <c r="AA47" s="732">
        <v>1</v>
      </c>
      <c r="AB47" s="732">
        <v>1</v>
      </c>
      <c r="AC47" s="732">
        <v>0</v>
      </c>
      <c r="AD47" s="732" t="s">
        <v>318</v>
      </c>
      <c r="AE47" s="732">
        <v>0</v>
      </c>
      <c r="AH47" s="732">
        <v>0</v>
      </c>
      <c r="AI47" s="732">
        <v>0</v>
      </c>
      <c r="AJ47" s="732">
        <v>5104</v>
      </c>
      <c r="AK47" s="732" t="s">
        <v>787</v>
      </c>
      <c r="AL47" s="732" t="s">
        <v>330</v>
      </c>
      <c r="AM47" s="732">
        <v>0</v>
      </c>
      <c r="AN47" s="732">
        <v>0</v>
      </c>
      <c r="AO47" s="732">
        <v>0</v>
      </c>
      <c r="AP47" s="732">
        <v>0</v>
      </c>
      <c r="AQ47" s="732">
        <v>0</v>
      </c>
      <c r="AR47" s="732">
        <v>0</v>
      </c>
      <c r="AS47" s="732">
        <v>0</v>
      </c>
      <c r="AT47" s="732">
        <v>0</v>
      </c>
      <c r="AU47" s="732">
        <v>0</v>
      </c>
      <c r="AV47" s="732">
        <v>-241152</v>
      </c>
      <c r="AW47" s="732">
        <v>3974037</v>
      </c>
      <c r="AX47" s="732">
        <v>3870918</v>
      </c>
      <c r="AY47" s="732">
        <v>2788909</v>
      </c>
      <c r="AZ47" s="732">
        <v>239918</v>
      </c>
      <c r="BA47" s="732">
        <v>0</v>
      </c>
      <c r="BB47" s="732">
        <v>0</v>
      </c>
      <c r="BC47" s="732">
        <v>0</v>
      </c>
      <c r="BD47" s="732">
        <v>0</v>
      </c>
      <c r="BE47" s="732">
        <v>0</v>
      </c>
      <c r="BF47" s="732">
        <v>3299242</v>
      </c>
      <c r="BG47" s="732">
        <v>0</v>
      </c>
      <c r="BH47" s="732">
        <v>337.96</v>
      </c>
      <c r="BI47" s="732">
        <v>62371</v>
      </c>
      <c r="BJ47" s="732">
        <v>12</v>
      </c>
      <c r="BK47" s="732">
        <v>0</v>
      </c>
      <c r="BL47" s="732">
        <v>0</v>
      </c>
      <c r="BM47" s="732">
        <v>0</v>
      </c>
      <c r="BN47" s="732">
        <v>0</v>
      </c>
      <c r="BO47" s="732">
        <v>0</v>
      </c>
      <c r="BP47" s="732">
        <v>0</v>
      </c>
      <c r="BQ47" s="732">
        <v>5392</v>
      </c>
      <c r="BR47" s="732">
        <v>1</v>
      </c>
      <c r="BS47" s="732">
        <v>0</v>
      </c>
      <c r="BT47" s="732">
        <v>0</v>
      </c>
      <c r="BU47" s="732">
        <v>0</v>
      </c>
      <c r="BV47" s="732">
        <v>0</v>
      </c>
      <c r="BW47" s="732">
        <v>0</v>
      </c>
      <c r="BX47" s="732">
        <v>0</v>
      </c>
      <c r="BY47" s="732">
        <v>0</v>
      </c>
      <c r="BZ47" s="732">
        <v>0</v>
      </c>
      <c r="CA47" s="732">
        <v>0</v>
      </c>
      <c r="CB47" s="732">
        <v>0</v>
      </c>
      <c r="CC47" s="732">
        <v>0</v>
      </c>
      <c r="CG47" s="732">
        <v>0</v>
      </c>
      <c r="CH47" s="732">
        <v>40748</v>
      </c>
      <c r="CI47" s="732">
        <v>0</v>
      </c>
      <c r="CJ47" s="732">
        <v>4</v>
      </c>
      <c r="CK47" s="732">
        <v>0</v>
      </c>
      <c r="CL47" s="732">
        <v>0</v>
      </c>
      <c r="CN47" s="732">
        <v>0</v>
      </c>
      <c r="CO47" s="732">
        <v>1</v>
      </c>
      <c r="CP47" s="732">
        <v>0</v>
      </c>
      <c r="CQ47" s="732">
        <v>0</v>
      </c>
      <c r="CR47" s="732">
        <v>422.88600000000002</v>
      </c>
      <c r="CS47" s="732">
        <v>0</v>
      </c>
      <c r="CT47" s="732">
        <v>0</v>
      </c>
      <c r="CU47" s="732">
        <v>0</v>
      </c>
      <c r="CV47" s="732">
        <v>0</v>
      </c>
      <c r="CW47" s="732">
        <v>0</v>
      </c>
      <c r="CX47" s="732">
        <v>0</v>
      </c>
      <c r="CY47" s="732">
        <v>0</v>
      </c>
      <c r="CZ47" s="732">
        <v>0</v>
      </c>
      <c r="DA47" s="732">
        <v>1</v>
      </c>
      <c r="DB47" s="732">
        <v>1043224</v>
      </c>
      <c r="DC47" s="732">
        <v>0</v>
      </c>
      <c r="DD47" s="732">
        <v>0</v>
      </c>
      <c r="DE47" s="732">
        <v>704996</v>
      </c>
      <c r="DF47" s="732">
        <v>704996</v>
      </c>
      <c r="DG47" s="732">
        <v>538.90499999999997</v>
      </c>
      <c r="DH47" s="732">
        <v>0</v>
      </c>
      <c r="DI47" s="732">
        <v>0</v>
      </c>
      <c r="DK47" s="732">
        <v>5392</v>
      </c>
      <c r="DL47" s="732">
        <v>0</v>
      </c>
      <c r="DM47" s="732">
        <v>1530449</v>
      </c>
      <c r="DN47" s="732">
        <v>0</v>
      </c>
      <c r="DO47" s="732">
        <v>0</v>
      </c>
      <c r="DP47" s="732">
        <v>0</v>
      </c>
      <c r="DQ47" s="732">
        <v>0</v>
      </c>
      <c r="DR47" s="732">
        <v>0</v>
      </c>
      <c r="DS47" s="732">
        <v>0</v>
      </c>
      <c r="DT47" s="732">
        <v>0</v>
      </c>
      <c r="DU47" s="732">
        <v>0</v>
      </c>
      <c r="DV47" s="732">
        <v>0</v>
      </c>
      <c r="DW47" s="732">
        <v>0</v>
      </c>
      <c r="DX47" s="732">
        <v>0</v>
      </c>
      <c r="DY47" s="732">
        <v>0</v>
      </c>
      <c r="DZ47" s="732">
        <v>0</v>
      </c>
      <c r="EA47" s="732">
        <v>0</v>
      </c>
      <c r="EB47" s="732">
        <v>0</v>
      </c>
      <c r="EC47" s="732">
        <v>3.7999999999999999E-2</v>
      </c>
      <c r="ED47" s="732">
        <v>273</v>
      </c>
      <c r="EE47" s="732">
        <v>0</v>
      </c>
      <c r="EF47" s="732">
        <v>0</v>
      </c>
      <c r="EG47" s="732">
        <v>0</v>
      </c>
      <c r="EH47" s="732">
        <v>5233</v>
      </c>
      <c r="EI47" s="732">
        <v>1524943</v>
      </c>
      <c r="EJ47" s="732">
        <v>58.284000000000006</v>
      </c>
      <c r="EK47" s="732">
        <v>0</v>
      </c>
      <c r="EL47" s="732">
        <v>0</v>
      </c>
      <c r="EM47" s="732">
        <v>0</v>
      </c>
      <c r="EN47" s="732">
        <v>0.16</v>
      </c>
      <c r="EO47" s="732">
        <v>0</v>
      </c>
      <c r="EP47" s="732">
        <v>0</v>
      </c>
      <c r="EQ47" s="732">
        <v>58.444000000000003</v>
      </c>
      <c r="ER47" s="732">
        <v>0</v>
      </c>
      <c r="ES47" s="732">
        <v>0.8</v>
      </c>
      <c r="ET47" s="732">
        <v>0</v>
      </c>
      <c r="EU47" s="732">
        <v>239918</v>
      </c>
      <c r="EV47" s="732">
        <v>0</v>
      </c>
      <c r="EW47" s="732">
        <v>0</v>
      </c>
      <c r="EX47" s="732">
        <v>0</v>
      </c>
      <c r="EZ47" s="732">
        <v>3265337</v>
      </c>
      <c r="FA47" s="732">
        <v>0</v>
      </c>
      <c r="FB47" s="732">
        <v>3505255</v>
      </c>
      <c r="FC47" s="732">
        <v>0.97326799999999991</v>
      </c>
      <c r="FD47" s="732">
        <v>0</v>
      </c>
      <c r="FE47" s="732">
        <v>499225</v>
      </c>
      <c r="FF47" s="732">
        <v>106356</v>
      </c>
      <c r="FG47" s="732">
        <v>5.6818E-2</v>
      </c>
      <c r="FH47" s="732">
        <v>5.1494999999999999E-2</v>
      </c>
      <c r="FI47" s="732">
        <v>0</v>
      </c>
      <c r="FJ47" s="732">
        <v>0</v>
      </c>
      <c r="FK47" s="732">
        <v>646.43799999999999</v>
      </c>
      <c r="FL47" s="732">
        <v>4151584</v>
      </c>
      <c r="FM47" s="732">
        <v>0</v>
      </c>
      <c r="FN47" s="732">
        <v>0</v>
      </c>
      <c r="FO47" s="732">
        <v>53024</v>
      </c>
      <c r="FP47" s="732">
        <v>0</v>
      </c>
      <c r="FQ47" s="732">
        <v>53024</v>
      </c>
      <c r="FR47" s="732">
        <v>53024</v>
      </c>
      <c r="FS47" s="732">
        <v>0</v>
      </c>
      <c r="FT47" s="732">
        <v>0</v>
      </c>
      <c r="FU47" s="732">
        <v>0</v>
      </c>
      <c r="FV47" s="732">
        <v>0</v>
      </c>
      <c r="FW47" s="732">
        <v>0</v>
      </c>
      <c r="FX47" s="732">
        <v>0</v>
      </c>
      <c r="FY47" s="732">
        <v>0</v>
      </c>
      <c r="FZ47" s="732">
        <v>0</v>
      </c>
      <c r="GA47" s="732">
        <v>0</v>
      </c>
      <c r="GB47" s="732">
        <v>78334</v>
      </c>
      <c r="GC47" s="732">
        <v>78334</v>
      </c>
      <c r="GD47" s="732">
        <v>8.8710000000000004</v>
      </c>
      <c r="GF47" s="732">
        <v>0</v>
      </c>
      <c r="GG47" s="732">
        <v>0</v>
      </c>
      <c r="GH47" s="732">
        <v>0</v>
      </c>
      <c r="GI47" s="732">
        <v>0</v>
      </c>
      <c r="GJ47" s="732">
        <v>0</v>
      </c>
      <c r="GK47" s="732">
        <v>5406</v>
      </c>
      <c r="GL47" s="732">
        <v>22847</v>
      </c>
      <c r="GM47" s="732">
        <v>0</v>
      </c>
      <c r="GN47" s="732">
        <v>147575</v>
      </c>
      <c r="GO47" s="732">
        <v>0</v>
      </c>
      <c r="GP47" s="732">
        <v>4110836</v>
      </c>
      <c r="GQ47" s="732">
        <v>4110836</v>
      </c>
      <c r="GR47" s="732">
        <v>0</v>
      </c>
      <c r="GS47" s="732">
        <v>0</v>
      </c>
      <c r="GT47" s="732">
        <v>0</v>
      </c>
      <c r="HB47" s="732">
        <v>292382768</v>
      </c>
      <c r="HC47" s="732">
        <v>4.6019999999999998E-2</v>
      </c>
      <c r="HD47" s="732">
        <v>40748</v>
      </c>
      <c r="IE47" s="732">
        <v>0</v>
      </c>
    </row>
    <row r="48" spans="1:239" x14ac:dyDescent="0.2">
      <c r="A48" s="734">
        <v>57816</v>
      </c>
      <c r="B48" s="734">
        <v>31709</v>
      </c>
      <c r="C48" s="732">
        <v>35</v>
      </c>
      <c r="D48" s="732">
        <v>2021</v>
      </c>
      <c r="E48" s="732">
        <v>5392</v>
      </c>
      <c r="F48" s="732">
        <v>0</v>
      </c>
      <c r="G48" s="732">
        <v>1099.452</v>
      </c>
      <c r="H48" s="732">
        <v>1085.0940000000001</v>
      </c>
      <c r="I48" s="732">
        <v>1085.0940000000001</v>
      </c>
      <c r="J48" s="732">
        <v>1099.452</v>
      </c>
      <c r="K48" s="732">
        <v>0</v>
      </c>
      <c r="L48" s="732">
        <v>6541</v>
      </c>
      <c r="M48" s="732">
        <v>0</v>
      </c>
      <c r="N48" s="732">
        <v>0</v>
      </c>
      <c r="P48" s="732">
        <v>1376.67</v>
      </c>
      <c r="Q48" s="732">
        <v>0</v>
      </c>
      <c r="R48" s="732">
        <v>566602</v>
      </c>
      <c r="S48" s="732">
        <v>411.57400000000001</v>
      </c>
      <c r="U48" s="732">
        <v>396356</v>
      </c>
      <c r="V48" s="732">
        <v>10.427000000000001</v>
      </c>
      <c r="W48" s="732">
        <v>6820</v>
      </c>
      <c r="X48" s="732">
        <v>6820</v>
      </c>
      <c r="Z48" s="732">
        <v>0</v>
      </c>
      <c r="AA48" s="732">
        <v>1</v>
      </c>
      <c r="AB48" s="732">
        <v>1</v>
      </c>
      <c r="AC48" s="732">
        <v>0</v>
      </c>
      <c r="AD48" s="732" t="s">
        <v>318</v>
      </c>
      <c r="AE48" s="732">
        <v>0</v>
      </c>
      <c r="AH48" s="732">
        <v>0</v>
      </c>
      <c r="AI48" s="732">
        <v>0</v>
      </c>
      <c r="AJ48" s="732">
        <v>5104</v>
      </c>
      <c r="AK48" s="732" t="s">
        <v>787</v>
      </c>
      <c r="AL48" s="732" t="s">
        <v>455</v>
      </c>
      <c r="AM48" s="732">
        <v>0</v>
      </c>
      <c r="AN48" s="732">
        <v>0</v>
      </c>
      <c r="AO48" s="732">
        <v>0</v>
      </c>
      <c r="AP48" s="732">
        <v>0</v>
      </c>
      <c r="AQ48" s="732">
        <v>0</v>
      </c>
      <c r="AR48" s="732">
        <v>0</v>
      </c>
      <c r="AS48" s="732">
        <v>0</v>
      </c>
      <c r="AT48" s="732">
        <v>0</v>
      </c>
      <c r="AU48" s="732">
        <v>0</v>
      </c>
      <c r="AV48" s="732">
        <v>-493798</v>
      </c>
      <c r="AW48" s="732">
        <v>11327978</v>
      </c>
      <c r="AX48" s="732">
        <v>11081803</v>
      </c>
      <c r="AY48" s="732">
        <v>6954979</v>
      </c>
      <c r="AZ48" s="732">
        <v>566602</v>
      </c>
      <c r="BA48" s="732">
        <v>95.582999999999998</v>
      </c>
      <c r="BB48" s="732">
        <v>0</v>
      </c>
      <c r="BC48" s="732">
        <v>0</v>
      </c>
      <c r="BD48" s="732">
        <v>0</v>
      </c>
      <c r="BE48" s="732">
        <v>0</v>
      </c>
      <c r="BF48" s="732">
        <v>9616527</v>
      </c>
      <c r="BG48" s="732">
        <v>0</v>
      </c>
      <c r="BH48" s="732">
        <v>0</v>
      </c>
      <c r="BI48" s="732">
        <v>0</v>
      </c>
      <c r="BJ48" s="732">
        <v>12</v>
      </c>
      <c r="BK48" s="732">
        <v>0</v>
      </c>
      <c r="BL48" s="732">
        <v>0</v>
      </c>
      <c r="BM48" s="732">
        <v>0</v>
      </c>
      <c r="BN48" s="732">
        <v>0</v>
      </c>
      <c r="BO48" s="732">
        <v>0</v>
      </c>
      <c r="BP48" s="732">
        <v>0</v>
      </c>
      <c r="BQ48" s="732">
        <v>5392</v>
      </c>
      <c r="BR48" s="732">
        <v>1</v>
      </c>
      <c r="BS48" s="732">
        <v>0</v>
      </c>
      <c r="BT48" s="732">
        <v>0</v>
      </c>
      <c r="BU48" s="732">
        <v>0</v>
      </c>
      <c r="BV48" s="732">
        <v>0</v>
      </c>
      <c r="BW48" s="732">
        <v>0</v>
      </c>
      <c r="BX48" s="732">
        <v>0</v>
      </c>
      <c r="BY48" s="732">
        <v>0</v>
      </c>
      <c r="BZ48" s="732">
        <v>0</v>
      </c>
      <c r="CA48" s="732">
        <v>0</v>
      </c>
      <c r="CB48" s="732">
        <v>0</v>
      </c>
      <c r="CC48" s="732">
        <v>0</v>
      </c>
      <c r="CG48" s="732">
        <v>0</v>
      </c>
      <c r="CH48" s="732">
        <v>246175</v>
      </c>
      <c r="CI48" s="732">
        <v>0</v>
      </c>
      <c r="CJ48" s="732">
        <v>4</v>
      </c>
      <c r="CK48" s="732">
        <v>0</v>
      </c>
      <c r="CL48" s="732">
        <v>0</v>
      </c>
      <c r="CN48" s="732">
        <v>0</v>
      </c>
      <c r="CO48" s="732">
        <v>1</v>
      </c>
      <c r="CP48" s="732">
        <v>0</v>
      </c>
      <c r="CQ48" s="732">
        <v>3.4170000000000003</v>
      </c>
      <c r="CR48" s="732">
        <v>1324.5250000000001</v>
      </c>
      <c r="CS48" s="732">
        <v>0</v>
      </c>
      <c r="CT48" s="732">
        <v>0</v>
      </c>
      <c r="CU48" s="732">
        <v>0</v>
      </c>
      <c r="CV48" s="732">
        <v>0</v>
      </c>
      <c r="CW48" s="732">
        <v>0</v>
      </c>
      <c r="CX48" s="732">
        <v>0</v>
      </c>
      <c r="CY48" s="732">
        <v>0</v>
      </c>
      <c r="CZ48" s="732">
        <v>0</v>
      </c>
      <c r="DA48" s="732">
        <v>1</v>
      </c>
      <c r="DB48" s="732">
        <v>7097600</v>
      </c>
      <c r="DC48" s="732">
        <v>0</v>
      </c>
      <c r="DD48" s="732">
        <v>0</v>
      </c>
      <c r="DE48" s="732">
        <v>2364349</v>
      </c>
      <c r="DF48" s="732">
        <v>2364349</v>
      </c>
      <c r="DG48" s="732">
        <v>1807.33</v>
      </c>
      <c r="DH48" s="732">
        <v>0</v>
      </c>
      <c r="DI48" s="732">
        <v>0</v>
      </c>
      <c r="DK48" s="732">
        <v>5392</v>
      </c>
      <c r="DL48" s="732">
        <v>0</v>
      </c>
      <c r="DM48" s="732">
        <v>411888</v>
      </c>
      <c r="DN48" s="732">
        <v>0</v>
      </c>
      <c r="DO48" s="732">
        <v>0</v>
      </c>
      <c r="DP48" s="732">
        <v>0</v>
      </c>
      <c r="DQ48" s="732">
        <v>0</v>
      </c>
      <c r="DR48" s="732">
        <v>0</v>
      </c>
      <c r="DS48" s="732">
        <v>0</v>
      </c>
      <c r="DT48" s="732">
        <v>0</v>
      </c>
      <c r="DU48" s="732">
        <v>0</v>
      </c>
      <c r="DV48" s="732">
        <v>0</v>
      </c>
      <c r="DW48" s="732">
        <v>0</v>
      </c>
      <c r="DX48" s="732">
        <v>0</v>
      </c>
      <c r="DY48" s="732">
        <v>0</v>
      </c>
      <c r="DZ48" s="732">
        <v>0</v>
      </c>
      <c r="EA48" s="732">
        <v>0</v>
      </c>
      <c r="EB48" s="732">
        <v>0</v>
      </c>
      <c r="EC48" s="732">
        <v>14.702</v>
      </c>
      <c r="ED48" s="732">
        <v>105782</v>
      </c>
      <c r="EE48" s="732">
        <v>0</v>
      </c>
      <c r="EF48" s="732">
        <v>0</v>
      </c>
      <c r="EG48" s="732">
        <v>0</v>
      </c>
      <c r="EH48" s="732">
        <v>306106</v>
      </c>
      <c r="EI48" s="732">
        <v>0</v>
      </c>
      <c r="EJ48" s="732">
        <v>0</v>
      </c>
      <c r="EK48" s="732">
        <v>11.133000000000001</v>
      </c>
      <c r="EL48" s="732">
        <v>0</v>
      </c>
      <c r="EM48" s="732">
        <v>1.363</v>
      </c>
      <c r="EN48" s="732">
        <v>1.8620000000000001</v>
      </c>
      <c r="EO48" s="732">
        <v>0</v>
      </c>
      <c r="EP48" s="732">
        <v>0</v>
      </c>
      <c r="EQ48" s="732">
        <v>14.358000000000001</v>
      </c>
      <c r="ER48" s="732">
        <v>0</v>
      </c>
      <c r="ES48" s="732">
        <v>46.798000000000002</v>
      </c>
      <c r="ET48" s="732">
        <v>48646</v>
      </c>
      <c r="EU48" s="732">
        <v>566602</v>
      </c>
      <c r="EV48" s="732">
        <v>0</v>
      </c>
      <c r="EW48" s="732">
        <v>0</v>
      </c>
      <c r="EX48" s="732">
        <v>0</v>
      </c>
      <c r="EZ48" s="732">
        <v>9316673</v>
      </c>
      <c r="FA48" s="732">
        <v>0</v>
      </c>
      <c r="FB48" s="732">
        <v>9883275</v>
      </c>
      <c r="FC48" s="732">
        <v>0.97326799999999991</v>
      </c>
      <c r="FD48" s="732">
        <v>0</v>
      </c>
      <c r="FE48" s="732">
        <v>1455126</v>
      </c>
      <c r="FF48" s="732">
        <v>310004</v>
      </c>
      <c r="FG48" s="732">
        <v>5.6818E-2</v>
      </c>
      <c r="FH48" s="732">
        <v>5.1494999999999999E-2</v>
      </c>
      <c r="FI48" s="732">
        <v>0</v>
      </c>
      <c r="FJ48" s="732">
        <v>0</v>
      </c>
      <c r="FK48" s="732">
        <v>1884.2190000000001</v>
      </c>
      <c r="FL48" s="732">
        <v>11894580</v>
      </c>
      <c r="FM48" s="732">
        <v>0</v>
      </c>
      <c r="FN48" s="732">
        <v>0</v>
      </c>
      <c r="FO48" s="732">
        <v>2618</v>
      </c>
      <c r="FP48" s="732">
        <v>0</v>
      </c>
      <c r="FQ48" s="732">
        <v>2618</v>
      </c>
      <c r="FR48" s="732">
        <v>2618</v>
      </c>
      <c r="FS48" s="732">
        <v>0</v>
      </c>
      <c r="FT48" s="732">
        <v>0</v>
      </c>
      <c r="FU48" s="732">
        <v>0</v>
      </c>
      <c r="FV48" s="732">
        <v>0</v>
      </c>
      <c r="FW48" s="732">
        <v>0</v>
      </c>
      <c r="FX48" s="732">
        <v>0</v>
      </c>
      <c r="FY48" s="732">
        <v>0</v>
      </c>
      <c r="FZ48" s="732">
        <v>0</v>
      </c>
      <c r="GA48" s="732">
        <v>0</v>
      </c>
      <c r="GB48" s="732">
        <v>0</v>
      </c>
      <c r="GC48" s="732">
        <v>0</v>
      </c>
      <c r="GD48" s="732">
        <v>0</v>
      </c>
      <c r="GF48" s="732">
        <v>0</v>
      </c>
      <c r="GG48" s="732">
        <v>0</v>
      </c>
      <c r="GH48" s="732">
        <v>0</v>
      </c>
      <c r="GI48" s="732">
        <v>0</v>
      </c>
      <c r="GJ48" s="732">
        <v>0</v>
      </c>
      <c r="GK48" s="732">
        <v>5098</v>
      </c>
      <c r="GL48" s="732">
        <v>37189</v>
      </c>
      <c r="GM48" s="732">
        <v>0</v>
      </c>
      <c r="GN48" s="732">
        <v>0</v>
      </c>
      <c r="GO48" s="732">
        <v>0</v>
      </c>
      <c r="GP48" s="732">
        <v>11648405</v>
      </c>
      <c r="GQ48" s="732">
        <v>11648405</v>
      </c>
      <c r="GR48" s="732">
        <v>0</v>
      </c>
      <c r="GS48" s="732">
        <v>0</v>
      </c>
      <c r="GT48" s="732">
        <v>0</v>
      </c>
      <c r="HB48" s="732">
        <v>292382768</v>
      </c>
      <c r="HC48" s="732">
        <v>4.6019999999999998E-2</v>
      </c>
      <c r="HD48" s="732">
        <v>197529</v>
      </c>
      <c r="IE48" s="732">
        <v>0</v>
      </c>
    </row>
    <row r="49" spans="1:239" x14ac:dyDescent="0.2">
      <c r="A49" s="734">
        <v>57819</v>
      </c>
      <c r="B49" s="734">
        <v>31709</v>
      </c>
      <c r="C49" s="732">
        <v>35</v>
      </c>
      <c r="D49" s="732">
        <v>2021</v>
      </c>
      <c r="E49" s="732">
        <v>5392</v>
      </c>
      <c r="F49" s="732">
        <v>0</v>
      </c>
      <c r="G49" s="732">
        <v>182.11500000000001</v>
      </c>
      <c r="H49" s="732">
        <v>175.61799999999999</v>
      </c>
      <c r="I49" s="732">
        <v>175.61799999999999</v>
      </c>
      <c r="J49" s="732">
        <v>182.11500000000001</v>
      </c>
      <c r="K49" s="732">
        <v>0</v>
      </c>
      <c r="L49" s="732">
        <v>6541</v>
      </c>
      <c r="M49" s="732">
        <v>0</v>
      </c>
      <c r="N49" s="732">
        <v>0</v>
      </c>
      <c r="P49" s="732">
        <v>192.51500000000001</v>
      </c>
      <c r="Q49" s="732">
        <v>0</v>
      </c>
      <c r="R49" s="732">
        <v>79234</v>
      </c>
      <c r="S49" s="732">
        <v>411.57400000000001</v>
      </c>
      <c r="U49" s="732">
        <v>55427</v>
      </c>
      <c r="V49" s="732">
        <v>83.382000000000005</v>
      </c>
      <c r="W49" s="732">
        <v>54540</v>
      </c>
      <c r="X49" s="732">
        <v>54540</v>
      </c>
      <c r="Z49" s="732">
        <v>0</v>
      </c>
      <c r="AA49" s="732">
        <v>1</v>
      </c>
      <c r="AB49" s="732">
        <v>1</v>
      </c>
      <c r="AC49" s="732">
        <v>0</v>
      </c>
      <c r="AD49" s="732" t="s">
        <v>318</v>
      </c>
      <c r="AE49" s="732">
        <v>0</v>
      </c>
      <c r="AH49" s="732">
        <v>0</v>
      </c>
      <c r="AI49" s="732">
        <v>0</v>
      </c>
      <c r="AJ49" s="732">
        <v>5104</v>
      </c>
      <c r="AK49" s="732" t="s">
        <v>787</v>
      </c>
      <c r="AL49" s="732" t="s">
        <v>45</v>
      </c>
      <c r="AM49" s="732">
        <v>0</v>
      </c>
      <c r="AN49" s="732">
        <v>0</v>
      </c>
      <c r="AO49" s="732">
        <v>0</v>
      </c>
      <c r="AP49" s="732">
        <v>0</v>
      </c>
      <c r="AQ49" s="732">
        <v>0</v>
      </c>
      <c r="AR49" s="732">
        <v>0</v>
      </c>
      <c r="AS49" s="732">
        <v>0</v>
      </c>
      <c r="AT49" s="732">
        <v>0</v>
      </c>
      <c r="AU49" s="732">
        <v>0</v>
      </c>
      <c r="AV49" s="732">
        <v>-103288</v>
      </c>
      <c r="AW49" s="732">
        <v>1863310</v>
      </c>
      <c r="AX49" s="732">
        <v>1821647</v>
      </c>
      <c r="AY49" s="732">
        <v>1106178</v>
      </c>
      <c r="AZ49" s="732">
        <v>83428</v>
      </c>
      <c r="BA49" s="732">
        <v>9</v>
      </c>
      <c r="BB49" s="732">
        <v>0</v>
      </c>
      <c r="BC49" s="732">
        <v>0</v>
      </c>
      <c r="BD49" s="732">
        <v>0</v>
      </c>
      <c r="BE49" s="732">
        <v>0</v>
      </c>
      <c r="BF49" s="732">
        <v>1539804</v>
      </c>
      <c r="BG49" s="732">
        <v>0</v>
      </c>
      <c r="BH49" s="732">
        <v>15.25</v>
      </c>
      <c r="BI49" s="732">
        <v>4194</v>
      </c>
      <c r="BJ49" s="732">
        <v>12</v>
      </c>
      <c r="BK49" s="732">
        <v>0</v>
      </c>
      <c r="BL49" s="732">
        <v>0</v>
      </c>
      <c r="BM49" s="732">
        <v>0</v>
      </c>
      <c r="BN49" s="732">
        <v>0</v>
      </c>
      <c r="BO49" s="732">
        <v>0</v>
      </c>
      <c r="BP49" s="732">
        <v>0</v>
      </c>
      <c r="BQ49" s="732">
        <v>5392</v>
      </c>
      <c r="BR49" s="732">
        <v>1</v>
      </c>
      <c r="BS49" s="732">
        <v>0</v>
      </c>
      <c r="BT49" s="732">
        <v>0</v>
      </c>
      <c r="BU49" s="732">
        <v>0</v>
      </c>
      <c r="BV49" s="732">
        <v>0</v>
      </c>
      <c r="BW49" s="732">
        <v>0</v>
      </c>
      <c r="BX49" s="732">
        <v>0</v>
      </c>
      <c r="BY49" s="732">
        <v>0</v>
      </c>
      <c r="BZ49" s="732">
        <v>0</v>
      </c>
      <c r="CA49" s="732">
        <v>0</v>
      </c>
      <c r="CB49" s="732">
        <v>0</v>
      </c>
      <c r="CC49" s="732">
        <v>0</v>
      </c>
      <c r="CG49" s="732">
        <v>0</v>
      </c>
      <c r="CH49" s="732">
        <v>37469</v>
      </c>
      <c r="CI49" s="732">
        <v>0</v>
      </c>
      <c r="CJ49" s="732">
        <v>4</v>
      </c>
      <c r="CK49" s="732">
        <v>0</v>
      </c>
      <c r="CL49" s="732">
        <v>0</v>
      </c>
      <c r="CN49" s="732">
        <v>0</v>
      </c>
      <c r="CO49" s="732">
        <v>1</v>
      </c>
      <c r="CP49" s="732">
        <v>0</v>
      </c>
      <c r="CQ49" s="732">
        <v>1</v>
      </c>
      <c r="CR49" s="732">
        <v>184.93100000000001</v>
      </c>
      <c r="CS49" s="732">
        <v>0</v>
      </c>
      <c r="CT49" s="732">
        <v>0</v>
      </c>
      <c r="CU49" s="732">
        <v>0</v>
      </c>
      <c r="CV49" s="732">
        <v>0</v>
      </c>
      <c r="CW49" s="732">
        <v>0</v>
      </c>
      <c r="CX49" s="732">
        <v>0</v>
      </c>
      <c r="CY49" s="732">
        <v>0</v>
      </c>
      <c r="CZ49" s="732">
        <v>0</v>
      </c>
      <c r="DA49" s="732">
        <v>1</v>
      </c>
      <c r="DB49" s="732">
        <v>1148717</v>
      </c>
      <c r="DC49" s="732">
        <v>0</v>
      </c>
      <c r="DD49" s="732">
        <v>0</v>
      </c>
      <c r="DE49" s="732">
        <v>265565</v>
      </c>
      <c r="DF49" s="732">
        <v>265565</v>
      </c>
      <c r="DG49" s="732">
        <v>203</v>
      </c>
      <c r="DH49" s="732">
        <v>0</v>
      </c>
      <c r="DI49" s="732">
        <v>0</v>
      </c>
      <c r="DK49" s="732">
        <v>5392</v>
      </c>
      <c r="DL49" s="732">
        <v>0</v>
      </c>
      <c r="DM49" s="732">
        <v>87490</v>
      </c>
      <c r="DN49" s="732">
        <v>0</v>
      </c>
      <c r="DO49" s="732">
        <v>0</v>
      </c>
      <c r="DP49" s="732">
        <v>0</v>
      </c>
      <c r="DQ49" s="732">
        <v>0</v>
      </c>
      <c r="DR49" s="732">
        <v>0</v>
      </c>
      <c r="DS49" s="732">
        <v>0</v>
      </c>
      <c r="DT49" s="732">
        <v>0</v>
      </c>
      <c r="DU49" s="732">
        <v>0</v>
      </c>
      <c r="DV49" s="732">
        <v>0</v>
      </c>
      <c r="DW49" s="732">
        <v>0</v>
      </c>
      <c r="DX49" s="732">
        <v>0</v>
      </c>
      <c r="DY49" s="732">
        <v>0</v>
      </c>
      <c r="DZ49" s="732">
        <v>0</v>
      </c>
      <c r="EA49" s="732">
        <v>0</v>
      </c>
      <c r="EB49" s="732">
        <v>0</v>
      </c>
      <c r="EC49" s="732">
        <v>1.917</v>
      </c>
      <c r="ED49" s="732">
        <v>13793</v>
      </c>
      <c r="EE49" s="732">
        <v>0</v>
      </c>
      <c r="EF49" s="732">
        <v>0</v>
      </c>
      <c r="EG49" s="732">
        <v>0</v>
      </c>
      <c r="EH49" s="732">
        <v>73697</v>
      </c>
      <c r="EI49" s="732">
        <v>0</v>
      </c>
      <c r="EJ49" s="732">
        <v>0</v>
      </c>
      <c r="EK49" s="732">
        <v>3.3090000000000002</v>
      </c>
      <c r="EL49" s="732">
        <v>0</v>
      </c>
      <c r="EM49" s="732">
        <v>0</v>
      </c>
      <c r="EN49" s="732">
        <v>0.26800000000000002</v>
      </c>
      <c r="EO49" s="732">
        <v>0</v>
      </c>
      <c r="EP49" s="732">
        <v>0</v>
      </c>
      <c r="EQ49" s="732">
        <v>3.577</v>
      </c>
      <c r="ER49" s="732">
        <v>0</v>
      </c>
      <c r="ES49" s="732">
        <v>11.267000000000001</v>
      </c>
      <c r="ET49" s="732">
        <v>4750</v>
      </c>
      <c r="EU49" s="732">
        <v>83428</v>
      </c>
      <c r="EV49" s="732">
        <v>0</v>
      </c>
      <c r="EW49" s="732">
        <v>0</v>
      </c>
      <c r="EX49" s="732">
        <v>0</v>
      </c>
      <c r="EZ49" s="732">
        <v>1539014</v>
      </c>
      <c r="FA49" s="732">
        <v>0</v>
      </c>
      <c r="FB49" s="732">
        <v>1622442</v>
      </c>
      <c r="FC49" s="732">
        <v>0.97326799999999991</v>
      </c>
      <c r="FD49" s="732">
        <v>0</v>
      </c>
      <c r="FE49" s="732">
        <v>232995</v>
      </c>
      <c r="FF49" s="732">
        <v>49638</v>
      </c>
      <c r="FG49" s="732">
        <v>5.6818E-2</v>
      </c>
      <c r="FH49" s="732">
        <v>5.1494999999999999E-2</v>
      </c>
      <c r="FI49" s="732">
        <v>0</v>
      </c>
      <c r="FJ49" s="732">
        <v>0</v>
      </c>
      <c r="FK49" s="732">
        <v>301.702</v>
      </c>
      <c r="FL49" s="732">
        <v>1942544</v>
      </c>
      <c r="FM49" s="732">
        <v>0</v>
      </c>
      <c r="FN49" s="732">
        <v>0</v>
      </c>
      <c r="FO49" s="732">
        <v>36151</v>
      </c>
      <c r="FP49" s="732">
        <v>0</v>
      </c>
      <c r="FQ49" s="732">
        <v>36151</v>
      </c>
      <c r="FR49" s="732">
        <v>36151</v>
      </c>
      <c r="FS49" s="732">
        <v>0</v>
      </c>
      <c r="FT49" s="732">
        <v>0</v>
      </c>
      <c r="FU49" s="732">
        <v>0</v>
      </c>
      <c r="FV49" s="732">
        <v>0</v>
      </c>
      <c r="FW49" s="732">
        <v>0</v>
      </c>
      <c r="FX49" s="732">
        <v>0</v>
      </c>
      <c r="FY49" s="732">
        <v>0</v>
      </c>
      <c r="FZ49" s="732">
        <v>0</v>
      </c>
      <c r="GA49" s="732">
        <v>0</v>
      </c>
      <c r="GB49" s="732">
        <v>25785</v>
      </c>
      <c r="GC49" s="732">
        <v>25785</v>
      </c>
      <c r="GD49" s="732">
        <v>2.92</v>
      </c>
      <c r="GF49" s="732">
        <v>0</v>
      </c>
      <c r="GG49" s="732">
        <v>0</v>
      </c>
      <c r="GH49" s="732">
        <v>0</v>
      </c>
      <c r="GI49" s="732">
        <v>0</v>
      </c>
      <c r="GJ49" s="732">
        <v>0</v>
      </c>
      <c r="GK49" s="732">
        <v>5666</v>
      </c>
      <c r="GL49" s="732">
        <v>3056</v>
      </c>
      <c r="GM49" s="732">
        <v>0</v>
      </c>
      <c r="GN49" s="732">
        <v>96198</v>
      </c>
      <c r="GO49" s="732">
        <v>0</v>
      </c>
      <c r="GP49" s="732">
        <v>1905075</v>
      </c>
      <c r="GQ49" s="732">
        <v>1905075</v>
      </c>
      <c r="GR49" s="732">
        <v>0</v>
      </c>
      <c r="GS49" s="732">
        <v>0</v>
      </c>
      <c r="GT49" s="732">
        <v>0</v>
      </c>
      <c r="HB49" s="732">
        <v>292382768</v>
      </c>
      <c r="HC49" s="732">
        <v>4.6019999999999998E-2</v>
      </c>
      <c r="HD49" s="732">
        <v>32719</v>
      </c>
      <c r="IE49" s="732">
        <v>0</v>
      </c>
    </row>
    <row r="50" spans="1:239" x14ac:dyDescent="0.2">
      <c r="A50" s="734">
        <v>57827</v>
      </c>
      <c r="B50" s="734">
        <v>31709</v>
      </c>
      <c r="C50" s="732">
        <v>35</v>
      </c>
      <c r="D50" s="732">
        <v>2021</v>
      </c>
      <c r="E50" s="732">
        <v>5392</v>
      </c>
      <c r="F50" s="732">
        <v>0</v>
      </c>
      <c r="G50" s="732">
        <v>535.38</v>
      </c>
      <c r="H50" s="732">
        <v>534.89700000000005</v>
      </c>
      <c r="I50" s="732">
        <v>534.89700000000005</v>
      </c>
      <c r="J50" s="732">
        <v>535.38</v>
      </c>
      <c r="K50" s="732">
        <v>0</v>
      </c>
      <c r="L50" s="732">
        <v>6541</v>
      </c>
      <c r="M50" s="732">
        <v>0</v>
      </c>
      <c r="N50" s="732">
        <v>0</v>
      </c>
      <c r="P50" s="732">
        <v>567.58300000000008</v>
      </c>
      <c r="Q50" s="732">
        <v>0</v>
      </c>
      <c r="R50" s="732">
        <v>233602</v>
      </c>
      <c r="S50" s="732">
        <v>411.57400000000001</v>
      </c>
      <c r="U50" s="732">
        <v>163411</v>
      </c>
      <c r="V50" s="732">
        <v>146.68899999999999</v>
      </c>
      <c r="W50" s="732">
        <v>95949</v>
      </c>
      <c r="X50" s="732">
        <v>95949</v>
      </c>
      <c r="Z50" s="732">
        <v>0</v>
      </c>
      <c r="AA50" s="732">
        <v>1</v>
      </c>
      <c r="AB50" s="732">
        <v>1</v>
      </c>
      <c r="AC50" s="732">
        <v>0</v>
      </c>
      <c r="AD50" s="732" t="s">
        <v>318</v>
      </c>
      <c r="AE50" s="732">
        <v>0</v>
      </c>
      <c r="AH50" s="732">
        <v>0</v>
      </c>
      <c r="AI50" s="732">
        <v>0</v>
      </c>
      <c r="AJ50" s="732">
        <v>5104</v>
      </c>
      <c r="AK50" s="732" t="s">
        <v>787</v>
      </c>
      <c r="AL50" s="732" t="s">
        <v>502</v>
      </c>
      <c r="AM50" s="732">
        <v>0</v>
      </c>
      <c r="AN50" s="732">
        <v>0</v>
      </c>
      <c r="AO50" s="732">
        <v>0</v>
      </c>
      <c r="AP50" s="732">
        <v>0</v>
      </c>
      <c r="AQ50" s="732">
        <v>0</v>
      </c>
      <c r="AR50" s="732">
        <v>0</v>
      </c>
      <c r="AS50" s="732">
        <v>0</v>
      </c>
      <c r="AT50" s="732">
        <v>0</v>
      </c>
      <c r="AU50" s="732">
        <v>0</v>
      </c>
      <c r="AV50" s="732">
        <v>-220275</v>
      </c>
      <c r="AW50" s="732">
        <v>5230913</v>
      </c>
      <c r="AX50" s="732">
        <v>5123684</v>
      </c>
      <c r="AY50" s="732">
        <v>3289668</v>
      </c>
      <c r="AZ50" s="732">
        <v>233602</v>
      </c>
      <c r="BA50" s="732">
        <v>21.667000000000002</v>
      </c>
      <c r="BB50" s="732">
        <v>0</v>
      </c>
      <c r="BC50" s="732">
        <v>0</v>
      </c>
      <c r="BD50" s="732">
        <v>0</v>
      </c>
      <c r="BE50" s="732">
        <v>0</v>
      </c>
      <c r="BF50" s="732">
        <v>4423787</v>
      </c>
      <c r="BG50" s="732">
        <v>0</v>
      </c>
      <c r="BH50" s="732">
        <v>0</v>
      </c>
      <c r="BI50" s="732">
        <v>0</v>
      </c>
      <c r="BJ50" s="732">
        <v>12</v>
      </c>
      <c r="BK50" s="732">
        <v>0</v>
      </c>
      <c r="BL50" s="732">
        <v>0</v>
      </c>
      <c r="BM50" s="732">
        <v>0</v>
      </c>
      <c r="BN50" s="732">
        <v>0</v>
      </c>
      <c r="BO50" s="732">
        <v>0</v>
      </c>
      <c r="BP50" s="732">
        <v>0</v>
      </c>
      <c r="BQ50" s="732">
        <v>5392</v>
      </c>
      <c r="BR50" s="732">
        <v>1</v>
      </c>
      <c r="BS50" s="732">
        <v>0</v>
      </c>
      <c r="BT50" s="732">
        <v>0</v>
      </c>
      <c r="BU50" s="732">
        <v>0</v>
      </c>
      <c r="BV50" s="732">
        <v>0</v>
      </c>
      <c r="BW50" s="732">
        <v>0</v>
      </c>
      <c r="BX50" s="732">
        <v>0</v>
      </c>
      <c r="BY50" s="732">
        <v>0</v>
      </c>
      <c r="BZ50" s="732">
        <v>0</v>
      </c>
      <c r="CA50" s="732">
        <v>0</v>
      </c>
      <c r="CB50" s="732">
        <v>0</v>
      </c>
      <c r="CC50" s="732">
        <v>0</v>
      </c>
      <c r="CG50" s="732">
        <v>0</v>
      </c>
      <c r="CH50" s="732">
        <v>107229</v>
      </c>
      <c r="CI50" s="732">
        <v>0</v>
      </c>
      <c r="CJ50" s="732">
        <v>4</v>
      </c>
      <c r="CK50" s="732">
        <v>0</v>
      </c>
      <c r="CL50" s="732">
        <v>0</v>
      </c>
      <c r="CN50" s="732">
        <v>0</v>
      </c>
      <c r="CO50" s="732">
        <v>1</v>
      </c>
      <c r="CP50" s="732">
        <v>0</v>
      </c>
      <c r="CQ50" s="732">
        <v>0.83300000000000007</v>
      </c>
      <c r="CR50" s="732">
        <v>534.43000000000006</v>
      </c>
      <c r="CS50" s="732">
        <v>0</v>
      </c>
      <c r="CT50" s="732">
        <v>0</v>
      </c>
      <c r="CU50" s="732">
        <v>0</v>
      </c>
      <c r="CV50" s="732">
        <v>0</v>
      </c>
      <c r="CW50" s="732">
        <v>0</v>
      </c>
      <c r="CX50" s="732">
        <v>0</v>
      </c>
      <c r="CY50" s="732">
        <v>0</v>
      </c>
      <c r="CZ50" s="732">
        <v>0</v>
      </c>
      <c r="DA50" s="732">
        <v>1</v>
      </c>
      <c r="DB50" s="732">
        <v>3498761</v>
      </c>
      <c r="DC50" s="732">
        <v>0</v>
      </c>
      <c r="DD50" s="732">
        <v>0</v>
      </c>
      <c r="DE50" s="732">
        <v>750907</v>
      </c>
      <c r="DF50" s="732">
        <v>750907</v>
      </c>
      <c r="DG50" s="732">
        <v>574</v>
      </c>
      <c r="DH50" s="732">
        <v>0</v>
      </c>
      <c r="DI50" s="732">
        <v>0</v>
      </c>
      <c r="DK50" s="732">
        <v>5392</v>
      </c>
      <c r="DL50" s="732">
        <v>0</v>
      </c>
      <c r="DM50" s="732">
        <v>199675</v>
      </c>
      <c r="DN50" s="732">
        <v>0</v>
      </c>
      <c r="DO50" s="732">
        <v>0</v>
      </c>
      <c r="DP50" s="732">
        <v>0</v>
      </c>
      <c r="DQ50" s="732">
        <v>0</v>
      </c>
      <c r="DR50" s="732">
        <v>0</v>
      </c>
      <c r="DS50" s="732">
        <v>0</v>
      </c>
      <c r="DT50" s="732">
        <v>0</v>
      </c>
      <c r="DU50" s="732">
        <v>0</v>
      </c>
      <c r="DV50" s="732">
        <v>0</v>
      </c>
      <c r="DW50" s="732">
        <v>0</v>
      </c>
      <c r="DX50" s="732">
        <v>0</v>
      </c>
      <c r="DY50" s="732">
        <v>0</v>
      </c>
      <c r="DZ50" s="732">
        <v>0</v>
      </c>
      <c r="EA50" s="732">
        <v>0</v>
      </c>
      <c r="EB50" s="732">
        <v>0</v>
      </c>
      <c r="EC50" s="732">
        <v>25.556000000000001</v>
      </c>
      <c r="ED50" s="732">
        <v>183878</v>
      </c>
      <c r="EE50" s="732">
        <v>0</v>
      </c>
      <c r="EF50" s="732">
        <v>0</v>
      </c>
      <c r="EG50" s="732">
        <v>0</v>
      </c>
      <c r="EH50" s="732">
        <v>15797</v>
      </c>
      <c r="EI50" s="732">
        <v>0</v>
      </c>
      <c r="EJ50" s="732">
        <v>0</v>
      </c>
      <c r="EK50" s="732">
        <v>0</v>
      </c>
      <c r="EL50" s="732">
        <v>0</v>
      </c>
      <c r="EM50" s="732">
        <v>0</v>
      </c>
      <c r="EN50" s="732">
        <v>0.48300000000000004</v>
      </c>
      <c r="EO50" s="732">
        <v>0</v>
      </c>
      <c r="EP50" s="732">
        <v>0</v>
      </c>
      <c r="EQ50" s="732">
        <v>0.48300000000000004</v>
      </c>
      <c r="ER50" s="732">
        <v>0</v>
      </c>
      <c r="ES50" s="732">
        <v>2.415</v>
      </c>
      <c r="ET50" s="732">
        <v>11042</v>
      </c>
      <c r="EU50" s="732">
        <v>233602</v>
      </c>
      <c r="EV50" s="732">
        <v>0</v>
      </c>
      <c r="EW50" s="732">
        <v>0</v>
      </c>
      <c r="EX50" s="732">
        <v>0</v>
      </c>
      <c r="EZ50" s="732">
        <v>4311690</v>
      </c>
      <c r="FA50" s="732">
        <v>0</v>
      </c>
      <c r="FB50" s="732">
        <v>4545292</v>
      </c>
      <c r="FC50" s="732">
        <v>0.97326799999999991</v>
      </c>
      <c r="FD50" s="732">
        <v>0</v>
      </c>
      <c r="FE50" s="732">
        <v>669386</v>
      </c>
      <c r="FF50" s="732">
        <v>142608</v>
      </c>
      <c r="FG50" s="732">
        <v>5.6818E-2</v>
      </c>
      <c r="FH50" s="732">
        <v>5.1494999999999999E-2</v>
      </c>
      <c r="FI50" s="732">
        <v>0</v>
      </c>
      <c r="FJ50" s="732">
        <v>0</v>
      </c>
      <c r="FK50" s="732">
        <v>866.77700000000004</v>
      </c>
      <c r="FL50" s="732">
        <v>5464515</v>
      </c>
      <c r="FM50" s="732">
        <v>0</v>
      </c>
      <c r="FN50" s="732">
        <v>0</v>
      </c>
      <c r="FO50" s="732">
        <v>0</v>
      </c>
      <c r="FP50" s="732">
        <v>0</v>
      </c>
      <c r="FQ50" s="732">
        <v>0</v>
      </c>
      <c r="FR50" s="732">
        <v>0</v>
      </c>
      <c r="FS50" s="732">
        <v>0</v>
      </c>
      <c r="FT50" s="732">
        <v>0</v>
      </c>
      <c r="FU50" s="732">
        <v>0</v>
      </c>
      <c r="FV50" s="732">
        <v>0</v>
      </c>
      <c r="FW50" s="732">
        <v>0</v>
      </c>
      <c r="FX50" s="732">
        <v>0</v>
      </c>
      <c r="FY50" s="732">
        <v>0</v>
      </c>
      <c r="FZ50" s="732">
        <v>0</v>
      </c>
      <c r="GA50" s="732">
        <v>0</v>
      </c>
      <c r="GB50" s="732">
        <v>0</v>
      </c>
      <c r="GC50" s="732">
        <v>0</v>
      </c>
      <c r="GD50" s="732">
        <v>0</v>
      </c>
      <c r="GF50" s="732">
        <v>0</v>
      </c>
      <c r="GG50" s="732">
        <v>0</v>
      </c>
      <c r="GH50" s="732">
        <v>0</v>
      </c>
      <c r="GI50" s="732">
        <v>0</v>
      </c>
      <c r="GJ50" s="732">
        <v>0</v>
      </c>
      <c r="GK50" s="732">
        <v>5231</v>
      </c>
      <c r="GL50" s="732">
        <v>9041</v>
      </c>
      <c r="GM50" s="732">
        <v>0</v>
      </c>
      <c r="GN50" s="732">
        <v>0</v>
      </c>
      <c r="GO50" s="732">
        <v>0</v>
      </c>
      <c r="GP50" s="732">
        <v>5357286</v>
      </c>
      <c r="GQ50" s="732">
        <v>5357286</v>
      </c>
      <c r="GR50" s="732">
        <v>0</v>
      </c>
      <c r="GS50" s="732">
        <v>0</v>
      </c>
      <c r="GT50" s="732">
        <v>0</v>
      </c>
      <c r="HB50" s="732">
        <v>292382768</v>
      </c>
      <c r="HC50" s="732">
        <v>4.6019999999999998E-2</v>
      </c>
      <c r="HD50" s="732">
        <v>96187</v>
      </c>
      <c r="IE50" s="732">
        <v>0</v>
      </c>
    </row>
    <row r="51" spans="1:239" x14ac:dyDescent="0.2">
      <c r="A51" s="734">
        <v>57828</v>
      </c>
      <c r="B51" s="734">
        <v>31709</v>
      </c>
      <c r="C51" s="732">
        <v>35</v>
      </c>
      <c r="D51" s="732">
        <v>2021</v>
      </c>
      <c r="E51" s="732">
        <v>5392</v>
      </c>
      <c r="F51" s="732">
        <v>0</v>
      </c>
      <c r="G51" s="732">
        <v>916.9</v>
      </c>
      <c r="H51" s="732">
        <v>820.63200000000006</v>
      </c>
      <c r="I51" s="732">
        <v>820.63200000000006</v>
      </c>
      <c r="J51" s="732">
        <v>916.9</v>
      </c>
      <c r="K51" s="732">
        <v>0</v>
      </c>
      <c r="L51" s="732">
        <v>6541</v>
      </c>
      <c r="M51" s="732">
        <v>0</v>
      </c>
      <c r="N51" s="732">
        <v>0</v>
      </c>
      <c r="P51" s="732">
        <v>1001.4670000000001</v>
      </c>
      <c r="Q51" s="732">
        <v>0</v>
      </c>
      <c r="R51" s="732">
        <v>412178</v>
      </c>
      <c r="S51" s="732">
        <v>411.57400000000001</v>
      </c>
      <c r="U51" s="732">
        <v>288331</v>
      </c>
      <c r="V51" s="732">
        <v>117.85000000000001</v>
      </c>
      <c r="W51" s="732">
        <v>77086</v>
      </c>
      <c r="X51" s="732">
        <v>77086</v>
      </c>
      <c r="Z51" s="732">
        <v>0</v>
      </c>
      <c r="AA51" s="732">
        <v>1</v>
      </c>
      <c r="AB51" s="732">
        <v>1</v>
      </c>
      <c r="AC51" s="732">
        <v>0</v>
      </c>
      <c r="AD51" s="732" t="s">
        <v>318</v>
      </c>
      <c r="AE51" s="732">
        <v>0</v>
      </c>
      <c r="AH51" s="732">
        <v>0</v>
      </c>
      <c r="AI51" s="732">
        <v>0</v>
      </c>
      <c r="AJ51" s="732">
        <v>5104</v>
      </c>
      <c r="AK51" s="732" t="s">
        <v>787</v>
      </c>
      <c r="AL51" s="732" t="s">
        <v>85</v>
      </c>
      <c r="AM51" s="732">
        <v>0</v>
      </c>
      <c r="AN51" s="732">
        <v>0</v>
      </c>
      <c r="AO51" s="732">
        <v>0</v>
      </c>
      <c r="AP51" s="732">
        <v>0</v>
      </c>
      <c r="AQ51" s="732">
        <v>0</v>
      </c>
      <c r="AR51" s="732">
        <v>0</v>
      </c>
      <c r="AS51" s="732">
        <v>0</v>
      </c>
      <c r="AT51" s="732">
        <v>0</v>
      </c>
      <c r="AU51" s="732">
        <v>0</v>
      </c>
      <c r="AV51" s="732">
        <v>-115549</v>
      </c>
      <c r="AW51" s="732">
        <v>9487947</v>
      </c>
      <c r="AX51" s="732">
        <v>9097607</v>
      </c>
      <c r="AY51" s="732">
        <v>5761924</v>
      </c>
      <c r="AZ51" s="732">
        <v>637787</v>
      </c>
      <c r="BA51" s="732">
        <v>0</v>
      </c>
      <c r="BB51" s="732">
        <v>0</v>
      </c>
      <c r="BC51" s="732">
        <v>0</v>
      </c>
      <c r="BD51" s="732">
        <v>0</v>
      </c>
      <c r="BE51" s="732">
        <v>0</v>
      </c>
      <c r="BF51" s="732">
        <v>7814070</v>
      </c>
      <c r="BG51" s="732">
        <v>0</v>
      </c>
      <c r="BH51" s="732">
        <v>820.39600000000007</v>
      </c>
      <c r="BI51" s="732">
        <v>225609</v>
      </c>
      <c r="BJ51" s="732">
        <v>12</v>
      </c>
      <c r="BK51" s="732">
        <v>0</v>
      </c>
      <c r="BL51" s="732">
        <v>0</v>
      </c>
      <c r="BM51" s="732">
        <v>0</v>
      </c>
      <c r="BN51" s="732">
        <v>0</v>
      </c>
      <c r="BO51" s="732">
        <v>0</v>
      </c>
      <c r="BP51" s="732">
        <v>0</v>
      </c>
      <c r="BQ51" s="732">
        <v>5392</v>
      </c>
      <c r="BR51" s="732">
        <v>1</v>
      </c>
      <c r="BS51" s="732">
        <v>0</v>
      </c>
      <c r="BT51" s="732">
        <v>0</v>
      </c>
      <c r="BU51" s="732">
        <v>0</v>
      </c>
      <c r="BV51" s="732">
        <v>0</v>
      </c>
      <c r="BW51" s="732">
        <v>0</v>
      </c>
      <c r="BX51" s="732">
        <v>0</v>
      </c>
      <c r="BY51" s="732">
        <v>0</v>
      </c>
      <c r="BZ51" s="732">
        <v>0</v>
      </c>
      <c r="CA51" s="732">
        <v>0</v>
      </c>
      <c r="CB51" s="732">
        <v>0</v>
      </c>
      <c r="CC51" s="732">
        <v>0</v>
      </c>
      <c r="CG51" s="732">
        <v>0</v>
      </c>
      <c r="CH51" s="732">
        <v>164731</v>
      </c>
      <c r="CI51" s="732">
        <v>0</v>
      </c>
      <c r="CJ51" s="732">
        <v>4</v>
      </c>
      <c r="CK51" s="732">
        <v>0</v>
      </c>
      <c r="CL51" s="732">
        <v>0</v>
      </c>
      <c r="CN51" s="732">
        <v>0</v>
      </c>
      <c r="CO51" s="732">
        <v>1</v>
      </c>
      <c r="CP51" s="732">
        <v>0.20300000000000001</v>
      </c>
      <c r="CQ51" s="732">
        <v>0</v>
      </c>
      <c r="CR51" s="732">
        <v>990.54000000000008</v>
      </c>
      <c r="CS51" s="732">
        <v>0</v>
      </c>
      <c r="CT51" s="732">
        <v>0</v>
      </c>
      <c r="CU51" s="732">
        <v>0</v>
      </c>
      <c r="CV51" s="732">
        <v>0</v>
      </c>
      <c r="CW51" s="732">
        <v>0</v>
      </c>
      <c r="CX51" s="732">
        <v>0</v>
      </c>
      <c r="CY51" s="732">
        <v>0</v>
      </c>
      <c r="CZ51" s="732">
        <v>0</v>
      </c>
      <c r="DA51" s="732">
        <v>1</v>
      </c>
      <c r="DB51" s="732">
        <v>5367754</v>
      </c>
      <c r="DC51" s="732">
        <v>0</v>
      </c>
      <c r="DD51" s="732">
        <v>0</v>
      </c>
      <c r="DE51" s="732">
        <v>1022261</v>
      </c>
      <c r="DF51" s="732">
        <v>1025461</v>
      </c>
      <c r="DG51" s="732">
        <v>781.42600000000004</v>
      </c>
      <c r="DH51" s="732">
        <v>0</v>
      </c>
      <c r="DI51" s="732">
        <v>3200</v>
      </c>
      <c r="DK51" s="732">
        <v>5392</v>
      </c>
      <c r="DL51" s="732">
        <v>0</v>
      </c>
      <c r="DM51" s="732">
        <v>982229</v>
      </c>
      <c r="DN51" s="732">
        <v>0</v>
      </c>
      <c r="DO51" s="732">
        <v>0</v>
      </c>
      <c r="DP51" s="732">
        <v>0</v>
      </c>
      <c r="DQ51" s="732">
        <v>0</v>
      </c>
      <c r="DR51" s="732">
        <v>0</v>
      </c>
      <c r="DS51" s="732">
        <v>0</v>
      </c>
      <c r="DT51" s="732">
        <v>0</v>
      </c>
      <c r="DU51" s="732">
        <v>0</v>
      </c>
      <c r="DV51" s="732">
        <v>0</v>
      </c>
      <c r="DW51" s="732">
        <v>0</v>
      </c>
      <c r="DX51" s="732">
        <v>0</v>
      </c>
      <c r="DY51" s="732">
        <v>0</v>
      </c>
      <c r="DZ51" s="732">
        <v>0</v>
      </c>
      <c r="EA51" s="732">
        <v>0</v>
      </c>
      <c r="EB51" s="732">
        <v>0</v>
      </c>
      <c r="EC51" s="732">
        <v>50.75</v>
      </c>
      <c r="ED51" s="732">
        <v>365151</v>
      </c>
      <c r="EE51" s="732">
        <v>0</v>
      </c>
      <c r="EF51" s="732">
        <v>0</v>
      </c>
      <c r="EG51" s="732">
        <v>0</v>
      </c>
      <c r="EH51" s="732">
        <v>609752</v>
      </c>
      <c r="EI51" s="732">
        <v>7326</v>
      </c>
      <c r="EJ51" s="732">
        <v>0.28000000000000003</v>
      </c>
      <c r="EK51" s="732">
        <v>30.240000000000002</v>
      </c>
      <c r="EL51" s="732">
        <v>0</v>
      </c>
      <c r="EM51" s="732">
        <v>0</v>
      </c>
      <c r="EN51" s="732">
        <v>0.5</v>
      </c>
      <c r="EO51" s="732">
        <v>0</v>
      </c>
      <c r="EP51" s="732">
        <v>0</v>
      </c>
      <c r="EQ51" s="732">
        <v>31.02</v>
      </c>
      <c r="ER51" s="732">
        <v>0</v>
      </c>
      <c r="ES51" s="732">
        <v>93.22</v>
      </c>
      <c r="ET51" s="732">
        <v>0</v>
      </c>
      <c r="EU51" s="732">
        <v>637787</v>
      </c>
      <c r="EV51" s="732">
        <v>0</v>
      </c>
      <c r="EW51" s="732">
        <v>0</v>
      </c>
      <c r="EX51" s="732">
        <v>0</v>
      </c>
      <c r="EZ51" s="732">
        <v>7663321</v>
      </c>
      <c r="FA51" s="732">
        <v>0</v>
      </c>
      <c r="FB51" s="732">
        <v>8301108</v>
      </c>
      <c r="FC51" s="732">
        <v>0.97326799999999991</v>
      </c>
      <c r="FD51" s="732">
        <v>0</v>
      </c>
      <c r="FE51" s="732">
        <v>1182387</v>
      </c>
      <c r="FF51" s="732">
        <v>251899</v>
      </c>
      <c r="FG51" s="732">
        <v>5.6818E-2</v>
      </c>
      <c r="FH51" s="732">
        <v>5.1494999999999999E-2</v>
      </c>
      <c r="FI51" s="732">
        <v>0</v>
      </c>
      <c r="FJ51" s="732">
        <v>0</v>
      </c>
      <c r="FK51" s="732">
        <v>1531.0530000000001</v>
      </c>
      <c r="FL51" s="732">
        <v>9900125</v>
      </c>
      <c r="FM51" s="732">
        <v>0</v>
      </c>
      <c r="FN51" s="732">
        <v>0</v>
      </c>
      <c r="FO51" s="732">
        <v>46806</v>
      </c>
      <c r="FP51" s="732">
        <v>0</v>
      </c>
      <c r="FQ51" s="732">
        <v>46806</v>
      </c>
      <c r="FR51" s="732">
        <v>46806</v>
      </c>
      <c r="FS51" s="732">
        <v>0</v>
      </c>
      <c r="FT51" s="732">
        <v>0</v>
      </c>
      <c r="FU51" s="732">
        <v>0</v>
      </c>
      <c r="FV51" s="732">
        <v>0</v>
      </c>
      <c r="FW51" s="732">
        <v>0</v>
      </c>
      <c r="FX51" s="732">
        <v>0</v>
      </c>
      <c r="FY51" s="732">
        <v>0</v>
      </c>
      <c r="FZ51" s="732">
        <v>0</v>
      </c>
      <c r="GA51" s="732">
        <v>0</v>
      </c>
      <c r="GB51" s="732">
        <v>576163</v>
      </c>
      <c r="GC51" s="732">
        <v>576163</v>
      </c>
      <c r="GD51" s="732">
        <v>65.248000000000005</v>
      </c>
      <c r="GF51" s="732">
        <v>0</v>
      </c>
      <c r="GG51" s="732">
        <v>0</v>
      </c>
      <c r="GH51" s="732">
        <v>0</v>
      </c>
      <c r="GI51" s="732">
        <v>0</v>
      </c>
      <c r="GJ51" s="732">
        <v>0</v>
      </c>
      <c r="GK51" s="732">
        <v>5252</v>
      </c>
      <c r="GL51" s="732">
        <v>52841</v>
      </c>
      <c r="GM51" s="732">
        <v>0</v>
      </c>
      <c r="GN51" s="732">
        <v>0</v>
      </c>
      <c r="GO51" s="732">
        <v>0</v>
      </c>
      <c r="GP51" s="732">
        <v>9735394</v>
      </c>
      <c r="GQ51" s="732">
        <v>9735394</v>
      </c>
      <c r="GR51" s="732">
        <v>0</v>
      </c>
      <c r="GS51" s="732">
        <v>0</v>
      </c>
      <c r="GT51" s="732">
        <v>0</v>
      </c>
      <c r="HB51" s="732">
        <v>292382768</v>
      </c>
      <c r="HC51" s="732">
        <v>4.6019999999999998E-2</v>
      </c>
      <c r="HD51" s="732">
        <v>164731</v>
      </c>
      <c r="IE51" s="732">
        <v>0</v>
      </c>
    </row>
    <row r="52" spans="1:239" x14ac:dyDescent="0.2">
      <c r="A52" s="734">
        <v>57829</v>
      </c>
      <c r="B52" s="734">
        <v>31709</v>
      </c>
      <c r="C52" s="732">
        <v>35</v>
      </c>
      <c r="D52" s="732">
        <v>2021</v>
      </c>
      <c r="E52" s="732">
        <v>5392</v>
      </c>
      <c r="F52" s="732">
        <v>0</v>
      </c>
      <c r="G52" s="732">
        <v>1285.8630000000001</v>
      </c>
      <c r="H52" s="732">
        <v>1140.9470000000001</v>
      </c>
      <c r="I52" s="732">
        <v>1140.9470000000001</v>
      </c>
      <c r="J52" s="732">
        <v>1285.8630000000001</v>
      </c>
      <c r="K52" s="732">
        <v>0</v>
      </c>
      <c r="L52" s="732">
        <v>6541</v>
      </c>
      <c r="M52" s="732">
        <v>0</v>
      </c>
      <c r="N52" s="732">
        <v>0</v>
      </c>
      <c r="P52" s="732">
        <v>1289.452</v>
      </c>
      <c r="Q52" s="732">
        <v>0</v>
      </c>
      <c r="R52" s="732">
        <v>530705</v>
      </c>
      <c r="S52" s="732">
        <v>411.57400000000001</v>
      </c>
      <c r="U52" s="732">
        <v>371245</v>
      </c>
      <c r="V52" s="732">
        <v>581.83699999999999</v>
      </c>
      <c r="W52" s="732">
        <v>380580</v>
      </c>
      <c r="X52" s="732">
        <v>380580</v>
      </c>
      <c r="Z52" s="732">
        <v>0</v>
      </c>
      <c r="AA52" s="732">
        <v>1</v>
      </c>
      <c r="AB52" s="732">
        <v>1</v>
      </c>
      <c r="AC52" s="732">
        <v>0</v>
      </c>
      <c r="AD52" s="732" t="s">
        <v>318</v>
      </c>
      <c r="AE52" s="732">
        <v>0</v>
      </c>
      <c r="AH52" s="732">
        <v>0</v>
      </c>
      <c r="AI52" s="732">
        <v>0</v>
      </c>
      <c r="AJ52" s="732">
        <v>5104</v>
      </c>
      <c r="AK52" s="732" t="s">
        <v>787</v>
      </c>
      <c r="AL52" s="732" t="s">
        <v>46</v>
      </c>
      <c r="AM52" s="732">
        <v>0</v>
      </c>
      <c r="AN52" s="732">
        <v>0</v>
      </c>
      <c r="AO52" s="732">
        <v>0</v>
      </c>
      <c r="AP52" s="732">
        <v>0</v>
      </c>
      <c r="AQ52" s="732">
        <v>0</v>
      </c>
      <c r="AR52" s="732">
        <v>0</v>
      </c>
      <c r="AS52" s="732">
        <v>0</v>
      </c>
      <c r="AT52" s="732">
        <v>0</v>
      </c>
      <c r="AU52" s="732">
        <v>0</v>
      </c>
      <c r="AV52" s="732">
        <v>-381955</v>
      </c>
      <c r="AW52" s="732">
        <v>13661963</v>
      </c>
      <c r="AX52" s="732">
        <v>13277256</v>
      </c>
      <c r="AY52" s="732">
        <v>8066159</v>
      </c>
      <c r="AZ52" s="732">
        <v>640705</v>
      </c>
      <c r="BA52" s="732">
        <v>82.332999999999998</v>
      </c>
      <c r="BB52" s="732">
        <v>36891</v>
      </c>
      <c r="BC52" s="732">
        <v>36891</v>
      </c>
      <c r="BD52" s="732">
        <v>47</v>
      </c>
      <c r="BE52" s="732">
        <v>0</v>
      </c>
      <c r="BF52" s="732">
        <v>11401945</v>
      </c>
      <c r="BG52" s="732">
        <v>0</v>
      </c>
      <c r="BH52" s="732">
        <v>400</v>
      </c>
      <c r="BI52" s="732">
        <v>110000</v>
      </c>
      <c r="BJ52" s="732">
        <v>12</v>
      </c>
      <c r="BK52" s="732">
        <v>0</v>
      </c>
      <c r="BL52" s="732">
        <v>0</v>
      </c>
      <c r="BM52" s="732">
        <v>0</v>
      </c>
      <c r="BN52" s="732">
        <v>0</v>
      </c>
      <c r="BO52" s="732">
        <v>0</v>
      </c>
      <c r="BP52" s="732">
        <v>0</v>
      </c>
      <c r="BQ52" s="732">
        <v>5392</v>
      </c>
      <c r="BR52" s="732">
        <v>1</v>
      </c>
      <c r="BS52" s="732">
        <v>0</v>
      </c>
      <c r="BT52" s="732">
        <v>0</v>
      </c>
      <c r="BU52" s="732">
        <v>0</v>
      </c>
      <c r="BV52" s="732">
        <v>0</v>
      </c>
      <c r="BW52" s="732">
        <v>0</v>
      </c>
      <c r="BX52" s="732">
        <v>0</v>
      </c>
      <c r="BY52" s="732">
        <v>0</v>
      </c>
      <c r="BZ52" s="732">
        <v>0</v>
      </c>
      <c r="CA52" s="732">
        <v>0</v>
      </c>
      <c r="CB52" s="732">
        <v>0</v>
      </c>
      <c r="CC52" s="732">
        <v>0</v>
      </c>
      <c r="CG52" s="732">
        <v>0</v>
      </c>
      <c r="CH52" s="732">
        <v>274707</v>
      </c>
      <c r="CI52" s="732">
        <v>0</v>
      </c>
      <c r="CJ52" s="732">
        <v>4</v>
      </c>
      <c r="CK52" s="732">
        <v>0</v>
      </c>
      <c r="CL52" s="732">
        <v>0</v>
      </c>
      <c r="CN52" s="732">
        <v>0</v>
      </c>
      <c r="CO52" s="732">
        <v>1</v>
      </c>
      <c r="CP52" s="732">
        <v>0</v>
      </c>
      <c r="CQ52" s="732">
        <v>10.083</v>
      </c>
      <c r="CR52" s="732">
        <v>1222.0640000000001</v>
      </c>
      <c r="CS52" s="732">
        <v>0</v>
      </c>
      <c r="CT52" s="732">
        <v>0</v>
      </c>
      <c r="CU52" s="732">
        <v>0</v>
      </c>
      <c r="CV52" s="732">
        <v>0</v>
      </c>
      <c r="CW52" s="732">
        <v>0</v>
      </c>
      <c r="CX52" s="732">
        <v>0</v>
      </c>
      <c r="CY52" s="732">
        <v>0</v>
      </c>
      <c r="CZ52" s="732">
        <v>0</v>
      </c>
      <c r="DA52" s="732">
        <v>1</v>
      </c>
      <c r="DB52" s="732">
        <v>7462934</v>
      </c>
      <c r="DC52" s="732">
        <v>0</v>
      </c>
      <c r="DD52" s="732">
        <v>0</v>
      </c>
      <c r="DE52" s="732">
        <v>1845870</v>
      </c>
      <c r="DF52" s="732">
        <v>1845870</v>
      </c>
      <c r="DG52" s="732">
        <v>1411</v>
      </c>
      <c r="DH52" s="732">
        <v>0</v>
      </c>
      <c r="DI52" s="732">
        <v>0</v>
      </c>
      <c r="DK52" s="732">
        <v>5392</v>
      </c>
      <c r="DL52" s="732">
        <v>0</v>
      </c>
      <c r="DM52" s="732">
        <v>1008670</v>
      </c>
      <c r="DN52" s="732">
        <v>0</v>
      </c>
      <c r="DO52" s="732">
        <v>0</v>
      </c>
      <c r="DP52" s="732">
        <v>0</v>
      </c>
      <c r="DQ52" s="732">
        <v>0</v>
      </c>
      <c r="DR52" s="732">
        <v>0</v>
      </c>
      <c r="DS52" s="732">
        <v>0</v>
      </c>
      <c r="DT52" s="732">
        <v>0</v>
      </c>
      <c r="DU52" s="732">
        <v>0</v>
      </c>
      <c r="DV52" s="732">
        <v>0</v>
      </c>
      <c r="DW52" s="732">
        <v>0</v>
      </c>
      <c r="DX52" s="732">
        <v>0</v>
      </c>
      <c r="DY52" s="732">
        <v>0</v>
      </c>
      <c r="DZ52" s="732">
        <v>0</v>
      </c>
      <c r="EA52" s="732">
        <v>0</v>
      </c>
      <c r="EB52" s="732">
        <v>0</v>
      </c>
      <c r="EC52" s="732">
        <v>43.183</v>
      </c>
      <c r="ED52" s="732">
        <v>310706</v>
      </c>
      <c r="EE52" s="732">
        <v>0</v>
      </c>
      <c r="EF52" s="732">
        <v>0</v>
      </c>
      <c r="EG52" s="732">
        <v>0</v>
      </c>
      <c r="EH52" s="732">
        <v>697964</v>
      </c>
      <c r="EI52" s="732">
        <v>0</v>
      </c>
      <c r="EJ52" s="732">
        <v>0</v>
      </c>
      <c r="EK52" s="732">
        <v>20.68</v>
      </c>
      <c r="EL52" s="732">
        <v>0</v>
      </c>
      <c r="EM52" s="732">
        <v>10.757</v>
      </c>
      <c r="EN52" s="732">
        <v>2.4790000000000001</v>
      </c>
      <c r="EO52" s="732">
        <v>0</v>
      </c>
      <c r="EP52" s="732">
        <v>0</v>
      </c>
      <c r="EQ52" s="732">
        <v>33.916000000000004</v>
      </c>
      <c r="ER52" s="732">
        <v>0</v>
      </c>
      <c r="ES52" s="732">
        <v>106.706</v>
      </c>
      <c r="ET52" s="732">
        <v>43687</v>
      </c>
      <c r="EU52" s="732">
        <v>640705</v>
      </c>
      <c r="EV52" s="732">
        <v>0</v>
      </c>
      <c r="EW52" s="732">
        <v>0</v>
      </c>
      <c r="EX52" s="732">
        <v>0</v>
      </c>
      <c r="EZ52" s="732">
        <v>11184409</v>
      </c>
      <c r="FA52" s="732">
        <v>0</v>
      </c>
      <c r="FB52" s="732">
        <v>11825114</v>
      </c>
      <c r="FC52" s="732">
        <v>0.97326799999999991</v>
      </c>
      <c r="FD52" s="732">
        <v>0</v>
      </c>
      <c r="FE52" s="732">
        <v>1725287</v>
      </c>
      <c r="FF52" s="732">
        <v>367560</v>
      </c>
      <c r="FG52" s="732">
        <v>5.6818E-2</v>
      </c>
      <c r="FH52" s="732">
        <v>5.1494999999999999E-2</v>
      </c>
      <c r="FI52" s="732">
        <v>0</v>
      </c>
      <c r="FJ52" s="732">
        <v>0</v>
      </c>
      <c r="FK52" s="732">
        <v>2234.0450000000001</v>
      </c>
      <c r="FL52" s="732">
        <v>14192668</v>
      </c>
      <c r="FM52" s="732">
        <v>0</v>
      </c>
      <c r="FN52" s="732">
        <v>0</v>
      </c>
      <c r="FO52" s="732">
        <v>0</v>
      </c>
      <c r="FP52" s="732">
        <v>0</v>
      </c>
      <c r="FQ52" s="732">
        <v>0</v>
      </c>
      <c r="FR52" s="732">
        <v>0</v>
      </c>
      <c r="FS52" s="732">
        <v>0</v>
      </c>
      <c r="FT52" s="732">
        <v>0</v>
      </c>
      <c r="FU52" s="732">
        <v>0</v>
      </c>
      <c r="FV52" s="732">
        <v>0</v>
      </c>
      <c r="FW52" s="732">
        <v>0</v>
      </c>
      <c r="FX52" s="732">
        <v>0</v>
      </c>
      <c r="FY52" s="732">
        <v>0</v>
      </c>
      <c r="FZ52" s="732">
        <v>0</v>
      </c>
      <c r="GA52" s="732">
        <v>0</v>
      </c>
      <c r="GB52" s="732">
        <v>980169</v>
      </c>
      <c r="GC52" s="732">
        <v>980169</v>
      </c>
      <c r="GD52" s="732">
        <v>111</v>
      </c>
      <c r="GF52" s="732">
        <v>0</v>
      </c>
      <c r="GG52" s="732">
        <v>0</v>
      </c>
      <c r="GH52" s="732">
        <v>0</v>
      </c>
      <c r="GI52" s="732">
        <v>0</v>
      </c>
      <c r="GJ52" s="732">
        <v>0</v>
      </c>
      <c r="GK52" s="732">
        <v>5239</v>
      </c>
      <c r="GL52" s="732">
        <v>31387</v>
      </c>
      <c r="GM52" s="732">
        <v>0</v>
      </c>
      <c r="GN52" s="732">
        <v>0</v>
      </c>
      <c r="GO52" s="732">
        <v>0</v>
      </c>
      <c r="GP52" s="732">
        <v>13917961</v>
      </c>
      <c r="GQ52" s="732">
        <v>13917961</v>
      </c>
      <c r="GR52" s="732">
        <v>0</v>
      </c>
      <c r="GS52" s="732">
        <v>0</v>
      </c>
      <c r="GT52" s="732">
        <v>0</v>
      </c>
      <c r="HB52" s="732">
        <v>292382768</v>
      </c>
      <c r="HC52" s="732">
        <v>4.6019999999999998E-2</v>
      </c>
      <c r="HD52" s="732">
        <v>231020</v>
      </c>
      <c r="IE52" s="732">
        <v>0</v>
      </c>
    </row>
    <row r="53" spans="1:239" x14ac:dyDescent="0.2">
      <c r="A53" s="734">
        <v>57830</v>
      </c>
      <c r="B53" s="734">
        <v>31709</v>
      </c>
      <c r="C53" s="732">
        <v>35</v>
      </c>
      <c r="D53" s="732">
        <v>2021</v>
      </c>
      <c r="E53" s="732">
        <v>5392</v>
      </c>
      <c r="F53" s="732">
        <v>0</v>
      </c>
      <c r="G53" s="732">
        <v>1129.8720000000001</v>
      </c>
      <c r="H53" s="732">
        <v>1004.91</v>
      </c>
      <c r="I53" s="732">
        <v>1004.91</v>
      </c>
      <c r="J53" s="732">
        <v>1129.8720000000001</v>
      </c>
      <c r="K53" s="732">
        <v>0</v>
      </c>
      <c r="L53" s="732">
        <v>6541</v>
      </c>
      <c r="M53" s="732">
        <v>0</v>
      </c>
      <c r="N53" s="732">
        <v>0</v>
      </c>
      <c r="P53" s="732">
        <v>1205.52</v>
      </c>
      <c r="Q53" s="732">
        <v>0</v>
      </c>
      <c r="R53" s="732">
        <v>496161</v>
      </c>
      <c r="S53" s="732">
        <v>411.57400000000001</v>
      </c>
      <c r="U53" s="732">
        <v>347079</v>
      </c>
      <c r="V53" s="732">
        <v>516.03499999999997</v>
      </c>
      <c r="W53" s="732">
        <v>337538</v>
      </c>
      <c r="X53" s="732">
        <v>337538</v>
      </c>
      <c r="Z53" s="732">
        <v>0</v>
      </c>
      <c r="AA53" s="732">
        <v>1</v>
      </c>
      <c r="AB53" s="732">
        <v>1</v>
      </c>
      <c r="AC53" s="732">
        <v>0</v>
      </c>
      <c r="AD53" s="732" t="s">
        <v>318</v>
      </c>
      <c r="AE53" s="732">
        <v>0</v>
      </c>
      <c r="AH53" s="732">
        <v>0</v>
      </c>
      <c r="AI53" s="732">
        <v>0</v>
      </c>
      <c r="AJ53" s="732">
        <v>5104</v>
      </c>
      <c r="AK53" s="732" t="s">
        <v>787</v>
      </c>
      <c r="AL53" s="732" t="s">
        <v>47</v>
      </c>
      <c r="AM53" s="732">
        <v>0</v>
      </c>
      <c r="AN53" s="732">
        <v>0</v>
      </c>
      <c r="AO53" s="732">
        <v>0</v>
      </c>
      <c r="AP53" s="732">
        <v>0</v>
      </c>
      <c r="AQ53" s="732">
        <v>0</v>
      </c>
      <c r="AR53" s="732">
        <v>0</v>
      </c>
      <c r="AS53" s="732">
        <v>0</v>
      </c>
      <c r="AT53" s="732">
        <v>0</v>
      </c>
      <c r="AU53" s="732">
        <v>0</v>
      </c>
      <c r="AV53" s="732">
        <v>-422220</v>
      </c>
      <c r="AW53" s="732">
        <v>12124596</v>
      </c>
      <c r="AX53" s="732">
        <v>11766498</v>
      </c>
      <c r="AY53" s="732">
        <v>7143242</v>
      </c>
      <c r="AZ53" s="732">
        <v>606161</v>
      </c>
      <c r="BA53" s="732">
        <v>85.417000000000002</v>
      </c>
      <c r="BB53" s="732">
        <v>44343</v>
      </c>
      <c r="BC53" s="732">
        <v>44343</v>
      </c>
      <c r="BD53" s="732">
        <v>56.494</v>
      </c>
      <c r="BE53" s="732">
        <v>0</v>
      </c>
      <c r="BF53" s="732">
        <v>10125910</v>
      </c>
      <c r="BG53" s="732">
        <v>0</v>
      </c>
      <c r="BH53" s="732">
        <v>400</v>
      </c>
      <c r="BI53" s="732">
        <v>110000</v>
      </c>
      <c r="BJ53" s="732">
        <v>12</v>
      </c>
      <c r="BK53" s="732">
        <v>0</v>
      </c>
      <c r="BL53" s="732">
        <v>0</v>
      </c>
      <c r="BM53" s="732">
        <v>0</v>
      </c>
      <c r="BN53" s="732">
        <v>0</v>
      </c>
      <c r="BO53" s="732">
        <v>0</v>
      </c>
      <c r="BP53" s="732">
        <v>0</v>
      </c>
      <c r="BQ53" s="732">
        <v>5392</v>
      </c>
      <c r="BR53" s="732">
        <v>1</v>
      </c>
      <c r="BS53" s="732">
        <v>0</v>
      </c>
      <c r="BT53" s="732">
        <v>0</v>
      </c>
      <c r="BU53" s="732">
        <v>0</v>
      </c>
      <c r="BV53" s="732">
        <v>0</v>
      </c>
      <c r="BW53" s="732">
        <v>0</v>
      </c>
      <c r="BX53" s="732">
        <v>0</v>
      </c>
      <c r="BY53" s="732">
        <v>0</v>
      </c>
      <c r="BZ53" s="732">
        <v>0</v>
      </c>
      <c r="CA53" s="732">
        <v>0</v>
      </c>
      <c r="CB53" s="732">
        <v>0</v>
      </c>
      <c r="CC53" s="732">
        <v>0</v>
      </c>
      <c r="CG53" s="732">
        <v>0</v>
      </c>
      <c r="CH53" s="732">
        <v>248098</v>
      </c>
      <c r="CI53" s="732">
        <v>0</v>
      </c>
      <c r="CJ53" s="732">
        <v>4</v>
      </c>
      <c r="CK53" s="732">
        <v>0</v>
      </c>
      <c r="CL53" s="732">
        <v>0</v>
      </c>
      <c r="CN53" s="732">
        <v>0</v>
      </c>
      <c r="CO53" s="732">
        <v>1</v>
      </c>
      <c r="CP53" s="732">
        <v>0</v>
      </c>
      <c r="CQ53" s="732">
        <v>9.5830000000000002</v>
      </c>
      <c r="CR53" s="732">
        <v>1138.9000000000001</v>
      </c>
      <c r="CS53" s="732">
        <v>0</v>
      </c>
      <c r="CT53" s="732">
        <v>0</v>
      </c>
      <c r="CU53" s="732">
        <v>0</v>
      </c>
      <c r="CV53" s="732">
        <v>0</v>
      </c>
      <c r="CW53" s="732">
        <v>0</v>
      </c>
      <c r="CX53" s="732">
        <v>0</v>
      </c>
      <c r="CY53" s="732">
        <v>0</v>
      </c>
      <c r="CZ53" s="732">
        <v>0</v>
      </c>
      <c r="DA53" s="732">
        <v>1</v>
      </c>
      <c r="DB53" s="732">
        <v>6573116</v>
      </c>
      <c r="DC53" s="732">
        <v>0</v>
      </c>
      <c r="DD53" s="732">
        <v>0</v>
      </c>
      <c r="DE53" s="732">
        <v>1787001</v>
      </c>
      <c r="DF53" s="732">
        <v>1787001</v>
      </c>
      <c r="DG53" s="732">
        <v>1366</v>
      </c>
      <c r="DH53" s="732">
        <v>0</v>
      </c>
      <c r="DI53" s="732">
        <v>0</v>
      </c>
      <c r="DK53" s="732">
        <v>5392</v>
      </c>
      <c r="DL53" s="732">
        <v>0</v>
      </c>
      <c r="DM53" s="732">
        <v>739968</v>
      </c>
      <c r="DN53" s="732">
        <v>0</v>
      </c>
      <c r="DO53" s="732">
        <v>0</v>
      </c>
      <c r="DP53" s="732">
        <v>0</v>
      </c>
      <c r="DQ53" s="732">
        <v>0</v>
      </c>
      <c r="DR53" s="732">
        <v>0</v>
      </c>
      <c r="DS53" s="732">
        <v>0</v>
      </c>
      <c r="DT53" s="732">
        <v>0</v>
      </c>
      <c r="DU53" s="732">
        <v>0</v>
      </c>
      <c r="DV53" s="732">
        <v>0</v>
      </c>
      <c r="DW53" s="732">
        <v>0</v>
      </c>
      <c r="DX53" s="732">
        <v>0</v>
      </c>
      <c r="DY53" s="732">
        <v>0</v>
      </c>
      <c r="DZ53" s="732">
        <v>0</v>
      </c>
      <c r="EA53" s="732">
        <v>0</v>
      </c>
      <c r="EB53" s="732">
        <v>0</v>
      </c>
      <c r="EC53" s="732">
        <v>43.567</v>
      </c>
      <c r="ED53" s="732">
        <v>313469</v>
      </c>
      <c r="EE53" s="732">
        <v>0</v>
      </c>
      <c r="EF53" s="732">
        <v>0</v>
      </c>
      <c r="EG53" s="732">
        <v>0</v>
      </c>
      <c r="EH53" s="732">
        <v>426499</v>
      </c>
      <c r="EI53" s="732">
        <v>0</v>
      </c>
      <c r="EJ53" s="732">
        <v>0</v>
      </c>
      <c r="EK53" s="732">
        <v>15.418000000000001</v>
      </c>
      <c r="EL53" s="732">
        <v>0</v>
      </c>
      <c r="EM53" s="732">
        <v>3.335</v>
      </c>
      <c r="EN53" s="732">
        <v>1.7890000000000001</v>
      </c>
      <c r="EO53" s="732">
        <v>0</v>
      </c>
      <c r="EP53" s="732">
        <v>0</v>
      </c>
      <c r="EQ53" s="732">
        <v>20.542000000000002</v>
      </c>
      <c r="ER53" s="732">
        <v>0</v>
      </c>
      <c r="ES53" s="732">
        <v>65.204000000000008</v>
      </c>
      <c r="ET53" s="732">
        <v>45104</v>
      </c>
      <c r="EU53" s="732">
        <v>606161</v>
      </c>
      <c r="EV53" s="732">
        <v>0</v>
      </c>
      <c r="EW53" s="732">
        <v>0</v>
      </c>
      <c r="EX53" s="732">
        <v>0</v>
      </c>
      <c r="EZ53" s="732">
        <v>9907870</v>
      </c>
      <c r="FA53" s="732">
        <v>0</v>
      </c>
      <c r="FB53" s="732">
        <v>10514031</v>
      </c>
      <c r="FC53" s="732">
        <v>0.97326799999999991</v>
      </c>
      <c r="FD53" s="732">
        <v>0</v>
      </c>
      <c r="FE53" s="732">
        <v>1532203</v>
      </c>
      <c r="FF53" s="732">
        <v>326425</v>
      </c>
      <c r="FG53" s="732">
        <v>5.6818E-2</v>
      </c>
      <c r="FH53" s="732">
        <v>5.1494999999999999E-2</v>
      </c>
      <c r="FI53" s="732">
        <v>0</v>
      </c>
      <c r="FJ53" s="732">
        <v>0</v>
      </c>
      <c r="FK53" s="732">
        <v>1984.0250000000001</v>
      </c>
      <c r="FL53" s="732">
        <v>12620757</v>
      </c>
      <c r="FM53" s="732">
        <v>0</v>
      </c>
      <c r="FN53" s="732">
        <v>0</v>
      </c>
      <c r="FO53" s="732">
        <v>0</v>
      </c>
      <c r="FP53" s="732">
        <v>0</v>
      </c>
      <c r="FQ53" s="732">
        <v>0</v>
      </c>
      <c r="FR53" s="732">
        <v>0</v>
      </c>
      <c r="FS53" s="732">
        <v>0</v>
      </c>
      <c r="FT53" s="732">
        <v>0</v>
      </c>
      <c r="FU53" s="732">
        <v>0</v>
      </c>
      <c r="FV53" s="732">
        <v>0</v>
      </c>
      <c r="FW53" s="732">
        <v>0</v>
      </c>
      <c r="FX53" s="732">
        <v>0</v>
      </c>
      <c r="FY53" s="732">
        <v>0</v>
      </c>
      <c r="FZ53" s="732">
        <v>0</v>
      </c>
      <c r="GA53" s="732">
        <v>0</v>
      </c>
      <c r="GB53" s="732">
        <v>922065</v>
      </c>
      <c r="GC53" s="732">
        <v>922065</v>
      </c>
      <c r="GD53" s="732">
        <v>104.42</v>
      </c>
      <c r="GF53" s="732">
        <v>0</v>
      </c>
      <c r="GG53" s="732">
        <v>0</v>
      </c>
      <c r="GH53" s="732">
        <v>0</v>
      </c>
      <c r="GI53" s="732">
        <v>0</v>
      </c>
      <c r="GJ53" s="732">
        <v>0</v>
      </c>
      <c r="GK53" s="732">
        <v>5226</v>
      </c>
      <c r="GL53" s="732">
        <v>27510</v>
      </c>
      <c r="GM53" s="732">
        <v>0</v>
      </c>
      <c r="GN53" s="732">
        <v>0</v>
      </c>
      <c r="GO53" s="732">
        <v>0</v>
      </c>
      <c r="GP53" s="732">
        <v>12372659</v>
      </c>
      <c r="GQ53" s="732">
        <v>12372659</v>
      </c>
      <c r="GR53" s="732">
        <v>0</v>
      </c>
      <c r="GS53" s="732">
        <v>0</v>
      </c>
      <c r="GT53" s="732">
        <v>0</v>
      </c>
      <c r="HB53" s="732">
        <v>292382768</v>
      </c>
      <c r="HC53" s="732">
        <v>4.6019999999999998E-2</v>
      </c>
      <c r="HD53" s="732">
        <v>202994</v>
      </c>
      <c r="IE53" s="732">
        <v>0</v>
      </c>
    </row>
    <row r="54" spans="1:239" x14ac:dyDescent="0.2">
      <c r="A54" s="734">
        <v>57831</v>
      </c>
      <c r="B54" s="734">
        <v>31709</v>
      </c>
      <c r="C54" s="732">
        <v>35</v>
      </c>
      <c r="D54" s="732">
        <v>2021</v>
      </c>
      <c r="E54" s="732">
        <v>5392</v>
      </c>
      <c r="F54" s="732">
        <v>0</v>
      </c>
      <c r="G54" s="732">
        <v>637.36</v>
      </c>
      <c r="H54" s="732">
        <v>591.80100000000004</v>
      </c>
      <c r="I54" s="732">
        <v>591.80100000000004</v>
      </c>
      <c r="J54" s="732">
        <v>637.36</v>
      </c>
      <c r="K54" s="732">
        <v>0</v>
      </c>
      <c r="L54" s="732">
        <v>6541</v>
      </c>
      <c r="M54" s="732">
        <v>0</v>
      </c>
      <c r="N54" s="732">
        <v>0</v>
      </c>
      <c r="P54" s="732">
        <v>640.03800000000001</v>
      </c>
      <c r="Q54" s="732">
        <v>0</v>
      </c>
      <c r="R54" s="732">
        <v>263423</v>
      </c>
      <c r="S54" s="732">
        <v>411.57400000000001</v>
      </c>
      <c r="U54" s="732">
        <v>184273</v>
      </c>
      <c r="V54" s="732">
        <v>0</v>
      </c>
      <c r="W54" s="732">
        <v>0</v>
      </c>
      <c r="X54" s="732">
        <v>0</v>
      </c>
      <c r="Z54" s="732">
        <v>0</v>
      </c>
      <c r="AA54" s="732">
        <v>1</v>
      </c>
      <c r="AB54" s="732">
        <v>1</v>
      </c>
      <c r="AC54" s="732">
        <v>0</v>
      </c>
      <c r="AD54" s="732" t="s">
        <v>318</v>
      </c>
      <c r="AE54" s="732">
        <v>0</v>
      </c>
      <c r="AH54" s="732">
        <v>0</v>
      </c>
      <c r="AI54" s="732">
        <v>0</v>
      </c>
      <c r="AJ54" s="732">
        <v>5104</v>
      </c>
      <c r="AK54" s="732" t="s">
        <v>787</v>
      </c>
      <c r="AL54" s="732" t="s">
        <v>48</v>
      </c>
      <c r="AM54" s="732">
        <v>0</v>
      </c>
      <c r="AN54" s="732">
        <v>0</v>
      </c>
      <c r="AO54" s="732">
        <v>0</v>
      </c>
      <c r="AP54" s="732">
        <v>0</v>
      </c>
      <c r="AQ54" s="732">
        <v>0</v>
      </c>
      <c r="AR54" s="732">
        <v>0</v>
      </c>
      <c r="AS54" s="732">
        <v>0</v>
      </c>
      <c r="AT54" s="732">
        <v>0</v>
      </c>
      <c r="AU54" s="732">
        <v>0</v>
      </c>
      <c r="AV54" s="732">
        <v>-193259</v>
      </c>
      <c r="AW54" s="732">
        <v>6193561</v>
      </c>
      <c r="AX54" s="732">
        <v>6030838</v>
      </c>
      <c r="AY54" s="732">
        <v>3931147</v>
      </c>
      <c r="AZ54" s="732">
        <v>296283</v>
      </c>
      <c r="BA54" s="732">
        <v>30.667000000000002</v>
      </c>
      <c r="BB54" s="732">
        <v>6793</v>
      </c>
      <c r="BC54" s="732">
        <v>6793</v>
      </c>
      <c r="BD54" s="732">
        <v>8.6550000000000011</v>
      </c>
      <c r="BE54" s="732">
        <v>0</v>
      </c>
      <c r="BF54" s="732">
        <v>5145530</v>
      </c>
      <c r="BG54" s="732">
        <v>0</v>
      </c>
      <c r="BH54" s="732">
        <v>119.49000000000001</v>
      </c>
      <c r="BI54" s="732">
        <v>32860</v>
      </c>
      <c r="BJ54" s="732">
        <v>12</v>
      </c>
      <c r="BK54" s="732">
        <v>0</v>
      </c>
      <c r="BL54" s="732">
        <v>0</v>
      </c>
      <c r="BM54" s="732">
        <v>0</v>
      </c>
      <c r="BN54" s="732">
        <v>0</v>
      </c>
      <c r="BO54" s="732">
        <v>0</v>
      </c>
      <c r="BP54" s="732">
        <v>0</v>
      </c>
      <c r="BQ54" s="732">
        <v>5392</v>
      </c>
      <c r="BR54" s="732">
        <v>1</v>
      </c>
      <c r="BS54" s="732">
        <v>0</v>
      </c>
      <c r="BT54" s="732">
        <v>0</v>
      </c>
      <c r="BU54" s="732">
        <v>0</v>
      </c>
      <c r="BV54" s="732">
        <v>0</v>
      </c>
      <c r="BW54" s="732">
        <v>0</v>
      </c>
      <c r="BX54" s="732">
        <v>0</v>
      </c>
      <c r="BY54" s="732">
        <v>0</v>
      </c>
      <c r="BZ54" s="732">
        <v>0</v>
      </c>
      <c r="CA54" s="732">
        <v>0</v>
      </c>
      <c r="CB54" s="732">
        <v>0</v>
      </c>
      <c r="CC54" s="732">
        <v>0</v>
      </c>
      <c r="CG54" s="732">
        <v>0</v>
      </c>
      <c r="CH54" s="732">
        <v>129863</v>
      </c>
      <c r="CI54" s="732">
        <v>0</v>
      </c>
      <c r="CJ54" s="732">
        <v>4</v>
      </c>
      <c r="CK54" s="732">
        <v>0</v>
      </c>
      <c r="CL54" s="732">
        <v>0</v>
      </c>
      <c r="CN54" s="732">
        <v>0</v>
      </c>
      <c r="CO54" s="732">
        <v>1</v>
      </c>
      <c r="CP54" s="732">
        <v>0</v>
      </c>
      <c r="CQ54" s="732">
        <v>8.3000000000000004E-2</v>
      </c>
      <c r="CR54" s="732">
        <v>612.245</v>
      </c>
      <c r="CS54" s="732">
        <v>0</v>
      </c>
      <c r="CT54" s="732">
        <v>0</v>
      </c>
      <c r="CU54" s="732">
        <v>0</v>
      </c>
      <c r="CV54" s="732">
        <v>0</v>
      </c>
      <c r="CW54" s="732">
        <v>0</v>
      </c>
      <c r="CX54" s="732">
        <v>0</v>
      </c>
      <c r="CY54" s="732">
        <v>0</v>
      </c>
      <c r="CZ54" s="732">
        <v>0</v>
      </c>
      <c r="DA54" s="732">
        <v>1</v>
      </c>
      <c r="DB54" s="732">
        <v>3870970</v>
      </c>
      <c r="DC54" s="732">
        <v>0</v>
      </c>
      <c r="DD54" s="732">
        <v>0</v>
      </c>
      <c r="DE54" s="732">
        <v>756244</v>
      </c>
      <c r="DF54" s="732">
        <v>756244</v>
      </c>
      <c r="DG54" s="732">
        <v>578.08000000000004</v>
      </c>
      <c r="DH54" s="732">
        <v>0</v>
      </c>
      <c r="DI54" s="732">
        <v>0</v>
      </c>
      <c r="DK54" s="732">
        <v>5392</v>
      </c>
      <c r="DL54" s="732">
        <v>0</v>
      </c>
      <c r="DM54" s="732">
        <v>254964</v>
      </c>
      <c r="DN54" s="732">
        <v>0</v>
      </c>
      <c r="DO54" s="732">
        <v>0</v>
      </c>
      <c r="DP54" s="732">
        <v>0</v>
      </c>
      <c r="DQ54" s="732">
        <v>0</v>
      </c>
      <c r="DR54" s="732">
        <v>0</v>
      </c>
      <c r="DS54" s="732">
        <v>0</v>
      </c>
      <c r="DT54" s="732">
        <v>0</v>
      </c>
      <c r="DU54" s="732">
        <v>0</v>
      </c>
      <c r="DV54" s="732">
        <v>0</v>
      </c>
      <c r="DW54" s="732">
        <v>0</v>
      </c>
      <c r="DX54" s="732">
        <v>0</v>
      </c>
      <c r="DY54" s="732">
        <v>0</v>
      </c>
      <c r="DZ54" s="732">
        <v>0</v>
      </c>
      <c r="EA54" s="732">
        <v>0</v>
      </c>
      <c r="EB54" s="732">
        <v>0</v>
      </c>
      <c r="EC54" s="732">
        <v>33.163000000000004</v>
      </c>
      <c r="ED54" s="732">
        <v>238611</v>
      </c>
      <c r="EE54" s="732">
        <v>0</v>
      </c>
      <c r="EF54" s="732">
        <v>0</v>
      </c>
      <c r="EG54" s="732">
        <v>0</v>
      </c>
      <c r="EH54" s="732">
        <v>16353</v>
      </c>
      <c r="EI54" s="732">
        <v>0</v>
      </c>
      <c r="EJ54" s="732">
        <v>0</v>
      </c>
      <c r="EK54" s="732">
        <v>0</v>
      </c>
      <c r="EL54" s="732">
        <v>0</v>
      </c>
      <c r="EM54" s="732">
        <v>0</v>
      </c>
      <c r="EN54" s="732">
        <v>0.5</v>
      </c>
      <c r="EO54" s="732">
        <v>0</v>
      </c>
      <c r="EP54" s="732">
        <v>0</v>
      </c>
      <c r="EQ54" s="732">
        <v>0.5</v>
      </c>
      <c r="ER54" s="732">
        <v>0</v>
      </c>
      <c r="ES54" s="732">
        <v>2.5</v>
      </c>
      <c r="ET54" s="732">
        <v>15354</v>
      </c>
      <c r="EU54" s="732">
        <v>296283</v>
      </c>
      <c r="EV54" s="732">
        <v>0</v>
      </c>
      <c r="EW54" s="732">
        <v>0</v>
      </c>
      <c r="EX54" s="732">
        <v>0</v>
      </c>
      <c r="EZ54" s="732">
        <v>5086367</v>
      </c>
      <c r="FA54" s="732">
        <v>0</v>
      </c>
      <c r="FB54" s="732">
        <v>5382650</v>
      </c>
      <c r="FC54" s="732">
        <v>0.97326799999999991</v>
      </c>
      <c r="FD54" s="732">
        <v>0</v>
      </c>
      <c r="FE54" s="732">
        <v>778597</v>
      </c>
      <c r="FF54" s="732">
        <v>165874</v>
      </c>
      <c r="FG54" s="732">
        <v>5.6818E-2</v>
      </c>
      <c r="FH54" s="732">
        <v>5.1494999999999999E-2</v>
      </c>
      <c r="FI54" s="732">
        <v>0</v>
      </c>
      <c r="FJ54" s="732">
        <v>0</v>
      </c>
      <c r="FK54" s="732">
        <v>1008.192</v>
      </c>
      <c r="FL54" s="732">
        <v>6456984</v>
      </c>
      <c r="FM54" s="732">
        <v>0</v>
      </c>
      <c r="FN54" s="732">
        <v>0</v>
      </c>
      <c r="FO54" s="732">
        <v>62932</v>
      </c>
      <c r="FP54" s="732">
        <v>0</v>
      </c>
      <c r="FQ54" s="732">
        <v>62932</v>
      </c>
      <c r="FR54" s="732">
        <v>62932</v>
      </c>
      <c r="FS54" s="732">
        <v>0</v>
      </c>
      <c r="FT54" s="732">
        <v>0</v>
      </c>
      <c r="FU54" s="732">
        <v>0</v>
      </c>
      <c r="FV54" s="732">
        <v>0</v>
      </c>
      <c r="FW54" s="732">
        <v>0</v>
      </c>
      <c r="FX54" s="732">
        <v>0</v>
      </c>
      <c r="FY54" s="732">
        <v>0</v>
      </c>
      <c r="FZ54" s="732">
        <v>0</v>
      </c>
      <c r="GA54" s="732">
        <v>0</v>
      </c>
      <c r="GB54" s="732">
        <v>397887</v>
      </c>
      <c r="GC54" s="732">
        <v>397887</v>
      </c>
      <c r="GD54" s="732">
        <v>45.059000000000005</v>
      </c>
      <c r="GF54" s="732">
        <v>0</v>
      </c>
      <c r="GG54" s="732">
        <v>0</v>
      </c>
      <c r="GH54" s="732">
        <v>0</v>
      </c>
      <c r="GI54" s="732">
        <v>0</v>
      </c>
      <c r="GJ54" s="732">
        <v>0</v>
      </c>
      <c r="GK54" s="732">
        <v>5309</v>
      </c>
      <c r="GL54" s="732">
        <v>22155</v>
      </c>
      <c r="GM54" s="732">
        <v>0</v>
      </c>
      <c r="GN54" s="732">
        <v>52168</v>
      </c>
      <c r="GO54" s="732">
        <v>0</v>
      </c>
      <c r="GP54" s="732">
        <v>6327121</v>
      </c>
      <c r="GQ54" s="732">
        <v>6327121</v>
      </c>
      <c r="GR54" s="732">
        <v>0</v>
      </c>
      <c r="GS54" s="732">
        <v>0</v>
      </c>
      <c r="GT54" s="732">
        <v>0</v>
      </c>
      <c r="HB54" s="732">
        <v>292382768</v>
      </c>
      <c r="HC54" s="732">
        <v>4.6019999999999998E-2</v>
      </c>
      <c r="HD54" s="732">
        <v>114509</v>
      </c>
      <c r="IE54" s="732">
        <v>0</v>
      </c>
    </row>
    <row r="55" spans="1:239" x14ac:dyDescent="0.2">
      <c r="A55" s="734">
        <v>57833</v>
      </c>
      <c r="B55" s="734">
        <v>31709</v>
      </c>
      <c r="C55" s="732">
        <v>35</v>
      </c>
      <c r="D55" s="732">
        <v>2021</v>
      </c>
      <c r="E55" s="732">
        <v>5392</v>
      </c>
      <c r="F55" s="732">
        <v>0</v>
      </c>
      <c r="G55" s="732">
        <v>494.80500000000001</v>
      </c>
      <c r="H55" s="732">
        <v>483.21600000000001</v>
      </c>
      <c r="I55" s="732">
        <v>483.21600000000001</v>
      </c>
      <c r="J55" s="732">
        <v>494.80500000000001</v>
      </c>
      <c r="K55" s="732">
        <v>0</v>
      </c>
      <c r="L55" s="732">
        <v>6541</v>
      </c>
      <c r="M55" s="732">
        <v>0</v>
      </c>
      <c r="N55" s="732">
        <v>0</v>
      </c>
      <c r="P55" s="732">
        <v>568.40300000000002</v>
      </c>
      <c r="Q55" s="732">
        <v>0</v>
      </c>
      <c r="R55" s="732">
        <v>233940</v>
      </c>
      <c r="S55" s="732">
        <v>411.57400000000001</v>
      </c>
      <c r="U55" s="732">
        <v>163648</v>
      </c>
      <c r="V55" s="732">
        <v>28.857000000000003</v>
      </c>
      <c r="W55" s="732">
        <v>18875</v>
      </c>
      <c r="X55" s="732">
        <v>18875</v>
      </c>
      <c r="Z55" s="732">
        <v>0</v>
      </c>
      <c r="AA55" s="732">
        <v>1</v>
      </c>
      <c r="AB55" s="732">
        <v>1</v>
      </c>
      <c r="AC55" s="732">
        <v>0</v>
      </c>
      <c r="AD55" s="732" t="s">
        <v>318</v>
      </c>
      <c r="AE55" s="732">
        <v>0</v>
      </c>
      <c r="AH55" s="732">
        <v>0</v>
      </c>
      <c r="AI55" s="732">
        <v>0</v>
      </c>
      <c r="AJ55" s="732">
        <v>5104</v>
      </c>
      <c r="AK55" s="732" t="s">
        <v>787</v>
      </c>
      <c r="AL55" s="732" t="s">
        <v>49</v>
      </c>
      <c r="AM55" s="732">
        <v>0</v>
      </c>
      <c r="AN55" s="732">
        <v>0</v>
      </c>
      <c r="AO55" s="732">
        <v>0</v>
      </c>
      <c r="AP55" s="732">
        <v>0</v>
      </c>
      <c r="AQ55" s="732">
        <v>0</v>
      </c>
      <c r="AR55" s="732">
        <v>0</v>
      </c>
      <c r="AS55" s="732">
        <v>0</v>
      </c>
      <c r="AT55" s="732">
        <v>0</v>
      </c>
      <c r="AU55" s="732">
        <v>0</v>
      </c>
      <c r="AV55" s="732">
        <v>-54416</v>
      </c>
      <c r="AW55" s="732">
        <v>4674369</v>
      </c>
      <c r="AX55" s="732">
        <v>4350847</v>
      </c>
      <c r="AY55" s="732">
        <v>2844982</v>
      </c>
      <c r="AZ55" s="732">
        <v>460565</v>
      </c>
      <c r="BA55" s="732">
        <v>16</v>
      </c>
      <c r="BB55" s="732">
        <v>19419</v>
      </c>
      <c r="BC55" s="732">
        <v>19419</v>
      </c>
      <c r="BD55" s="732">
        <v>24.740000000000002</v>
      </c>
      <c r="BE55" s="732">
        <v>0</v>
      </c>
      <c r="BF55" s="732">
        <v>3785896</v>
      </c>
      <c r="BG55" s="732">
        <v>0</v>
      </c>
      <c r="BH55" s="732">
        <v>0</v>
      </c>
      <c r="BI55" s="732">
        <v>0</v>
      </c>
      <c r="BJ55" s="732">
        <v>12</v>
      </c>
      <c r="BK55" s="732">
        <v>0</v>
      </c>
      <c r="BL55" s="732">
        <v>0</v>
      </c>
      <c r="BM55" s="732">
        <v>0</v>
      </c>
      <c r="BN55" s="732">
        <v>0</v>
      </c>
      <c r="BO55" s="732">
        <v>0</v>
      </c>
      <c r="BP55" s="732">
        <v>0</v>
      </c>
      <c r="BQ55" s="732">
        <v>5392</v>
      </c>
      <c r="BR55" s="732">
        <v>1</v>
      </c>
      <c r="BS55" s="732">
        <v>0</v>
      </c>
      <c r="BT55" s="732">
        <v>0</v>
      </c>
      <c r="BU55" s="732">
        <v>0</v>
      </c>
      <c r="BV55" s="732">
        <v>0</v>
      </c>
      <c r="BW55" s="732">
        <v>0</v>
      </c>
      <c r="BX55" s="732">
        <v>0</v>
      </c>
      <c r="BY55" s="732">
        <v>0</v>
      </c>
      <c r="BZ55" s="732">
        <v>0</v>
      </c>
      <c r="CA55" s="732">
        <v>226.625</v>
      </c>
      <c r="CB55" s="732">
        <v>226625</v>
      </c>
      <c r="CC55" s="732">
        <v>0</v>
      </c>
      <c r="CG55" s="732">
        <v>0</v>
      </c>
      <c r="CH55" s="732">
        <v>96897</v>
      </c>
      <c r="CI55" s="732">
        <v>0</v>
      </c>
      <c r="CJ55" s="732">
        <v>4</v>
      </c>
      <c r="CK55" s="732">
        <v>0</v>
      </c>
      <c r="CL55" s="732">
        <v>0</v>
      </c>
      <c r="CN55" s="732">
        <v>0</v>
      </c>
      <c r="CO55" s="732">
        <v>1</v>
      </c>
      <c r="CP55" s="732">
        <v>0</v>
      </c>
      <c r="CQ55" s="732">
        <v>0</v>
      </c>
      <c r="CR55" s="732">
        <v>554.91200000000003</v>
      </c>
      <c r="CS55" s="732">
        <v>0</v>
      </c>
      <c r="CT55" s="732">
        <v>0</v>
      </c>
      <c r="CU55" s="732">
        <v>0</v>
      </c>
      <c r="CV55" s="732">
        <v>0</v>
      </c>
      <c r="CW55" s="732">
        <v>0</v>
      </c>
      <c r="CX55" s="732">
        <v>0</v>
      </c>
      <c r="CY55" s="732">
        <v>0</v>
      </c>
      <c r="CZ55" s="732">
        <v>0</v>
      </c>
      <c r="DA55" s="732">
        <v>1</v>
      </c>
      <c r="DB55" s="732">
        <v>3160716</v>
      </c>
      <c r="DC55" s="732">
        <v>0</v>
      </c>
      <c r="DD55" s="732">
        <v>0</v>
      </c>
      <c r="DE55" s="732">
        <v>360481</v>
      </c>
      <c r="DF55" s="732">
        <v>360481</v>
      </c>
      <c r="DG55" s="732">
        <v>275.55500000000001</v>
      </c>
      <c r="DH55" s="732">
        <v>0</v>
      </c>
      <c r="DI55" s="732">
        <v>0</v>
      </c>
      <c r="DK55" s="732">
        <v>5392</v>
      </c>
      <c r="DL55" s="732">
        <v>0</v>
      </c>
      <c r="DM55" s="732">
        <v>330389</v>
      </c>
      <c r="DN55" s="732">
        <v>0</v>
      </c>
      <c r="DO55" s="732">
        <v>0</v>
      </c>
      <c r="DP55" s="732">
        <v>0</v>
      </c>
      <c r="DQ55" s="732">
        <v>0</v>
      </c>
      <c r="DR55" s="732">
        <v>0</v>
      </c>
      <c r="DS55" s="732">
        <v>0</v>
      </c>
      <c r="DT55" s="732">
        <v>0</v>
      </c>
      <c r="DU55" s="732">
        <v>0</v>
      </c>
      <c r="DV55" s="732">
        <v>0</v>
      </c>
      <c r="DW55" s="732">
        <v>0</v>
      </c>
      <c r="DX55" s="732">
        <v>0</v>
      </c>
      <c r="DY55" s="732">
        <v>0</v>
      </c>
      <c r="DZ55" s="732">
        <v>0</v>
      </c>
      <c r="EA55" s="732">
        <v>0</v>
      </c>
      <c r="EB55" s="732">
        <v>0</v>
      </c>
      <c r="EC55" s="732">
        <v>12.025</v>
      </c>
      <c r="ED55" s="732">
        <v>86521</v>
      </c>
      <c r="EE55" s="732">
        <v>0</v>
      </c>
      <c r="EF55" s="732">
        <v>0</v>
      </c>
      <c r="EG55" s="732">
        <v>0</v>
      </c>
      <c r="EH55" s="732">
        <v>243868</v>
      </c>
      <c r="EI55" s="732">
        <v>0</v>
      </c>
      <c r="EJ55" s="732">
        <v>0</v>
      </c>
      <c r="EK55" s="732">
        <v>10.331000000000001</v>
      </c>
      <c r="EL55" s="732">
        <v>0</v>
      </c>
      <c r="EM55" s="732">
        <v>0</v>
      </c>
      <c r="EN55" s="732">
        <v>1.258</v>
      </c>
      <c r="EO55" s="732">
        <v>0</v>
      </c>
      <c r="EP55" s="732">
        <v>0</v>
      </c>
      <c r="EQ55" s="732">
        <v>11.589</v>
      </c>
      <c r="ER55" s="732">
        <v>0</v>
      </c>
      <c r="ES55" s="732">
        <v>37.283000000000001</v>
      </c>
      <c r="ET55" s="732">
        <v>8000</v>
      </c>
      <c r="EU55" s="732">
        <v>460565</v>
      </c>
      <c r="EV55" s="732">
        <v>0</v>
      </c>
      <c r="EW55" s="732">
        <v>0</v>
      </c>
      <c r="EX55" s="732">
        <v>0</v>
      </c>
      <c r="EZ55" s="732">
        <v>3655940</v>
      </c>
      <c r="FA55" s="732">
        <v>0</v>
      </c>
      <c r="FB55" s="732">
        <v>4116505</v>
      </c>
      <c r="FC55" s="732">
        <v>0.97326799999999991</v>
      </c>
      <c r="FD55" s="732">
        <v>0</v>
      </c>
      <c r="FE55" s="732">
        <v>572863</v>
      </c>
      <c r="FF55" s="732">
        <v>122044</v>
      </c>
      <c r="FG55" s="732">
        <v>5.6818E-2</v>
      </c>
      <c r="FH55" s="732">
        <v>5.1494999999999999E-2</v>
      </c>
      <c r="FI55" s="732">
        <v>0</v>
      </c>
      <c r="FJ55" s="732">
        <v>0</v>
      </c>
      <c r="FK55" s="732">
        <v>741.79100000000005</v>
      </c>
      <c r="FL55" s="732">
        <v>4908309</v>
      </c>
      <c r="FM55" s="732">
        <v>0</v>
      </c>
      <c r="FN55" s="732">
        <v>0</v>
      </c>
      <c r="FO55" s="732">
        <v>0</v>
      </c>
      <c r="FP55" s="732">
        <v>0</v>
      </c>
      <c r="FQ55" s="732">
        <v>0</v>
      </c>
      <c r="FR55" s="732">
        <v>0</v>
      </c>
      <c r="FS55" s="732">
        <v>0</v>
      </c>
      <c r="FT55" s="732">
        <v>0</v>
      </c>
      <c r="FU55" s="732">
        <v>0</v>
      </c>
      <c r="FV55" s="732">
        <v>0</v>
      </c>
      <c r="FW55" s="732">
        <v>0</v>
      </c>
      <c r="FX55" s="732">
        <v>0</v>
      </c>
      <c r="FY55" s="732">
        <v>0</v>
      </c>
      <c r="FZ55" s="732">
        <v>0</v>
      </c>
      <c r="GA55" s="732">
        <v>0</v>
      </c>
      <c r="GB55" s="732">
        <v>0</v>
      </c>
      <c r="GC55" s="732">
        <v>0</v>
      </c>
      <c r="GD55" s="732">
        <v>0</v>
      </c>
      <c r="GF55" s="732">
        <v>0</v>
      </c>
      <c r="GG55" s="732">
        <v>0</v>
      </c>
      <c r="GH55" s="732">
        <v>0</v>
      </c>
      <c r="GI55" s="732">
        <v>0</v>
      </c>
      <c r="GJ55" s="732">
        <v>0</v>
      </c>
      <c r="GK55" s="732">
        <v>5066</v>
      </c>
      <c r="GL55" s="732">
        <v>4430</v>
      </c>
      <c r="GM55" s="732">
        <v>0</v>
      </c>
      <c r="GN55" s="732">
        <v>0</v>
      </c>
      <c r="GO55" s="732">
        <v>0</v>
      </c>
      <c r="GP55" s="732">
        <v>4811412</v>
      </c>
      <c r="GQ55" s="732">
        <v>4811412</v>
      </c>
      <c r="GR55" s="732">
        <v>0</v>
      </c>
      <c r="GS55" s="732">
        <v>0</v>
      </c>
      <c r="GT55" s="732">
        <v>0</v>
      </c>
      <c r="HB55" s="732">
        <v>292382768</v>
      </c>
      <c r="HC55" s="732">
        <v>4.6019999999999998E-2</v>
      </c>
      <c r="HD55" s="732">
        <v>88897</v>
      </c>
      <c r="IE55" s="732">
        <v>0</v>
      </c>
    </row>
    <row r="56" spans="1:239" x14ac:dyDescent="0.2">
      <c r="A56" s="734">
        <v>57834</v>
      </c>
      <c r="B56" s="734">
        <v>31709</v>
      </c>
      <c r="C56" s="732">
        <v>35</v>
      </c>
      <c r="D56" s="732">
        <v>2021</v>
      </c>
      <c r="E56" s="732">
        <v>5392</v>
      </c>
      <c r="F56" s="732">
        <v>0</v>
      </c>
      <c r="G56" s="732">
        <v>540.05799999999999</v>
      </c>
      <c r="H56" s="732">
        <v>453.09900000000005</v>
      </c>
      <c r="I56" s="732">
        <v>453.09900000000005</v>
      </c>
      <c r="J56" s="732">
        <v>540.05799999999999</v>
      </c>
      <c r="K56" s="732">
        <v>0</v>
      </c>
      <c r="L56" s="732">
        <v>6541</v>
      </c>
      <c r="M56" s="732">
        <v>0</v>
      </c>
      <c r="N56" s="732">
        <v>0</v>
      </c>
      <c r="P56" s="732">
        <v>435.46800000000002</v>
      </c>
      <c r="Q56" s="732">
        <v>0</v>
      </c>
      <c r="R56" s="732">
        <v>179227</v>
      </c>
      <c r="S56" s="732">
        <v>411.57400000000001</v>
      </c>
      <c r="U56" s="732">
        <v>125375</v>
      </c>
      <c r="V56" s="732">
        <v>40.303000000000004</v>
      </c>
      <c r="W56" s="732">
        <v>26362</v>
      </c>
      <c r="X56" s="732">
        <v>26362</v>
      </c>
      <c r="Z56" s="732">
        <v>0</v>
      </c>
      <c r="AA56" s="732">
        <v>1</v>
      </c>
      <c r="AB56" s="732">
        <v>1</v>
      </c>
      <c r="AC56" s="732">
        <v>0</v>
      </c>
      <c r="AD56" s="732" t="s">
        <v>318</v>
      </c>
      <c r="AE56" s="732">
        <v>0</v>
      </c>
      <c r="AH56" s="732">
        <v>0</v>
      </c>
      <c r="AI56" s="732">
        <v>0</v>
      </c>
      <c r="AJ56" s="732">
        <v>5104</v>
      </c>
      <c r="AK56" s="732" t="s">
        <v>787</v>
      </c>
      <c r="AL56" s="732" t="s">
        <v>331</v>
      </c>
      <c r="AM56" s="732">
        <v>0</v>
      </c>
      <c r="AN56" s="732">
        <v>0</v>
      </c>
      <c r="AO56" s="732">
        <v>0</v>
      </c>
      <c r="AP56" s="732">
        <v>0</v>
      </c>
      <c r="AQ56" s="732">
        <v>0</v>
      </c>
      <c r="AR56" s="732">
        <v>0</v>
      </c>
      <c r="AS56" s="732">
        <v>0</v>
      </c>
      <c r="AT56" s="732">
        <v>0</v>
      </c>
      <c r="AU56" s="732">
        <v>0</v>
      </c>
      <c r="AV56" s="732">
        <v>-40924</v>
      </c>
      <c r="AW56" s="732">
        <v>5948260</v>
      </c>
      <c r="AX56" s="732">
        <v>5691299</v>
      </c>
      <c r="AY56" s="732">
        <v>3322180</v>
      </c>
      <c r="AZ56" s="732">
        <v>327743</v>
      </c>
      <c r="BA56" s="732">
        <v>22.333000000000002</v>
      </c>
      <c r="BB56" s="732">
        <v>0</v>
      </c>
      <c r="BC56" s="732">
        <v>0</v>
      </c>
      <c r="BD56" s="732">
        <v>0</v>
      </c>
      <c r="BE56" s="732">
        <v>0</v>
      </c>
      <c r="BF56" s="732">
        <v>4767856</v>
      </c>
      <c r="BG56" s="732">
        <v>0</v>
      </c>
      <c r="BH56" s="732">
        <v>570.28500000000008</v>
      </c>
      <c r="BI56" s="732">
        <v>148516</v>
      </c>
      <c r="BJ56" s="732">
        <v>12</v>
      </c>
      <c r="BK56" s="732">
        <v>0</v>
      </c>
      <c r="BL56" s="732">
        <v>0</v>
      </c>
      <c r="BM56" s="732">
        <v>0</v>
      </c>
      <c r="BN56" s="732">
        <v>0</v>
      </c>
      <c r="BO56" s="732">
        <v>0</v>
      </c>
      <c r="BP56" s="732">
        <v>0</v>
      </c>
      <c r="BQ56" s="732">
        <v>5392</v>
      </c>
      <c r="BR56" s="732">
        <v>1</v>
      </c>
      <c r="BS56" s="732">
        <v>0</v>
      </c>
      <c r="BT56" s="732">
        <v>0</v>
      </c>
      <c r="BU56" s="732">
        <v>0</v>
      </c>
      <c r="BV56" s="732">
        <v>0</v>
      </c>
      <c r="BW56" s="732">
        <v>0</v>
      </c>
      <c r="BX56" s="732">
        <v>0</v>
      </c>
      <c r="BY56" s="732">
        <v>0</v>
      </c>
      <c r="BZ56" s="732">
        <v>0</v>
      </c>
      <c r="CA56" s="732">
        <v>0</v>
      </c>
      <c r="CB56" s="732">
        <v>0</v>
      </c>
      <c r="CC56" s="732">
        <v>0</v>
      </c>
      <c r="CG56" s="732">
        <v>0</v>
      </c>
      <c r="CH56" s="732">
        <v>108445</v>
      </c>
      <c r="CI56" s="732">
        <v>0</v>
      </c>
      <c r="CJ56" s="732">
        <v>4</v>
      </c>
      <c r="CK56" s="732">
        <v>0</v>
      </c>
      <c r="CL56" s="732">
        <v>0</v>
      </c>
      <c r="CN56" s="732">
        <v>0</v>
      </c>
      <c r="CO56" s="732">
        <v>1</v>
      </c>
      <c r="CP56" s="732">
        <v>1.8080000000000001</v>
      </c>
      <c r="CQ56" s="732">
        <v>1</v>
      </c>
      <c r="CR56" s="732">
        <v>434.03400000000005</v>
      </c>
      <c r="CS56" s="732">
        <v>0</v>
      </c>
      <c r="CT56" s="732">
        <v>0</v>
      </c>
      <c r="CU56" s="732">
        <v>0</v>
      </c>
      <c r="CV56" s="732">
        <v>0</v>
      </c>
      <c r="CW56" s="732">
        <v>0</v>
      </c>
      <c r="CX56" s="732">
        <v>0</v>
      </c>
      <c r="CY56" s="732">
        <v>0</v>
      </c>
      <c r="CZ56" s="732">
        <v>0</v>
      </c>
      <c r="DA56" s="732">
        <v>1</v>
      </c>
      <c r="DB56" s="732">
        <v>2963721</v>
      </c>
      <c r="DC56" s="732">
        <v>0</v>
      </c>
      <c r="DD56" s="732">
        <v>0</v>
      </c>
      <c r="DE56" s="732">
        <v>857962</v>
      </c>
      <c r="DF56" s="732">
        <v>886463</v>
      </c>
      <c r="DG56" s="732">
        <v>655.83400000000006</v>
      </c>
      <c r="DH56" s="732">
        <v>0</v>
      </c>
      <c r="DI56" s="732">
        <v>28501</v>
      </c>
      <c r="DK56" s="732">
        <v>5392</v>
      </c>
      <c r="DL56" s="732">
        <v>0</v>
      </c>
      <c r="DM56" s="732">
        <v>292693</v>
      </c>
      <c r="DN56" s="732">
        <v>0</v>
      </c>
      <c r="DO56" s="732">
        <v>0</v>
      </c>
      <c r="DP56" s="732">
        <v>0</v>
      </c>
      <c r="DQ56" s="732">
        <v>0</v>
      </c>
      <c r="DR56" s="732">
        <v>0</v>
      </c>
      <c r="DS56" s="732">
        <v>0</v>
      </c>
      <c r="DT56" s="732">
        <v>0</v>
      </c>
      <c r="DU56" s="732">
        <v>0</v>
      </c>
      <c r="DV56" s="732">
        <v>0</v>
      </c>
      <c r="DW56" s="732">
        <v>0</v>
      </c>
      <c r="DX56" s="732">
        <v>0</v>
      </c>
      <c r="DY56" s="732">
        <v>0</v>
      </c>
      <c r="DZ56" s="732">
        <v>0</v>
      </c>
      <c r="EA56" s="732">
        <v>0</v>
      </c>
      <c r="EB56" s="732">
        <v>0</v>
      </c>
      <c r="EC56" s="732">
        <v>28.725000000000001</v>
      </c>
      <c r="ED56" s="732">
        <v>206679</v>
      </c>
      <c r="EE56" s="732">
        <v>0</v>
      </c>
      <c r="EF56" s="732">
        <v>0</v>
      </c>
      <c r="EG56" s="732">
        <v>0</v>
      </c>
      <c r="EH56" s="732">
        <v>86014</v>
      </c>
      <c r="EI56" s="732">
        <v>0</v>
      </c>
      <c r="EJ56" s="732">
        <v>0</v>
      </c>
      <c r="EK56" s="732">
        <v>4.2700000000000005</v>
      </c>
      <c r="EL56" s="732">
        <v>0</v>
      </c>
      <c r="EM56" s="732">
        <v>0</v>
      </c>
      <c r="EN56" s="732">
        <v>6.8000000000000005E-2</v>
      </c>
      <c r="EO56" s="732">
        <v>0</v>
      </c>
      <c r="EP56" s="732">
        <v>0</v>
      </c>
      <c r="EQ56" s="732">
        <v>4.3380000000000001</v>
      </c>
      <c r="ER56" s="732">
        <v>0</v>
      </c>
      <c r="ES56" s="732">
        <v>13.15</v>
      </c>
      <c r="ET56" s="732">
        <v>11417</v>
      </c>
      <c r="EU56" s="732">
        <v>327743</v>
      </c>
      <c r="EV56" s="732">
        <v>0</v>
      </c>
      <c r="EW56" s="732">
        <v>0</v>
      </c>
      <c r="EX56" s="732">
        <v>0</v>
      </c>
      <c r="EZ56" s="732">
        <v>4816151</v>
      </c>
      <c r="FA56" s="732">
        <v>0</v>
      </c>
      <c r="FB56" s="732">
        <v>5143894</v>
      </c>
      <c r="FC56" s="732">
        <v>0.97326799999999991</v>
      </c>
      <c r="FD56" s="732">
        <v>0</v>
      </c>
      <c r="FE56" s="732">
        <v>721449</v>
      </c>
      <c r="FF56" s="732">
        <v>153699</v>
      </c>
      <c r="FG56" s="732">
        <v>5.6818E-2</v>
      </c>
      <c r="FH56" s="732">
        <v>5.1494999999999999E-2</v>
      </c>
      <c r="FI56" s="732">
        <v>0</v>
      </c>
      <c r="FJ56" s="732">
        <v>0</v>
      </c>
      <c r="FK56" s="732">
        <v>934.19200000000001</v>
      </c>
      <c r="FL56" s="732">
        <v>6127487</v>
      </c>
      <c r="FM56" s="732">
        <v>0</v>
      </c>
      <c r="FN56" s="732">
        <v>0</v>
      </c>
      <c r="FO56" s="732">
        <v>96567</v>
      </c>
      <c r="FP56" s="732">
        <v>0</v>
      </c>
      <c r="FQ56" s="732">
        <v>96567</v>
      </c>
      <c r="FR56" s="732">
        <v>96567</v>
      </c>
      <c r="FS56" s="732">
        <v>0</v>
      </c>
      <c r="FT56" s="732">
        <v>0</v>
      </c>
      <c r="FU56" s="732">
        <v>0</v>
      </c>
      <c r="FV56" s="732">
        <v>0</v>
      </c>
      <c r="FW56" s="732">
        <v>0</v>
      </c>
      <c r="FX56" s="732">
        <v>0</v>
      </c>
      <c r="FY56" s="732">
        <v>0</v>
      </c>
      <c r="FZ56" s="732">
        <v>0</v>
      </c>
      <c r="GA56" s="732">
        <v>0</v>
      </c>
      <c r="GB56" s="732">
        <v>729572</v>
      </c>
      <c r="GC56" s="732">
        <v>729572</v>
      </c>
      <c r="GD56" s="732">
        <v>82.621000000000009</v>
      </c>
      <c r="GF56" s="732">
        <v>0</v>
      </c>
      <c r="GG56" s="732">
        <v>0</v>
      </c>
      <c r="GH56" s="732">
        <v>0</v>
      </c>
      <c r="GI56" s="732">
        <v>0</v>
      </c>
      <c r="GJ56" s="732">
        <v>0</v>
      </c>
      <c r="GK56" s="732">
        <v>5426</v>
      </c>
      <c r="GL56" s="732">
        <v>11209</v>
      </c>
      <c r="GM56" s="732">
        <v>0</v>
      </c>
      <c r="GN56" s="732">
        <v>83263</v>
      </c>
      <c r="GO56" s="732">
        <v>0</v>
      </c>
      <c r="GP56" s="732">
        <v>6019042</v>
      </c>
      <c r="GQ56" s="732">
        <v>6019042</v>
      </c>
      <c r="GR56" s="732">
        <v>0</v>
      </c>
      <c r="GS56" s="732">
        <v>0</v>
      </c>
      <c r="GT56" s="732">
        <v>0</v>
      </c>
      <c r="HB56" s="732">
        <v>292382768</v>
      </c>
      <c r="HC56" s="732">
        <v>4.6019999999999998E-2</v>
      </c>
      <c r="HD56" s="732">
        <v>97028</v>
      </c>
      <c r="IE56" s="732">
        <v>0</v>
      </c>
    </row>
    <row r="57" spans="1:239" x14ac:dyDescent="0.2">
      <c r="A57" s="734">
        <v>57835</v>
      </c>
      <c r="B57" s="734">
        <v>31709</v>
      </c>
      <c r="C57" s="732">
        <v>35</v>
      </c>
      <c r="D57" s="732">
        <v>2021</v>
      </c>
      <c r="E57" s="732">
        <v>5392</v>
      </c>
      <c r="F57" s="732">
        <v>0</v>
      </c>
      <c r="G57" s="732">
        <v>1363.65</v>
      </c>
      <c r="H57" s="732">
        <v>1330.606</v>
      </c>
      <c r="I57" s="732">
        <v>1330.606</v>
      </c>
      <c r="J57" s="732">
        <v>1363.65</v>
      </c>
      <c r="K57" s="732">
        <v>0</v>
      </c>
      <c r="L57" s="732">
        <v>6541</v>
      </c>
      <c r="M57" s="732">
        <v>0</v>
      </c>
      <c r="N57" s="732">
        <v>0</v>
      </c>
      <c r="P57" s="732">
        <v>1331.2330000000002</v>
      </c>
      <c r="Q57" s="732">
        <v>0</v>
      </c>
      <c r="R57" s="732">
        <v>547901</v>
      </c>
      <c r="S57" s="732">
        <v>411.57400000000001</v>
      </c>
      <c r="U57" s="732">
        <v>383275</v>
      </c>
      <c r="V57" s="732">
        <v>650.58500000000004</v>
      </c>
      <c r="W57" s="732">
        <v>425548</v>
      </c>
      <c r="X57" s="732">
        <v>425548</v>
      </c>
      <c r="Z57" s="732">
        <v>0</v>
      </c>
      <c r="AA57" s="732">
        <v>1</v>
      </c>
      <c r="AB57" s="732">
        <v>1</v>
      </c>
      <c r="AC57" s="732">
        <v>0</v>
      </c>
      <c r="AD57" s="732" t="s">
        <v>318</v>
      </c>
      <c r="AE57" s="732">
        <v>0</v>
      </c>
      <c r="AH57" s="732">
        <v>0</v>
      </c>
      <c r="AI57" s="732">
        <v>0</v>
      </c>
      <c r="AJ57" s="732">
        <v>5104</v>
      </c>
      <c r="AK57" s="732" t="s">
        <v>787</v>
      </c>
      <c r="AL57" s="732" t="s">
        <v>50</v>
      </c>
      <c r="AM57" s="732">
        <v>0</v>
      </c>
      <c r="AN57" s="732">
        <v>0</v>
      </c>
      <c r="AO57" s="732">
        <v>0</v>
      </c>
      <c r="AP57" s="732">
        <v>0</v>
      </c>
      <c r="AQ57" s="732">
        <v>0</v>
      </c>
      <c r="AR57" s="732">
        <v>0</v>
      </c>
      <c r="AS57" s="732">
        <v>0</v>
      </c>
      <c r="AT57" s="732">
        <v>0</v>
      </c>
      <c r="AU57" s="732">
        <v>0</v>
      </c>
      <c r="AV57" s="732">
        <v>-492020</v>
      </c>
      <c r="AW57" s="732">
        <v>13690771</v>
      </c>
      <c r="AX57" s="732">
        <v>13445776</v>
      </c>
      <c r="AY57" s="732">
        <v>8638164</v>
      </c>
      <c r="AZ57" s="732">
        <v>547901</v>
      </c>
      <c r="BA57" s="732">
        <v>0</v>
      </c>
      <c r="BB57" s="732">
        <v>0</v>
      </c>
      <c r="BC57" s="732">
        <v>0</v>
      </c>
      <c r="BD57" s="732">
        <v>0</v>
      </c>
      <c r="BE57" s="732">
        <v>0</v>
      </c>
      <c r="BF57" s="732">
        <v>11555301</v>
      </c>
      <c r="BG57" s="732">
        <v>0</v>
      </c>
      <c r="BH57" s="732">
        <v>0</v>
      </c>
      <c r="BI57" s="732">
        <v>0</v>
      </c>
      <c r="BJ57" s="732">
        <v>12</v>
      </c>
      <c r="BK57" s="732">
        <v>0</v>
      </c>
      <c r="BL57" s="732">
        <v>0</v>
      </c>
      <c r="BM57" s="732">
        <v>0</v>
      </c>
      <c r="BN57" s="732">
        <v>0</v>
      </c>
      <c r="BO57" s="732">
        <v>0</v>
      </c>
      <c r="BP57" s="732">
        <v>0</v>
      </c>
      <c r="BQ57" s="732">
        <v>5392</v>
      </c>
      <c r="BR57" s="732">
        <v>1</v>
      </c>
      <c r="BS57" s="732">
        <v>0</v>
      </c>
      <c r="BT57" s="732">
        <v>0</v>
      </c>
      <c r="BU57" s="732">
        <v>0</v>
      </c>
      <c r="BV57" s="732">
        <v>0</v>
      </c>
      <c r="BW57" s="732">
        <v>0</v>
      </c>
      <c r="BX57" s="732">
        <v>0</v>
      </c>
      <c r="BY57" s="732">
        <v>0</v>
      </c>
      <c r="BZ57" s="732">
        <v>0</v>
      </c>
      <c r="CA57" s="732">
        <v>0</v>
      </c>
      <c r="CB57" s="732">
        <v>0</v>
      </c>
      <c r="CC57" s="732">
        <v>0</v>
      </c>
      <c r="CG57" s="732">
        <v>0</v>
      </c>
      <c r="CH57" s="732">
        <v>244995</v>
      </c>
      <c r="CI57" s="732">
        <v>0</v>
      </c>
      <c r="CJ57" s="732">
        <v>4</v>
      </c>
      <c r="CK57" s="732">
        <v>0</v>
      </c>
      <c r="CL57" s="732">
        <v>0</v>
      </c>
      <c r="CN57" s="732">
        <v>0</v>
      </c>
      <c r="CO57" s="732">
        <v>1</v>
      </c>
      <c r="CP57" s="732">
        <v>0</v>
      </c>
      <c r="CQ57" s="732">
        <v>0</v>
      </c>
      <c r="CR57" s="732">
        <v>1271.7950000000001</v>
      </c>
      <c r="CS57" s="732">
        <v>0</v>
      </c>
      <c r="CT57" s="732">
        <v>0</v>
      </c>
      <c r="CU57" s="732">
        <v>0</v>
      </c>
      <c r="CV57" s="732">
        <v>0</v>
      </c>
      <c r="CW57" s="732">
        <v>0</v>
      </c>
      <c r="CX57" s="732">
        <v>0</v>
      </c>
      <c r="CY57" s="732">
        <v>0</v>
      </c>
      <c r="CZ57" s="732">
        <v>0</v>
      </c>
      <c r="DA57" s="732">
        <v>1</v>
      </c>
      <c r="DB57" s="732">
        <v>8703494</v>
      </c>
      <c r="DC57" s="732">
        <v>0</v>
      </c>
      <c r="DD57" s="732">
        <v>0</v>
      </c>
      <c r="DE57" s="732">
        <v>1947176</v>
      </c>
      <c r="DF57" s="732">
        <v>1947176</v>
      </c>
      <c r="DG57" s="732">
        <v>1488.4390000000001</v>
      </c>
      <c r="DH57" s="732">
        <v>0</v>
      </c>
      <c r="DI57" s="732">
        <v>0</v>
      </c>
      <c r="DK57" s="732">
        <v>5392</v>
      </c>
      <c r="DL57" s="732">
        <v>0</v>
      </c>
      <c r="DM57" s="732">
        <v>796464</v>
      </c>
      <c r="DN57" s="732">
        <v>0</v>
      </c>
      <c r="DO57" s="732">
        <v>0</v>
      </c>
      <c r="DP57" s="732">
        <v>0</v>
      </c>
      <c r="DQ57" s="732">
        <v>0</v>
      </c>
      <c r="DR57" s="732">
        <v>0</v>
      </c>
      <c r="DS57" s="732">
        <v>0</v>
      </c>
      <c r="DT57" s="732">
        <v>0</v>
      </c>
      <c r="DU57" s="732">
        <v>0</v>
      </c>
      <c r="DV57" s="732">
        <v>0</v>
      </c>
      <c r="DW57" s="732">
        <v>0</v>
      </c>
      <c r="DX57" s="732">
        <v>0</v>
      </c>
      <c r="DY57" s="732">
        <v>0</v>
      </c>
      <c r="DZ57" s="732">
        <v>0</v>
      </c>
      <c r="EA57" s="732">
        <v>0</v>
      </c>
      <c r="EB57" s="732">
        <v>0</v>
      </c>
      <c r="EC57" s="732">
        <v>17.507999999999999</v>
      </c>
      <c r="ED57" s="732">
        <v>125972</v>
      </c>
      <c r="EE57" s="732">
        <v>0</v>
      </c>
      <c r="EF57" s="732">
        <v>0</v>
      </c>
      <c r="EG57" s="732">
        <v>0</v>
      </c>
      <c r="EH57" s="732">
        <v>670492</v>
      </c>
      <c r="EI57" s="732">
        <v>0</v>
      </c>
      <c r="EJ57" s="732">
        <v>0</v>
      </c>
      <c r="EK57" s="732">
        <v>31.357000000000003</v>
      </c>
      <c r="EL57" s="732">
        <v>0</v>
      </c>
      <c r="EM57" s="732">
        <v>0</v>
      </c>
      <c r="EN57" s="732">
        <v>1.6870000000000001</v>
      </c>
      <c r="EO57" s="732">
        <v>0</v>
      </c>
      <c r="EP57" s="732">
        <v>0</v>
      </c>
      <c r="EQ57" s="732">
        <v>33.044000000000004</v>
      </c>
      <c r="ER57" s="732">
        <v>0</v>
      </c>
      <c r="ES57" s="732">
        <v>102.506</v>
      </c>
      <c r="ET57" s="732">
        <v>0</v>
      </c>
      <c r="EU57" s="732">
        <v>547901</v>
      </c>
      <c r="EV57" s="732">
        <v>0</v>
      </c>
      <c r="EW57" s="732">
        <v>0</v>
      </c>
      <c r="EX57" s="732">
        <v>0</v>
      </c>
      <c r="EZ57" s="732">
        <v>11324781</v>
      </c>
      <c r="FA57" s="732">
        <v>0</v>
      </c>
      <c r="FB57" s="732">
        <v>11872682</v>
      </c>
      <c r="FC57" s="732">
        <v>0.97326799999999991</v>
      </c>
      <c r="FD57" s="732">
        <v>0</v>
      </c>
      <c r="FE57" s="732">
        <v>1748492</v>
      </c>
      <c r="FF57" s="732">
        <v>372503</v>
      </c>
      <c r="FG57" s="732">
        <v>5.6818E-2</v>
      </c>
      <c r="FH57" s="732">
        <v>5.1494999999999999E-2</v>
      </c>
      <c r="FI57" s="732">
        <v>0</v>
      </c>
      <c r="FJ57" s="732">
        <v>0</v>
      </c>
      <c r="FK57" s="732">
        <v>2264.0930000000003</v>
      </c>
      <c r="FL57" s="732">
        <v>14238672</v>
      </c>
      <c r="FM57" s="732">
        <v>0</v>
      </c>
      <c r="FN57" s="732">
        <v>0</v>
      </c>
      <c r="FO57" s="732">
        <v>0</v>
      </c>
      <c r="FP57" s="732">
        <v>0</v>
      </c>
      <c r="FQ57" s="732">
        <v>0</v>
      </c>
      <c r="FR57" s="732">
        <v>0</v>
      </c>
      <c r="FS57" s="732">
        <v>0</v>
      </c>
      <c r="FT57" s="732">
        <v>0</v>
      </c>
      <c r="FU57" s="732">
        <v>0</v>
      </c>
      <c r="FV57" s="732">
        <v>0</v>
      </c>
      <c r="FW57" s="732">
        <v>0</v>
      </c>
      <c r="FX57" s="732">
        <v>0</v>
      </c>
      <c r="FY57" s="732">
        <v>0</v>
      </c>
      <c r="FZ57" s="732">
        <v>0</v>
      </c>
      <c r="GA57" s="732">
        <v>0</v>
      </c>
      <c r="GB57" s="732">
        <v>0</v>
      </c>
      <c r="GC57" s="732">
        <v>0</v>
      </c>
      <c r="GD57" s="732">
        <v>0</v>
      </c>
      <c r="GF57" s="732">
        <v>0</v>
      </c>
      <c r="GG57" s="732">
        <v>0</v>
      </c>
      <c r="GH57" s="732">
        <v>0</v>
      </c>
      <c r="GI57" s="732">
        <v>0</v>
      </c>
      <c r="GJ57" s="732">
        <v>0</v>
      </c>
      <c r="GK57" s="732">
        <v>5064</v>
      </c>
      <c r="GL57" s="732">
        <v>19509</v>
      </c>
      <c r="GM57" s="732">
        <v>0</v>
      </c>
      <c r="GN57" s="732">
        <v>0</v>
      </c>
      <c r="GO57" s="732">
        <v>0</v>
      </c>
      <c r="GP57" s="732">
        <v>13993677</v>
      </c>
      <c r="GQ57" s="732">
        <v>13993677</v>
      </c>
      <c r="GR57" s="732">
        <v>0</v>
      </c>
      <c r="GS57" s="732">
        <v>0</v>
      </c>
      <c r="GT57" s="732">
        <v>0</v>
      </c>
      <c r="HB57" s="732">
        <v>292382768</v>
      </c>
      <c r="HC57" s="732">
        <v>4.6019999999999998E-2</v>
      </c>
      <c r="HD57" s="732">
        <v>244995</v>
      </c>
      <c r="IE57" s="732">
        <v>0</v>
      </c>
    </row>
    <row r="58" spans="1:239" x14ac:dyDescent="0.2">
      <c r="A58" s="734">
        <v>57836</v>
      </c>
      <c r="B58" s="734">
        <v>31709</v>
      </c>
      <c r="C58" s="732">
        <v>35</v>
      </c>
      <c r="D58" s="732">
        <v>2021</v>
      </c>
      <c r="E58" s="732">
        <v>5392</v>
      </c>
      <c r="F58" s="732">
        <v>0</v>
      </c>
      <c r="G58" s="732">
        <v>313.43</v>
      </c>
      <c r="H58" s="732">
        <v>305.34800000000001</v>
      </c>
      <c r="I58" s="732">
        <v>305.34800000000001</v>
      </c>
      <c r="J58" s="732">
        <v>313.43</v>
      </c>
      <c r="K58" s="732">
        <v>0</v>
      </c>
      <c r="L58" s="732">
        <v>6541</v>
      </c>
      <c r="M58" s="732">
        <v>0</v>
      </c>
      <c r="N58" s="732">
        <v>0</v>
      </c>
      <c r="P58" s="732">
        <v>298.02800000000002</v>
      </c>
      <c r="Q58" s="732">
        <v>0</v>
      </c>
      <c r="R58" s="732">
        <v>122661</v>
      </c>
      <c r="S58" s="732">
        <v>411.57400000000001</v>
      </c>
      <c r="U58" s="732">
        <v>85805</v>
      </c>
      <c r="V58" s="732">
        <v>0</v>
      </c>
      <c r="W58" s="732">
        <v>0</v>
      </c>
      <c r="X58" s="732">
        <v>0</v>
      </c>
      <c r="Z58" s="732">
        <v>0</v>
      </c>
      <c r="AA58" s="732">
        <v>1</v>
      </c>
      <c r="AB58" s="732">
        <v>1</v>
      </c>
      <c r="AC58" s="732">
        <v>0</v>
      </c>
      <c r="AD58" s="732" t="s">
        <v>318</v>
      </c>
      <c r="AE58" s="732">
        <v>0</v>
      </c>
      <c r="AH58" s="732">
        <v>0</v>
      </c>
      <c r="AI58" s="732">
        <v>0</v>
      </c>
      <c r="AJ58" s="732">
        <v>5104</v>
      </c>
      <c r="AK58" s="732" t="s">
        <v>787</v>
      </c>
      <c r="AL58" s="732" t="s">
        <v>25</v>
      </c>
      <c r="AM58" s="732">
        <v>0</v>
      </c>
      <c r="AN58" s="732">
        <v>0</v>
      </c>
      <c r="AO58" s="732">
        <v>0</v>
      </c>
      <c r="AP58" s="732">
        <v>0</v>
      </c>
      <c r="AQ58" s="732">
        <v>0</v>
      </c>
      <c r="AR58" s="732">
        <v>0</v>
      </c>
      <c r="AS58" s="732">
        <v>0</v>
      </c>
      <c r="AT58" s="732">
        <v>0</v>
      </c>
      <c r="AU58" s="732">
        <v>0</v>
      </c>
      <c r="AV58" s="732">
        <v>-71413</v>
      </c>
      <c r="AW58" s="732">
        <v>3001774</v>
      </c>
      <c r="AX58" s="732">
        <v>2938421</v>
      </c>
      <c r="AY58" s="732">
        <v>1840383</v>
      </c>
      <c r="AZ58" s="732">
        <v>122661</v>
      </c>
      <c r="BA58" s="732">
        <v>14.083</v>
      </c>
      <c r="BB58" s="732">
        <v>12301</v>
      </c>
      <c r="BC58" s="732">
        <v>12301</v>
      </c>
      <c r="BD58" s="732">
        <v>15.672000000000001</v>
      </c>
      <c r="BE58" s="732">
        <v>0</v>
      </c>
      <c r="BF58" s="732">
        <v>2527694</v>
      </c>
      <c r="BG58" s="732">
        <v>0</v>
      </c>
      <c r="BH58" s="732">
        <v>0</v>
      </c>
      <c r="BI58" s="732">
        <v>0</v>
      </c>
      <c r="BJ58" s="732">
        <v>12</v>
      </c>
      <c r="BK58" s="732">
        <v>0</v>
      </c>
      <c r="BL58" s="732">
        <v>0</v>
      </c>
      <c r="BM58" s="732">
        <v>0</v>
      </c>
      <c r="BN58" s="732">
        <v>0</v>
      </c>
      <c r="BO58" s="732">
        <v>0</v>
      </c>
      <c r="BP58" s="732">
        <v>0</v>
      </c>
      <c r="BQ58" s="732">
        <v>5392</v>
      </c>
      <c r="BR58" s="732">
        <v>1</v>
      </c>
      <c r="BS58" s="732">
        <v>0</v>
      </c>
      <c r="BT58" s="732">
        <v>0</v>
      </c>
      <c r="BU58" s="732">
        <v>0</v>
      </c>
      <c r="BV58" s="732">
        <v>0</v>
      </c>
      <c r="BW58" s="732">
        <v>0</v>
      </c>
      <c r="BX58" s="732">
        <v>0</v>
      </c>
      <c r="BY58" s="732">
        <v>0</v>
      </c>
      <c r="BZ58" s="732">
        <v>0</v>
      </c>
      <c r="CA58" s="732">
        <v>0</v>
      </c>
      <c r="CB58" s="732">
        <v>0</v>
      </c>
      <c r="CC58" s="732">
        <v>0</v>
      </c>
      <c r="CG58" s="732">
        <v>0</v>
      </c>
      <c r="CH58" s="732">
        <v>63353</v>
      </c>
      <c r="CI58" s="732">
        <v>0</v>
      </c>
      <c r="CJ58" s="732">
        <v>4</v>
      </c>
      <c r="CK58" s="732">
        <v>0</v>
      </c>
      <c r="CL58" s="732">
        <v>0</v>
      </c>
      <c r="CN58" s="732">
        <v>0</v>
      </c>
      <c r="CO58" s="732">
        <v>1</v>
      </c>
      <c r="CP58" s="732">
        <v>0</v>
      </c>
      <c r="CQ58" s="732">
        <v>0</v>
      </c>
      <c r="CR58" s="732">
        <v>283.38499999999999</v>
      </c>
      <c r="CS58" s="732">
        <v>0</v>
      </c>
      <c r="CT58" s="732">
        <v>0</v>
      </c>
      <c r="CU58" s="732">
        <v>0</v>
      </c>
      <c r="CV58" s="732">
        <v>0</v>
      </c>
      <c r="CW58" s="732">
        <v>0</v>
      </c>
      <c r="CX58" s="732">
        <v>0</v>
      </c>
      <c r="CY58" s="732">
        <v>0</v>
      </c>
      <c r="CZ58" s="732">
        <v>0</v>
      </c>
      <c r="DA58" s="732">
        <v>1</v>
      </c>
      <c r="DB58" s="732">
        <v>1997281</v>
      </c>
      <c r="DC58" s="732">
        <v>0</v>
      </c>
      <c r="DD58" s="732">
        <v>0</v>
      </c>
      <c r="DE58" s="732">
        <v>313536</v>
      </c>
      <c r="DF58" s="732">
        <v>313536</v>
      </c>
      <c r="DG58" s="732">
        <v>239.67000000000002</v>
      </c>
      <c r="DH58" s="732">
        <v>0</v>
      </c>
      <c r="DI58" s="732">
        <v>0</v>
      </c>
      <c r="DK58" s="732">
        <v>5392</v>
      </c>
      <c r="DL58" s="732">
        <v>0</v>
      </c>
      <c r="DM58" s="732">
        <v>274002</v>
      </c>
      <c r="DN58" s="732">
        <v>0</v>
      </c>
      <c r="DO58" s="732">
        <v>0</v>
      </c>
      <c r="DP58" s="732">
        <v>0</v>
      </c>
      <c r="DQ58" s="732">
        <v>0</v>
      </c>
      <c r="DR58" s="732">
        <v>0</v>
      </c>
      <c r="DS58" s="732">
        <v>0</v>
      </c>
      <c r="DT58" s="732">
        <v>0</v>
      </c>
      <c r="DU58" s="732">
        <v>0</v>
      </c>
      <c r="DV58" s="732">
        <v>0</v>
      </c>
      <c r="DW58" s="732">
        <v>0</v>
      </c>
      <c r="DX58" s="732">
        <v>0</v>
      </c>
      <c r="DY58" s="732">
        <v>0</v>
      </c>
      <c r="DZ58" s="732">
        <v>0</v>
      </c>
      <c r="EA58" s="732">
        <v>0</v>
      </c>
      <c r="EB58" s="732">
        <v>0</v>
      </c>
      <c r="EC58" s="732">
        <v>15.749000000000001</v>
      </c>
      <c r="ED58" s="732">
        <v>113316</v>
      </c>
      <c r="EE58" s="732">
        <v>0</v>
      </c>
      <c r="EF58" s="732">
        <v>0</v>
      </c>
      <c r="EG58" s="732">
        <v>0</v>
      </c>
      <c r="EH58" s="732">
        <v>160686</v>
      </c>
      <c r="EI58" s="732">
        <v>0</v>
      </c>
      <c r="EJ58" s="732">
        <v>0</v>
      </c>
      <c r="EK58" s="732">
        <v>7.335</v>
      </c>
      <c r="EL58" s="732">
        <v>0</v>
      </c>
      <c r="EM58" s="732">
        <v>0.58700000000000008</v>
      </c>
      <c r="EN58" s="732">
        <v>0.16</v>
      </c>
      <c r="EO58" s="732">
        <v>0</v>
      </c>
      <c r="EP58" s="732">
        <v>0</v>
      </c>
      <c r="EQ58" s="732">
        <v>8.0820000000000007</v>
      </c>
      <c r="ER58" s="732">
        <v>0</v>
      </c>
      <c r="ES58" s="732">
        <v>24.566000000000003</v>
      </c>
      <c r="ET58" s="732">
        <v>7042</v>
      </c>
      <c r="EU58" s="732">
        <v>122661</v>
      </c>
      <c r="EV58" s="732">
        <v>0</v>
      </c>
      <c r="EW58" s="732">
        <v>0</v>
      </c>
      <c r="EX58" s="732">
        <v>0</v>
      </c>
      <c r="EZ58" s="732">
        <v>2474459</v>
      </c>
      <c r="FA58" s="732">
        <v>0</v>
      </c>
      <c r="FB58" s="732">
        <v>2597120</v>
      </c>
      <c r="FC58" s="732">
        <v>0.97326799999999991</v>
      </c>
      <c r="FD58" s="732">
        <v>0</v>
      </c>
      <c r="FE58" s="732">
        <v>382478</v>
      </c>
      <c r="FF58" s="732">
        <v>81484</v>
      </c>
      <c r="FG58" s="732">
        <v>5.6818E-2</v>
      </c>
      <c r="FH58" s="732">
        <v>5.1494999999999999E-2</v>
      </c>
      <c r="FI58" s="732">
        <v>0</v>
      </c>
      <c r="FJ58" s="732">
        <v>0</v>
      </c>
      <c r="FK58" s="732">
        <v>495.26500000000004</v>
      </c>
      <c r="FL58" s="732">
        <v>3124435</v>
      </c>
      <c r="FM58" s="732">
        <v>0</v>
      </c>
      <c r="FN58" s="732">
        <v>0</v>
      </c>
      <c r="FO58" s="732">
        <v>0</v>
      </c>
      <c r="FP58" s="732">
        <v>0</v>
      </c>
      <c r="FQ58" s="732">
        <v>0</v>
      </c>
      <c r="FR58" s="732">
        <v>0</v>
      </c>
      <c r="FS58" s="732">
        <v>0</v>
      </c>
      <c r="FT58" s="732">
        <v>0</v>
      </c>
      <c r="FU58" s="732">
        <v>0</v>
      </c>
      <c r="FV58" s="732">
        <v>0</v>
      </c>
      <c r="FW58" s="732">
        <v>0</v>
      </c>
      <c r="FX58" s="732">
        <v>0</v>
      </c>
      <c r="FY58" s="732">
        <v>0</v>
      </c>
      <c r="FZ58" s="732">
        <v>0</v>
      </c>
      <c r="GA58" s="732">
        <v>0</v>
      </c>
      <c r="GB58" s="732">
        <v>0</v>
      </c>
      <c r="GC58" s="732">
        <v>0</v>
      </c>
      <c r="GD58" s="732">
        <v>0</v>
      </c>
      <c r="GF58" s="732">
        <v>0</v>
      </c>
      <c r="GG58" s="732">
        <v>0</v>
      </c>
      <c r="GH58" s="732">
        <v>0</v>
      </c>
      <c r="GI58" s="732">
        <v>0</v>
      </c>
      <c r="GJ58" s="732">
        <v>0</v>
      </c>
      <c r="GK58" s="732">
        <v>5091</v>
      </c>
      <c r="GL58" s="732">
        <v>7894</v>
      </c>
      <c r="GM58" s="732">
        <v>0</v>
      </c>
      <c r="GN58" s="732">
        <v>0</v>
      </c>
      <c r="GO58" s="732">
        <v>0</v>
      </c>
      <c r="GP58" s="732">
        <v>3061082</v>
      </c>
      <c r="GQ58" s="732">
        <v>3061082</v>
      </c>
      <c r="GR58" s="732">
        <v>0</v>
      </c>
      <c r="GS58" s="732">
        <v>0</v>
      </c>
      <c r="GT58" s="732">
        <v>0</v>
      </c>
      <c r="HB58" s="732">
        <v>292382768</v>
      </c>
      <c r="HC58" s="732">
        <v>4.6019999999999998E-2</v>
      </c>
      <c r="HD58" s="732">
        <v>56311</v>
      </c>
      <c r="IE58" s="732">
        <v>0</v>
      </c>
    </row>
    <row r="59" spans="1:239" x14ac:dyDescent="0.2">
      <c r="A59" s="734">
        <v>57839</v>
      </c>
      <c r="B59" s="734">
        <v>31709</v>
      </c>
      <c r="C59" s="732">
        <v>35</v>
      </c>
      <c r="D59" s="732">
        <v>2021</v>
      </c>
      <c r="E59" s="732">
        <v>5392</v>
      </c>
      <c r="F59" s="732">
        <v>0</v>
      </c>
      <c r="G59" s="732">
        <v>881.72400000000005</v>
      </c>
      <c r="H59" s="732">
        <v>876.45500000000004</v>
      </c>
      <c r="I59" s="732">
        <v>876.45500000000004</v>
      </c>
      <c r="J59" s="732">
        <v>881.72400000000005</v>
      </c>
      <c r="K59" s="732">
        <v>0</v>
      </c>
      <c r="L59" s="732">
        <v>6541</v>
      </c>
      <c r="M59" s="732">
        <v>0</v>
      </c>
      <c r="N59" s="732">
        <v>0</v>
      </c>
      <c r="P59" s="732">
        <v>933.93000000000006</v>
      </c>
      <c r="Q59" s="732">
        <v>0</v>
      </c>
      <c r="R59" s="732">
        <v>384381</v>
      </c>
      <c r="S59" s="732">
        <v>411.57400000000001</v>
      </c>
      <c r="U59" s="732">
        <v>268887</v>
      </c>
      <c r="V59" s="732">
        <v>589.38499999999999</v>
      </c>
      <c r="W59" s="732">
        <v>385517</v>
      </c>
      <c r="X59" s="732">
        <v>385517</v>
      </c>
      <c r="Z59" s="732">
        <v>0</v>
      </c>
      <c r="AA59" s="732">
        <v>1</v>
      </c>
      <c r="AB59" s="732">
        <v>1</v>
      </c>
      <c r="AC59" s="732">
        <v>0</v>
      </c>
      <c r="AD59" s="732" t="s">
        <v>318</v>
      </c>
      <c r="AE59" s="732">
        <v>0</v>
      </c>
      <c r="AH59" s="732">
        <v>0</v>
      </c>
      <c r="AI59" s="732">
        <v>0</v>
      </c>
      <c r="AJ59" s="732">
        <v>5104</v>
      </c>
      <c r="AK59" s="732" t="s">
        <v>787</v>
      </c>
      <c r="AL59" s="732" t="s">
        <v>60</v>
      </c>
      <c r="AM59" s="732">
        <v>0</v>
      </c>
      <c r="AN59" s="732">
        <v>0</v>
      </c>
      <c r="AO59" s="732">
        <v>0</v>
      </c>
      <c r="AP59" s="732">
        <v>0</v>
      </c>
      <c r="AQ59" s="732">
        <v>0</v>
      </c>
      <c r="AR59" s="732">
        <v>0</v>
      </c>
      <c r="AS59" s="732">
        <v>0</v>
      </c>
      <c r="AT59" s="732">
        <v>0</v>
      </c>
      <c r="AU59" s="732">
        <v>0</v>
      </c>
      <c r="AV59" s="732">
        <v>-197558</v>
      </c>
      <c r="AW59" s="732">
        <v>9316430</v>
      </c>
      <c r="AX59" s="732">
        <v>9158018</v>
      </c>
      <c r="AY59" s="732">
        <v>5892297</v>
      </c>
      <c r="AZ59" s="732">
        <v>384381</v>
      </c>
      <c r="BA59" s="732">
        <v>0</v>
      </c>
      <c r="BB59" s="732">
        <v>9419</v>
      </c>
      <c r="BC59" s="732">
        <v>9419</v>
      </c>
      <c r="BD59" s="732">
        <v>12</v>
      </c>
      <c r="BE59" s="732">
        <v>0</v>
      </c>
      <c r="BF59" s="732">
        <v>7879651</v>
      </c>
      <c r="BG59" s="732">
        <v>0</v>
      </c>
      <c r="BH59" s="732">
        <v>0</v>
      </c>
      <c r="BI59" s="732">
        <v>0</v>
      </c>
      <c r="BJ59" s="732">
        <v>12</v>
      </c>
      <c r="BK59" s="732">
        <v>0</v>
      </c>
      <c r="BL59" s="732">
        <v>0</v>
      </c>
      <c r="BM59" s="732">
        <v>0</v>
      </c>
      <c r="BN59" s="732">
        <v>0</v>
      </c>
      <c r="BO59" s="732">
        <v>0</v>
      </c>
      <c r="BP59" s="732">
        <v>0</v>
      </c>
      <c r="BQ59" s="732">
        <v>5392</v>
      </c>
      <c r="BR59" s="732">
        <v>1</v>
      </c>
      <c r="BS59" s="732">
        <v>0</v>
      </c>
      <c r="BT59" s="732">
        <v>0</v>
      </c>
      <c r="BU59" s="732">
        <v>0</v>
      </c>
      <c r="BV59" s="732">
        <v>0</v>
      </c>
      <c r="BW59" s="732">
        <v>0</v>
      </c>
      <c r="BX59" s="732">
        <v>0</v>
      </c>
      <c r="BY59" s="732">
        <v>0</v>
      </c>
      <c r="BZ59" s="732">
        <v>0</v>
      </c>
      <c r="CA59" s="732">
        <v>0</v>
      </c>
      <c r="CB59" s="732">
        <v>0</v>
      </c>
      <c r="CC59" s="732">
        <v>0</v>
      </c>
      <c r="CG59" s="732">
        <v>0</v>
      </c>
      <c r="CH59" s="732">
        <v>158412</v>
      </c>
      <c r="CI59" s="732">
        <v>0</v>
      </c>
      <c r="CJ59" s="732">
        <v>4</v>
      </c>
      <c r="CK59" s="732">
        <v>0</v>
      </c>
      <c r="CL59" s="732">
        <v>0</v>
      </c>
      <c r="CN59" s="732">
        <v>0</v>
      </c>
      <c r="CO59" s="732">
        <v>1</v>
      </c>
      <c r="CP59" s="732">
        <v>0</v>
      </c>
      <c r="CQ59" s="732">
        <v>0</v>
      </c>
      <c r="CR59" s="732">
        <v>890.78700000000003</v>
      </c>
      <c r="CS59" s="732">
        <v>0</v>
      </c>
      <c r="CT59" s="732">
        <v>0</v>
      </c>
      <c r="CU59" s="732">
        <v>0</v>
      </c>
      <c r="CV59" s="732">
        <v>0</v>
      </c>
      <c r="CW59" s="732">
        <v>0</v>
      </c>
      <c r="CX59" s="732">
        <v>0</v>
      </c>
      <c r="CY59" s="732">
        <v>0</v>
      </c>
      <c r="CZ59" s="732">
        <v>0</v>
      </c>
      <c r="DA59" s="732">
        <v>1</v>
      </c>
      <c r="DB59" s="732">
        <v>5732892</v>
      </c>
      <c r="DC59" s="732">
        <v>0</v>
      </c>
      <c r="DD59" s="732">
        <v>0</v>
      </c>
      <c r="DE59" s="732">
        <v>1308200</v>
      </c>
      <c r="DF59" s="732">
        <v>1308200</v>
      </c>
      <c r="DG59" s="732">
        <v>1000</v>
      </c>
      <c r="DH59" s="732">
        <v>0</v>
      </c>
      <c r="DI59" s="732">
        <v>0</v>
      </c>
      <c r="DK59" s="732">
        <v>5392</v>
      </c>
      <c r="DL59" s="732">
        <v>0</v>
      </c>
      <c r="DM59" s="732">
        <v>660048</v>
      </c>
      <c r="DN59" s="732">
        <v>0</v>
      </c>
      <c r="DO59" s="732">
        <v>0</v>
      </c>
      <c r="DP59" s="732">
        <v>0</v>
      </c>
      <c r="DQ59" s="732">
        <v>0</v>
      </c>
      <c r="DR59" s="732">
        <v>0</v>
      </c>
      <c r="DS59" s="732">
        <v>0</v>
      </c>
      <c r="DT59" s="732">
        <v>0</v>
      </c>
      <c r="DU59" s="732">
        <v>0</v>
      </c>
      <c r="DV59" s="732">
        <v>0</v>
      </c>
      <c r="DW59" s="732">
        <v>0</v>
      </c>
      <c r="DX59" s="732">
        <v>0</v>
      </c>
      <c r="DY59" s="732">
        <v>0</v>
      </c>
      <c r="DZ59" s="732">
        <v>0</v>
      </c>
      <c r="EA59" s="732">
        <v>0</v>
      </c>
      <c r="EB59" s="732">
        <v>0</v>
      </c>
      <c r="EC59" s="732">
        <v>71.513000000000005</v>
      </c>
      <c r="ED59" s="732">
        <v>514543</v>
      </c>
      <c r="EE59" s="732">
        <v>0</v>
      </c>
      <c r="EF59" s="732">
        <v>0</v>
      </c>
      <c r="EG59" s="732">
        <v>0</v>
      </c>
      <c r="EH59" s="732">
        <v>145505</v>
      </c>
      <c r="EI59" s="732">
        <v>0</v>
      </c>
      <c r="EJ59" s="732">
        <v>0</v>
      </c>
      <c r="EK59" s="732">
        <v>2.0499999999999998</v>
      </c>
      <c r="EL59" s="732">
        <v>0</v>
      </c>
      <c r="EM59" s="732">
        <v>0</v>
      </c>
      <c r="EN59" s="732">
        <v>3.2190000000000003</v>
      </c>
      <c r="EO59" s="732">
        <v>0</v>
      </c>
      <c r="EP59" s="732">
        <v>0</v>
      </c>
      <c r="EQ59" s="732">
        <v>5.2690000000000001</v>
      </c>
      <c r="ER59" s="732">
        <v>0</v>
      </c>
      <c r="ES59" s="732">
        <v>22.245000000000001</v>
      </c>
      <c r="ET59" s="732">
        <v>0</v>
      </c>
      <c r="EU59" s="732">
        <v>384381</v>
      </c>
      <c r="EV59" s="732">
        <v>0</v>
      </c>
      <c r="EW59" s="732">
        <v>0</v>
      </c>
      <c r="EX59" s="732">
        <v>0</v>
      </c>
      <c r="EZ59" s="732">
        <v>7711695</v>
      </c>
      <c r="FA59" s="732">
        <v>0</v>
      </c>
      <c r="FB59" s="732">
        <v>8096076</v>
      </c>
      <c r="FC59" s="732">
        <v>0.97326799999999991</v>
      </c>
      <c r="FD59" s="732">
        <v>0</v>
      </c>
      <c r="FE59" s="732">
        <v>1192310</v>
      </c>
      <c r="FF59" s="732">
        <v>254013</v>
      </c>
      <c r="FG59" s="732">
        <v>5.6818E-2</v>
      </c>
      <c r="FH59" s="732">
        <v>5.1494999999999999E-2</v>
      </c>
      <c r="FI59" s="732">
        <v>0</v>
      </c>
      <c r="FJ59" s="732">
        <v>0</v>
      </c>
      <c r="FK59" s="732">
        <v>1543.903</v>
      </c>
      <c r="FL59" s="732">
        <v>9700811</v>
      </c>
      <c r="FM59" s="732">
        <v>0</v>
      </c>
      <c r="FN59" s="732">
        <v>0</v>
      </c>
      <c r="FO59" s="732">
        <v>0</v>
      </c>
      <c r="FP59" s="732">
        <v>0</v>
      </c>
      <c r="FQ59" s="732">
        <v>0</v>
      </c>
      <c r="FR59" s="732">
        <v>0</v>
      </c>
      <c r="FS59" s="732">
        <v>0</v>
      </c>
      <c r="FT59" s="732">
        <v>0</v>
      </c>
      <c r="FU59" s="732">
        <v>0</v>
      </c>
      <c r="FV59" s="732">
        <v>0</v>
      </c>
      <c r="FW59" s="732">
        <v>0</v>
      </c>
      <c r="FX59" s="732">
        <v>0</v>
      </c>
      <c r="FY59" s="732">
        <v>0</v>
      </c>
      <c r="FZ59" s="732">
        <v>0</v>
      </c>
      <c r="GA59" s="732">
        <v>0</v>
      </c>
      <c r="GB59" s="732">
        <v>0</v>
      </c>
      <c r="GC59" s="732">
        <v>0</v>
      </c>
      <c r="GD59" s="732">
        <v>0</v>
      </c>
      <c r="GF59" s="732">
        <v>0</v>
      </c>
      <c r="GG59" s="732">
        <v>0</v>
      </c>
      <c r="GH59" s="732">
        <v>0</v>
      </c>
      <c r="GI59" s="732">
        <v>0</v>
      </c>
      <c r="GJ59" s="732">
        <v>0</v>
      </c>
      <c r="GK59" s="732">
        <v>4971</v>
      </c>
      <c r="GL59" s="732">
        <v>12424</v>
      </c>
      <c r="GM59" s="732">
        <v>0</v>
      </c>
      <c r="GN59" s="732">
        <v>0</v>
      </c>
      <c r="GO59" s="732">
        <v>0</v>
      </c>
      <c r="GP59" s="732">
        <v>9542399</v>
      </c>
      <c r="GQ59" s="732">
        <v>9542399</v>
      </c>
      <c r="GR59" s="732">
        <v>0</v>
      </c>
      <c r="GS59" s="732">
        <v>0</v>
      </c>
      <c r="GT59" s="732">
        <v>0</v>
      </c>
      <c r="HB59" s="732">
        <v>292382768</v>
      </c>
      <c r="HC59" s="732">
        <v>4.6019999999999998E-2</v>
      </c>
      <c r="HD59" s="732">
        <v>158412</v>
      </c>
      <c r="IE59" s="732">
        <v>0</v>
      </c>
    </row>
    <row r="60" spans="1:239" x14ac:dyDescent="0.2">
      <c r="A60" s="734">
        <v>57840</v>
      </c>
      <c r="B60" s="734">
        <v>31709</v>
      </c>
      <c r="C60" s="732">
        <v>35</v>
      </c>
      <c r="D60" s="732">
        <v>2021</v>
      </c>
      <c r="E60" s="732">
        <v>5392</v>
      </c>
      <c r="F60" s="732">
        <v>0</v>
      </c>
      <c r="G60" s="732">
        <v>460.23500000000001</v>
      </c>
      <c r="H60" s="732">
        <v>292.89500000000004</v>
      </c>
      <c r="I60" s="732">
        <v>292.89500000000004</v>
      </c>
      <c r="J60" s="732">
        <v>460.23500000000001</v>
      </c>
      <c r="K60" s="732">
        <v>0</v>
      </c>
      <c r="L60" s="732">
        <v>6541</v>
      </c>
      <c r="M60" s="732">
        <v>0</v>
      </c>
      <c r="N60" s="732">
        <v>0</v>
      </c>
      <c r="P60" s="732">
        <v>509.51500000000004</v>
      </c>
      <c r="Q60" s="732">
        <v>0</v>
      </c>
      <c r="R60" s="732">
        <v>209703</v>
      </c>
      <c r="S60" s="732">
        <v>411.57400000000001</v>
      </c>
      <c r="U60" s="732">
        <v>146694</v>
      </c>
      <c r="V60" s="732">
        <v>33.36</v>
      </c>
      <c r="W60" s="732">
        <v>21821</v>
      </c>
      <c r="X60" s="732">
        <v>21821</v>
      </c>
      <c r="Z60" s="732">
        <v>0</v>
      </c>
      <c r="AA60" s="732">
        <v>1</v>
      </c>
      <c r="AB60" s="732">
        <v>1</v>
      </c>
      <c r="AC60" s="732">
        <v>0</v>
      </c>
      <c r="AD60" s="732" t="s">
        <v>318</v>
      </c>
      <c r="AE60" s="732">
        <v>0</v>
      </c>
      <c r="AH60" s="732">
        <v>0</v>
      </c>
      <c r="AI60" s="732">
        <v>0</v>
      </c>
      <c r="AJ60" s="732">
        <v>5104</v>
      </c>
      <c r="AK60" s="732" t="s">
        <v>787</v>
      </c>
      <c r="AL60" s="732" t="s">
        <v>332</v>
      </c>
      <c r="AM60" s="732">
        <v>0</v>
      </c>
      <c r="AN60" s="732">
        <v>0</v>
      </c>
      <c r="AO60" s="732">
        <v>0</v>
      </c>
      <c r="AP60" s="732">
        <v>0</v>
      </c>
      <c r="AQ60" s="732">
        <v>0</v>
      </c>
      <c r="AR60" s="732">
        <v>0</v>
      </c>
      <c r="AS60" s="732">
        <v>0</v>
      </c>
      <c r="AT60" s="732">
        <v>0</v>
      </c>
      <c r="AU60" s="732">
        <v>0</v>
      </c>
      <c r="AV60" s="732">
        <v>-131</v>
      </c>
      <c r="AW60" s="732">
        <v>4035579</v>
      </c>
      <c r="AX60" s="732">
        <v>3826328</v>
      </c>
      <c r="AY60" s="732">
        <v>2605647</v>
      </c>
      <c r="AZ60" s="732">
        <v>336268</v>
      </c>
      <c r="BA60" s="732">
        <v>0</v>
      </c>
      <c r="BB60" s="732">
        <v>0</v>
      </c>
      <c r="BC60" s="732">
        <v>0</v>
      </c>
      <c r="BD60" s="732">
        <v>0</v>
      </c>
      <c r="BE60" s="732">
        <v>0</v>
      </c>
      <c r="BF60" s="732">
        <v>3332759</v>
      </c>
      <c r="BG60" s="732">
        <v>0</v>
      </c>
      <c r="BH60" s="732">
        <v>597.45000000000005</v>
      </c>
      <c r="BI60" s="732">
        <v>126565</v>
      </c>
      <c r="BJ60" s="732">
        <v>12</v>
      </c>
      <c r="BK60" s="732">
        <v>0</v>
      </c>
      <c r="BL60" s="732">
        <v>0</v>
      </c>
      <c r="BM60" s="732">
        <v>0</v>
      </c>
      <c r="BN60" s="732">
        <v>0</v>
      </c>
      <c r="BO60" s="732">
        <v>0</v>
      </c>
      <c r="BP60" s="732">
        <v>0</v>
      </c>
      <c r="BQ60" s="732">
        <v>5392</v>
      </c>
      <c r="BR60" s="732">
        <v>1</v>
      </c>
      <c r="BS60" s="732">
        <v>0</v>
      </c>
      <c r="BT60" s="732">
        <v>0</v>
      </c>
      <c r="BU60" s="732">
        <v>0</v>
      </c>
      <c r="BV60" s="732">
        <v>0</v>
      </c>
      <c r="BW60" s="732">
        <v>0</v>
      </c>
      <c r="BX60" s="732">
        <v>0</v>
      </c>
      <c r="BY60" s="732">
        <v>0</v>
      </c>
      <c r="BZ60" s="732">
        <v>0</v>
      </c>
      <c r="CA60" s="732">
        <v>0</v>
      </c>
      <c r="CB60" s="732">
        <v>0</v>
      </c>
      <c r="CC60" s="732">
        <v>0</v>
      </c>
      <c r="CG60" s="732">
        <v>0</v>
      </c>
      <c r="CH60" s="732">
        <v>82686</v>
      </c>
      <c r="CI60" s="732">
        <v>0</v>
      </c>
      <c r="CJ60" s="732">
        <v>4</v>
      </c>
      <c r="CK60" s="732">
        <v>0</v>
      </c>
      <c r="CL60" s="732">
        <v>0</v>
      </c>
      <c r="CN60" s="732">
        <v>0</v>
      </c>
      <c r="CO60" s="732">
        <v>1</v>
      </c>
      <c r="CP60" s="732">
        <v>0</v>
      </c>
      <c r="CQ60" s="732">
        <v>0</v>
      </c>
      <c r="CR60" s="732">
        <v>507.887</v>
      </c>
      <c r="CS60" s="732">
        <v>0</v>
      </c>
      <c r="CT60" s="732">
        <v>0</v>
      </c>
      <c r="CU60" s="732">
        <v>0</v>
      </c>
      <c r="CV60" s="732">
        <v>0</v>
      </c>
      <c r="CW60" s="732">
        <v>0</v>
      </c>
      <c r="CX60" s="732">
        <v>0</v>
      </c>
      <c r="CY60" s="732">
        <v>0</v>
      </c>
      <c r="CZ60" s="732">
        <v>0</v>
      </c>
      <c r="DA60" s="732">
        <v>1</v>
      </c>
      <c r="DB60" s="732">
        <v>1915826</v>
      </c>
      <c r="DC60" s="732">
        <v>0</v>
      </c>
      <c r="DD60" s="732">
        <v>0</v>
      </c>
      <c r="DE60" s="732">
        <v>0</v>
      </c>
      <c r="DF60" s="732">
        <v>0</v>
      </c>
      <c r="DG60" s="732">
        <v>0</v>
      </c>
      <c r="DH60" s="732">
        <v>0</v>
      </c>
      <c r="DI60" s="732">
        <v>0</v>
      </c>
      <c r="DK60" s="732">
        <v>5392</v>
      </c>
      <c r="DL60" s="732">
        <v>0</v>
      </c>
      <c r="DM60" s="732">
        <v>8979</v>
      </c>
      <c r="DN60" s="732">
        <v>0</v>
      </c>
      <c r="DO60" s="732">
        <v>0</v>
      </c>
      <c r="DP60" s="732">
        <v>0</v>
      </c>
      <c r="DQ60" s="732">
        <v>0</v>
      </c>
      <c r="DR60" s="732">
        <v>0</v>
      </c>
      <c r="DS60" s="732">
        <v>0</v>
      </c>
      <c r="DT60" s="732">
        <v>0</v>
      </c>
      <c r="DU60" s="732">
        <v>0</v>
      </c>
      <c r="DV60" s="732">
        <v>0</v>
      </c>
      <c r="DW60" s="732">
        <v>0</v>
      </c>
      <c r="DX60" s="732">
        <v>0</v>
      </c>
      <c r="DY60" s="732">
        <v>0</v>
      </c>
      <c r="DZ60" s="732">
        <v>0</v>
      </c>
      <c r="EA60" s="732">
        <v>0</v>
      </c>
      <c r="EB60" s="732">
        <v>0</v>
      </c>
      <c r="EC60" s="732">
        <v>1.248</v>
      </c>
      <c r="ED60" s="732">
        <v>8979</v>
      </c>
      <c r="EE60" s="732">
        <v>0</v>
      </c>
      <c r="EF60" s="732">
        <v>0</v>
      </c>
      <c r="EG60" s="732">
        <v>0</v>
      </c>
      <c r="EH60" s="732">
        <v>0</v>
      </c>
      <c r="EI60" s="732">
        <v>0</v>
      </c>
      <c r="EJ60" s="732">
        <v>0</v>
      </c>
      <c r="EK60" s="732">
        <v>0</v>
      </c>
      <c r="EL60" s="732">
        <v>0</v>
      </c>
      <c r="EM60" s="732">
        <v>0</v>
      </c>
      <c r="EN60" s="732">
        <v>0</v>
      </c>
      <c r="EO60" s="732">
        <v>0</v>
      </c>
      <c r="EP60" s="732">
        <v>0</v>
      </c>
      <c r="EQ60" s="732">
        <v>0</v>
      </c>
      <c r="ER60" s="732">
        <v>0</v>
      </c>
      <c r="ES60" s="732">
        <v>0</v>
      </c>
      <c r="ET60" s="732">
        <v>0</v>
      </c>
      <c r="EU60" s="732">
        <v>336268</v>
      </c>
      <c r="EV60" s="732">
        <v>0</v>
      </c>
      <c r="EW60" s="732">
        <v>0</v>
      </c>
      <c r="EX60" s="732">
        <v>0</v>
      </c>
      <c r="EZ60" s="732">
        <v>3214594</v>
      </c>
      <c r="FA60" s="732">
        <v>0</v>
      </c>
      <c r="FB60" s="732">
        <v>3550862</v>
      </c>
      <c r="FC60" s="732">
        <v>0.97326799999999991</v>
      </c>
      <c r="FD60" s="732">
        <v>0</v>
      </c>
      <c r="FE60" s="732">
        <v>504297</v>
      </c>
      <c r="FF60" s="732">
        <v>107437</v>
      </c>
      <c r="FG60" s="732">
        <v>5.6818E-2</v>
      </c>
      <c r="FH60" s="732">
        <v>5.1494999999999999E-2</v>
      </c>
      <c r="FI60" s="732">
        <v>0</v>
      </c>
      <c r="FJ60" s="732">
        <v>0</v>
      </c>
      <c r="FK60" s="732">
        <v>653.00600000000009</v>
      </c>
      <c r="FL60" s="732">
        <v>4245282</v>
      </c>
      <c r="FM60" s="732">
        <v>0</v>
      </c>
      <c r="FN60" s="732">
        <v>0</v>
      </c>
      <c r="FO60" s="732">
        <v>0</v>
      </c>
      <c r="FP60" s="732">
        <v>0</v>
      </c>
      <c r="FQ60" s="732">
        <v>0</v>
      </c>
      <c r="FR60" s="732">
        <v>0</v>
      </c>
      <c r="FS60" s="732">
        <v>0</v>
      </c>
      <c r="FT60" s="732">
        <v>0</v>
      </c>
      <c r="FU60" s="732">
        <v>0</v>
      </c>
      <c r="FV60" s="732">
        <v>0</v>
      </c>
      <c r="FW60" s="732">
        <v>0</v>
      </c>
      <c r="FX60" s="732">
        <v>0</v>
      </c>
      <c r="FY60" s="732">
        <v>0</v>
      </c>
      <c r="FZ60" s="732">
        <v>0</v>
      </c>
      <c r="GA60" s="732">
        <v>0</v>
      </c>
      <c r="GB60" s="732">
        <v>1477671</v>
      </c>
      <c r="GC60" s="732">
        <v>1477671</v>
      </c>
      <c r="GD60" s="732">
        <v>167.34</v>
      </c>
      <c r="GF60" s="732">
        <v>0</v>
      </c>
      <c r="GG60" s="732">
        <v>0</v>
      </c>
      <c r="GH60" s="732">
        <v>0</v>
      </c>
      <c r="GI60" s="732">
        <v>0</v>
      </c>
      <c r="GJ60" s="732">
        <v>0</v>
      </c>
      <c r="GK60" s="732">
        <v>5202</v>
      </c>
      <c r="GL60" s="732">
        <v>9629</v>
      </c>
      <c r="GM60" s="732">
        <v>0</v>
      </c>
      <c r="GN60" s="732">
        <v>11762</v>
      </c>
      <c r="GO60" s="732">
        <v>0</v>
      </c>
      <c r="GP60" s="732">
        <v>4162596</v>
      </c>
      <c r="GQ60" s="732">
        <v>4162596</v>
      </c>
      <c r="GR60" s="732">
        <v>0</v>
      </c>
      <c r="GS60" s="732">
        <v>0</v>
      </c>
      <c r="GT60" s="732">
        <v>0</v>
      </c>
      <c r="HB60" s="732">
        <v>292382768</v>
      </c>
      <c r="HC60" s="732">
        <v>4.6019999999999998E-2</v>
      </c>
      <c r="HD60" s="732">
        <v>82686</v>
      </c>
      <c r="IE60" s="732">
        <v>0</v>
      </c>
    </row>
    <row r="61" spans="1:239" x14ac:dyDescent="0.2">
      <c r="A61" s="734">
        <v>57841</v>
      </c>
      <c r="B61" s="734">
        <v>31709</v>
      </c>
      <c r="C61" s="732">
        <v>35</v>
      </c>
      <c r="D61" s="732">
        <v>2021</v>
      </c>
      <c r="E61" s="732">
        <v>5392</v>
      </c>
      <c r="F61" s="732">
        <v>0</v>
      </c>
      <c r="G61" s="732">
        <v>999.35</v>
      </c>
      <c r="H61" s="732">
        <v>989.31100000000004</v>
      </c>
      <c r="I61" s="732">
        <v>989.31100000000004</v>
      </c>
      <c r="J61" s="732">
        <v>999.35</v>
      </c>
      <c r="K61" s="732">
        <v>0</v>
      </c>
      <c r="L61" s="732">
        <v>6541</v>
      </c>
      <c r="M61" s="732">
        <v>0</v>
      </c>
      <c r="N61" s="732">
        <v>0</v>
      </c>
      <c r="P61" s="732">
        <v>939.01700000000005</v>
      </c>
      <c r="Q61" s="732">
        <v>0</v>
      </c>
      <c r="R61" s="732">
        <v>386475</v>
      </c>
      <c r="S61" s="732">
        <v>411.57400000000001</v>
      </c>
      <c r="U61" s="732">
        <v>270351</v>
      </c>
      <c r="V61" s="732">
        <v>599.78300000000002</v>
      </c>
      <c r="W61" s="732">
        <v>392318</v>
      </c>
      <c r="X61" s="732">
        <v>392318</v>
      </c>
      <c r="Z61" s="732">
        <v>0</v>
      </c>
      <c r="AA61" s="732">
        <v>1</v>
      </c>
      <c r="AB61" s="732">
        <v>1</v>
      </c>
      <c r="AC61" s="732">
        <v>0</v>
      </c>
      <c r="AD61" s="732" t="s">
        <v>318</v>
      </c>
      <c r="AE61" s="732">
        <v>0</v>
      </c>
      <c r="AH61" s="732">
        <v>0</v>
      </c>
      <c r="AI61" s="732">
        <v>0</v>
      </c>
      <c r="AJ61" s="732">
        <v>5104</v>
      </c>
      <c r="AK61" s="732" t="s">
        <v>787</v>
      </c>
      <c r="AL61" s="732" t="s">
        <v>333</v>
      </c>
      <c r="AM61" s="732">
        <v>0</v>
      </c>
      <c r="AN61" s="732">
        <v>0</v>
      </c>
      <c r="AO61" s="732">
        <v>0</v>
      </c>
      <c r="AP61" s="732">
        <v>0</v>
      </c>
      <c r="AQ61" s="732">
        <v>0</v>
      </c>
      <c r="AR61" s="732">
        <v>0</v>
      </c>
      <c r="AS61" s="732">
        <v>0</v>
      </c>
      <c r="AT61" s="732">
        <v>0</v>
      </c>
      <c r="AU61" s="732">
        <v>0</v>
      </c>
      <c r="AV61" s="732">
        <v>-169586</v>
      </c>
      <c r="AW61" s="732">
        <v>9704492</v>
      </c>
      <c r="AX61" s="732">
        <v>9506546</v>
      </c>
      <c r="AY61" s="732">
        <v>7561717</v>
      </c>
      <c r="AZ61" s="732">
        <v>404876</v>
      </c>
      <c r="BA61" s="732">
        <v>0</v>
      </c>
      <c r="BB61" s="732">
        <v>0</v>
      </c>
      <c r="BC61" s="732">
        <v>0</v>
      </c>
      <c r="BD61" s="732">
        <v>0</v>
      </c>
      <c r="BE61" s="732">
        <v>0</v>
      </c>
      <c r="BF61" s="732">
        <v>8169178</v>
      </c>
      <c r="BG61" s="732">
        <v>0</v>
      </c>
      <c r="BH61" s="732">
        <v>0</v>
      </c>
      <c r="BI61" s="732">
        <v>0</v>
      </c>
      <c r="BJ61" s="732">
        <v>12</v>
      </c>
      <c r="BK61" s="732">
        <v>0</v>
      </c>
      <c r="BL61" s="732">
        <v>0</v>
      </c>
      <c r="BM61" s="732">
        <v>0</v>
      </c>
      <c r="BN61" s="732">
        <v>0</v>
      </c>
      <c r="BO61" s="732">
        <v>0</v>
      </c>
      <c r="BP61" s="732">
        <v>0</v>
      </c>
      <c r="BQ61" s="732">
        <v>5392</v>
      </c>
      <c r="BR61" s="732">
        <v>1</v>
      </c>
      <c r="BS61" s="732">
        <v>0</v>
      </c>
      <c r="BT61" s="732">
        <v>0</v>
      </c>
      <c r="BU61" s="732">
        <v>0</v>
      </c>
      <c r="BV61" s="732">
        <v>0</v>
      </c>
      <c r="BW61" s="732">
        <v>0</v>
      </c>
      <c r="BX61" s="732">
        <v>0</v>
      </c>
      <c r="BY61" s="732">
        <v>0</v>
      </c>
      <c r="BZ61" s="732">
        <v>0</v>
      </c>
      <c r="CA61" s="732">
        <v>18.401</v>
      </c>
      <c r="CB61" s="732">
        <v>18401</v>
      </c>
      <c r="CC61" s="732">
        <v>0</v>
      </c>
      <c r="CG61" s="732">
        <v>0</v>
      </c>
      <c r="CH61" s="732">
        <v>179545</v>
      </c>
      <c r="CI61" s="732">
        <v>0</v>
      </c>
      <c r="CJ61" s="732">
        <v>5</v>
      </c>
      <c r="CK61" s="732">
        <v>0</v>
      </c>
      <c r="CL61" s="732">
        <v>0</v>
      </c>
      <c r="CN61" s="732">
        <v>0</v>
      </c>
      <c r="CO61" s="732">
        <v>1</v>
      </c>
      <c r="CP61" s="732">
        <v>0</v>
      </c>
      <c r="CQ61" s="732">
        <v>0</v>
      </c>
      <c r="CR61" s="732">
        <v>903.702</v>
      </c>
      <c r="CS61" s="732">
        <v>0</v>
      </c>
      <c r="CT61" s="732">
        <v>0</v>
      </c>
      <c r="CU61" s="732">
        <v>0</v>
      </c>
      <c r="CV61" s="732">
        <v>0</v>
      </c>
      <c r="CW61" s="732">
        <v>0</v>
      </c>
      <c r="CX61" s="732">
        <v>0</v>
      </c>
      <c r="CY61" s="732">
        <v>0</v>
      </c>
      <c r="CZ61" s="732">
        <v>0</v>
      </c>
      <c r="DA61" s="732">
        <v>1</v>
      </c>
      <c r="DB61" s="732">
        <v>6471083</v>
      </c>
      <c r="DC61" s="732">
        <v>0</v>
      </c>
      <c r="DD61" s="732">
        <v>0</v>
      </c>
      <c r="DE61" s="732">
        <v>1151438</v>
      </c>
      <c r="DF61" s="732">
        <v>1151438</v>
      </c>
      <c r="DG61" s="732">
        <v>880.17000000000007</v>
      </c>
      <c r="DH61" s="732">
        <v>0</v>
      </c>
      <c r="DI61" s="732">
        <v>0</v>
      </c>
      <c r="DK61" s="732">
        <v>5392</v>
      </c>
      <c r="DL61" s="732">
        <v>0</v>
      </c>
      <c r="DM61" s="732">
        <v>378716</v>
      </c>
      <c r="DN61" s="732">
        <v>0</v>
      </c>
      <c r="DO61" s="732">
        <v>0</v>
      </c>
      <c r="DP61" s="732">
        <v>0</v>
      </c>
      <c r="DQ61" s="732">
        <v>0</v>
      </c>
      <c r="DR61" s="732">
        <v>0</v>
      </c>
      <c r="DS61" s="732">
        <v>0</v>
      </c>
      <c r="DT61" s="732">
        <v>0</v>
      </c>
      <c r="DU61" s="732">
        <v>0</v>
      </c>
      <c r="DV61" s="732">
        <v>0</v>
      </c>
      <c r="DW61" s="732">
        <v>0</v>
      </c>
      <c r="DX61" s="732">
        <v>0</v>
      </c>
      <c r="DY61" s="732">
        <v>0</v>
      </c>
      <c r="DZ61" s="732">
        <v>0</v>
      </c>
      <c r="EA61" s="732">
        <v>0</v>
      </c>
      <c r="EB61" s="732">
        <v>0</v>
      </c>
      <c r="EC61" s="732">
        <v>22.766999999999999</v>
      </c>
      <c r="ED61" s="732">
        <v>163811</v>
      </c>
      <c r="EE61" s="732">
        <v>0</v>
      </c>
      <c r="EF61" s="732">
        <v>0</v>
      </c>
      <c r="EG61" s="732">
        <v>0</v>
      </c>
      <c r="EH61" s="732">
        <v>214905</v>
      </c>
      <c r="EI61" s="732">
        <v>0</v>
      </c>
      <c r="EJ61" s="732">
        <v>0</v>
      </c>
      <c r="EK61" s="732">
        <v>8.67</v>
      </c>
      <c r="EL61" s="732">
        <v>0</v>
      </c>
      <c r="EM61" s="732">
        <v>0</v>
      </c>
      <c r="EN61" s="732">
        <v>1.369</v>
      </c>
      <c r="EO61" s="732">
        <v>0</v>
      </c>
      <c r="EP61" s="732">
        <v>0</v>
      </c>
      <c r="EQ61" s="732">
        <v>10.039</v>
      </c>
      <c r="ER61" s="732">
        <v>0</v>
      </c>
      <c r="ES61" s="732">
        <v>32.855000000000004</v>
      </c>
      <c r="ET61" s="732">
        <v>0</v>
      </c>
      <c r="EU61" s="732">
        <v>404876</v>
      </c>
      <c r="EV61" s="732">
        <v>0</v>
      </c>
      <c r="EW61" s="732">
        <v>0</v>
      </c>
      <c r="EX61" s="732">
        <v>0</v>
      </c>
      <c r="EZ61" s="732">
        <v>8007080</v>
      </c>
      <c r="FA61" s="732">
        <v>0</v>
      </c>
      <c r="FB61" s="732">
        <v>8411956</v>
      </c>
      <c r="FC61" s="732">
        <v>0.97326799999999991</v>
      </c>
      <c r="FD61" s="732">
        <v>0</v>
      </c>
      <c r="FE61" s="732">
        <v>1236120</v>
      </c>
      <c r="FF61" s="732">
        <v>263346</v>
      </c>
      <c r="FG61" s="732">
        <v>5.6818E-2</v>
      </c>
      <c r="FH61" s="732">
        <v>5.1494999999999999E-2</v>
      </c>
      <c r="FI61" s="732">
        <v>0</v>
      </c>
      <c r="FJ61" s="732">
        <v>0</v>
      </c>
      <c r="FK61" s="732">
        <v>1600.6320000000001</v>
      </c>
      <c r="FL61" s="732">
        <v>10090967</v>
      </c>
      <c r="FM61" s="732">
        <v>0</v>
      </c>
      <c r="FN61" s="732">
        <v>0</v>
      </c>
      <c r="FO61" s="732">
        <v>0</v>
      </c>
      <c r="FP61" s="732">
        <v>0</v>
      </c>
      <c r="FQ61" s="732">
        <v>0</v>
      </c>
      <c r="FR61" s="732">
        <v>0</v>
      </c>
      <c r="FS61" s="732">
        <v>0</v>
      </c>
      <c r="FT61" s="732">
        <v>0</v>
      </c>
      <c r="FU61" s="732">
        <v>0</v>
      </c>
      <c r="FV61" s="732">
        <v>0</v>
      </c>
      <c r="FW61" s="732">
        <v>0</v>
      </c>
      <c r="FX61" s="732">
        <v>0</v>
      </c>
      <c r="FY61" s="732">
        <v>0</v>
      </c>
      <c r="FZ61" s="732">
        <v>0</v>
      </c>
      <c r="GA61" s="732">
        <v>0</v>
      </c>
      <c r="GB61" s="732">
        <v>0</v>
      </c>
      <c r="GC61" s="732">
        <v>0</v>
      </c>
      <c r="GD61" s="732">
        <v>0</v>
      </c>
      <c r="GF61" s="732">
        <v>0</v>
      </c>
      <c r="GG61" s="732">
        <v>0</v>
      </c>
      <c r="GH61" s="732">
        <v>0</v>
      </c>
      <c r="GI61" s="732">
        <v>0</v>
      </c>
      <c r="GJ61" s="732">
        <v>0</v>
      </c>
      <c r="GK61" s="732">
        <v>4971</v>
      </c>
      <c r="GL61" s="732">
        <v>2890</v>
      </c>
      <c r="GM61" s="732">
        <v>0</v>
      </c>
      <c r="GN61" s="732">
        <v>0</v>
      </c>
      <c r="GO61" s="732">
        <v>0</v>
      </c>
      <c r="GP61" s="732">
        <v>9911422</v>
      </c>
      <c r="GQ61" s="732">
        <v>9911422</v>
      </c>
      <c r="GR61" s="732">
        <v>0</v>
      </c>
      <c r="GS61" s="732">
        <v>0</v>
      </c>
      <c r="GT61" s="732">
        <v>0</v>
      </c>
      <c r="HB61" s="732">
        <v>292382768</v>
      </c>
      <c r="HC61" s="732">
        <v>4.6019999999999998E-2</v>
      </c>
      <c r="HD61" s="732">
        <v>179545</v>
      </c>
      <c r="IE61" s="732">
        <v>174.8</v>
      </c>
    </row>
    <row r="62" spans="1:239" x14ac:dyDescent="0.2">
      <c r="A62" s="734">
        <v>57844</v>
      </c>
      <c r="B62" s="734">
        <v>31709</v>
      </c>
      <c r="C62" s="732">
        <v>35</v>
      </c>
      <c r="D62" s="732">
        <v>2021</v>
      </c>
      <c r="E62" s="732">
        <v>5392</v>
      </c>
      <c r="F62" s="732">
        <v>0</v>
      </c>
      <c r="G62" s="732">
        <v>598.87700000000007</v>
      </c>
      <c r="H62" s="732">
        <v>580.78</v>
      </c>
      <c r="I62" s="732">
        <v>580.78</v>
      </c>
      <c r="J62" s="732">
        <v>598.87700000000007</v>
      </c>
      <c r="K62" s="732">
        <v>0</v>
      </c>
      <c r="L62" s="732">
        <v>6541</v>
      </c>
      <c r="M62" s="732">
        <v>0</v>
      </c>
      <c r="N62" s="732">
        <v>0</v>
      </c>
      <c r="P62" s="732">
        <v>686.24200000000008</v>
      </c>
      <c r="Q62" s="732">
        <v>0</v>
      </c>
      <c r="R62" s="732">
        <v>282439</v>
      </c>
      <c r="S62" s="732">
        <v>411.57400000000001</v>
      </c>
      <c r="U62" s="732">
        <v>197577</v>
      </c>
      <c r="V62" s="732">
        <v>222.048</v>
      </c>
      <c r="W62" s="732">
        <v>145242</v>
      </c>
      <c r="X62" s="732">
        <v>145242</v>
      </c>
      <c r="Z62" s="732">
        <v>0</v>
      </c>
      <c r="AA62" s="732">
        <v>1</v>
      </c>
      <c r="AB62" s="732">
        <v>1</v>
      </c>
      <c r="AC62" s="732">
        <v>0</v>
      </c>
      <c r="AD62" s="732" t="s">
        <v>318</v>
      </c>
      <c r="AE62" s="732">
        <v>0</v>
      </c>
      <c r="AH62" s="732">
        <v>0</v>
      </c>
      <c r="AI62" s="732">
        <v>0</v>
      </c>
      <c r="AJ62" s="732">
        <v>5104</v>
      </c>
      <c r="AK62" s="732" t="s">
        <v>787</v>
      </c>
      <c r="AL62" s="732" t="s">
        <v>334</v>
      </c>
      <c r="AM62" s="732">
        <v>0</v>
      </c>
      <c r="AN62" s="732">
        <v>0</v>
      </c>
      <c r="AO62" s="732">
        <v>0</v>
      </c>
      <c r="AP62" s="732">
        <v>0</v>
      </c>
      <c r="AQ62" s="732">
        <v>0</v>
      </c>
      <c r="AR62" s="732">
        <v>0</v>
      </c>
      <c r="AS62" s="732">
        <v>0</v>
      </c>
      <c r="AT62" s="732">
        <v>0</v>
      </c>
      <c r="AU62" s="732">
        <v>0</v>
      </c>
      <c r="AV62" s="732">
        <v>-182756</v>
      </c>
      <c r="AW62" s="732">
        <v>5803815</v>
      </c>
      <c r="AX62" s="732">
        <v>5672515</v>
      </c>
      <c r="AY62" s="732">
        <v>3572498</v>
      </c>
      <c r="AZ62" s="732">
        <v>306144</v>
      </c>
      <c r="BA62" s="732">
        <v>0</v>
      </c>
      <c r="BB62" s="732">
        <v>0</v>
      </c>
      <c r="BC62" s="732">
        <v>0</v>
      </c>
      <c r="BD62" s="732">
        <v>0</v>
      </c>
      <c r="BE62" s="732">
        <v>0</v>
      </c>
      <c r="BF62" s="732">
        <v>4838901</v>
      </c>
      <c r="BG62" s="732">
        <v>0</v>
      </c>
      <c r="BH62" s="732">
        <v>86.2</v>
      </c>
      <c r="BI62" s="732">
        <v>23705</v>
      </c>
      <c r="BJ62" s="732">
        <v>12</v>
      </c>
      <c r="BK62" s="732">
        <v>0</v>
      </c>
      <c r="BL62" s="732">
        <v>0</v>
      </c>
      <c r="BM62" s="732">
        <v>0</v>
      </c>
      <c r="BN62" s="732">
        <v>0</v>
      </c>
      <c r="BO62" s="732">
        <v>0</v>
      </c>
      <c r="BP62" s="732">
        <v>0</v>
      </c>
      <c r="BQ62" s="732">
        <v>5392</v>
      </c>
      <c r="BR62" s="732">
        <v>1</v>
      </c>
      <c r="BS62" s="732">
        <v>0</v>
      </c>
      <c r="BT62" s="732">
        <v>0</v>
      </c>
      <c r="BU62" s="732">
        <v>0</v>
      </c>
      <c r="BV62" s="732">
        <v>0</v>
      </c>
      <c r="BW62" s="732">
        <v>0</v>
      </c>
      <c r="BX62" s="732">
        <v>0</v>
      </c>
      <c r="BY62" s="732">
        <v>0</v>
      </c>
      <c r="BZ62" s="732">
        <v>0</v>
      </c>
      <c r="CA62" s="732">
        <v>0</v>
      </c>
      <c r="CB62" s="732">
        <v>0</v>
      </c>
      <c r="CC62" s="732">
        <v>0</v>
      </c>
      <c r="CG62" s="732">
        <v>0</v>
      </c>
      <c r="CH62" s="732">
        <v>107595</v>
      </c>
      <c r="CI62" s="732">
        <v>0</v>
      </c>
      <c r="CJ62" s="732">
        <v>4</v>
      </c>
      <c r="CK62" s="732">
        <v>0</v>
      </c>
      <c r="CL62" s="732">
        <v>0</v>
      </c>
      <c r="CN62" s="732">
        <v>0</v>
      </c>
      <c r="CO62" s="732">
        <v>1</v>
      </c>
      <c r="CP62" s="732">
        <v>0</v>
      </c>
      <c r="CQ62" s="732">
        <v>0</v>
      </c>
      <c r="CR62" s="732">
        <v>671.726</v>
      </c>
      <c r="CS62" s="732">
        <v>0</v>
      </c>
      <c r="CT62" s="732">
        <v>0</v>
      </c>
      <c r="CU62" s="732">
        <v>0</v>
      </c>
      <c r="CV62" s="732">
        <v>0</v>
      </c>
      <c r="CW62" s="732">
        <v>0</v>
      </c>
      <c r="CX62" s="732">
        <v>0</v>
      </c>
      <c r="CY62" s="732">
        <v>0</v>
      </c>
      <c r="CZ62" s="732">
        <v>0</v>
      </c>
      <c r="DA62" s="732">
        <v>1</v>
      </c>
      <c r="DB62" s="732">
        <v>3798882</v>
      </c>
      <c r="DC62" s="732">
        <v>0</v>
      </c>
      <c r="DD62" s="732">
        <v>0</v>
      </c>
      <c r="DE62" s="732">
        <v>668752</v>
      </c>
      <c r="DF62" s="732">
        <v>668752</v>
      </c>
      <c r="DG62" s="732">
        <v>511.2</v>
      </c>
      <c r="DH62" s="732">
        <v>0</v>
      </c>
      <c r="DI62" s="732">
        <v>0</v>
      </c>
      <c r="DK62" s="732">
        <v>5392</v>
      </c>
      <c r="DL62" s="732">
        <v>0</v>
      </c>
      <c r="DM62" s="732">
        <v>343037</v>
      </c>
      <c r="DN62" s="732">
        <v>0</v>
      </c>
      <c r="DO62" s="732">
        <v>0</v>
      </c>
      <c r="DP62" s="732">
        <v>0</v>
      </c>
      <c r="DQ62" s="732">
        <v>0</v>
      </c>
      <c r="DR62" s="732">
        <v>0</v>
      </c>
      <c r="DS62" s="732">
        <v>0</v>
      </c>
      <c r="DT62" s="732">
        <v>0</v>
      </c>
      <c r="DU62" s="732">
        <v>0</v>
      </c>
      <c r="DV62" s="732">
        <v>0</v>
      </c>
      <c r="DW62" s="732">
        <v>0</v>
      </c>
      <c r="DX62" s="732">
        <v>0</v>
      </c>
      <c r="DY62" s="732">
        <v>0</v>
      </c>
      <c r="DZ62" s="732">
        <v>0</v>
      </c>
      <c r="EA62" s="732">
        <v>0</v>
      </c>
      <c r="EB62" s="732">
        <v>0</v>
      </c>
      <c r="EC62" s="732">
        <v>1.93</v>
      </c>
      <c r="ED62" s="732">
        <v>13887</v>
      </c>
      <c r="EE62" s="732">
        <v>0</v>
      </c>
      <c r="EF62" s="732">
        <v>0</v>
      </c>
      <c r="EG62" s="732">
        <v>0</v>
      </c>
      <c r="EH62" s="732">
        <v>329150</v>
      </c>
      <c r="EI62" s="732">
        <v>0</v>
      </c>
      <c r="EJ62" s="732">
        <v>0</v>
      </c>
      <c r="EK62" s="732">
        <v>12.116000000000001</v>
      </c>
      <c r="EL62" s="732">
        <v>0</v>
      </c>
      <c r="EM62" s="732">
        <v>3.4660000000000002</v>
      </c>
      <c r="EN62" s="732">
        <v>0.71500000000000008</v>
      </c>
      <c r="EO62" s="732">
        <v>0</v>
      </c>
      <c r="EP62" s="732">
        <v>0</v>
      </c>
      <c r="EQ62" s="732">
        <v>16.297000000000001</v>
      </c>
      <c r="ER62" s="732">
        <v>0</v>
      </c>
      <c r="ES62" s="732">
        <v>50.321000000000005</v>
      </c>
      <c r="ET62" s="732">
        <v>0</v>
      </c>
      <c r="EU62" s="732">
        <v>306144</v>
      </c>
      <c r="EV62" s="732">
        <v>0</v>
      </c>
      <c r="EW62" s="732">
        <v>0</v>
      </c>
      <c r="EX62" s="732">
        <v>0</v>
      </c>
      <c r="EZ62" s="732">
        <v>4784326</v>
      </c>
      <c r="FA62" s="732">
        <v>0</v>
      </c>
      <c r="FB62" s="732">
        <v>5090470</v>
      </c>
      <c r="FC62" s="732">
        <v>0.97326799999999991</v>
      </c>
      <c r="FD62" s="732">
        <v>0</v>
      </c>
      <c r="FE62" s="732">
        <v>732199</v>
      </c>
      <c r="FF62" s="732">
        <v>155990</v>
      </c>
      <c r="FG62" s="732">
        <v>5.6818E-2</v>
      </c>
      <c r="FH62" s="732">
        <v>5.1494999999999999E-2</v>
      </c>
      <c r="FI62" s="732">
        <v>0</v>
      </c>
      <c r="FJ62" s="732">
        <v>0</v>
      </c>
      <c r="FK62" s="732">
        <v>948.11200000000008</v>
      </c>
      <c r="FL62" s="732">
        <v>6086254</v>
      </c>
      <c r="FM62" s="732">
        <v>0</v>
      </c>
      <c r="FN62" s="732">
        <v>0</v>
      </c>
      <c r="FO62" s="732">
        <v>94957</v>
      </c>
      <c r="FP62" s="732">
        <v>0</v>
      </c>
      <c r="FQ62" s="732">
        <v>94957</v>
      </c>
      <c r="FR62" s="732">
        <v>94957</v>
      </c>
      <c r="FS62" s="732">
        <v>0</v>
      </c>
      <c r="FT62" s="732">
        <v>0</v>
      </c>
      <c r="FU62" s="732">
        <v>0</v>
      </c>
      <c r="FV62" s="732">
        <v>0</v>
      </c>
      <c r="FW62" s="732">
        <v>0</v>
      </c>
      <c r="FX62" s="732">
        <v>0</v>
      </c>
      <c r="FY62" s="732">
        <v>0</v>
      </c>
      <c r="FZ62" s="732">
        <v>0</v>
      </c>
      <c r="GA62" s="732">
        <v>0</v>
      </c>
      <c r="GB62" s="732">
        <v>15895</v>
      </c>
      <c r="GC62" s="732">
        <v>15895</v>
      </c>
      <c r="GD62" s="732">
        <v>1.8</v>
      </c>
      <c r="GF62" s="732">
        <v>0</v>
      </c>
      <c r="GG62" s="732">
        <v>0</v>
      </c>
      <c r="GH62" s="732">
        <v>0</v>
      </c>
      <c r="GI62" s="732">
        <v>0</v>
      </c>
      <c r="GJ62" s="732">
        <v>0</v>
      </c>
      <c r="GK62" s="732">
        <v>5073</v>
      </c>
      <c r="GL62" s="732">
        <v>0</v>
      </c>
      <c r="GM62" s="732">
        <v>0</v>
      </c>
      <c r="GN62" s="732">
        <v>34641</v>
      </c>
      <c r="GO62" s="732">
        <v>0</v>
      </c>
      <c r="GP62" s="732">
        <v>5978659</v>
      </c>
      <c r="GQ62" s="732">
        <v>5978659</v>
      </c>
      <c r="GR62" s="732">
        <v>0</v>
      </c>
      <c r="GS62" s="732">
        <v>0</v>
      </c>
      <c r="GT62" s="732">
        <v>0</v>
      </c>
      <c r="HB62" s="732">
        <v>292382768</v>
      </c>
      <c r="HC62" s="732">
        <v>4.6019999999999998E-2</v>
      </c>
      <c r="HD62" s="732">
        <v>107595</v>
      </c>
      <c r="IE62" s="732">
        <v>0</v>
      </c>
    </row>
    <row r="63" spans="1:239" x14ac:dyDescent="0.2">
      <c r="A63" s="734">
        <v>57845</v>
      </c>
      <c r="B63" s="734">
        <v>31709</v>
      </c>
      <c r="C63" s="732">
        <v>35</v>
      </c>
      <c r="D63" s="732">
        <v>2021</v>
      </c>
      <c r="E63" s="732">
        <v>5392</v>
      </c>
      <c r="F63" s="732">
        <v>0</v>
      </c>
      <c r="G63" s="732">
        <v>1232.133</v>
      </c>
      <c r="H63" s="732">
        <v>1181.3880000000001</v>
      </c>
      <c r="I63" s="732">
        <v>1181.3880000000001</v>
      </c>
      <c r="J63" s="732">
        <v>1232.133</v>
      </c>
      <c r="K63" s="732">
        <v>0</v>
      </c>
      <c r="L63" s="732">
        <v>6541</v>
      </c>
      <c r="M63" s="732">
        <v>0</v>
      </c>
      <c r="N63" s="732">
        <v>0</v>
      </c>
      <c r="P63" s="732">
        <v>1154.0830000000001</v>
      </c>
      <c r="Q63" s="732">
        <v>0</v>
      </c>
      <c r="R63" s="732">
        <v>474991</v>
      </c>
      <c r="S63" s="732">
        <v>411.57400000000001</v>
      </c>
      <c r="U63" s="732">
        <v>332271</v>
      </c>
      <c r="V63" s="732">
        <v>105.38300000000001</v>
      </c>
      <c r="W63" s="732">
        <v>68931</v>
      </c>
      <c r="X63" s="732">
        <v>68931</v>
      </c>
      <c r="Z63" s="732">
        <v>0</v>
      </c>
      <c r="AA63" s="732">
        <v>1</v>
      </c>
      <c r="AB63" s="732">
        <v>1</v>
      </c>
      <c r="AC63" s="732">
        <v>0</v>
      </c>
      <c r="AD63" s="732" t="s">
        <v>318</v>
      </c>
      <c r="AE63" s="732">
        <v>0</v>
      </c>
      <c r="AH63" s="732">
        <v>0</v>
      </c>
      <c r="AI63" s="732">
        <v>0</v>
      </c>
      <c r="AJ63" s="732">
        <v>5104</v>
      </c>
      <c r="AK63" s="732" t="s">
        <v>787</v>
      </c>
      <c r="AL63" s="732" t="s">
        <v>117</v>
      </c>
      <c r="AM63" s="732">
        <v>0</v>
      </c>
      <c r="AN63" s="732">
        <v>0</v>
      </c>
      <c r="AO63" s="732">
        <v>0</v>
      </c>
      <c r="AP63" s="732">
        <v>0</v>
      </c>
      <c r="AQ63" s="732">
        <v>0</v>
      </c>
      <c r="AR63" s="732">
        <v>0</v>
      </c>
      <c r="AS63" s="732">
        <v>0</v>
      </c>
      <c r="AT63" s="732">
        <v>0</v>
      </c>
      <c r="AU63" s="732">
        <v>0</v>
      </c>
      <c r="AV63" s="732">
        <v>-294</v>
      </c>
      <c r="AW63" s="732">
        <v>10322184</v>
      </c>
      <c r="AX63" s="732">
        <v>10000442</v>
      </c>
      <c r="AY63" s="732">
        <v>7304983</v>
      </c>
      <c r="AZ63" s="732">
        <v>575366</v>
      </c>
      <c r="BA63" s="732">
        <v>0</v>
      </c>
      <c r="BB63" s="732">
        <v>0</v>
      </c>
      <c r="BC63" s="732">
        <v>0</v>
      </c>
      <c r="BD63" s="732">
        <v>0</v>
      </c>
      <c r="BE63" s="732">
        <v>0</v>
      </c>
      <c r="BF63" s="732">
        <v>8650105</v>
      </c>
      <c r="BG63" s="732">
        <v>0</v>
      </c>
      <c r="BH63" s="732">
        <v>365</v>
      </c>
      <c r="BI63" s="732">
        <v>100375</v>
      </c>
      <c r="BJ63" s="732">
        <v>12</v>
      </c>
      <c r="BK63" s="732">
        <v>0</v>
      </c>
      <c r="BL63" s="732">
        <v>0</v>
      </c>
      <c r="BM63" s="732">
        <v>0</v>
      </c>
      <c r="BN63" s="732">
        <v>0</v>
      </c>
      <c r="BO63" s="732">
        <v>0</v>
      </c>
      <c r="BP63" s="732">
        <v>0</v>
      </c>
      <c r="BQ63" s="732">
        <v>5392</v>
      </c>
      <c r="BR63" s="732">
        <v>1</v>
      </c>
      <c r="BS63" s="732">
        <v>0</v>
      </c>
      <c r="BT63" s="732">
        <v>0</v>
      </c>
      <c r="BU63" s="732">
        <v>0</v>
      </c>
      <c r="BV63" s="732">
        <v>0</v>
      </c>
      <c r="BW63" s="732">
        <v>0</v>
      </c>
      <c r="BX63" s="732">
        <v>0</v>
      </c>
      <c r="BY63" s="732">
        <v>0</v>
      </c>
      <c r="BZ63" s="732">
        <v>0</v>
      </c>
      <c r="CA63" s="732">
        <v>0</v>
      </c>
      <c r="CB63" s="732">
        <v>0</v>
      </c>
      <c r="CC63" s="732">
        <v>0</v>
      </c>
      <c r="CG63" s="732">
        <v>0</v>
      </c>
      <c r="CH63" s="732">
        <v>221367</v>
      </c>
      <c r="CI63" s="732">
        <v>0</v>
      </c>
      <c r="CJ63" s="732">
        <v>5</v>
      </c>
      <c r="CK63" s="732">
        <v>0</v>
      </c>
      <c r="CL63" s="732">
        <v>0</v>
      </c>
      <c r="CN63" s="732">
        <v>0</v>
      </c>
      <c r="CO63" s="732">
        <v>1</v>
      </c>
      <c r="CP63" s="732">
        <v>0</v>
      </c>
      <c r="CQ63" s="732">
        <v>0</v>
      </c>
      <c r="CR63" s="732">
        <v>1140.4270000000001</v>
      </c>
      <c r="CS63" s="732">
        <v>0</v>
      </c>
      <c r="CT63" s="732">
        <v>0</v>
      </c>
      <c r="CU63" s="732">
        <v>0</v>
      </c>
      <c r="CV63" s="732">
        <v>0</v>
      </c>
      <c r="CW63" s="732">
        <v>0</v>
      </c>
      <c r="CX63" s="732">
        <v>0</v>
      </c>
      <c r="CY63" s="732">
        <v>0</v>
      </c>
      <c r="CZ63" s="732">
        <v>0</v>
      </c>
      <c r="DA63" s="732">
        <v>1</v>
      </c>
      <c r="DB63" s="732">
        <v>7727459</v>
      </c>
      <c r="DC63" s="732">
        <v>0</v>
      </c>
      <c r="DD63" s="732">
        <v>0</v>
      </c>
      <c r="DE63" s="732">
        <v>405764</v>
      </c>
      <c r="DF63" s="732">
        <v>405764</v>
      </c>
      <c r="DG63" s="732">
        <v>310.17</v>
      </c>
      <c r="DH63" s="732">
        <v>0</v>
      </c>
      <c r="DI63" s="732">
        <v>0</v>
      </c>
      <c r="DK63" s="732">
        <v>5392</v>
      </c>
      <c r="DL63" s="732">
        <v>0</v>
      </c>
      <c r="DM63" s="732">
        <v>393500</v>
      </c>
      <c r="DN63" s="732">
        <v>0</v>
      </c>
      <c r="DO63" s="732">
        <v>0</v>
      </c>
      <c r="DP63" s="732">
        <v>0</v>
      </c>
      <c r="DQ63" s="732">
        <v>0</v>
      </c>
      <c r="DR63" s="732">
        <v>0</v>
      </c>
      <c r="DS63" s="732">
        <v>0</v>
      </c>
      <c r="DT63" s="732">
        <v>0</v>
      </c>
      <c r="DU63" s="732">
        <v>0</v>
      </c>
      <c r="DV63" s="732">
        <v>0</v>
      </c>
      <c r="DW63" s="732">
        <v>0</v>
      </c>
      <c r="DX63" s="732">
        <v>0</v>
      </c>
      <c r="DY63" s="732">
        <v>0</v>
      </c>
      <c r="DZ63" s="732">
        <v>0</v>
      </c>
      <c r="EA63" s="732">
        <v>0</v>
      </c>
      <c r="EB63" s="732">
        <v>0</v>
      </c>
      <c r="EC63" s="732">
        <v>3</v>
      </c>
      <c r="ED63" s="732">
        <v>21585</v>
      </c>
      <c r="EE63" s="732">
        <v>0</v>
      </c>
      <c r="EF63" s="732">
        <v>0</v>
      </c>
      <c r="EG63" s="732">
        <v>0</v>
      </c>
      <c r="EH63" s="732">
        <v>371915</v>
      </c>
      <c r="EI63" s="732">
        <v>0</v>
      </c>
      <c r="EJ63" s="732">
        <v>0</v>
      </c>
      <c r="EK63" s="732">
        <v>15.753</v>
      </c>
      <c r="EL63" s="732">
        <v>0</v>
      </c>
      <c r="EM63" s="732">
        <v>0</v>
      </c>
      <c r="EN63" s="732">
        <v>1.92</v>
      </c>
      <c r="EO63" s="732">
        <v>0</v>
      </c>
      <c r="EP63" s="732">
        <v>0</v>
      </c>
      <c r="EQ63" s="732">
        <v>17.673000000000002</v>
      </c>
      <c r="ER63" s="732">
        <v>0</v>
      </c>
      <c r="ES63" s="732">
        <v>56.859000000000002</v>
      </c>
      <c r="ET63" s="732">
        <v>0</v>
      </c>
      <c r="EU63" s="732">
        <v>575366</v>
      </c>
      <c r="EV63" s="732">
        <v>0</v>
      </c>
      <c r="EW63" s="732">
        <v>0</v>
      </c>
      <c r="EX63" s="732">
        <v>0</v>
      </c>
      <c r="EZ63" s="732">
        <v>8412700</v>
      </c>
      <c r="FA63" s="732">
        <v>0</v>
      </c>
      <c r="FB63" s="732">
        <v>8988066</v>
      </c>
      <c r="FC63" s="732">
        <v>0.97326799999999991</v>
      </c>
      <c r="FD63" s="732">
        <v>0</v>
      </c>
      <c r="FE63" s="732">
        <v>1308892</v>
      </c>
      <c r="FF63" s="732">
        <v>278850</v>
      </c>
      <c r="FG63" s="732">
        <v>5.6818E-2</v>
      </c>
      <c r="FH63" s="732">
        <v>5.1494999999999999E-2</v>
      </c>
      <c r="FI63" s="732">
        <v>0</v>
      </c>
      <c r="FJ63" s="732">
        <v>0</v>
      </c>
      <c r="FK63" s="732">
        <v>1694.8620000000001</v>
      </c>
      <c r="FL63" s="732">
        <v>10797175</v>
      </c>
      <c r="FM63" s="732">
        <v>0</v>
      </c>
      <c r="FN63" s="732">
        <v>0</v>
      </c>
      <c r="FO63" s="732">
        <v>0</v>
      </c>
      <c r="FP63" s="732">
        <v>0</v>
      </c>
      <c r="FQ63" s="732">
        <v>0</v>
      </c>
      <c r="FR63" s="732">
        <v>0</v>
      </c>
      <c r="FS63" s="732">
        <v>0</v>
      </c>
      <c r="FT63" s="732">
        <v>0</v>
      </c>
      <c r="FU63" s="732">
        <v>0</v>
      </c>
      <c r="FV63" s="732">
        <v>0</v>
      </c>
      <c r="FW63" s="732">
        <v>0</v>
      </c>
      <c r="FX63" s="732">
        <v>0</v>
      </c>
      <c r="FY63" s="732">
        <v>0</v>
      </c>
      <c r="FZ63" s="732">
        <v>0</v>
      </c>
      <c r="GA63" s="732">
        <v>0</v>
      </c>
      <c r="GB63" s="732">
        <v>292037</v>
      </c>
      <c r="GC63" s="732">
        <v>292037</v>
      </c>
      <c r="GD63" s="732">
        <v>33.072000000000003</v>
      </c>
      <c r="GF63" s="732">
        <v>0</v>
      </c>
      <c r="GG63" s="732">
        <v>0</v>
      </c>
      <c r="GH63" s="732">
        <v>0</v>
      </c>
      <c r="GI63" s="732">
        <v>0</v>
      </c>
      <c r="GJ63" s="732">
        <v>0</v>
      </c>
      <c r="GK63" s="732">
        <v>4971</v>
      </c>
      <c r="GL63" s="732">
        <v>0</v>
      </c>
      <c r="GM63" s="732">
        <v>0</v>
      </c>
      <c r="GN63" s="732">
        <v>0</v>
      </c>
      <c r="GO63" s="732">
        <v>0</v>
      </c>
      <c r="GP63" s="732">
        <v>10575808</v>
      </c>
      <c r="GQ63" s="732">
        <v>10575808</v>
      </c>
      <c r="GR63" s="732">
        <v>0</v>
      </c>
      <c r="GS63" s="732">
        <v>0</v>
      </c>
      <c r="GT63" s="732">
        <v>0</v>
      </c>
      <c r="HB63" s="732">
        <v>292382768</v>
      </c>
      <c r="HC63" s="732">
        <v>4.6019999999999998E-2</v>
      </c>
      <c r="HD63" s="732">
        <v>221367</v>
      </c>
      <c r="IE63" s="732">
        <v>0</v>
      </c>
    </row>
    <row r="64" spans="1:239" x14ac:dyDescent="0.2">
      <c r="A64" s="734">
        <v>57846</v>
      </c>
      <c r="B64" s="734">
        <v>31709</v>
      </c>
      <c r="C64" s="732">
        <v>35</v>
      </c>
      <c r="D64" s="732">
        <v>2021</v>
      </c>
      <c r="E64" s="732">
        <v>5392</v>
      </c>
      <c r="F64" s="732">
        <v>0</v>
      </c>
      <c r="G64" s="732">
        <v>1469.617</v>
      </c>
      <c r="H64" s="732">
        <v>1383.616</v>
      </c>
      <c r="I64" s="732">
        <v>1383.616</v>
      </c>
      <c r="J64" s="732">
        <v>1469.617</v>
      </c>
      <c r="K64" s="732">
        <v>0</v>
      </c>
      <c r="L64" s="732">
        <v>6541</v>
      </c>
      <c r="M64" s="732">
        <v>0</v>
      </c>
      <c r="N64" s="732">
        <v>0</v>
      </c>
      <c r="P64" s="732">
        <v>1503.25</v>
      </c>
      <c r="Q64" s="732">
        <v>0</v>
      </c>
      <c r="R64" s="732">
        <v>618699</v>
      </c>
      <c r="S64" s="732">
        <v>411.57400000000001</v>
      </c>
      <c r="U64" s="732">
        <v>432799</v>
      </c>
      <c r="V64" s="732">
        <v>555.81700000000001</v>
      </c>
      <c r="W64" s="732">
        <v>363560</v>
      </c>
      <c r="X64" s="732">
        <v>363560</v>
      </c>
      <c r="Z64" s="732">
        <v>0</v>
      </c>
      <c r="AA64" s="732">
        <v>1</v>
      </c>
      <c r="AB64" s="732">
        <v>1</v>
      </c>
      <c r="AC64" s="732">
        <v>0</v>
      </c>
      <c r="AD64" s="732" t="s">
        <v>318</v>
      </c>
      <c r="AE64" s="732">
        <v>0</v>
      </c>
      <c r="AH64" s="732">
        <v>0</v>
      </c>
      <c r="AI64" s="732">
        <v>0</v>
      </c>
      <c r="AJ64" s="732">
        <v>5104</v>
      </c>
      <c r="AK64" s="732" t="s">
        <v>787</v>
      </c>
      <c r="AL64" s="732" t="s">
        <v>118</v>
      </c>
      <c r="AM64" s="732">
        <v>0</v>
      </c>
      <c r="AN64" s="732">
        <v>0</v>
      </c>
      <c r="AO64" s="732">
        <v>0</v>
      </c>
      <c r="AP64" s="732">
        <v>0</v>
      </c>
      <c r="AQ64" s="732">
        <v>0</v>
      </c>
      <c r="AR64" s="732">
        <v>0</v>
      </c>
      <c r="AS64" s="732">
        <v>0</v>
      </c>
      <c r="AT64" s="732">
        <v>0</v>
      </c>
      <c r="AU64" s="732">
        <v>0</v>
      </c>
      <c r="AV64" s="732">
        <v>-252233</v>
      </c>
      <c r="AW64" s="732">
        <v>14361424</v>
      </c>
      <c r="AX64" s="732">
        <v>14017723</v>
      </c>
      <c r="AY64" s="732">
        <v>8947098</v>
      </c>
      <c r="AZ64" s="732">
        <v>698367</v>
      </c>
      <c r="BA64" s="732">
        <v>0</v>
      </c>
      <c r="BB64" s="732">
        <v>57677</v>
      </c>
      <c r="BC64" s="732">
        <v>57677</v>
      </c>
      <c r="BD64" s="732">
        <v>73.481000000000009</v>
      </c>
      <c r="BE64" s="732">
        <v>0</v>
      </c>
      <c r="BF64" s="732">
        <v>12086048</v>
      </c>
      <c r="BG64" s="732">
        <v>0</v>
      </c>
      <c r="BH64" s="732">
        <v>289.7</v>
      </c>
      <c r="BI64" s="732">
        <v>79668</v>
      </c>
      <c r="BJ64" s="732">
        <v>12</v>
      </c>
      <c r="BK64" s="732">
        <v>0</v>
      </c>
      <c r="BL64" s="732">
        <v>0</v>
      </c>
      <c r="BM64" s="732">
        <v>0</v>
      </c>
      <c r="BN64" s="732">
        <v>0</v>
      </c>
      <c r="BO64" s="732">
        <v>0</v>
      </c>
      <c r="BP64" s="732">
        <v>0</v>
      </c>
      <c r="BQ64" s="732">
        <v>5392</v>
      </c>
      <c r="BR64" s="732">
        <v>1</v>
      </c>
      <c r="BS64" s="732">
        <v>0</v>
      </c>
      <c r="BT64" s="732">
        <v>0</v>
      </c>
      <c r="BU64" s="732">
        <v>0</v>
      </c>
      <c r="BV64" s="732">
        <v>0</v>
      </c>
      <c r="BW64" s="732">
        <v>0</v>
      </c>
      <c r="BX64" s="732">
        <v>0</v>
      </c>
      <c r="BY64" s="732">
        <v>0</v>
      </c>
      <c r="BZ64" s="732">
        <v>0</v>
      </c>
      <c r="CA64" s="732">
        <v>0</v>
      </c>
      <c r="CB64" s="732">
        <v>0</v>
      </c>
      <c r="CC64" s="732">
        <v>0</v>
      </c>
      <c r="CG64" s="732">
        <v>0</v>
      </c>
      <c r="CH64" s="732">
        <v>264033</v>
      </c>
      <c r="CI64" s="732">
        <v>0</v>
      </c>
      <c r="CJ64" s="732">
        <v>4</v>
      </c>
      <c r="CK64" s="732">
        <v>0</v>
      </c>
      <c r="CL64" s="732">
        <v>0</v>
      </c>
      <c r="CN64" s="732">
        <v>0</v>
      </c>
      <c r="CO64" s="732">
        <v>1</v>
      </c>
      <c r="CP64" s="732">
        <v>0</v>
      </c>
      <c r="CQ64" s="732">
        <v>0</v>
      </c>
      <c r="CR64" s="732">
        <v>1452.8</v>
      </c>
      <c r="CS64" s="732">
        <v>0</v>
      </c>
      <c r="CT64" s="732">
        <v>0</v>
      </c>
      <c r="CU64" s="732">
        <v>0</v>
      </c>
      <c r="CV64" s="732">
        <v>0</v>
      </c>
      <c r="CW64" s="732">
        <v>0</v>
      </c>
      <c r="CX64" s="732">
        <v>0</v>
      </c>
      <c r="CY64" s="732">
        <v>0</v>
      </c>
      <c r="CZ64" s="732">
        <v>0</v>
      </c>
      <c r="DA64" s="732">
        <v>1</v>
      </c>
      <c r="DB64" s="732">
        <v>9050232</v>
      </c>
      <c r="DC64" s="732">
        <v>0</v>
      </c>
      <c r="DD64" s="732">
        <v>0</v>
      </c>
      <c r="DE64" s="732">
        <v>1492879</v>
      </c>
      <c r="DF64" s="732">
        <v>1492879</v>
      </c>
      <c r="DG64" s="732">
        <v>1141.17</v>
      </c>
      <c r="DH64" s="732">
        <v>0</v>
      </c>
      <c r="DI64" s="732">
        <v>0</v>
      </c>
      <c r="DK64" s="732">
        <v>5392</v>
      </c>
      <c r="DL64" s="732">
        <v>0</v>
      </c>
      <c r="DM64" s="732">
        <v>923838</v>
      </c>
      <c r="DN64" s="732">
        <v>0</v>
      </c>
      <c r="DO64" s="732">
        <v>0</v>
      </c>
      <c r="DP64" s="732">
        <v>0</v>
      </c>
      <c r="DQ64" s="732">
        <v>0</v>
      </c>
      <c r="DR64" s="732">
        <v>0</v>
      </c>
      <c r="DS64" s="732">
        <v>0</v>
      </c>
      <c r="DT64" s="732">
        <v>0</v>
      </c>
      <c r="DU64" s="732">
        <v>0</v>
      </c>
      <c r="DV64" s="732">
        <v>0</v>
      </c>
      <c r="DW64" s="732">
        <v>0</v>
      </c>
      <c r="DX64" s="732">
        <v>0</v>
      </c>
      <c r="DY64" s="732">
        <v>0</v>
      </c>
      <c r="DZ64" s="732">
        <v>0</v>
      </c>
      <c r="EA64" s="732">
        <v>0</v>
      </c>
      <c r="EB64" s="732">
        <v>0</v>
      </c>
      <c r="EC64" s="732">
        <v>54.35</v>
      </c>
      <c r="ED64" s="732">
        <v>391054</v>
      </c>
      <c r="EE64" s="732">
        <v>0</v>
      </c>
      <c r="EF64" s="732">
        <v>0</v>
      </c>
      <c r="EG64" s="732">
        <v>0</v>
      </c>
      <c r="EH64" s="732">
        <v>532784</v>
      </c>
      <c r="EI64" s="732">
        <v>0</v>
      </c>
      <c r="EJ64" s="732">
        <v>0</v>
      </c>
      <c r="EK64" s="732">
        <v>23.811</v>
      </c>
      <c r="EL64" s="732">
        <v>0</v>
      </c>
      <c r="EM64" s="732">
        <v>0.46500000000000002</v>
      </c>
      <c r="EN64" s="732">
        <v>1.7250000000000001</v>
      </c>
      <c r="EO64" s="732">
        <v>0</v>
      </c>
      <c r="EP64" s="732">
        <v>0</v>
      </c>
      <c r="EQ64" s="732">
        <v>26.001000000000001</v>
      </c>
      <c r="ER64" s="732">
        <v>0</v>
      </c>
      <c r="ES64" s="732">
        <v>81.453000000000003</v>
      </c>
      <c r="ET64" s="732">
        <v>0</v>
      </c>
      <c r="EU64" s="732">
        <v>698367</v>
      </c>
      <c r="EV64" s="732">
        <v>0</v>
      </c>
      <c r="EW64" s="732">
        <v>0</v>
      </c>
      <c r="EX64" s="732">
        <v>0</v>
      </c>
      <c r="EZ64" s="732">
        <v>11799308</v>
      </c>
      <c r="FA64" s="732">
        <v>0</v>
      </c>
      <c r="FB64" s="732">
        <v>12497675</v>
      </c>
      <c r="FC64" s="732">
        <v>0.97326799999999991</v>
      </c>
      <c r="FD64" s="732">
        <v>0</v>
      </c>
      <c r="FE64" s="732">
        <v>1828802</v>
      </c>
      <c r="FF64" s="732">
        <v>389613</v>
      </c>
      <c r="FG64" s="732">
        <v>5.6818E-2</v>
      </c>
      <c r="FH64" s="732">
        <v>5.1494999999999999E-2</v>
      </c>
      <c r="FI64" s="732">
        <v>0</v>
      </c>
      <c r="FJ64" s="732">
        <v>0</v>
      </c>
      <c r="FK64" s="732">
        <v>2368.085</v>
      </c>
      <c r="FL64" s="732">
        <v>14980123</v>
      </c>
      <c r="FM64" s="732">
        <v>0</v>
      </c>
      <c r="FN64" s="732">
        <v>0</v>
      </c>
      <c r="FO64" s="732">
        <v>0</v>
      </c>
      <c r="FP64" s="732">
        <v>0</v>
      </c>
      <c r="FQ64" s="732">
        <v>0</v>
      </c>
      <c r="FR64" s="732">
        <v>0</v>
      </c>
      <c r="FS64" s="732">
        <v>0</v>
      </c>
      <c r="FT64" s="732">
        <v>0</v>
      </c>
      <c r="FU64" s="732">
        <v>0</v>
      </c>
      <c r="FV64" s="732">
        <v>0</v>
      </c>
      <c r="FW64" s="732">
        <v>0</v>
      </c>
      <c r="FX64" s="732">
        <v>0</v>
      </c>
      <c r="FY64" s="732">
        <v>0</v>
      </c>
      <c r="FZ64" s="732">
        <v>0</v>
      </c>
      <c r="GA64" s="732">
        <v>0</v>
      </c>
      <c r="GB64" s="732">
        <v>529821</v>
      </c>
      <c r="GC64" s="732">
        <v>529821</v>
      </c>
      <c r="GD64" s="732">
        <v>60</v>
      </c>
      <c r="GF64" s="732">
        <v>0</v>
      </c>
      <c r="GG64" s="732">
        <v>0</v>
      </c>
      <c r="GH64" s="732">
        <v>0</v>
      </c>
      <c r="GI64" s="732">
        <v>0</v>
      </c>
      <c r="GJ64" s="732">
        <v>0</v>
      </c>
      <c r="GK64" s="732">
        <v>4971</v>
      </c>
      <c r="GL64" s="732">
        <v>0</v>
      </c>
      <c r="GM64" s="732">
        <v>0</v>
      </c>
      <c r="GN64" s="732">
        <v>0</v>
      </c>
      <c r="GO64" s="732">
        <v>0</v>
      </c>
      <c r="GP64" s="732">
        <v>14716090</v>
      </c>
      <c r="GQ64" s="732">
        <v>14716090</v>
      </c>
      <c r="GR64" s="732">
        <v>0</v>
      </c>
      <c r="GS64" s="732">
        <v>0</v>
      </c>
      <c r="GT64" s="732">
        <v>0</v>
      </c>
      <c r="HB64" s="732">
        <v>292382768</v>
      </c>
      <c r="HC64" s="732">
        <v>4.6019999999999998E-2</v>
      </c>
      <c r="HD64" s="732">
        <v>264033</v>
      </c>
      <c r="IE64" s="732">
        <v>0</v>
      </c>
    </row>
    <row r="65" spans="1:239" x14ac:dyDescent="0.2">
      <c r="A65" s="734">
        <v>57847</v>
      </c>
      <c r="B65" s="734">
        <v>31709</v>
      </c>
      <c r="C65" s="732">
        <v>35</v>
      </c>
      <c r="D65" s="732">
        <v>2021</v>
      </c>
      <c r="E65" s="732">
        <v>5392</v>
      </c>
      <c r="F65" s="732">
        <v>0</v>
      </c>
      <c r="G65" s="732">
        <v>1123.6780000000001</v>
      </c>
      <c r="H65" s="732">
        <v>1002.744</v>
      </c>
      <c r="I65" s="732">
        <v>1002.744</v>
      </c>
      <c r="J65" s="732">
        <v>1123.6780000000001</v>
      </c>
      <c r="K65" s="732">
        <v>0</v>
      </c>
      <c r="L65" s="732">
        <v>6541</v>
      </c>
      <c r="M65" s="732">
        <v>0</v>
      </c>
      <c r="N65" s="732">
        <v>0</v>
      </c>
      <c r="P65" s="732">
        <v>1105.5830000000001</v>
      </c>
      <c r="Q65" s="732">
        <v>0</v>
      </c>
      <c r="R65" s="732">
        <v>455029</v>
      </c>
      <c r="S65" s="732">
        <v>411.57400000000001</v>
      </c>
      <c r="U65" s="732">
        <v>318308</v>
      </c>
      <c r="V65" s="732">
        <v>32.017000000000003</v>
      </c>
      <c r="W65" s="732">
        <v>20942</v>
      </c>
      <c r="X65" s="732">
        <v>20942</v>
      </c>
      <c r="Z65" s="732">
        <v>0</v>
      </c>
      <c r="AA65" s="732">
        <v>1</v>
      </c>
      <c r="AB65" s="732">
        <v>1</v>
      </c>
      <c r="AC65" s="732">
        <v>0</v>
      </c>
      <c r="AD65" s="732" t="s">
        <v>318</v>
      </c>
      <c r="AE65" s="732">
        <v>0</v>
      </c>
      <c r="AH65" s="732">
        <v>0</v>
      </c>
      <c r="AI65" s="732">
        <v>0</v>
      </c>
      <c r="AJ65" s="732">
        <v>5104</v>
      </c>
      <c r="AK65" s="732" t="s">
        <v>787</v>
      </c>
      <c r="AL65" s="732" t="s">
        <v>335</v>
      </c>
      <c r="AM65" s="732">
        <v>0</v>
      </c>
      <c r="AN65" s="732">
        <v>0</v>
      </c>
      <c r="AO65" s="732">
        <v>0</v>
      </c>
      <c r="AP65" s="732">
        <v>0</v>
      </c>
      <c r="AQ65" s="732">
        <v>0</v>
      </c>
      <c r="AR65" s="732">
        <v>0</v>
      </c>
      <c r="AS65" s="732">
        <v>0</v>
      </c>
      <c r="AT65" s="732">
        <v>0</v>
      </c>
      <c r="AU65" s="732">
        <v>0</v>
      </c>
      <c r="AV65" s="732">
        <v>-188</v>
      </c>
      <c r="AW65" s="732">
        <v>10086281</v>
      </c>
      <c r="AX65" s="732">
        <v>9801768</v>
      </c>
      <c r="AY65" s="732">
        <v>6791503</v>
      </c>
      <c r="AZ65" s="732">
        <v>537661</v>
      </c>
      <c r="BA65" s="732">
        <v>0</v>
      </c>
      <c r="BB65" s="732">
        <v>0</v>
      </c>
      <c r="BC65" s="732">
        <v>0</v>
      </c>
      <c r="BD65" s="732">
        <v>0</v>
      </c>
      <c r="BE65" s="732">
        <v>0</v>
      </c>
      <c r="BF65" s="732">
        <v>8469567</v>
      </c>
      <c r="BG65" s="732">
        <v>0</v>
      </c>
      <c r="BH65" s="732">
        <v>300.48</v>
      </c>
      <c r="BI65" s="732">
        <v>82632</v>
      </c>
      <c r="BJ65" s="732">
        <v>12</v>
      </c>
      <c r="BK65" s="732">
        <v>0</v>
      </c>
      <c r="BL65" s="732">
        <v>0</v>
      </c>
      <c r="BM65" s="732">
        <v>0</v>
      </c>
      <c r="BN65" s="732">
        <v>0</v>
      </c>
      <c r="BO65" s="732">
        <v>0</v>
      </c>
      <c r="BP65" s="732">
        <v>0</v>
      </c>
      <c r="BQ65" s="732">
        <v>5392</v>
      </c>
      <c r="BR65" s="732">
        <v>1</v>
      </c>
      <c r="BS65" s="732">
        <v>0</v>
      </c>
      <c r="BT65" s="732">
        <v>0</v>
      </c>
      <c r="BU65" s="732">
        <v>0</v>
      </c>
      <c r="BV65" s="732">
        <v>0</v>
      </c>
      <c r="BW65" s="732">
        <v>0</v>
      </c>
      <c r="BX65" s="732">
        <v>0</v>
      </c>
      <c r="BY65" s="732">
        <v>0</v>
      </c>
      <c r="BZ65" s="732">
        <v>0</v>
      </c>
      <c r="CA65" s="732">
        <v>0</v>
      </c>
      <c r="CB65" s="732">
        <v>0</v>
      </c>
      <c r="CC65" s="732">
        <v>0</v>
      </c>
      <c r="CG65" s="732">
        <v>0</v>
      </c>
      <c r="CH65" s="732">
        <v>201881</v>
      </c>
      <c r="CI65" s="732">
        <v>0</v>
      </c>
      <c r="CJ65" s="732">
        <v>5</v>
      </c>
      <c r="CK65" s="732">
        <v>0</v>
      </c>
      <c r="CL65" s="732">
        <v>0</v>
      </c>
      <c r="CN65" s="732">
        <v>0</v>
      </c>
      <c r="CO65" s="732">
        <v>1</v>
      </c>
      <c r="CP65" s="732">
        <v>0</v>
      </c>
      <c r="CQ65" s="732">
        <v>0</v>
      </c>
      <c r="CR65" s="732">
        <v>1088.3110000000001</v>
      </c>
      <c r="CS65" s="732">
        <v>0</v>
      </c>
      <c r="CT65" s="732">
        <v>0</v>
      </c>
      <c r="CU65" s="732">
        <v>0</v>
      </c>
      <c r="CV65" s="732">
        <v>0</v>
      </c>
      <c r="CW65" s="732">
        <v>0</v>
      </c>
      <c r="CX65" s="732">
        <v>0</v>
      </c>
      <c r="CY65" s="732">
        <v>0</v>
      </c>
      <c r="CZ65" s="732">
        <v>0</v>
      </c>
      <c r="DA65" s="732">
        <v>1</v>
      </c>
      <c r="DB65" s="732">
        <v>6558949</v>
      </c>
      <c r="DC65" s="732">
        <v>0</v>
      </c>
      <c r="DD65" s="732">
        <v>0</v>
      </c>
      <c r="DE65" s="732">
        <v>626850</v>
      </c>
      <c r="DF65" s="732">
        <v>626850</v>
      </c>
      <c r="DG65" s="732">
        <v>479.17</v>
      </c>
      <c r="DH65" s="732">
        <v>0</v>
      </c>
      <c r="DI65" s="732">
        <v>0</v>
      </c>
      <c r="DK65" s="732">
        <v>5392</v>
      </c>
      <c r="DL65" s="732">
        <v>0</v>
      </c>
      <c r="DM65" s="732">
        <v>622644</v>
      </c>
      <c r="DN65" s="732">
        <v>0</v>
      </c>
      <c r="DO65" s="732">
        <v>0</v>
      </c>
      <c r="DP65" s="732">
        <v>0</v>
      </c>
      <c r="DQ65" s="732">
        <v>0</v>
      </c>
      <c r="DR65" s="732">
        <v>0</v>
      </c>
      <c r="DS65" s="732">
        <v>0</v>
      </c>
      <c r="DT65" s="732">
        <v>0</v>
      </c>
      <c r="DU65" s="732">
        <v>0</v>
      </c>
      <c r="DV65" s="732">
        <v>0</v>
      </c>
      <c r="DW65" s="732">
        <v>0</v>
      </c>
      <c r="DX65" s="732">
        <v>0</v>
      </c>
      <c r="DY65" s="732">
        <v>0</v>
      </c>
      <c r="DZ65" s="732">
        <v>0</v>
      </c>
      <c r="EA65" s="732">
        <v>0</v>
      </c>
      <c r="EB65" s="732">
        <v>0</v>
      </c>
      <c r="EC65" s="732">
        <v>22.25</v>
      </c>
      <c r="ED65" s="732">
        <v>160091</v>
      </c>
      <c r="EE65" s="732">
        <v>0</v>
      </c>
      <c r="EF65" s="732">
        <v>0</v>
      </c>
      <c r="EG65" s="732">
        <v>0</v>
      </c>
      <c r="EH65" s="732">
        <v>462553</v>
      </c>
      <c r="EI65" s="732">
        <v>0</v>
      </c>
      <c r="EJ65" s="732">
        <v>0</v>
      </c>
      <c r="EK65" s="732">
        <v>17.675000000000001</v>
      </c>
      <c r="EL65" s="732">
        <v>0</v>
      </c>
      <c r="EM65" s="732">
        <v>2.1970000000000001</v>
      </c>
      <c r="EN65" s="732">
        <v>2.2200000000000002</v>
      </c>
      <c r="EO65" s="732">
        <v>0</v>
      </c>
      <c r="EP65" s="732">
        <v>0</v>
      </c>
      <c r="EQ65" s="732">
        <v>22.092000000000002</v>
      </c>
      <c r="ER65" s="732">
        <v>0</v>
      </c>
      <c r="ES65" s="732">
        <v>70.716000000000008</v>
      </c>
      <c r="ET65" s="732">
        <v>0</v>
      </c>
      <c r="EU65" s="732">
        <v>537661</v>
      </c>
      <c r="EV65" s="732">
        <v>0</v>
      </c>
      <c r="EW65" s="732">
        <v>0</v>
      </c>
      <c r="EX65" s="732">
        <v>0</v>
      </c>
      <c r="EZ65" s="732">
        <v>8247165</v>
      </c>
      <c r="FA65" s="732">
        <v>0</v>
      </c>
      <c r="FB65" s="732">
        <v>8784826</v>
      </c>
      <c r="FC65" s="732">
        <v>0.97326799999999991</v>
      </c>
      <c r="FD65" s="732">
        <v>0</v>
      </c>
      <c r="FE65" s="732">
        <v>1281573</v>
      </c>
      <c r="FF65" s="732">
        <v>273030</v>
      </c>
      <c r="FG65" s="732">
        <v>5.6818E-2</v>
      </c>
      <c r="FH65" s="732">
        <v>5.1494999999999999E-2</v>
      </c>
      <c r="FI65" s="732">
        <v>0</v>
      </c>
      <c r="FJ65" s="732">
        <v>0</v>
      </c>
      <c r="FK65" s="732">
        <v>1659.4880000000001</v>
      </c>
      <c r="FL65" s="732">
        <v>10541310</v>
      </c>
      <c r="FM65" s="732">
        <v>0</v>
      </c>
      <c r="FN65" s="732">
        <v>0</v>
      </c>
      <c r="FO65" s="732">
        <v>0</v>
      </c>
      <c r="FP65" s="732">
        <v>0</v>
      </c>
      <c r="FQ65" s="732">
        <v>0</v>
      </c>
      <c r="FR65" s="732">
        <v>0</v>
      </c>
      <c r="FS65" s="732">
        <v>0</v>
      </c>
      <c r="FT65" s="732">
        <v>0</v>
      </c>
      <c r="FU65" s="732">
        <v>0</v>
      </c>
      <c r="FV65" s="732">
        <v>0</v>
      </c>
      <c r="FW65" s="732">
        <v>0</v>
      </c>
      <c r="FX65" s="732">
        <v>0</v>
      </c>
      <c r="FY65" s="732">
        <v>0</v>
      </c>
      <c r="FZ65" s="732">
        <v>0</v>
      </c>
      <c r="GA65" s="732">
        <v>0</v>
      </c>
      <c r="GB65" s="732">
        <v>872809</v>
      </c>
      <c r="GC65" s="732">
        <v>872809</v>
      </c>
      <c r="GD65" s="732">
        <v>98.841999999999999</v>
      </c>
      <c r="GF65" s="732">
        <v>0</v>
      </c>
      <c r="GG65" s="732">
        <v>0</v>
      </c>
      <c r="GH65" s="732">
        <v>0</v>
      </c>
      <c r="GI65" s="732">
        <v>0</v>
      </c>
      <c r="GJ65" s="732">
        <v>0</v>
      </c>
      <c r="GK65" s="732">
        <v>4971</v>
      </c>
      <c r="GL65" s="732">
        <v>0</v>
      </c>
      <c r="GM65" s="732">
        <v>0</v>
      </c>
      <c r="GN65" s="732">
        <v>0</v>
      </c>
      <c r="GO65" s="732">
        <v>0</v>
      </c>
      <c r="GP65" s="732">
        <v>10339429</v>
      </c>
      <c r="GQ65" s="732">
        <v>10339429</v>
      </c>
      <c r="GR65" s="732">
        <v>0</v>
      </c>
      <c r="GS65" s="732">
        <v>0</v>
      </c>
      <c r="GT65" s="732">
        <v>0</v>
      </c>
      <c r="HB65" s="732">
        <v>292382768</v>
      </c>
      <c r="HC65" s="732">
        <v>4.6019999999999998E-2</v>
      </c>
      <c r="HD65" s="732">
        <v>201881</v>
      </c>
      <c r="IE65" s="732">
        <v>0</v>
      </c>
    </row>
    <row r="66" spans="1:239" x14ac:dyDescent="0.2">
      <c r="A66" s="734">
        <v>57848</v>
      </c>
      <c r="B66" s="734">
        <v>31709</v>
      </c>
      <c r="C66" s="732">
        <v>35</v>
      </c>
      <c r="D66" s="732">
        <v>2021</v>
      </c>
      <c r="E66" s="732">
        <v>5392</v>
      </c>
      <c r="F66" s="732">
        <v>0</v>
      </c>
      <c r="G66" s="732">
        <v>19767.983</v>
      </c>
      <c r="H66" s="732">
        <v>18816.830999999998</v>
      </c>
      <c r="I66" s="732">
        <v>18816.830999999998</v>
      </c>
      <c r="J66" s="732">
        <v>19767.983</v>
      </c>
      <c r="K66" s="732">
        <v>0</v>
      </c>
      <c r="L66" s="732">
        <v>6541</v>
      </c>
      <c r="M66" s="732">
        <v>0</v>
      </c>
      <c r="N66" s="732">
        <v>0</v>
      </c>
      <c r="P66" s="732">
        <v>18400.133000000002</v>
      </c>
      <c r="Q66" s="732">
        <v>0</v>
      </c>
      <c r="R66" s="732">
        <v>7573016</v>
      </c>
      <c r="S66" s="732">
        <v>411.57400000000001</v>
      </c>
      <c r="U66" s="732">
        <v>5297565</v>
      </c>
      <c r="V66" s="732">
        <v>7519.5</v>
      </c>
      <c r="W66" s="732">
        <v>4918505</v>
      </c>
      <c r="X66" s="732">
        <v>4918505</v>
      </c>
      <c r="Z66" s="732">
        <v>0</v>
      </c>
      <c r="AA66" s="732">
        <v>1</v>
      </c>
      <c r="AB66" s="732">
        <v>1</v>
      </c>
      <c r="AC66" s="732">
        <v>0</v>
      </c>
      <c r="AD66" s="732" t="s">
        <v>318</v>
      </c>
      <c r="AE66" s="732">
        <v>0</v>
      </c>
      <c r="AH66" s="732">
        <v>0</v>
      </c>
      <c r="AI66" s="732">
        <v>0</v>
      </c>
      <c r="AJ66" s="732">
        <v>5104</v>
      </c>
      <c r="AK66" s="732" t="s">
        <v>787</v>
      </c>
      <c r="AL66" s="732" t="s">
        <v>503</v>
      </c>
      <c r="AM66" s="732">
        <v>0</v>
      </c>
      <c r="AN66" s="732">
        <v>0</v>
      </c>
      <c r="AO66" s="732">
        <v>0</v>
      </c>
      <c r="AP66" s="732">
        <v>0</v>
      </c>
      <c r="AQ66" s="732">
        <v>0</v>
      </c>
      <c r="AR66" s="732">
        <v>0</v>
      </c>
      <c r="AS66" s="732">
        <v>0</v>
      </c>
      <c r="AT66" s="732">
        <v>0</v>
      </c>
      <c r="AU66" s="732">
        <v>0</v>
      </c>
      <c r="AV66" s="732">
        <v>-2687187</v>
      </c>
      <c r="AW66" s="732">
        <v>186312157</v>
      </c>
      <c r="AX66" s="732">
        <v>182124815</v>
      </c>
      <c r="AY66" s="732">
        <v>125290430</v>
      </c>
      <c r="AZ66" s="732">
        <v>8208816</v>
      </c>
      <c r="BA66" s="732">
        <v>0</v>
      </c>
      <c r="BB66" s="732">
        <v>745674</v>
      </c>
      <c r="BC66" s="732">
        <v>745674</v>
      </c>
      <c r="BD66" s="732">
        <v>950</v>
      </c>
      <c r="BE66" s="732">
        <v>0</v>
      </c>
      <c r="BF66" s="732">
        <v>156624795</v>
      </c>
      <c r="BG66" s="732">
        <v>0</v>
      </c>
      <c r="BH66" s="732">
        <v>2312</v>
      </c>
      <c r="BI66" s="732">
        <v>635800</v>
      </c>
      <c r="BJ66" s="732">
        <v>12</v>
      </c>
      <c r="BK66" s="732">
        <v>0</v>
      </c>
      <c r="BL66" s="732">
        <v>0</v>
      </c>
      <c r="BM66" s="732">
        <v>0</v>
      </c>
      <c r="BN66" s="732">
        <v>0</v>
      </c>
      <c r="BO66" s="732">
        <v>0</v>
      </c>
      <c r="BP66" s="732">
        <v>0</v>
      </c>
      <c r="BQ66" s="732">
        <v>5392</v>
      </c>
      <c r="BR66" s="732">
        <v>1</v>
      </c>
      <c r="BS66" s="732">
        <v>0</v>
      </c>
      <c r="BT66" s="732">
        <v>0</v>
      </c>
      <c r="BU66" s="732">
        <v>0</v>
      </c>
      <c r="BV66" s="732">
        <v>0</v>
      </c>
      <c r="BW66" s="732">
        <v>0</v>
      </c>
      <c r="BX66" s="732">
        <v>0</v>
      </c>
      <c r="BY66" s="732">
        <v>0</v>
      </c>
      <c r="BZ66" s="732">
        <v>0</v>
      </c>
      <c r="CA66" s="732">
        <v>0</v>
      </c>
      <c r="CB66" s="732">
        <v>0</v>
      </c>
      <c r="CC66" s="732">
        <v>0</v>
      </c>
      <c r="CG66" s="732">
        <v>0</v>
      </c>
      <c r="CH66" s="732">
        <v>3551542</v>
      </c>
      <c r="CI66" s="732">
        <v>0</v>
      </c>
      <c r="CJ66" s="732">
        <v>5</v>
      </c>
      <c r="CK66" s="732">
        <v>0</v>
      </c>
      <c r="CL66" s="732">
        <v>0</v>
      </c>
      <c r="CN66" s="732">
        <v>0</v>
      </c>
      <c r="CO66" s="732">
        <v>1</v>
      </c>
      <c r="CP66" s="732">
        <v>0.22</v>
      </c>
      <c r="CQ66" s="732">
        <v>0</v>
      </c>
      <c r="CR66" s="732">
        <v>17900.476000000002</v>
      </c>
      <c r="CS66" s="732">
        <v>0</v>
      </c>
      <c r="CT66" s="732">
        <v>0</v>
      </c>
      <c r="CU66" s="732">
        <v>0</v>
      </c>
      <c r="CV66" s="732">
        <v>0</v>
      </c>
      <c r="CW66" s="732">
        <v>0</v>
      </c>
      <c r="CX66" s="732">
        <v>0</v>
      </c>
      <c r="CY66" s="732">
        <v>0</v>
      </c>
      <c r="CZ66" s="732">
        <v>0</v>
      </c>
      <c r="DA66" s="732">
        <v>1</v>
      </c>
      <c r="DB66" s="732">
        <v>123080892</v>
      </c>
      <c r="DC66" s="732">
        <v>0</v>
      </c>
      <c r="DD66" s="732">
        <v>0</v>
      </c>
      <c r="DE66" s="732">
        <v>18362327</v>
      </c>
      <c r="DF66" s="732">
        <v>18365795</v>
      </c>
      <c r="DG66" s="732">
        <v>14036.33</v>
      </c>
      <c r="DH66" s="732">
        <v>0</v>
      </c>
      <c r="DI66" s="732">
        <v>3468</v>
      </c>
      <c r="DK66" s="732">
        <v>5392</v>
      </c>
      <c r="DL66" s="732">
        <v>0</v>
      </c>
      <c r="DM66" s="732">
        <v>8120251</v>
      </c>
      <c r="DN66" s="732">
        <v>0</v>
      </c>
      <c r="DO66" s="732">
        <v>0</v>
      </c>
      <c r="DP66" s="732">
        <v>0</v>
      </c>
      <c r="DQ66" s="732">
        <v>0</v>
      </c>
      <c r="DR66" s="732">
        <v>0</v>
      </c>
      <c r="DS66" s="732">
        <v>0</v>
      </c>
      <c r="DT66" s="732">
        <v>0</v>
      </c>
      <c r="DU66" s="732">
        <v>0</v>
      </c>
      <c r="DV66" s="732">
        <v>0</v>
      </c>
      <c r="DW66" s="732">
        <v>0</v>
      </c>
      <c r="DX66" s="732">
        <v>0</v>
      </c>
      <c r="DY66" s="732">
        <v>0</v>
      </c>
      <c r="DZ66" s="732">
        <v>0</v>
      </c>
      <c r="EA66" s="732">
        <v>0</v>
      </c>
      <c r="EB66" s="732">
        <v>0</v>
      </c>
      <c r="EC66" s="732">
        <v>247.21700000000001</v>
      </c>
      <c r="ED66" s="732">
        <v>1778751</v>
      </c>
      <c r="EE66" s="732">
        <v>0</v>
      </c>
      <c r="EF66" s="732">
        <v>0</v>
      </c>
      <c r="EG66" s="732">
        <v>0</v>
      </c>
      <c r="EH66" s="732">
        <v>6331819</v>
      </c>
      <c r="EI66" s="732">
        <v>9681</v>
      </c>
      <c r="EJ66" s="732">
        <v>0.37</v>
      </c>
      <c r="EK66" s="732">
        <v>238.11800000000002</v>
      </c>
      <c r="EL66" s="732">
        <v>0</v>
      </c>
      <c r="EM66" s="732">
        <v>42.327000000000005</v>
      </c>
      <c r="EN66" s="732">
        <v>25.337</v>
      </c>
      <c r="EO66" s="732">
        <v>0</v>
      </c>
      <c r="EP66" s="732">
        <v>0</v>
      </c>
      <c r="EQ66" s="732">
        <v>306.15199999999999</v>
      </c>
      <c r="ER66" s="732">
        <v>0</v>
      </c>
      <c r="ES66" s="732">
        <v>968.02</v>
      </c>
      <c r="ET66" s="732">
        <v>0</v>
      </c>
      <c r="EU66" s="732">
        <v>8208816</v>
      </c>
      <c r="EV66" s="732">
        <v>0</v>
      </c>
      <c r="EW66" s="732">
        <v>0</v>
      </c>
      <c r="EX66" s="732">
        <v>0</v>
      </c>
      <c r="EZ66" s="732">
        <v>153376069</v>
      </c>
      <c r="FA66" s="732">
        <v>0</v>
      </c>
      <c r="FB66" s="732">
        <v>161584885</v>
      </c>
      <c r="FC66" s="732">
        <v>0.97326799999999991</v>
      </c>
      <c r="FD66" s="732">
        <v>0</v>
      </c>
      <c r="FE66" s="732">
        <v>23699699</v>
      </c>
      <c r="FF66" s="732">
        <v>5049047</v>
      </c>
      <c r="FG66" s="732">
        <v>5.6818E-2</v>
      </c>
      <c r="FH66" s="732">
        <v>5.1494999999999999E-2</v>
      </c>
      <c r="FI66" s="732">
        <v>0</v>
      </c>
      <c r="FJ66" s="732">
        <v>0</v>
      </c>
      <c r="FK66" s="732">
        <v>30688.348999999998</v>
      </c>
      <c r="FL66" s="732">
        <v>193885173</v>
      </c>
      <c r="FM66" s="732">
        <v>0</v>
      </c>
      <c r="FN66" s="732">
        <v>0</v>
      </c>
      <c r="FO66" s="732">
        <v>22392</v>
      </c>
      <c r="FP66" s="732">
        <v>0</v>
      </c>
      <c r="FQ66" s="732">
        <v>22392</v>
      </c>
      <c r="FR66" s="732">
        <v>22392</v>
      </c>
      <c r="FS66" s="732">
        <v>0</v>
      </c>
      <c r="FT66" s="732">
        <v>0</v>
      </c>
      <c r="FU66" s="732">
        <v>0</v>
      </c>
      <c r="FV66" s="732">
        <v>0</v>
      </c>
      <c r="FW66" s="732">
        <v>0</v>
      </c>
      <c r="FX66" s="732">
        <v>0</v>
      </c>
      <c r="FY66" s="732">
        <v>0</v>
      </c>
      <c r="FZ66" s="732">
        <v>0</v>
      </c>
      <c r="GA66" s="732">
        <v>0</v>
      </c>
      <c r="GB66" s="732">
        <v>5695576</v>
      </c>
      <c r="GC66" s="732">
        <v>5695576</v>
      </c>
      <c r="GD66" s="732">
        <v>645</v>
      </c>
      <c r="GF66" s="732">
        <v>0</v>
      </c>
      <c r="GG66" s="732">
        <v>0</v>
      </c>
      <c r="GH66" s="732">
        <v>0</v>
      </c>
      <c r="GI66" s="732">
        <v>0</v>
      </c>
      <c r="GJ66" s="732">
        <v>0</v>
      </c>
      <c r="GK66" s="732">
        <v>4971</v>
      </c>
      <c r="GL66" s="732">
        <v>0</v>
      </c>
      <c r="GM66" s="732">
        <v>0</v>
      </c>
      <c r="GN66" s="732">
        <v>0</v>
      </c>
      <c r="GO66" s="732">
        <v>0</v>
      </c>
      <c r="GP66" s="732">
        <v>190333631</v>
      </c>
      <c r="GQ66" s="732">
        <v>190333631</v>
      </c>
      <c r="GR66" s="732">
        <v>0</v>
      </c>
      <c r="GS66" s="732">
        <v>0</v>
      </c>
      <c r="GT66" s="732">
        <v>0</v>
      </c>
      <c r="HB66" s="732">
        <v>292382768</v>
      </c>
      <c r="HC66" s="732">
        <v>4.6019999999999998E-2</v>
      </c>
      <c r="HD66" s="732">
        <v>3551542</v>
      </c>
      <c r="IE66" s="732">
        <v>0</v>
      </c>
    </row>
    <row r="67" spans="1:239" x14ac:dyDescent="0.2">
      <c r="A67" s="734">
        <v>57850</v>
      </c>
      <c r="B67" s="734">
        <v>31709</v>
      </c>
      <c r="C67" s="732">
        <v>35</v>
      </c>
      <c r="D67" s="732">
        <v>2021</v>
      </c>
      <c r="E67" s="732">
        <v>5392</v>
      </c>
      <c r="F67" s="732">
        <v>0</v>
      </c>
      <c r="G67" s="732">
        <v>1689.4830000000002</v>
      </c>
      <c r="H67" s="732">
        <v>1631.193</v>
      </c>
      <c r="I67" s="732">
        <v>1631.193</v>
      </c>
      <c r="J67" s="732">
        <v>1689.4830000000002</v>
      </c>
      <c r="K67" s="732">
        <v>0</v>
      </c>
      <c r="L67" s="732">
        <v>6541</v>
      </c>
      <c r="M67" s="732">
        <v>0</v>
      </c>
      <c r="N67" s="732">
        <v>0</v>
      </c>
      <c r="P67" s="732">
        <v>1220.1000000000001</v>
      </c>
      <c r="Q67" s="732">
        <v>0</v>
      </c>
      <c r="R67" s="732">
        <v>502161</v>
      </c>
      <c r="S67" s="732">
        <v>411.57400000000001</v>
      </c>
      <c r="U67" s="732">
        <v>351277</v>
      </c>
      <c r="V67" s="732">
        <v>330.05</v>
      </c>
      <c r="W67" s="732">
        <v>215886</v>
      </c>
      <c r="X67" s="732">
        <v>215886</v>
      </c>
      <c r="Z67" s="732">
        <v>0</v>
      </c>
      <c r="AA67" s="732">
        <v>1</v>
      </c>
      <c r="AB67" s="732">
        <v>1</v>
      </c>
      <c r="AC67" s="732">
        <v>0</v>
      </c>
      <c r="AD67" s="732" t="s">
        <v>318</v>
      </c>
      <c r="AE67" s="732">
        <v>0</v>
      </c>
      <c r="AH67" s="732">
        <v>0</v>
      </c>
      <c r="AI67" s="732">
        <v>0</v>
      </c>
      <c r="AJ67" s="732">
        <v>5104</v>
      </c>
      <c r="AK67" s="732" t="s">
        <v>787</v>
      </c>
      <c r="AL67" s="732" t="s">
        <v>392</v>
      </c>
      <c r="AM67" s="732">
        <v>0</v>
      </c>
      <c r="AN67" s="732">
        <v>0</v>
      </c>
      <c r="AO67" s="732">
        <v>0</v>
      </c>
      <c r="AP67" s="732">
        <v>0</v>
      </c>
      <c r="AQ67" s="732">
        <v>0</v>
      </c>
      <c r="AR67" s="732">
        <v>0</v>
      </c>
      <c r="AS67" s="732">
        <v>0</v>
      </c>
      <c r="AT67" s="732">
        <v>0</v>
      </c>
      <c r="AU67" s="732">
        <v>0</v>
      </c>
      <c r="AV67" s="732">
        <v>-141187</v>
      </c>
      <c r="AW67" s="732">
        <v>14663373</v>
      </c>
      <c r="AX67" s="732">
        <v>14194487</v>
      </c>
      <c r="AY67" s="732">
        <v>9490287</v>
      </c>
      <c r="AZ67" s="732">
        <v>667512</v>
      </c>
      <c r="BA67" s="732">
        <v>0</v>
      </c>
      <c r="BB67" s="732">
        <v>40274</v>
      </c>
      <c r="BC67" s="732">
        <v>40274</v>
      </c>
      <c r="BD67" s="732">
        <v>51.31</v>
      </c>
      <c r="BE67" s="732">
        <v>0</v>
      </c>
      <c r="BF67" s="732">
        <v>12135780</v>
      </c>
      <c r="BG67" s="732">
        <v>0</v>
      </c>
      <c r="BH67" s="732">
        <v>95</v>
      </c>
      <c r="BI67" s="732">
        <v>26125</v>
      </c>
      <c r="BJ67" s="732">
        <v>12</v>
      </c>
      <c r="BK67" s="732">
        <v>0</v>
      </c>
      <c r="BL67" s="732">
        <v>0</v>
      </c>
      <c r="BM67" s="732">
        <v>0</v>
      </c>
      <c r="BN67" s="732">
        <v>0</v>
      </c>
      <c r="BO67" s="732">
        <v>0</v>
      </c>
      <c r="BP67" s="732">
        <v>0</v>
      </c>
      <c r="BQ67" s="732">
        <v>5392</v>
      </c>
      <c r="BR67" s="732">
        <v>1</v>
      </c>
      <c r="BS67" s="732">
        <v>0</v>
      </c>
      <c r="BT67" s="732">
        <v>0</v>
      </c>
      <c r="BU67" s="732">
        <v>0</v>
      </c>
      <c r="BV67" s="732">
        <v>0</v>
      </c>
      <c r="BW67" s="732">
        <v>0</v>
      </c>
      <c r="BX67" s="732">
        <v>0</v>
      </c>
      <c r="BY67" s="732">
        <v>0</v>
      </c>
      <c r="BZ67" s="732">
        <v>0</v>
      </c>
      <c r="CA67" s="732">
        <v>139.226</v>
      </c>
      <c r="CB67" s="732">
        <v>139226</v>
      </c>
      <c r="CC67" s="732">
        <v>0</v>
      </c>
      <c r="CG67" s="732">
        <v>0</v>
      </c>
      <c r="CH67" s="732">
        <v>303535</v>
      </c>
      <c r="CI67" s="732">
        <v>0</v>
      </c>
      <c r="CJ67" s="732">
        <v>4</v>
      </c>
      <c r="CK67" s="732">
        <v>0</v>
      </c>
      <c r="CL67" s="732">
        <v>0</v>
      </c>
      <c r="CN67" s="732">
        <v>0</v>
      </c>
      <c r="CO67" s="732">
        <v>1</v>
      </c>
      <c r="CP67" s="732">
        <v>0</v>
      </c>
      <c r="CQ67" s="732">
        <v>0</v>
      </c>
      <c r="CR67" s="732">
        <v>1175.751</v>
      </c>
      <c r="CS67" s="732">
        <v>0</v>
      </c>
      <c r="CT67" s="732">
        <v>0</v>
      </c>
      <c r="CU67" s="732">
        <v>0</v>
      </c>
      <c r="CV67" s="732">
        <v>0</v>
      </c>
      <c r="CW67" s="732">
        <v>0</v>
      </c>
      <c r="CX67" s="732">
        <v>0</v>
      </c>
      <c r="CY67" s="732">
        <v>0</v>
      </c>
      <c r="CZ67" s="732">
        <v>0</v>
      </c>
      <c r="DA67" s="732">
        <v>1</v>
      </c>
      <c r="DB67" s="732">
        <v>10669633</v>
      </c>
      <c r="DC67" s="732">
        <v>0</v>
      </c>
      <c r="DD67" s="732">
        <v>0</v>
      </c>
      <c r="DE67" s="732">
        <v>588036</v>
      </c>
      <c r="DF67" s="732">
        <v>588036</v>
      </c>
      <c r="DG67" s="732">
        <v>449.5</v>
      </c>
      <c r="DH67" s="732">
        <v>0</v>
      </c>
      <c r="DI67" s="732">
        <v>0</v>
      </c>
      <c r="DK67" s="732">
        <v>5392</v>
      </c>
      <c r="DL67" s="732">
        <v>0</v>
      </c>
      <c r="DM67" s="732">
        <v>467841</v>
      </c>
      <c r="DN67" s="732">
        <v>0</v>
      </c>
      <c r="DO67" s="732">
        <v>0</v>
      </c>
      <c r="DP67" s="732">
        <v>0</v>
      </c>
      <c r="DQ67" s="732">
        <v>0</v>
      </c>
      <c r="DR67" s="732">
        <v>0</v>
      </c>
      <c r="DS67" s="732">
        <v>0</v>
      </c>
      <c r="DT67" s="732">
        <v>0</v>
      </c>
      <c r="DU67" s="732">
        <v>0</v>
      </c>
      <c r="DV67" s="732">
        <v>0</v>
      </c>
      <c r="DW67" s="732">
        <v>0</v>
      </c>
      <c r="DX67" s="732">
        <v>0</v>
      </c>
      <c r="DY67" s="732">
        <v>0</v>
      </c>
      <c r="DZ67" s="732">
        <v>0</v>
      </c>
      <c r="EA67" s="732">
        <v>0</v>
      </c>
      <c r="EB67" s="732">
        <v>0</v>
      </c>
      <c r="EC67" s="732">
        <v>54.433</v>
      </c>
      <c r="ED67" s="732">
        <v>391651</v>
      </c>
      <c r="EE67" s="732">
        <v>0</v>
      </c>
      <c r="EF67" s="732">
        <v>0</v>
      </c>
      <c r="EG67" s="732">
        <v>0</v>
      </c>
      <c r="EH67" s="732">
        <v>76190</v>
      </c>
      <c r="EI67" s="732">
        <v>0</v>
      </c>
      <c r="EJ67" s="732">
        <v>0</v>
      </c>
      <c r="EK67" s="732">
        <v>1.56</v>
      </c>
      <c r="EL67" s="732">
        <v>0</v>
      </c>
      <c r="EM67" s="732">
        <v>0.34100000000000003</v>
      </c>
      <c r="EN67" s="732">
        <v>1.1890000000000001</v>
      </c>
      <c r="EO67" s="732">
        <v>0</v>
      </c>
      <c r="EP67" s="732">
        <v>0</v>
      </c>
      <c r="EQ67" s="732">
        <v>3.09</v>
      </c>
      <c r="ER67" s="732">
        <v>0</v>
      </c>
      <c r="ES67" s="732">
        <v>11.648</v>
      </c>
      <c r="ET67" s="732">
        <v>0</v>
      </c>
      <c r="EU67" s="732">
        <v>667512</v>
      </c>
      <c r="EV67" s="732">
        <v>0</v>
      </c>
      <c r="EW67" s="732">
        <v>0</v>
      </c>
      <c r="EX67" s="732">
        <v>0</v>
      </c>
      <c r="EZ67" s="732">
        <v>11966944</v>
      </c>
      <c r="FA67" s="732">
        <v>0</v>
      </c>
      <c r="FB67" s="732">
        <v>12634456</v>
      </c>
      <c r="FC67" s="732">
        <v>0.97326799999999991</v>
      </c>
      <c r="FD67" s="732">
        <v>0</v>
      </c>
      <c r="FE67" s="732">
        <v>1836327</v>
      </c>
      <c r="FF67" s="732">
        <v>391216</v>
      </c>
      <c r="FG67" s="732">
        <v>5.6818E-2</v>
      </c>
      <c r="FH67" s="732">
        <v>5.1494999999999999E-2</v>
      </c>
      <c r="FI67" s="732">
        <v>0</v>
      </c>
      <c r="FJ67" s="732">
        <v>0</v>
      </c>
      <c r="FK67" s="732">
        <v>2377.83</v>
      </c>
      <c r="FL67" s="732">
        <v>15165534</v>
      </c>
      <c r="FM67" s="732">
        <v>0</v>
      </c>
      <c r="FN67" s="732">
        <v>0</v>
      </c>
      <c r="FO67" s="732">
        <v>0</v>
      </c>
      <c r="FP67" s="732">
        <v>0</v>
      </c>
      <c r="FQ67" s="732">
        <v>0</v>
      </c>
      <c r="FR67" s="732">
        <v>0</v>
      </c>
      <c r="FS67" s="732">
        <v>0</v>
      </c>
      <c r="FT67" s="732">
        <v>0</v>
      </c>
      <c r="FU67" s="732">
        <v>0</v>
      </c>
      <c r="FV67" s="732">
        <v>0</v>
      </c>
      <c r="FW67" s="732">
        <v>0</v>
      </c>
      <c r="FX67" s="732">
        <v>0</v>
      </c>
      <c r="FY67" s="732">
        <v>0</v>
      </c>
      <c r="FZ67" s="732">
        <v>0</v>
      </c>
      <c r="GA67" s="732">
        <v>0</v>
      </c>
      <c r="GB67" s="732">
        <v>487435</v>
      </c>
      <c r="GC67" s="732">
        <v>487435</v>
      </c>
      <c r="GD67" s="732">
        <v>55.2</v>
      </c>
      <c r="GF67" s="732">
        <v>0</v>
      </c>
      <c r="GG67" s="732">
        <v>0</v>
      </c>
      <c r="GH67" s="732">
        <v>0</v>
      </c>
      <c r="GI67" s="732">
        <v>0</v>
      </c>
      <c r="GJ67" s="732">
        <v>0</v>
      </c>
      <c r="GK67" s="732">
        <v>0</v>
      </c>
      <c r="GL67" s="732">
        <v>0</v>
      </c>
      <c r="GM67" s="732">
        <v>0</v>
      </c>
      <c r="GN67" s="732">
        <v>0</v>
      </c>
      <c r="GO67" s="732">
        <v>0</v>
      </c>
      <c r="GP67" s="732">
        <v>14861999</v>
      </c>
      <c r="GQ67" s="732">
        <v>14861999</v>
      </c>
      <c r="GR67" s="732">
        <v>0</v>
      </c>
      <c r="GS67" s="732">
        <v>0</v>
      </c>
      <c r="GT67" s="732">
        <v>0</v>
      </c>
      <c r="HB67" s="732">
        <v>292382768</v>
      </c>
      <c r="HC67" s="732">
        <v>4.6019999999999998E-2</v>
      </c>
      <c r="HD67" s="732">
        <v>303535</v>
      </c>
      <c r="IE67" s="732">
        <v>0</v>
      </c>
    </row>
    <row r="68" spans="1:239" x14ac:dyDescent="0.2">
      <c r="A68" s="734">
        <v>57851</v>
      </c>
      <c r="B68" s="734">
        <v>31709</v>
      </c>
      <c r="C68" s="732">
        <v>35</v>
      </c>
      <c r="D68" s="732">
        <v>2021</v>
      </c>
      <c r="E68" s="732">
        <v>5392</v>
      </c>
      <c r="F68" s="732">
        <v>0</v>
      </c>
      <c r="G68" s="732">
        <v>72.003</v>
      </c>
      <c r="H68" s="732">
        <v>66.88</v>
      </c>
      <c r="I68" s="732">
        <v>66.88</v>
      </c>
      <c r="J68" s="732">
        <v>72.003</v>
      </c>
      <c r="K68" s="732">
        <v>0</v>
      </c>
      <c r="L68" s="732">
        <v>6541</v>
      </c>
      <c r="M68" s="732">
        <v>0</v>
      </c>
      <c r="N68" s="732">
        <v>0</v>
      </c>
      <c r="P68" s="732">
        <v>49.818000000000005</v>
      </c>
      <c r="Q68" s="732">
        <v>0</v>
      </c>
      <c r="R68" s="732">
        <v>20504</v>
      </c>
      <c r="S68" s="732">
        <v>411.57400000000001</v>
      </c>
      <c r="U68" s="732">
        <v>14344</v>
      </c>
      <c r="V68" s="732">
        <v>17.445</v>
      </c>
      <c r="W68" s="732">
        <v>11411</v>
      </c>
      <c r="X68" s="732">
        <v>11411</v>
      </c>
      <c r="Z68" s="732">
        <v>0</v>
      </c>
      <c r="AA68" s="732">
        <v>1</v>
      </c>
      <c r="AB68" s="732">
        <v>1</v>
      </c>
      <c r="AC68" s="732">
        <v>0</v>
      </c>
      <c r="AD68" s="732" t="s">
        <v>318</v>
      </c>
      <c r="AE68" s="732">
        <v>0</v>
      </c>
      <c r="AH68" s="732">
        <v>0</v>
      </c>
      <c r="AI68" s="732">
        <v>0</v>
      </c>
      <c r="AJ68" s="732">
        <v>5104</v>
      </c>
      <c r="AK68" s="732" t="s">
        <v>787</v>
      </c>
      <c r="AL68" s="732" t="s">
        <v>475</v>
      </c>
      <c r="AM68" s="732">
        <v>0</v>
      </c>
      <c r="AN68" s="732">
        <v>0</v>
      </c>
      <c r="AO68" s="732">
        <v>0</v>
      </c>
      <c r="AP68" s="732">
        <v>0</v>
      </c>
      <c r="AQ68" s="732">
        <v>0</v>
      </c>
      <c r="AR68" s="732">
        <v>0</v>
      </c>
      <c r="AS68" s="732">
        <v>0</v>
      </c>
      <c r="AT68" s="732">
        <v>0</v>
      </c>
      <c r="AU68" s="732">
        <v>0</v>
      </c>
      <c r="AV68" s="732">
        <v>-8</v>
      </c>
      <c r="AW68" s="732">
        <v>641778</v>
      </c>
      <c r="AX68" s="732">
        <v>641778</v>
      </c>
      <c r="AY68" s="732">
        <v>450692</v>
      </c>
      <c r="AZ68" s="732">
        <v>20504</v>
      </c>
      <c r="BA68" s="732">
        <v>0</v>
      </c>
      <c r="BB68" s="732">
        <v>0</v>
      </c>
      <c r="BC68" s="732">
        <v>0</v>
      </c>
      <c r="BD68" s="732">
        <v>0</v>
      </c>
      <c r="BE68" s="732">
        <v>0</v>
      </c>
      <c r="BF68" s="732">
        <v>546880</v>
      </c>
      <c r="BG68" s="732">
        <v>0</v>
      </c>
      <c r="BH68" s="732">
        <v>0</v>
      </c>
      <c r="BI68" s="732">
        <v>0</v>
      </c>
      <c r="BJ68" s="732">
        <v>12</v>
      </c>
      <c r="BK68" s="732">
        <v>0</v>
      </c>
      <c r="BL68" s="732">
        <v>0</v>
      </c>
      <c r="BM68" s="732">
        <v>0</v>
      </c>
      <c r="BN68" s="732">
        <v>0</v>
      </c>
      <c r="BO68" s="732">
        <v>0</v>
      </c>
      <c r="BP68" s="732">
        <v>0</v>
      </c>
      <c r="BQ68" s="732">
        <v>5392</v>
      </c>
      <c r="BR68" s="732">
        <v>1</v>
      </c>
      <c r="BS68" s="732">
        <v>0</v>
      </c>
      <c r="BT68" s="732">
        <v>0</v>
      </c>
      <c r="BU68" s="732">
        <v>0</v>
      </c>
      <c r="BV68" s="732">
        <v>0</v>
      </c>
      <c r="BW68" s="732">
        <v>0</v>
      </c>
      <c r="BX68" s="732">
        <v>0</v>
      </c>
      <c r="BY68" s="732">
        <v>0</v>
      </c>
      <c r="BZ68" s="732">
        <v>0</v>
      </c>
      <c r="CA68" s="732">
        <v>0</v>
      </c>
      <c r="CB68" s="732">
        <v>0</v>
      </c>
      <c r="CC68" s="732">
        <v>0</v>
      </c>
      <c r="CG68" s="732">
        <v>0</v>
      </c>
      <c r="CH68" s="732">
        <v>0</v>
      </c>
      <c r="CI68" s="732">
        <v>0</v>
      </c>
      <c r="CJ68" s="732">
        <v>4</v>
      </c>
      <c r="CK68" s="732">
        <v>0</v>
      </c>
      <c r="CL68" s="732">
        <v>0</v>
      </c>
      <c r="CN68" s="732">
        <v>0</v>
      </c>
      <c r="CO68" s="732">
        <v>1</v>
      </c>
      <c r="CP68" s="732">
        <v>0</v>
      </c>
      <c r="CQ68" s="732">
        <v>0</v>
      </c>
      <c r="CR68" s="732">
        <v>52.789000000000001</v>
      </c>
      <c r="CS68" s="732">
        <v>0</v>
      </c>
      <c r="CT68" s="732">
        <v>0</v>
      </c>
      <c r="CU68" s="732">
        <v>0</v>
      </c>
      <c r="CV68" s="732">
        <v>0</v>
      </c>
      <c r="CW68" s="732">
        <v>0</v>
      </c>
      <c r="CX68" s="732">
        <v>0</v>
      </c>
      <c r="CY68" s="732">
        <v>0</v>
      </c>
      <c r="CZ68" s="732">
        <v>0</v>
      </c>
      <c r="DA68" s="732">
        <v>1</v>
      </c>
      <c r="DB68" s="732">
        <v>437462</v>
      </c>
      <c r="DC68" s="732">
        <v>0</v>
      </c>
      <c r="DD68" s="732">
        <v>0</v>
      </c>
      <c r="DE68" s="732">
        <v>0</v>
      </c>
      <c r="DF68" s="732">
        <v>0</v>
      </c>
      <c r="DG68" s="732">
        <v>0</v>
      </c>
      <c r="DH68" s="732">
        <v>0</v>
      </c>
      <c r="DI68" s="732">
        <v>0</v>
      </c>
      <c r="DK68" s="732">
        <v>5392</v>
      </c>
      <c r="DL68" s="732">
        <v>0</v>
      </c>
      <c r="DM68" s="732">
        <v>113028</v>
      </c>
      <c r="DN68" s="732">
        <v>0</v>
      </c>
      <c r="DO68" s="732">
        <v>0</v>
      </c>
      <c r="DP68" s="732">
        <v>0</v>
      </c>
      <c r="DQ68" s="732">
        <v>0</v>
      </c>
      <c r="DR68" s="732">
        <v>0</v>
      </c>
      <c r="DS68" s="732">
        <v>0</v>
      </c>
      <c r="DT68" s="732">
        <v>0</v>
      </c>
      <c r="DU68" s="732">
        <v>0</v>
      </c>
      <c r="DV68" s="732">
        <v>0</v>
      </c>
      <c r="DW68" s="732">
        <v>0</v>
      </c>
      <c r="DX68" s="732">
        <v>0</v>
      </c>
      <c r="DY68" s="732">
        <v>0</v>
      </c>
      <c r="DZ68" s="732">
        <v>0</v>
      </c>
      <c r="EA68" s="732">
        <v>0</v>
      </c>
      <c r="EB68" s="732">
        <v>0</v>
      </c>
      <c r="EC68" s="732">
        <v>0.99</v>
      </c>
      <c r="ED68" s="732">
        <v>7123</v>
      </c>
      <c r="EE68" s="732">
        <v>0</v>
      </c>
      <c r="EF68" s="732">
        <v>0</v>
      </c>
      <c r="EG68" s="732">
        <v>0</v>
      </c>
      <c r="EH68" s="732">
        <v>105905</v>
      </c>
      <c r="EI68" s="732">
        <v>0</v>
      </c>
      <c r="EJ68" s="732">
        <v>0</v>
      </c>
      <c r="EK68" s="732">
        <v>4.7120000000000006</v>
      </c>
      <c r="EL68" s="732">
        <v>0</v>
      </c>
      <c r="EM68" s="732">
        <v>0</v>
      </c>
      <c r="EN68" s="732">
        <v>0.41100000000000003</v>
      </c>
      <c r="EO68" s="732">
        <v>0</v>
      </c>
      <c r="EP68" s="732">
        <v>0</v>
      </c>
      <c r="EQ68" s="732">
        <v>5.1230000000000002</v>
      </c>
      <c r="ER68" s="732">
        <v>0</v>
      </c>
      <c r="ES68" s="732">
        <v>16.191000000000003</v>
      </c>
      <c r="ET68" s="732">
        <v>0</v>
      </c>
      <c r="EU68" s="732">
        <v>20504</v>
      </c>
      <c r="EV68" s="732">
        <v>0</v>
      </c>
      <c r="EW68" s="732">
        <v>0</v>
      </c>
      <c r="EX68" s="732">
        <v>0</v>
      </c>
      <c r="EZ68" s="732">
        <v>541397</v>
      </c>
      <c r="FA68" s="732">
        <v>0</v>
      </c>
      <c r="FB68" s="732">
        <v>561901</v>
      </c>
      <c r="FC68" s="732">
        <v>0.97326799999999991</v>
      </c>
      <c r="FD68" s="732">
        <v>0</v>
      </c>
      <c r="FE68" s="732">
        <v>82751</v>
      </c>
      <c r="FF68" s="732">
        <v>17630</v>
      </c>
      <c r="FG68" s="732">
        <v>5.6818E-2</v>
      </c>
      <c r="FH68" s="732">
        <v>5.1494999999999999E-2</v>
      </c>
      <c r="FI68" s="732">
        <v>0</v>
      </c>
      <c r="FJ68" s="732">
        <v>0</v>
      </c>
      <c r="FK68" s="732">
        <v>107.15300000000001</v>
      </c>
      <c r="FL68" s="732">
        <v>662282</v>
      </c>
      <c r="FM68" s="732">
        <v>0</v>
      </c>
      <c r="FN68" s="732">
        <v>0</v>
      </c>
      <c r="FO68" s="732">
        <v>0</v>
      </c>
      <c r="FP68" s="732">
        <v>0</v>
      </c>
      <c r="FQ68" s="732">
        <v>0</v>
      </c>
      <c r="FR68" s="732">
        <v>0</v>
      </c>
      <c r="FS68" s="732">
        <v>0</v>
      </c>
      <c r="FT68" s="732">
        <v>0</v>
      </c>
      <c r="FU68" s="732">
        <v>0</v>
      </c>
      <c r="FV68" s="732">
        <v>0</v>
      </c>
      <c r="FW68" s="732">
        <v>0</v>
      </c>
      <c r="FX68" s="732">
        <v>0</v>
      </c>
      <c r="FY68" s="732">
        <v>0</v>
      </c>
      <c r="FZ68" s="732">
        <v>0</v>
      </c>
      <c r="GA68" s="732">
        <v>0</v>
      </c>
      <c r="GB68" s="732">
        <v>0</v>
      </c>
      <c r="GC68" s="732">
        <v>0</v>
      </c>
      <c r="GD68" s="732">
        <v>0</v>
      </c>
      <c r="GF68" s="732">
        <v>0</v>
      </c>
      <c r="GG68" s="732">
        <v>0</v>
      </c>
      <c r="GH68" s="732">
        <v>0</v>
      </c>
      <c r="GI68" s="732">
        <v>0</v>
      </c>
      <c r="GJ68" s="732">
        <v>0</v>
      </c>
      <c r="GK68" s="732">
        <v>0</v>
      </c>
      <c r="GL68" s="732">
        <v>0</v>
      </c>
      <c r="GM68" s="732">
        <v>0</v>
      </c>
      <c r="GN68" s="732">
        <v>0</v>
      </c>
      <c r="GO68" s="732">
        <v>0</v>
      </c>
      <c r="GP68" s="732">
        <v>662282</v>
      </c>
      <c r="GQ68" s="732">
        <v>662282</v>
      </c>
      <c r="GR68" s="732">
        <v>0</v>
      </c>
      <c r="GS68" s="732">
        <v>0</v>
      </c>
      <c r="GT68" s="732">
        <v>0</v>
      </c>
      <c r="HB68" s="732">
        <v>0</v>
      </c>
      <c r="HC68" s="732">
        <v>0</v>
      </c>
      <c r="HD68" s="732">
        <v>0</v>
      </c>
      <c r="IE68" s="732">
        <v>0</v>
      </c>
    </row>
    <row r="69" spans="1:239" x14ac:dyDescent="0.2">
      <c r="A69" s="734">
        <v>61802</v>
      </c>
      <c r="B69" s="734">
        <v>31709</v>
      </c>
      <c r="C69" s="732">
        <v>35</v>
      </c>
      <c r="D69" s="732">
        <v>2021</v>
      </c>
      <c r="E69" s="732">
        <v>5392</v>
      </c>
      <c r="F69" s="732">
        <v>0</v>
      </c>
      <c r="G69" s="732">
        <v>556.47199999999998</v>
      </c>
      <c r="H69" s="732">
        <v>538.36200000000008</v>
      </c>
      <c r="I69" s="732">
        <v>538.36200000000008</v>
      </c>
      <c r="J69" s="732">
        <v>556.47199999999998</v>
      </c>
      <c r="K69" s="732">
        <v>0</v>
      </c>
      <c r="L69" s="732">
        <v>6541</v>
      </c>
      <c r="M69" s="732">
        <v>0</v>
      </c>
      <c r="N69" s="732">
        <v>0</v>
      </c>
      <c r="P69" s="732">
        <v>549.60500000000002</v>
      </c>
      <c r="Q69" s="732">
        <v>0</v>
      </c>
      <c r="R69" s="732">
        <v>226203</v>
      </c>
      <c r="S69" s="732">
        <v>411.57400000000001</v>
      </c>
      <c r="U69" s="732">
        <v>158236</v>
      </c>
      <c r="V69" s="732">
        <v>216.06700000000001</v>
      </c>
      <c r="W69" s="732">
        <v>141329</v>
      </c>
      <c r="X69" s="732">
        <v>141329</v>
      </c>
      <c r="Z69" s="732">
        <v>0</v>
      </c>
      <c r="AA69" s="732">
        <v>1</v>
      </c>
      <c r="AB69" s="732">
        <v>1</v>
      </c>
      <c r="AC69" s="732">
        <v>0</v>
      </c>
      <c r="AD69" s="732" t="s">
        <v>318</v>
      </c>
      <c r="AE69" s="732">
        <v>0</v>
      </c>
      <c r="AH69" s="732">
        <v>0</v>
      </c>
      <c r="AI69" s="732">
        <v>0</v>
      </c>
      <c r="AJ69" s="732">
        <v>5104</v>
      </c>
      <c r="AK69" s="732" t="s">
        <v>787</v>
      </c>
      <c r="AL69" s="732" t="s">
        <v>337</v>
      </c>
      <c r="AM69" s="732">
        <v>0</v>
      </c>
      <c r="AN69" s="732">
        <v>0</v>
      </c>
      <c r="AO69" s="732">
        <v>0</v>
      </c>
      <c r="AP69" s="732">
        <v>0</v>
      </c>
      <c r="AQ69" s="732">
        <v>0</v>
      </c>
      <c r="AR69" s="732">
        <v>0</v>
      </c>
      <c r="AS69" s="732">
        <v>0</v>
      </c>
      <c r="AT69" s="732">
        <v>0</v>
      </c>
      <c r="AU69" s="732">
        <v>0</v>
      </c>
      <c r="AV69" s="732">
        <v>-90</v>
      </c>
      <c r="AW69" s="732">
        <v>5602247</v>
      </c>
      <c r="AX69" s="732">
        <v>5496228</v>
      </c>
      <c r="AY69" s="732">
        <v>3580930</v>
      </c>
      <c r="AZ69" s="732">
        <v>226203</v>
      </c>
      <c r="BA69" s="732">
        <v>11.333</v>
      </c>
      <c r="BB69" s="732">
        <v>0</v>
      </c>
      <c r="BC69" s="732">
        <v>0</v>
      </c>
      <c r="BD69" s="732">
        <v>0</v>
      </c>
      <c r="BE69" s="732">
        <v>0</v>
      </c>
      <c r="BF69" s="732">
        <v>4679644</v>
      </c>
      <c r="BG69" s="732">
        <v>0</v>
      </c>
      <c r="BH69" s="732">
        <v>0</v>
      </c>
      <c r="BI69" s="732">
        <v>0</v>
      </c>
      <c r="BJ69" s="732">
        <v>12</v>
      </c>
      <c r="BK69" s="732">
        <v>0</v>
      </c>
      <c r="BL69" s="732">
        <v>0</v>
      </c>
      <c r="BM69" s="732">
        <v>0</v>
      </c>
      <c r="BN69" s="732">
        <v>0</v>
      </c>
      <c r="BO69" s="732">
        <v>0</v>
      </c>
      <c r="BP69" s="732">
        <v>0</v>
      </c>
      <c r="BQ69" s="732">
        <v>5392</v>
      </c>
      <c r="BR69" s="732">
        <v>1</v>
      </c>
      <c r="BS69" s="732">
        <v>0</v>
      </c>
      <c r="BT69" s="732">
        <v>0</v>
      </c>
      <c r="BU69" s="732">
        <v>0</v>
      </c>
      <c r="BV69" s="732">
        <v>0</v>
      </c>
      <c r="BW69" s="732">
        <v>0</v>
      </c>
      <c r="BX69" s="732">
        <v>0</v>
      </c>
      <c r="BY69" s="732">
        <v>0</v>
      </c>
      <c r="BZ69" s="732">
        <v>0</v>
      </c>
      <c r="CA69" s="732">
        <v>0</v>
      </c>
      <c r="CB69" s="732">
        <v>0</v>
      </c>
      <c r="CC69" s="732">
        <v>0</v>
      </c>
      <c r="CG69" s="732">
        <v>0</v>
      </c>
      <c r="CH69" s="732">
        <v>106019</v>
      </c>
      <c r="CI69" s="732">
        <v>0</v>
      </c>
      <c r="CJ69" s="732">
        <v>4</v>
      </c>
      <c r="CK69" s="732">
        <v>0</v>
      </c>
      <c r="CL69" s="732">
        <v>0</v>
      </c>
      <c r="CN69" s="732">
        <v>0</v>
      </c>
      <c r="CO69" s="732">
        <v>1</v>
      </c>
      <c r="CP69" s="732">
        <v>0</v>
      </c>
      <c r="CQ69" s="732">
        <v>1.5</v>
      </c>
      <c r="CR69" s="732">
        <v>538.79</v>
      </c>
      <c r="CS69" s="732">
        <v>0</v>
      </c>
      <c r="CT69" s="732">
        <v>0</v>
      </c>
      <c r="CU69" s="732">
        <v>0</v>
      </c>
      <c r="CV69" s="732">
        <v>0</v>
      </c>
      <c r="CW69" s="732">
        <v>0</v>
      </c>
      <c r="CX69" s="732">
        <v>0</v>
      </c>
      <c r="CY69" s="732">
        <v>0</v>
      </c>
      <c r="CZ69" s="732">
        <v>0</v>
      </c>
      <c r="DA69" s="732">
        <v>1</v>
      </c>
      <c r="DB69" s="732">
        <v>3521426</v>
      </c>
      <c r="DC69" s="732">
        <v>0</v>
      </c>
      <c r="DD69" s="732">
        <v>0</v>
      </c>
      <c r="DE69" s="732">
        <v>726483</v>
      </c>
      <c r="DF69" s="732">
        <v>726483</v>
      </c>
      <c r="DG69" s="732">
        <v>555.33000000000004</v>
      </c>
      <c r="DH69" s="732">
        <v>0</v>
      </c>
      <c r="DI69" s="732">
        <v>0</v>
      </c>
      <c r="DK69" s="732">
        <v>5392</v>
      </c>
      <c r="DL69" s="732">
        <v>0</v>
      </c>
      <c r="DM69" s="732">
        <v>418938</v>
      </c>
      <c r="DN69" s="732">
        <v>0</v>
      </c>
      <c r="DO69" s="732">
        <v>0</v>
      </c>
      <c r="DP69" s="732">
        <v>0</v>
      </c>
      <c r="DQ69" s="732">
        <v>0</v>
      </c>
      <c r="DR69" s="732">
        <v>0</v>
      </c>
      <c r="DS69" s="732">
        <v>0</v>
      </c>
      <c r="DT69" s="732">
        <v>0</v>
      </c>
      <c r="DU69" s="732">
        <v>0</v>
      </c>
      <c r="DV69" s="732">
        <v>0</v>
      </c>
      <c r="DW69" s="732">
        <v>0</v>
      </c>
      <c r="DX69" s="732">
        <v>0</v>
      </c>
      <c r="DY69" s="732">
        <v>0</v>
      </c>
      <c r="DZ69" s="732">
        <v>0</v>
      </c>
      <c r="EA69" s="732">
        <v>0</v>
      </c>
      <c r="EB69" s="732">
        <v>0</v>
      </c>
      <c r="EC69" s="732">
        <v>5.98</v>
      </c>
      <c r="ED69" s="732">
        <v>43027</v>
      </c>
      <c r="EE69" s="732">
        <v>0</v>
      </c>
      <c r="EF69" s="732">
        <v>0</v>
      </c>
      <c r="EG69" s="732">
        <v>0</v>
      </c>
      <c r="EH69" s="732">
        <v>375911</v>
      </c>
      <c r="EI69" s="732">
        <v>0</v>
      </c>
      <c r="EJ69" s="732">
        <v>0</v>
      </c>
      <c r="EK69" s="732">
        <v>16.254999999999999</v>
      </c>
      <c r="EL69" s="732">
        <v>0</v>
      </c>
      <c r="EM69" s="732">
        <v>0.28500000000000003</v>
      </c>
      <c r="EN69" s="732">
        <v>1.57</v>
      </c>
      <c r="EO69" s="732">
        <v>0</v>
      </c>
      <c r="EP69" s="732">
        <v>0</v>
      </c>
      <c r="EQ69" s="732">
        <v>18.11</v>
      </c>
      <c r="ER69" s="732">
        <v>0</v>
      </c>
      <c r="ES69" s="732">
        <v>57.47</v>
      </c>
      <c r="ET69" s="732">
        <v>6042</v>
      </c>
      <c r="EU69" s="732">
        <v>226203</v>
      </c>
      <c r="EV69" s="732">
        <v>0</v>
      </c>
      <c r="EW69" s="732">
        <v>0</v>
      </c>
      <c r="EX69" s="732">
        <v>0</v>
      </c>
      <c r="EZ69" s="732">
        <v>4637271</v>
      </c>
      <c r="FA69" s="732">
        <v>0</v>
      </c>
      <c r="FB69" s="732">
        <v>4863474</v>
      </c>
      <c r="FC69" s="732">
        <v>0.97326799999999991</v>
      </c>
      <c r="FD69" s="732">
        <v>0</v>
      </c>
      <c r="FE69" s="732">
        <v>708101</v>
      </c>
      <c r="FF69" s="732">
        <v>150856</v>
      </c>
      <c r="FG69" s="732">
        <v>5.6818E-2</v>
      </c>
      <c r="FH69" s="732">
        <v>5.1494999999999999E-2</v>
      </c>
      <c r="FI69" s="732">
        <v>0</v>
      </c>
      <c r="FJ69" s="732">
        <v>0</v>
      </c>
      <c r="FK69" s="732">
        <v>916.90800000000002</v>
      </c>
      <c r="FL69" s="732">
        <v>5828450</v>
      </c>
      <c r="FM69" s="732">
        <v>0</v>
      </c>
      <c r="FN69" s="732">
        <v>0</v>
      </c>
      <c r="FO69" s="732">
        <v>55298</v>
      </c>
      <c r="FP69" s="732">
        <v>0</v>
      </c>
      <c r="FQ69" s="732">
        <v>55298</v>
      </c>
      <c r="FR69" s="732">
        <v>55298</v>
      </c>
      <c r="FS69" s="732">
        <v>0</v>
      </c>
      <c r="FT69" s="732">
        <v>0</v>
      </c>
      <c r="FU69" s="732">
        <v>0</v>
      </c>
      <c r="FV69" s="732">
        <v>0</v>
      </c>
      <c r="FW69" s="732">
        <v>0</v>
      </c>
      <c r="FX69" s="732">
        <v>0</v>
      </c>
      <c r="FY69" s="732">
        <v>0</v>
      </c>
      <c r="FZ69" s="732">
        <v>0</v>
      </c>
      <c r="GA69" s="732">
        <v>0</v>
      </c>
      <c r="GB69" s="732">
        <v>0</v>
      </c>
      <c r="GC69" s="732">
        <v>0</v>
      </c>
      <c r="GD69" s="732">
        <v>0</v>
      </c>
      <c r="GF69" s="732">
        <v>0</v>
      </c>
      <c r="GG69" s="732">
        <v>0</v>
      </c>
      <c r="GH69" s="732">
        <v>0</v>
      </c>
      <c r="GI69" s="732">
        <v>0</v>
      </c>
      <c r="GJ69" s="732">
        <v>0</v>
      </c>
      <c r="GK69" s="732">
        <v>5284</v>
      </c>
      <c r="GL69" s="732">
        <v>23597</v>
      </c>
      <c r="GM69" s="732">
        <v>0</v>
      </c>
      <c r="GN69" s="732">
        <v>63454</v>
      </c>
      <c r="GO69" s="732">
        <v>0</v>
      </c>
      <c r="GP69" s="732">
        <v>5722431</v>
      </c>
      <c r="GQ69" s="732">
        <v>5722431</v>
      </c>
      <c r="GR69" s="732">
        <v>0</v>
      </c>
      <c r="GS69" s="732">
        <v>0</v>
      </c>
      <c r="GT69" s="732">
        <v>0</v>
      </c>
      <c r="HB69" s="732">
        <v>292382768</v>
      </c>
      <c r="HC69" s="732">
        <v>4.6019999999999998E-2</v>
      </c>
      <c r="HD69" s="732">
        <v>99977</v>
      </c>
      <c r="IE69" s="732">
        <v>0</v>
      </c>
    </row>
    <row r="70" spans="1:239" x14ac:dyDescent="0.2">
      <c r="A70" s="734">
        <v>61804</v>
      </c>
      <c r="B70" s="734">
        <v>31709</v>
      </c>
      <c r="C70" s="732">
        <v>35</v>
      </c>
      <c r="D70" s="732">
        <v>2021</v>
      </c>
      <c r="E70" s="732">
        <v>5392</v>
      </c>
      <c r="F70" s="732">
        <v>0</v>
      </c>
      <c r="G70" s="732">
        <v>1322.4750000000001</v>
      </c>
      <c r="H70" s="732">
        <v>1257.99</v>
      </c>
      <c r="I70" s="732">
        <v>1257.99</v>
      </c>
      <c r="J70" s="732">
        <v>1322.4750000000001</v>
      </c>
      <c r="K70" s="732">
        <v>0</v>
      </c>
      <c r="L70" s="732">
        <v>6541</v>
      </c>
      <c r="M70" s="732">
        <v>0</v>
      </c>
      <c r="N70" s="732">
        <v>0</v>
      </c>
      <c r="P70" s="732">
        <v>1222.1200000000001</v>
      </c>
      <c r="Q70" s="732">
        <v>0</v>
      </c>
      <c r="R70" s="732">
        <v>502993</v>
      </c>
      <c r="S70" s="732">
        <v>411.57400000000001</v>
      </c>
      <c r="U70" s="732">
        <v>351858</v>
      </c>
      <c r="V70" s="732">
        <v>64.137</v>
      </c>
      <c r="W70" s="732">
        <v>41952</v>
      </c>
      <c r="X70" s="732">
        <v>41952</v>
      </c>
      <c r="Z70" s="732">
        <v>0</v>
      </c>
      <c r="AA70" s="732">
        <v>1</v>
      </c>
      <c r="AB70" s="732">
        <v>1</v>
      </c>
      <c r="AC70" s="732">
        <v>0</v>
      </c>
      <c r="AD70" s="732" t="s">
        <v>318</v>
      </c>
      <c r="AE70" s="732">
        <v>0</v>
      </c>
      <c r="AH70" s="732">
        <v>0</v>
      </c>
      <c r="AI70" s="732">
        <v>0</v>
      </c>
      <c r="AJ70" s="732">
        <v>5104</v>
      </c>
      <c r="AK70" s="732" t="s">
        <v>787</v>
      </c>
      <c r="AL70" s="732" t="s">
        <v>338</v>
      </c>
      <c r="AM70" s="732">
        <v>0</v>
      </c>
      <c r="AN70" s="732">
        <v>0</v>
      </c>
      <c r="AO70" s="732">
        <v>0</v>
      </c>
      <c r="AP70" s="732">
        <v>0</v>
      </c>
      <c r="AQ70" s="732">
        <v>0</v>
      </c>
      <c r="AR70" s="732">
        <v>0</v>
      </c>
      <c r="AS70" s="732">
        <v>0</v>
      </c>
      <c r="AT70" s="732">
        <v>0</v>
      </c>
      <c r="AU70" s="732">
        <v>0</v>
      </c>
      <c r="AV70" s="732">
        <v>-4036</v>
      </c>
      <c r="AW70" s="732">
        <v>10924037</v>
      </c>
      <c r="AX70" s="732">
        <v>10581939</v>
      </c>
      <c r="AY70" s="732">
        <v>7304832</v>
      </c>
      <c r="AZ70" s="732">
        <v>607493</v>
      </c>
      <c r="BA70" s="732">
        <v>0</v>
      </c>
      <c r="BB70" s="732">
        <v>51079</v>
      </c>
      <c r="BC70" s="732">
        <v>51079</v>
      </c>
      <c r="BD70" s="732">
        <v>65.075000000000003</v>
      </c>
      <c r="BE70" s="732">
        <v>0</v>
      </c>
      <c r="BF70" s="732">
        <v>9153400</v>
      </c>
      <c r="BG70" s="732">
        <v>0</v>
      </c>
      <c r="BH70" s="732">
        <v>380</v>
      </c>
      <c r="BI70" s="732">
        <v>104500</v>
      </c>
      <c r="BJ70" s="732">
        <v>12</v>
      </c>
      <c r="BK70" s="732">
        <v>0</v>
      </c>
      <c r="BL70" s="732">
        <v>0</v>
      </c>
      <c r="BM70" s="732">
        <v>0</v>
      </c>
      <c r="BN70" s="732">
        <v>0</v>
      </c>
      <c r="BO70" s="732">
        <v>0</v>
      </c>
      <c r="BP70" s="732">
        <v>0</v>
      </c>
      <c r="BQ70" s="732">
        <v>5392</v>
      </c>
      <c r="BR70" s="732">
        <v>1</v>
      </c>
      <c r="BS70" s="732">
        <v>0</v>
      </c>
      <c r="BT70" s="732">
        <v>0</v>
      </c>
      <c r="BU70" s="732">
        <v>0</v>
      </c>
      <c r="BV70" s="732">
        <v>0</v>
      </c>
      <c r="BW70" s="732">
        <v>0</v>
      </c>
      <c r="BX70" s="732">
        <v>0</v>
      </c>
      <c r="BY70" s="732">
        <v>0</v>
      </c>
      <c r="BZ70" s="732">
        <v>0</v>
      </c>
      <c r="CA70" s="732">
        <v>0</v>
      </c>
      <c r="CB70" s="732">
        <v>0</v>
      </c>
      <c r="CC70" s="732">
        <v>0</v>
      </c>
      <c r="CG70" s="732">
        <v>0</v>
      </c>
      <c r="CH70" s="732">
        <v>237598</v>
      </c>
      <c r="CI70" s="732">
        <v>0</v>
      </c>
      <c r="CJ70" s="732">
        <v>5</v>
      </c>
      <c r="CK70" s="732">
        <v>0</v>
      </c>
      <c r="CL70" s="732">
        <v>0</v>
      </c>
      <c r="CN70" s="732">
        <v>0</v>
      </c>
      <c r="CO70" s="732">
        <v>1</v>
      </c>
      <c r="CP70" s="732">
        <v>0</v>
      </c>
      <c r="CQ70" s="732">
        <v>0</v>
      </c>
      <c r="CR70" s="732">
        <v>1222.163</v>
      </c>
      <c r="CS70" s="732">
        <v>0</v>
      </c>
      <c r="CT70" s="732">
        <v>0</v>
      </c>
      <c r="CU70" s="732">
        <v>0</v>
      </c>
      <c r="CV70" s="732">
        <v>0</v>
      </c>
      <c r="CW70" s="732">
        <v>0</v>
      </c>
      <c r="CX70" s="732">
        <v>0</v>
      </c>
      <c r="CY70" s="732">
        <v>0</v>
      </c>
      <c r="CZ70" s="732">
        <v>0</v>
      </c>
      <c r="DA70" s="732">
        <v>1</v>
      </c>
      <c r="DB70" s="732">
        <v>8228513</v>
      </c>
      <c r="DC70" s="732">
        <v>0</v>
      </c>
      <c r="DD70" s="732">
        <v>0</v>
      </c>
      <c r="DE70" s="732">
        <v>59523</v>
      </c>
      <c r="DF70" s="732">
        <v>59523</v>
      </c>
      <c r="DG70" s="732">
        <v>45.5</v>
      </c>
      <c r="DH70" s="732">
        <v>0</v>
      </c>
      <c r="DI70" s="732">
        <v>0</v>
      </c>
      <c r="DK70" s="732">
        <v>5392</v>
      </c>
      <c r="DL70" s="732">
        <v>0</v>
      </c>
      <c r="DM70" s="732">
        <v>582861</v>
      </c>
      <c r="DN70" s="732">
        <v>0</v>
      </c>
      <c r="DO70" s="732">
        <v>0</v>
      </c>
      <c r="DP70" s="732">
        <v>0</v>
      </c>
      <c r="DQ70" s="732">
        <v>0</v>
      </c>
      <c r="DR70" s="732">
        <v>0</v>
      </c>
      <c r="DS70" s="732">
        <v>0</v>
      </c>
      <c r="DT70" s="732">
        <v>0</v>
      </c>
      <c r="DU70" s="732">
        <v>0</v>
      </c>
      <c r="DV70" s="732">
        <v>0</v>
      </c>
      <c r="DW70" s="732">
        <v>0</v>
      </c>
      <c r="DX70" s="732">
        <v>0</v>
      </c>
      <c r="DY70" s="732">
        <v>0</v>
      </c>
      <c r="DZ70" s="732">
        <v>0</v>
      </c>
      <c r="EA70" s="732">
        <v>0</v>
      </c>
      <c r="EB70" s="732">
        <v>0</v>
      </c>
      <c r="EC70" s="732">
        <v>36.338000000000001</v>
      </c>
      <c r="ED70" s="732">
        <v>261456</v>
      </c>
      <c r="EE70" s="732">
        <v>0</v>
      </c>
      <c r="EF70" s="732">
        <v>0</v>
      </c>
      <c r="EG70" s="732">
        <v>0</v>
      </c>
      <c r="EH70" s="732">
        <v>321405</v>
      </c>
      <c r="EI70" s="732">
        <v>0</v>
      </c>
      <c r="EJ70" s="732">
        <v>0</v>
      </c>
      <c r="EK70" s="732">
        <v>9.1710000000000012</v>
      </c>
      <c r="EL70" s="732">
        <v>0</v>
      </c>
      <c r="EM70" s="732">
        <v>2.653</v>
      </c>
      <c r="EN70" s="732">
        <v>2.7330000000000001</v>
      </c>
      <c r="EO70" s="732">
        <v>0</v>
      </c>
      <c r="EP70" s="732">
        <v>0</v>
      </c>
      <c r="EQ70" s="732">
        <v>14.557</v>
      </c>
      <c r="ER70" s="732">
        <v>0</v>
      </c>
      <c r="ES70" s="732">
        <v>49.137</v>
      </c>
      <c r="ET70" s="732">
        <v>0</v>
      </c>
      <c r="EU70" s="732">
        <v>607493</v>
      </c>
      <c r="EV70" s="732">
        <v>0</v>
      </c>
      <c r="EW70" s="732">
        <v>0</v>
      </c>
      <c r="EX70" s="732">
        <v>0</v>
      </c>
      <c r="EZ70" s="732">
        <v>8901817</v>
      </c>
      <c r="FA70" s="732">
        <v>0</v>
      </c>
      <c r="FB70" s="732">
        <v>9509310</v>
      </c>
      <c r="FC70" s="732">
        <v>0.97326799999999991</v>
      </c>
      <c r="FD70" s="732">
        <v>0</v>
      </c>
      <c r="FE70" s="732">
        <v>1385048</v>
      </c>
      <c r="FF70" s="732">
        <v>295074</v>
      </c>
      <c r="FG70" s="732">
        <v>5.6818E-2</v>
      </c>
      <c r="FH70" s="732">
        <v>5.1494999999999999E-2</v>
      </c>
      <c r="FI70" s="732">
        <v>0</v>
      </c>
      <c r="FJ70" s="732">
        <v>0</v>
      </c>
      <c r="FK70" s="732">
        <v>1793.4760000000001</v>
      </c>
      <c r="FL70" s="732">
        <v>11427030</v>
      </c>
      <c r="FM70" s="732">
        <v>0</v>
      </c>
      <c r="FN70" s="732">
        <v>0</v>
      </c>
      <c r="FO70" s="732">
        <v>0</v>
      </c>
      <c r="FP70" s="732">
        <v>0</v>
      </c>
      <c r="FQ70" s="732">
        <v>0</v>
      </c>
      <c r="FR70" s="732">
        <v>0</v>
      </c>
      <c r="FS70" s="732">
        <v>0</v>
      </c>
      <c r="FT70" s="732">
        <v>0</v>
      </c>
      <c r="FU70" s="732">
        <v>0</v>
      </c>
      <c r="FV70" s="732">
        <v>0</v>
      </c>
      <c r="FW70" s="732">
        <v>0</v>
      </c>
      <c r="FX70" s="732">
        <v>0</v>
      </c>
      <c r="FY70" s="732">
        <v>0</v>
      </c>
      <c r="FZ70" s="732">
        <v>0</v>
      </c>
      <c r="GA70" s="732">
        <v>0</v>
      </c>
      <c r="GB70" s="732">
        <v>440882</v>
      </c>
      <c r="GC70" s="732">
        <v>440882</v>
      </c>
      <c r="GD70" s="732">
        <v>49.928000000000004</v>
      </c>
      <c r="GF70" s="732">
        <v>0</v>
      </c>
      <c r="GG70" s="732">
        <v>0</v>
      </c>
      <c r="GH70" s="732">
        <v>0</v>
      </c>
      <c r="GI70" s="732">
        <v>0</v>
      </c>
      <c r="GJ70" s="732">
        <v>0</v>
      </c>
      <c r="GK70" s="732">
        <v>4971</v>
      </c>
      <c r="GL70" s="732">
        <v>0</v>
      </c>
      <c r="GM70" s="732">
        <v>0</v>
      </c>
      <c r="GN70" s="732">
        <v>0</v>
      </c>
      <c r="GO70" s="732">
        <v>0</v>
      </c>
      <c r="GP70" s="732">
        <v>11189432</v>
      </c>
      <c r="GQ70" s="732">
        <v>11189432</v>
      </c>
      <c r="GR70" s="732">
        <v>0</v>
      </c>
      <c r="GS70" s="732">
        <v>0</v>
      </c>
      <c r="GT70" s="732">
        <v>0</v>
      </c>
      <c r="HB70" s="732">
        <v>292382768</v>
      </c>
      <c r="HC70" s="732">
        <v>4.6019999999999998E-2</v>
      </c>
      <c r="HD70" s="732">
        <v>237598</v>
      </c>
      <c r="IE70" s="732">
        <v>0</v>
      </c>
    </row>
    <row r="71" spans="1:239" x14ac:dyDescent="0.2">
      <c r="A71" s="734">
        <v>61805</v>
      </c>
      <c r="B71" s="734">
        <v>31709</v>
      </c>
      <c r="C71" s="732">
        <v>35</v>
      </c>
      <c r="D71" s="732">
        <v>2021</v>
      </c>
      <c r="E71" s="732">
        <v>5392</v>
      </c>
      <c r="F71" s="732">
        <v>0</v>
      </c>
      <c r="G71" s="732">
        <v>575.70500000000004</v>
      </c>
      <c r="H71" s="732">
        <v>559.43799999999999</v>
      </c>
      <c r="I71" s="732">
        <v>559.43799999999999</v>
      </c>
      <c r="J71" s="732">
        <v>575.70500000000004</v>
      </c>
      <c r="K71" s="732">
        <v>0</v>
      </c>
      <c r="L71" s="732">
        <v>6541</v>
      </c>
      <c r="M71" s="732">
        <v>0</v>
      </c>
      <c r="N71" s="732">
        <v>0</v>
      </c>
      <c r="P71" s="732">
        <v>563.53800000000001</v>
      </c>
      <c r="Q71" s="732">
        <v>0</v>
      </c>
      <c r="R71" s="732">
        <v>231938</v>
      </c>
      <c r="S71" s="732">
        <v>411.57400000000001</v>
      </c>
      <c r="U71" s="732">
        <v>162247</v>
      </c>
      <c r="V71" s="732">
        <v>29.897000000000002</v>
      </c>
      <c r="W71" s="732">
        <v>19556</v>
      </c>
      <c r="X71" s="732">
        <v>19556</v>
      </c>
      <c r="Z71" s="732">
        <v>0</v>
      </c>
      <c r="AA71" s="732">
        <v>1</v>
      </c>
      <c r="AB71" s="732">
        <v>1</v>
      </c>
      <c r="AC71" s="732">
        <v>0</v>
      </c>
      <c r="AD71" s="732" t="s">
        <v>318</v>
      </c>
      <c r="AE71" s="732">
        <v>0</v>
      </c>
      <c r="AH71" s="732">
        <v>0</v>
      </c>
      <c r="AI71" s="732">
        <v>0</v>
      </c>
      <c r="AJ71" s="732">
        <v>5104</v>
      </c>
      <c r="AK71" s="732" t="s">
        <v>787</v>
      </c>
      <c r="AL71" s="732" t="s">
        <v>393</v>
      </c>
      <c r="AM71" s="732">
        <v>0</v>
      </c>
      <c r="AN71" s="732">
        <v>0</v>
      </c>
      <c r="AO71" s="732">
        <v>0</v>
      </c>
      <c r="AP71" s="732">
        <v>0</v>
      </c>
      <c r="AQ71" s="732">
        <v>0</v>
      </c>
      <c r="AR71" s="732">
        <v>0</v>
      </c>
      <c r="AS71" s="732">
        <v>0</v>
      </c>
      <c r="AT71" s="732">
        <v>0</v>
      </c>
      <c r="AU71" s="732">
        <v>0</v>
      </c>
      <c r="AV71" s="732">
        <v>-102</v>
      </c>
      <c r="AW71" s="732">
        <v>4749812</v>
      </c>
      <c r="AX71" s="732">
        <v>4624380</v>
      </c>
      <c r="AY71" s="732">
        <v>2960582</v>
      </c>
      <c r="AZ71" s="732">
        <v>253938</v>
      </c>
      <c r="BA71" s="732">
        <v>0</v>
      </c>
      <c r="BB71" s="732">
        <v>19710</v>
      </c>
      <c r="BC71" s="732">
        <v>19710</v>
      </c>
      <c r="BD71" s="732">
        <v>25.111000000000001</v>
      </c>
      <c r="BE71" s="732">
        <v>0</v>
      </c>
      <c r="BF71" s="732">
        <v>4010112</v>
      </c>
      <c r="BG71" s="732">
        <v>0</v>
      </c>
      <c r="BH71" s="732">
        <v>80</v>
      </c>
      <c r="BI71" s="732">
        <v>22000</v>
      </c>
      <c r="BJ71" s="732">
        <v>12</v>
      </c>
      <c r="BK71" s="732">
        <v>0</v>
      </c>
      <c r="BL71" s="732">
        <v>0</v>
      </c>
      <c r="BM71" s="732">
        <v>0</v>
      </c>
      <c r="BN71" s="732">
        <v>0</v>
      </c>
      <c r="BO71" s="732">
        <v>0</v>
      </c>
      <c r="BP71" s="732">
        <v>0</v>
      </c>
      <c r="BQ71" s="732">
        <v>5392</v>
      </c>
      <c r="BR71" s="732">
        <v>1</v>
      </c>
      <c r="BS71" s="732">
        <v>0</v>
      </c>
      <c r="BT71" s="732">
        <v>0</v>
      </c>
      <c r="BU71" s="732">
        <v>0</v>
      </c>
      <c r="BV71" s="732">
        <v>0</v>
      </c>
      <c r="BW71" s="732">
        <v>0</v>
      </c>
      <c r="BX71" s="732">
        <v>0</v>
      </c>
      <c r="BY71" s="732">
        <v>0</v>
      </c>
      <c r="BZ71" s="732">
        <v>0</v>
      </c>
      <c r="CA71" s="732">
        <v>0</v>
      </c>
      <c r="CB71" s="732">
        <v>0</v>
      </c>
      <c r="CC71" s="732">
        <v>0</v>
      </c>
      <c r="CG71" s="732">
        <v>0</v>
      </c>
      <c r="CH71" s="732">
        <v>103432</v>
      </c>
      <c r="CI71" s="732">
        <v>0</v>
      </c>
      <c r="CJ71" s="732">
        <v>4</v>
      </c>
      <c r="CK71" s="732">
        <v>0</v>
      </c>
      <c r="CL71" s="732">
        <v>0</v>
      </c>
      <c r="CN71" s="732">
        <v>0</v>
      </c>
      <c r="CO71" s="732">
        <v>1</v>
      </c>
      <c r="CP71" s="732">
        <v>0</v>
      </c>
      <c r="CQ71" s="732">
        <v>0</v>
      </c>
      <c r="CR71" s="732">
        <v>571.09500000000003</v>
      </c>
      <c r="CS71" s="732">
        <v>0</v>
      </c>
      <c r="CT71" s="732">
        <v>0</v>
      </c>
      <c r="CU71" s="732">
        <v>0</v>
      </c>
      <c r="CV71" s="732">
        <v>0</v>
      </c>
      <c r="CW71" s="732">
        <v>0</v>
      </c>
      <c r="CX71" s="732">
        <v>0</v>
      </c>
      <c r="CY71" s="732">
        <v>0</v>
      </c>
      <c r="CZ71" s="732">
        <v>0</v>
      </c>
      <c r="DA71" s="732">
        <v>1</v>
      </c>
      <c r="DB71" s="732">
        <v>3659284</v>
      </c>
      <c r="DC71" s="732">
        <v>0</v>
      </c>
      <c r="DD71" s="732">
        <v>0</v>
      </c>
      <c r="DE71" s="732">
        <v>0</v>
      </c>
      <c r="DF71" s="732">
        <v>0</v>
      </c>
      <c r="DG71" s="732">
        <v>0</v>
      </c>
      <c r="DH71" s="732">
        <v>0</v>
      </c>
      <c r="DI71" s="732">
        <v>0</v>
      </c>
      <c r="DK71" s="732">
        <v>5392</v>
      </c>
      <c r="DL71" s="732">
        <v>0</v>
      </c>
      <c r="DM71" s="732">
        <v>421705</v>
      </c>
      <c r="DN71" s="732">
        <v>0</v>
      </c>
      <c r="DO71" s="732">
        <v>0</v>
      </c>
      <c r="DP71" s="732">
        <v>0</v>
      </c>
      <c r="DQ71" s="732">
        <v>0</v>
      </c>
      <c r="DR71" s="732">
        <v>0</v>
      </c>
      <c r="DS71" s="732">
        <v>0</v>
      </c>
      <c r="DT71" s="732">
        <v>0</v>
      </c>
      <c r="DU71" s="732">
        <v>0</v>
      </c>
      <c r="DV71" s="732">
        <v>0</v>
      </c>
      <c r="DW71" s="732">
        <v>0</v>
      </c>
      <c r="DX71" s="732">
        <v>0</v>
      </c>
      <c r="DY71" s="732">
        <v>0</v>
      </c>
      <c r="DZ71" s="732">
        <v>0</v>
      </c>
      <c r="EA71" s="732">
        <v>0</v>
      </c>
      <c r="EB71" s="732">
        <v>0</v>
      </c>
      <c r="EC71" s="732">
        <v>13.1</v>
      </c>
      <c r="ED71" s="732">
        <v>94256</v>
      </c>
      <c r="EE71" s="732">
        <v>0</v>
      </c>
      <c r="EF71" s="732">
        <v>0</v>
      </c>
      <c r="EG71" s="732">
        <v>0</v>
      </c>
      <c r="EH71" s="732">
        <v>327449</v>
      </c>
      <c r="EI71" s="732">
        <v>0</v>
      </c>
      <c r="EJ71" s="732">
        <v>0</v>
      </c>
      <c r="EK71" s="732">
        <v>15.637</v>
      </c>
      <c r="EL71" s="732">
        <v>0</v>
      </c>
      <c r="EM71" s="732">
        <v>0</v>
      </c>
      <c r="EN71" s="732">
        <v>0.63</v>
      </c>
      <c r="EO71" s="732">
        <v>0</v>
      </c>
      <c r="EP71" s="732">
        <v>0</v>
      </c>
      <c r="EQ71" s="732">
        <v>16.266999999999999</v>
      </c>
      <c r="ER71" s="732">
        <v>0</v>
      </c>
      <c r="ES71" s="732">
        <v>50.061</v>
      </c>
      <c r="ET71" s="732">
        <v>0</v>
      </c>
      <c r="EU71" s="732">
        <v>253938</v>
      </c>
      <c r="EV71" s="732">
        <v>0</v>
      </c>
      <c r="EW71" s="732">
        <v>0</v>
      </c>
      <c r="EX71" s="732">
        <v>0</v>
      </c>
      <c r="EZ71" s="732">
        <v>3888317</v>
      </c>
      <c r="FA71" s="732">
        <v>0</v>
      </c>
      <c r="FB71" s="732">
        <v>4142255</v>
      </c>
      <c r="FC71" s="732">
        <v>0.97326799999999991</v>
      </c>
      <c r="FD71" s="732">
        <v>0</v>
      </c>
      <c r="FE71" s="732">
        <v>606791</v>
      </c>
      <c r="FF71" s="732">
        <v>129272</v>
      </c>
      <c r="FG71" s="732">
        <v>5.6818E-2</v>
      </c>
      <c r="FH71" s="732">
        <v>5.1494999999999999E-2</v>
      </c>
      <c r="FI71" s="732">
        <v>0</v>
      </c>
      <c r="FJ71" s="732">
        <v>0</v>
      </c>
      <c r="FK71" s="732">
        <v>785.72300000000007</v>
      </c>
      <c r="FL71" s="732">
        <v>4981750</v>
      </c>
      <c r="FM71" s="732">
        <v>0</v>
      </c>
      <c r="FN71" s="732">
        <v>0</v>
      </c>
      <c r="FO71" s="732">
        <v>0</v>
      </c>
      <c r="FP71" s="732">
        <v>0</v>
      </c>
      <c r="FQ71" s="732">
        <v>0</v>
      </c>
      <c r="FR71" s="732">
        <v>0</v>
      </c>
      <c r="FS71" s="732">
        <v>0</v>
      </c>
      <c r="FT71" s="732">
        <v>0</v>
      </c>
      <c r="FU71" s="732">
        <v>0</v>
      </c>
      <c r="FV71" s="732">
        <v>0</v>
      </c>
      <c r="FW71" s="732">
        <v>0</v>
      </c>
      <c r="FX71" s="732">
        <v>0</v>
      </c>
      <c r="FY71" s="732">
        <v>0</v>
      </c>
      <c r="FZ71" s="732">
        <v>0</v>
      </c>
      <c r="GA71" s="732">
        <v>0</v>
      </c>
      <c r="GB71" s="732">
        <v>0</v>
      </c>
      <c r="GC71" s="732">
        <v>0</v>
      </c>
      <c r="GD71" s="732">
        <v>0</v>
      </c>
      <c r="GF71" s="732">
        <v>0</v>
      </c>
      <c r="GG71" s="732">
        <v>0</v>
      </c>
      <c r="GH71" s="732">
        <v>0</v>
      </c>
      <c r="GI71" s="732">
        <v>0</v>
      </c>
      <c r="GJ71" s="732">
        <v>0</v>
      </c>
      <c r="GK71" s="732">
        <v>0</v>
      </c>
      <c r="GL71" s="732">
        <v>0</v>
      </c>
      <c r="GM71" s="732">
        <v>0</v>
      </c>
      <c r="GN71" s="732">
        <v>0</v>
      </c>
      <c r="GO71" s="732">
        <v>0</v>
      </c>
      <c r="GP71" s="732">
        <v>4878318</v>
      </c>
      <c r="GQ71" s="732">
        <v>4878318</v>
      </c>
      <c r="GR71" s="732">
        <v>0</v>
      </c>
      <c r="GS71" s="732">
        <v>0</v>
      </c>
      <c r="GT71" s="732">
        <v>0</v>
      </c>
      <c r="HB71" s="732">
        <v>292382768</v>
      </c>
      <c r="HC71" s="732">
        <v>4.6019999999999998E-2</v>
      </c>
      <c r="HD71" s="732">
        <v>103432</v>
      </c>
      <c r="IE71" s="732">
        <v>0</v>
      </c>
    </row>
    <row r="72" spans="1:239" x14ac:dyDescent="0.2">
      <c r="A72" s="734">
        <v>68802</v>
      </c>
      <c r="B72" s="734">
        <v>31709</v>
      </c>
      <c r="C72" s="732">
        <v>35</v>
      </c>
      <c r="D72" s="732">
        <v>2021</v>
      </c>
      <c r="E72" s="732">
        <v>5392</v>
      </c>
      <c r="F72" s="732">
        <v>0</v>
      </c>
      <c r="G72" s="732">
        <v>1260.057</v>
      </c>
      <c r="H72" s="732">
        <v>1241.4460000000001</v>
      </c>
      <c r="I72" s="732">
        <v>1241.4460000000001</v>
      </c>
      <c r="J72" s="732">
        <v>1260.057</v>
      </c>
      <c r="K72" s="732">
        <v>0</v>
      </c>
      <c r="L72" s="732">
        <v>6541</v>
      </c>
      <c r="M72" s="732">
        <v>0</v>
      </c>
      <c r="N72" s="732">
        <v>0</v>
      </c>
      <c r="P72" s="732">
        <v>1173.6180000000002</v>
      </c>
      <c r="Q72" s="732">
        <v>0</v>
      </c>
      <c r="R72" s="732">
        <v>483031</v>
      </c>
      <c r="S72" s="732">
        <v>411.57400000000001</v>
      </c>
      <c r="U72" s="732">
        <v>337895</v>
      </c>
      <c r="V72" s="732">
        <v>0</v>
      </c>
      <c r="W72" s="732">
        <v>0</v>
      </c>
      <c r="X72" s="732">
        <v>0</v>
      </c>
      <c r="Z72" s="732">
        <v>0</v>
      </c>
      <c r="AA72" s="732">
        <v>1</v>
      </c>
      <c r="AB72" s="732">
        <v>1</v>
      </c>
      <c r="AC72" s="732">
        <v>0</v>
      </c>
      <c r="AD72" s="732" t="s">
        <v>318</v>
      </c>
      <c r="AE72" s="732">
        <v>0</v>
      </c>
      <c r="AH72" s="732">
        <v>0</v>
      </c>
      <c r="AI72" s="732">
        <v>0</v>
      </c>
      <c r="AJ72" s="732">
        <v>5104</v>
      </c>
      <c r="AK72" s="732" t="s">
        <v>787</v>
      </c>
      <c r="AL72" s="732" t="s">
        <v>339</v>
      </c>
      <c r="AM72" s="732">
        <v>0</v>
      </c>
      <c r="AN72" s="732">
        <v>0</v>
      </c>
      <c r="AO72" s="732">
        <v>0</v>
      </c>
      <c r="AP72" s="732">
        <v>0</v>
      </c>
      <c r="AQ72" s="732">
        <v>0</v>
      </c>
      <c r="AR72" s="732">
        <v>0</v>
      </c>
      <c r="AS72" s="732">
        <v>0</v>
      </c>
      <c r="AT72" s="732">
        <v>0</v>
      </c>
      <c r="AU72" s="732">
        <v>0</v>
      </c>
      <c r="AV72" s="732">
        <v>-223</v>
      </c>
      <c r="AW72" s="732">
        <v>10487556</v>
      </c>
      <c r="AX72" s="732">
        <v>10261172</v>
      </c>
      <c r="AY72" s="732">
        <v>7254856</v>
      </c>
      <c r="AZ72" s="732">
        <v>483031</v>
      </c>
      <c r="BA72" s="732">
        <v>0</v>
      </c>
      <c r="BB72" s="732">
        <v>13366</v>
      </c>
      <c r="BC72" s="732">
        <v>13366</v>
      </c>
      <c r="BD72" s="732">
        <v>17.028000000000002</v>
      </c>
      <c r="BE72" s="732">
        <v>0</v>
      </c>
      <c r="BF72" s="732">
        <v>8872043</v>
      </c>
      <c r="BG72" s="732">
        <v>0</v>
      </c>
      <c r="BH72" s="732">
        <v>0</v>
      </c>
      <c r="BI72" s="732">
        <v>0</v>
      </c>
      <c r="BJ72" s="732">
        <v>12</v>
      </c>
      <c r="BK72" s="732">
        <v>0</v>
      </c>
      <c r="BL72" s="732">
        <v>0</v>
      </c>
      <c r="BM72" s="732">
        <v>0</v>
      </c>
      <c r="BN72" s="732">
        <v>0</v>
      </c>
      <c r="BO72" s="732">
        <v>0</v>
      </c>
      <c r="BP72" s="732">
        <v>0</v>
      </c>
      <c r="BQ72" s="732">
        <v>5392</v>
      </c>
      <c r="BR72" s="732">
        <v>1</v>
      </c>
      <c r="BS72" s="732">
        <v>0</v>
      </c>
      <c r="BT72" s="732">
        <v>0</v>
      </c>
      <c r="BU72" s="732">
        <v>0</v>
      </c>
      <c r="BV72" s="732">
        <v>0</v>
      </c>
      <c r="BW72" s="732">
        <v>0</v>
      </c>
      <c r="BX72" s="732">
        <v>0</v>
      </c>
      <c r="BY72" s="732">
        <v>0</v>
      </c>
      <c r="BZ72" s="732">
        <v>0</v>
      </c>
      <c r="CA72" s="732">
        <v>0</v>
      </c>
      <c r="CB72" s="732">
        <v>0</v>
      </c>
      <c r="CC72" s="732">
        <v>0</v>
      </c>
      <c r="CG72" s="732">
        <v>0</v>
      </c>
      <c r="CH72" s="732">
        <v>226384</v>
      </c>
      <c r="CI72" s="732">
        <v>0</v>
      </c>
      <c r="CJ72" s="732">
        <v>5</v>
      </c>
      <c r="CK72" s="732">
        <v>0</v>
      </c>
      <c r="CL72" s="732">
        <v>0</v>
      </c>
      <c r="CN72" s="732">
        <v>0</v>
      </c>
      <c r="CO72" s="732">
        <v>1</v>
      </c>
      <c r="CP72" s="732">
        <v>0</v>
      </c>
      <c r="CQ72" s="732">
        <v>0</v>
      </c>
      <c r="CR72" s="732">
        <v>1180.0340000000001</v>
      </c>
      <c r="CS72" s="732">
        <v>0</v>
      </c>
      <c r="CT72" s="732">
        <v>0</v>
      </c>
      <c r="CU72" s="732">
        <v>0</v>
      </c>
      <c r="CV72" s="732">
        <v>0</v>
      </c>
      <c r="CW72" s="732">
        <v>0</v>
      </c>
      <c r="CX72" s="732">
        <v>0</v>
      </c>
      <c r="CY72" s="732">
        <v>0</v>
      </c>
      <c r="CZ72" s="732">
        <v>0</v>
      </c>
      <c r="DA72" s="732">
        <v>1</v>
      </c>
      <c r="DB72" s="732">
        <v>8120298</v>
      </c>
      <c r="DC72" s="732">
        <v>0</v>
      </c>
      <c r="DD72" s="732">
        <v>0</v>
      </c>
      <c r="DE72" s="732">
        <v>259024</v>
      </c>
      <c r="DF72" s="732">
        <v>259024</v>
      </c>
      <c r="DG72" s="732">
        <v>198</v>
      </c>
      <c r="DH72" s="732">
        <v>0</v>
      </c>
      <c r="DI72" s="732">
        <v>0</v>
      </c>
      <c r="DK72" s="732">
        <v>5392</v>
      </c>
      <c r="DL72" s="732">
        <v>0</v>
      </c>
      <c r="DM72" s="732">
        <v>723037</v>
      </c>
      <c r="DN72" s="732">
        <v>0</v>
      </c>
      <c r="DO72" s="732">
        <v>0</v>
      </c>
      <c r="DP72" s="732">
        <v>0</v>
      </c>
      <c r="DQ72" s="732">
        <v>0</v>
      </c>
      <c r="DR72" s="732">
        <v>0</v>
      </c>
      <c r="DS72" s="732">
        <v>0</v>
      </c>
      <c r="DT72" s="732">
        <v>0</v>
      </c>
      <c r="DU72" s="732">
        <v>0</v>
      </c>
      <c r="DV72" s="732">
        <v>0</v>
      </c>
      <c r="DW72" s="732">
        <v>0</v>
      </c>
      <c r="DX72" s="732">
        <v>0</v>
      </c>
      <c r="DY72" s="732">
        <v>0</v>
      </c>
      <c r="DZ72" s="732">
        <v>0</v>
      </c>
      <c r="EA72" s="732">
        <v>0</v>
      </c>
      <c r="EB72" s="732">
        <v>0</v>
      </c>
      <c r="EC72" s="732">
        <v>45.642000000000003</v>
      </c>
      <c r="ED72" s="732">
        <v>328399</v>
      </c>
      <c r="EE72" s="732">
        <v>0</v>
      </c>
      <c r="EF72" s="732">
        <v>0</v>
      </c>
      <c r="EG72" s="732">
        <v>0</v>
      </c>
      <c r="EH72" s="732">
        <v>394638</v>
      </c>
      <c r="EI72" s="732">
        <v>0</v>
      </c>
      <c r="EJ72" s="732">
        <v>0</v>
      </c>
      <c r="EK72" s="732">
        <v>16.361000000000001</v>
      </c>
      <c r="EL72" s="732">
        <v>0</v>
      </c>
      <c r="EM72" s="732">
        <v>0</v>
      </c>
      <c r="EN72" s="732">
        <v>2.25</v>
      </c>
      <c r="EO72" s="732">
        <v>0</v>
      </c>
      <c r="EP72" s="732">
        <v>0</v>
      </c>
      <c r="EQ72" s="732">
        <v>18.611000000000001</v>
      </c>
      <c r="ER72" s="732">
        <v>0</v>
      </c>
      <c r="ES72" s="732">
        <v>60.333000000000006</v>
      </c>
      <c r="ET72" s="732">
        <v>0</v>
      </c>
      <c r="EU72" s="732">
        <v>483031</v>
      </c>
      <c r="EV72" s="732">
        <v>0</v>
      </c>
      <c r="EW72" s="732">
        <v>0</v>
      </c>
      <c r="EX72" s="732">
        <v>0</v>
      </c>
      <c r="EZ72" s="732">
        <v>8632694</v>
      </c>
      <c r="FA72" s="732">
        <v>0</v>
      </c>
      <c r="FB72" s="732">
        <v>9115725</v>
      </c>
      <c r="FC72" s="732">
        <v>0.97326799999999991</v>
      </c>
      <c r="FD72" s="732">
        <v>0</v>
      </c>
      <c r="FE72" s="732">
        <v>1342474</v>
      </c>
      <c r="FF72" s="732">
        <v>286004</v>
      </c>
      <c r="FG72" s="732">
        <v>5.6818E-2</v>
      </c>
      <c r="FH72" s="732">
        <v>5.1494999999999999E-2</v>
      </c>
      <c r="FI72" s="732">
        <v>0</v>
      </c>
      <c r="FJ72" s="732">
        <v>0</v>
      </c>
      <c r="FK72" s="732">
        <v>1738.3480000000002</v>
      </c>
      <c r="FL72" s="732">
        <v>10970587</v>
      </c>
      <c r="FM72" s="732">
        <v>0</v>
      </c>
      <c r="FN72" s="732">
        <v>0</v>
      </c>
      <c r="FO72" s="732">
        <v>0</v>
      </c>
      <c r="FP72" s="732">
        <v>0</v>
      </c>
      <c r="FQ72" s="732">
        <v>0</v>
      </c>
      <c r="FR72" s="732">
        <v>0</v>
      </c>
      <c r="FS72" s="732">
        <v>0</v>
      </c>
      <c r="FT72" s="732">
        <v>0</v>
      </c>
      <c r="FU72" s="732">
        <v>0</v>
      </c>
      <c r="FV72" s="732">
        <v>0</v>
      </c>
      <c r="FW72" s="732">
        <v>0</v>
      </c>
      <c r="FX72" s="732">
        <v>0</v>
      </c>
      <c r="FY72" s="732">
        <v>0</v>
      </c>
      <c r="FZ72" s="732">
        <v>0</v>
      </c>
      <c r="GA72" s="732">
        <v>0</v>
      </c>
      <c r="GB72" s="732">
        <v>0</v>
      </c>
      <c r="GC72" s="732">
        <v>0</v>
      </c>
      <c r="GD72" s="732">
        <v>0</v>
      </c>
      <c r="GF72" s="732">
        <v>0</v>
      </c>
      <c r="GG72" s="732">
        <v>0</v>
      </c>
      <c r="GH72" s="732">
        <v>0</v>
      </c>
      <c r="GI72" s="732">
        <v>0</v>
      </c>
      <c r="GJ72" s="732">
        <v>0</v>
      </c>
      <c r="GK72" s="732">
        <v>4971</v>
      </c>
      <c r="GL72" s="732">
        <v>0</v>
      </c>
      <c r="GM72" s="732">
        <v>0</v>
      </c>
      <c r="GN72" s="732">
        <v>0</v>
      </c>
      <c r="GO72" s="732">
        <v>0</v>
      </c>
      <c r="GP72" s="732">
        <v>10744203</v>
      </c>
      <c r="GQ72" s="732">
        <v>10744203</v>
      </c>
      <c r="GR72" s="732">
        <v>0</v>
      </c>
      <c r="GS72" s="732">
        <v>0</v>
      </c>
      <c r="GT72" s="732">
        <v>0</v>
      </c>
      <c r="HB72" s="732">
        <v>292382768</v>
      </c>
      <c r="HC72" s="732">
        <v>4.6019999999999998E-2</v>
      </c>
      <c r="HD72" s="732">
        <v>226384</v>
      </c>
      <c r="IE72" s="732">
        <v>0</v>
      </c>
    </row>
    <row r="73" spans="1:239" x14ac:dyDescent="0.2">
      <c r="A73" s="734">
        <v>68803</v>
      </c>
      <c r="B73" s="734">
        <v>31709</v>
      </c>
      <c r="C73" s="732">
        <v>35</v>
      </c>
      <c r="D73" s="732">
        <v>2021</v>
      </c>
      <c r="E73" s="732">
        <v>5392</v>
      </c>
      <c r="F73" s="732">
        <v>0</v>
      </c>
      <c r="G73" s="732">
        <v>764.81200000000001</v>
      </c>
      <c r="H73" s="732">
        <v>725.82500000000005</v>
      </c>
      <c r="I73" s="732">
        <v>725.82500000000005</v>
      </c>
      <c r="J73" s="732">
        <v>764.81200000000001</v>
      </c>
      <c r="K73" s="732">
        <v>0</v>
      </c>
      <c r="L73" s="732">
        <v>6541</v>
      </c>
      <c r="M73" s="732">
        <v>0</v>
      </c>
      <c r="N73" s="732">
        <v>0</v>
      </c>
      <c r="P73" s="732">
        <v>726.15700000000004</v>
      </c>
      <c r="Q73" s="732">
        <v>0</v>
      </c>
      <c r="R73" s="732">
        <v>298867</v>
      </c>
      <c r="S73" s="732">
        <v>411.57400000000001</v>
      </c>
      <c r="U73" s="732">
        <v>209067</v>
      </c>
      <c r="V73" s="732">
        <v>14.243</v>
      </c>
      <c r="W73" s="732">
        <v>9316</v>
      </c>
      <c r="X73" s="732">
        <v>9316</v>
      </c>
      <c r="Z73" s="732">
        <v>0</v>
      </c>
      <c r="AA73" s="732">
        <v>1</v>
      </c>
      <c r="AB73" s="732">
        <v>1</v>
      </c>
      <c r="AC73" s="732">
        <v>0</v>
      </c>
      <c r="AD73" s="732" t="s">
        <v>318</v>
      </c>
      <c r="AE73" s="732">
        <v>0</v>
      </c>
      <c r="AH73" s="732">
        <v>0</v>
      </c>
      <c r="AI73" s="732">
        <v>0</v>
      </c>
      <c r="AJ73" s="732">
        <v>5104</v>
      </c>
      <c r="AK73" s="732" t="s">
        <v>787</v>
      </c>
      <c r="AL73" s="732" t="s">
        <v>340</v>
      </c>
      <c r="AM73" s="732">
        <v>0</v>
      </c>
      <c r="AN73" s="732">
        <v>0</v>
      </c>
      <c r="AO73" s="732">
        <v>0</v>
      </c>
      <c r="AP73" s="732">
        <v>0</v>
      </c>
      <c r="AQ73" s="732">
        <v>0</v>
      </c>
      <c r="AR73" s="732">
        <v>0</v>
      </c>
      <c r="AS73" s="732">
        <v>0</v>
      </c>
      <c r="AT73" s="732">
        <v>0</v>
      </c>
      <c r="AU73" s="732">
        <v>0</v>
      </c>
      <c r="AV73" s="732">
        <v>-54998</v>
      </c>
      <c r="AW73" s="732">
        <v>6413236</v>
      </c>
      <c r="AX73" s="732">
        <v>6210379</v>
      </c>
      <c r="AY73" s="732">
        <v>3851084</v>
      </c>
      <c r="AZ73" s="732">
        <v>364317</v>
      </c>
      <c r="BA73" s="732">
        <v>0</v>
      </c>
      <c r="BB73" s="732">
        <v>30016</v>
      </c>
      <c r="BC73" s="732">
        <v>30016</v>
      </c>
      <c r="BD73" s="732">
        <v>38.241</v>
      </c>
      <c r="BE73" s="732">
        <v>0</v>
      </c>
      <c r="BF73" s="732">
        <v>5375020</v>
      </c>
      <c r="BG73" s="732">
        <v>0</v>
      </c>
      <c r="BH73" s="732">
        <v>238</v>
      </c>
      <c r="BI73" s="732">
        <v>65450</v>
      </c>
      <c r="BJ73" s="732">
        <v>12</v>
      </c>
      <c r="BK73" s="732">
        <v>0</v>
      </c>
      <c r="BL73" s="732">
        <v>0</v>
      </c>
      <c r="BM73" s="732">
        <v>0</v>
      </c>
      <c r="BN73" s="732">
        <v>0</v>
      </c>
      <c r="BO73" s="732">
        <v>0</v>
      </c>
      <c r="BP73" s="732">
        <v>0</v>
      </c>
      <c r="BQ73" s="732">
        <v>5392</v>
      </c>
      <c r="BR73" s="732">
        <v>1</v>
      </c>
      <c r="BS73" s="732">
        <v>0</v>
      </c>
      <c r="BT73" s="732">
        <v>0</v>
      </c>
      <c r="BU73" s="732">
        <v>0</v>
      </c>
      <c r="BV73" s="732">
        <v>0</v>
      </c>
      <c r="BW73" s="732">
        <v>0</v>
      </c>
      <c r="BX73" s="732">
        <v>0</v>
      </c>
      <c r="BY73" s="732">
        <v>0</v>
      </c>
      <c r="BZ73" s="732">
        <v>0</v>
      </c>
      <c r="CA73" s="732">
        <v>0</v>
      </c>
      <c r="CB73" s="732">
        <v>0</v>
      </c>
      <c r="CC73" s="732">
        <v>0</v>
      </c>
      <c r="CG73" s="732">
        <v>0</v>
      </c>
      <c r="CH73" s="732">
        <v>137407</v>
      </c>
      <c r="CI73" s="732">
        <v>0</v>
      </c>
      <c r="CJ73" s="732">
        <v>4</v>
      </c>
      <c r="CK73" s="732">
        <v>0</v>
      </c>
      <c r="CL73" s="732">
        <v>0</v>
      </c>
      <c r="CN73" s="732">
        <v>0</v>
      </c>
      <c r="CO73" s="732">
        <v>1</v>
      </c>
      <c r="CP73" s="732">
        <v>0</v>
      </c>
      <c r="CQ73" s="732">
        <v>0</v>
      </c>
      <c r="CR73" s="732">
        <v>721.59500000000003</v>
      </c>
      <c r="CS73" s="732">
        <v>0</v>
      </c>
      <c r="CT73" s="732">
        <v>0</v>
      </c>
      <c r="CU73" s="732">
        <v>0</v>
      </c>
      <c r="CV73" s="732">
        <v>0</v>
      </c>
      <c r="CW73" s="732">
        <v>0</v>
      </c>
      <c r="CX73" s="732">
        <v>0</v>
      </c>
      <c r="CY73" s="732">
        <v>0</v>
      </c>
      <c r="CZ73" s="732">
        <v>0</v>
      </c>
      <c r="DA73" s="732">
        <v>1</v>
      </c>
      <c r="DB73" s="732">
        <v>4747621</v>
      </c>
      <c r="DC73" s="732">
        <v>0</v>
      </c>
      <c r="DD73" s="732">
        <v>0</v>
      </c>
      <c r="DE73" s="732">
        <v>177915</v>
      </c>
      <c r="DF73" s="732">
        <v>177915</v>
      </c>
      <c r="DG73" s="732">
        <v>136</v>
      </c>
      <c r="DH73" s="732">
        <v>0</v>
      </c>
      <c r="DI73" s="732">
        <v>0</v>
      </c>
      <c r="DK73" s="732">
        <v>5392</v>
      </c>
      <c r="DL73" s="732">
        <v>0</v>
      </c>
      <c r="DM73" s="732">
        <v>222231</v>
      </c>
      <c r="DN73" s="732">
        <v>0</v>
      </c>
      <c r="DO73" s="732">
        <v>0</v>
      </c>
      <c r="DP73" s="732">
        <v>0</v>
      </c>
      <c r="DQ73" s="732">
        <v>0</v>
      </c>
      <c r="DR73" s="732">
        <v>0</v>
      </c>
      <c r="DS73" s="732">
        <v>0</v>
      </c>
      <c r="DT73" s="732">
        <v>0</v>
      </c>
      <c r="DU73" s="732">
        <v>0</v>
      </c>
      <c r="DV73" s="732">
        <v>0</v>
      </c>
      <c r="DW73" s="732">
        <v>0</v>
      </c>
      <c r="DX73" s="732">
        <v>0</v>
      </c>
      <c r="DY73" s="732">
        <v>0</v>
      </c>
      <c r="DZ73" s="732">
        <v>0</v>
      </c>
      <c r="EA73" s="732">
        <v>0</v>
      </c>
      <c r="EB73" s="732">
        <v>0</v>
      </c>
      <c r="EC73" s="732">
        <v>26.400000000000002</v>
      </c>
      <c r="ED73" s="732">
        <v>189951</v>
      </c>
      <c r="EE73" s="732">
        <v>0</v>
      </c>
      <c r="EF73" s="732">
        <v>0</v>
      </c>
      <c r="EG73" s="732">
        <v>0</v>
      </c>
      <c r="EH73" s="732">
        <v>32280</v>
      </c>
      <c r="EI73" s="732">
        <v>0</v>
      </c>
      <c r="EJ73" s="732">
        <v>0</v>
      </c>
      <c r="EK73" s="732">
        <v>0</v>
      </c>
      <c r="EL73" s="732">
        <v>0</v>
      </c>
      <c r="EM73" s="732">
        <v>0</v>
      </c>
      <c r="EN73" s="732">
        <v>0.9870000000000001</v>
      </c>
      <c r="EO73" s="732">
        <v>0</v>
      </c>
      <c r="EP73" s="732">
        <v>0</v>
      </c>
      <c r="EQ73" s="732">
        <v>0.9870000000000001</v>
      </c>
      <c r="ER73" s="732">
        <v>0</v>
      </c>
      <c r="ES73" s="732">
        <v>4.9350000000000005</v>
      </c>
      <c r="ET73" s="732">
        <v>0</v>
      </c>
      <c r="EU73" s="732">
        <v>364317</v>
      </c>
      <c r="EV73" s="732">
        <v>0</v>
      </c>
      <c r="EW73" s="732">
        <v>0</v>
      </c>
      <c r="EX73" s="732">
        <v>0</v>
      </c>
      <c r="EZ73" s="732">
        <v>5223785</v>
      </c>
      <c r="FA73" s="732">
        <v>0</v>
      </c>
      <c r="FB73" s="732">
        <v>5588102</v>
      </c>
      <c r="FC73" s="732">
        <v>0.97326799999999991</v>
      </c>
      <c r="FD73" s="732">
        <v>0</v>
      </c>
      <c r="FE73" s="732">
        <v>813322</v>
      </c>
      <c r="FF73" s="732">
        <v>173272</v>
      </c>
      <c r="FG73" s="732">
        <v>5.6818E-2</v>
      </c>
      <c r="FH73" s="732">
        <v>5.1494999999999999E-2</v>
      </c>
      <c r="FI73" s="732">
        <v>0</v>
      </c>
      <c r="FJ73" s="732">
        <v>0</v>
      </c>
      <c r="FK73" s="732">
        <v>1053.1570000000002</v>
      </c>
      <c r="FL73" s="732">
        <v>6712103</v>
      </c>
      <c r="FM73" s="732">
        <v>0</v>
      </c>
      <c r="FN73" s="732">
        <v>0</v>
      </c>
      <c r="FO73" s="732">
        <v>0</v>
      </c>
      <c r="FP73" s="732">
        <v>0</v>
      </c>
      <c r="FQ73" s="732">
        <v>0</v>
      </c>
      <c r="FR73" s="732">
        <v>0</v>
      </c>
      <c r="FS73" s="732">
        <v>0</v>
      </c>
      <c r="FT73" s="732">
        <v>0</v>
      </c>
      <c r="FU73" s="732">
        <v>0</v>
      </c>
      <c r="FV73" s="732">
        <v>0</v>
      </c>
      <c r="FW73" s="732">
        <v>0</v>
      </c>
      <c r="FX73" s="732">
        <v>0</v>
      </c>
      <c r="FY73" s="732">
        <v>0</v>
      </c>
      <c r="FZ73" s="732">
        <v>0</v>
      </c>
      <c r="GA73" s="732">
        <v>0</v>
      </c>
      <c r="GB73" s="732">
        <v>335553</v>
      </c>
      <c r="GC73" s="732">
        <v>335553</v>
      </c>
      <c r="GD73" s="732">
        <v>38</v>
      </c>
      <c r="GF73" s="732">
        <v>0</v>
      </c>
      <c r="GG73" s="732">
        <v>0</v>
      </c>
      <c r="GH73" s="732">
        <v>0</v>
      </c>
      <c r="GI73" s="732">
        <v>0</v>
      </c>
      <c r="GJ73" s="732">
        <v>0</v>
      </c>
      <c r="GK73" s="732">
        <v>0</v>
      </c>
      <c r="GL73" s="732">
        <v>0</v>
      </c>
      <c r="GM73" s="732">
        <v>0</v>
      </c>
      <c r="GN73" s="732">
        <v>0</v>
      </c>
      <c r="GO73" s="732">
        <v>0</v>
      </c>
      <c r="GP73" s="732">
        <v>6574696</v>
      </c>
      <c r="GQ73" s="732">
        <v>6574696</v>
      </c>
      <c r="GR73" s="732">
        <v>0</v>
      </c>
      <c r="GS73" s="732">
        <v>0</v>
      </c>
      <c r="GT73" s="732">
        <v>0</v>
      </c>
      <c r="HB73" s="732">
        <v>292382768</v>
      </c>
      <c r="HC73" s="732">
        <v>4.6019999999999998E-2</v>
      </c>
      <c r="HD73" s="732">
        <v>137407</v>
      </c>
      <c r="IE73" s="732">
        <v>0</v>
      </c>
    </row>
    <row r="74" spans="1:239" x14ac:dyDescent="0.2">
      <c r="A74" s="734">
        <v>70801</v>
      </c>
      <c r="B74" s="734">
        <v>31709</v>
      </c>
      <c r="C74" s="732">
        <v>35</v>
      </c>
      <c r="D74" s="732">
        <v>2021</v>
      </c>
      <c r="E74" s="732">
        <v>5392</v>
      </c>
      <c r="F74" s="732">
        <v>0</v>
      </c>
      <c r="G74" s="732">
        <v>2429.143</v>
      </c>
      <c r="H74" s="732">
        <v>2209.2860000000001</v>
      </c>
      <c r="I74" s="732">
        <v>2209.2860000000001</v>
      </c>
      <c r="J74" s="732">
        <v>2429.143</v>
      </c>
      <c r="K74" s="732">
        <v>0</v>
      </c>
      <c r="L74" s="732">
        <v>6541</v>
      </c>
      <c r="M74" s="732">
        <v>0</v>
      </c>
      <c r="N74" s="732">
        <v>0</v>
      </c>
      <c r="P74" s="732">
        <v>2382.7650000000003</v>
      </c>
      <c r="Q74" s="732">
        <v>0</v>
      </c>
      <c r="R74" s="732">
        <v>980684</v>
      </c>
      <c r="S74" s="732">
        <v>411.57400000000001</v>
      </c>
      <c r="U74" s="732">
        <v>686020</v>
      </c>
      <c r="V74" s="732">
        <v>1237.08</v>
      </c>
      <c r="W74" s="732">
        <v>809174</v>
      </c>
      <c r="X74" s="732">
        <v>809174</v>
      </c>
      <c r="Z74" s="732">
        <v>0</v>
      </c>
      <c r="AA74" s="732">
        <v>1</v>
      </c>
      <c r="AB74" s="732">
        <v>1</v>
      </c>
      <c r="AC74" s="732">
        <v>0</v>
      </c>
      <c r="AD74" s="732" t="s">
        <v>318</v>
      </c>
      <c r="AE74" s="732">
        <v>0</v>
      </c>
      <c r="AH74" s="732">
        <v>0</v>
      </c>
      <c r="AI74" s="732">
        <v>0</v>
      </c>
      <c r="AJ74" s="732">
        <v>5104</v>
      </c>
      <c r="AK74" s="732" t="s">
        <v>787</v>
      </c>
      <c r="AL74" s="732" t="s">
        <v>51</v>
      </c>
      <c r="AM74" s="732">
        <v>0</v>
      </c>
      <c r="AN74" s="732">
        <v>0</v>
      </c>
      <c r="AO74" s="732">
        <v>0</v>
      </c>
      <c r="AP74" s="732">
        <v>0</v>
      </c>
      <c r="AQ74" s="732">
        <v>0</v>
      </c>
      <c r="AR74" s="732">
        <v>0</v>
      </c>
      <c r="AS74" s="732">
        <v>0</v>
      </c>
      <c r="AT74" s="732">
        <v>0</v>
      </c>
      <c r="AU74" s="732">
        <v>0</v>
      </c>
      <c r="AV74" s="732">
        <v>-1272110</v>
      </c>
      <c r="AW74" s="732">
        <v>25634313</v>
      </c>
      <c r="AX74" s="732">
        <v>24925419</v>
      </c>
      <c r="AY74" s="732">
        <v>15247262</v>
      </c>
      <c r="AZ74" s="732">
        <v>1176759</v>
      </c>
      <c r="BA74" s="732">
        <v>150.083</v>
      </c>
      <c r="BB74" s="732">
        <v>95334</v>
      </c>
      <c r="BC74" s="732">
        <v>95334</v>
      </c>
      <c r="BD74" s="732">
        <v>121.45700000000001</v>
      </c>
      <c r="BE74" s="732">
        <v>0</v>
      </c>
      <c r="BF74" s="732">
        <v>21328512</v>
      </c>
      <c r="BG74" s="732">
        <v>0</v>
      </c>
      <c r="BH74" s="732">
        <v>713</v>
      </c>
      <c r="BI74" s="732">
        <v>196075</v>
      </c>
      <c r="BJ74" s="732">
        <v>12</v>
      </c>
      <c r="BK74" s="732">
        <v>0</v>
      </c>
      <c r="BL74" s="732">
        <v>0</v>
      </c>
      <c r="BM74" s="732">
        <v>0</v>
      </c>
      <c r="BN74" s="732">
        <v>0</v>
      </c>
      <c r="BO74" s="732">
        <v>0</v>
      </c>
      <c r="BP74" s="732">
        <v>0</v>
      </c>
      <c r="BQ74" s="732">
        <v>5392</v>
      </c>
      <c r="BR74" s="732">
        <v>1</v>
      </c>
      <c r="BS74" s="732">
        <v>0</v>
      </c>
      <c r="BT74" s="732">
        <v>0</v>
      </c>
      <c r="BU74" s="732">
        <v>0</v>
      </c>
      <c r="BV74" s="732">
        <v>0</v>
      </c>
      <c r="BW74" s="732">
        <v>0</v>
      </c>
      <c r="BX74" s="732">
        <v>0</v>
      </c>
      <c r="BY74" s="732">
        <v>0</v>
      </c>
      <c r="BZ74" s="732">
        <v>0</v>
      </c>
      <c r="CA74" s="732">
        <v>0</v>
      </c>
      <c r="CB74" s="732">
        <v>0</v>
      </c>
      <c r="CC74" s="732">
        <v>0</v>
      </c>
      <c r="CG74" s="732">
        <v>0</v>
      </c>
      <c r="CH74" s="732">
        <v>512819</v>
      </c>
      <c r="CI74" s="732">
        <v>0</v>
      </c>
      <c r="CJ74" s="732">
        <v>4</v>
      </c>
      <c r="CK74" s="732">
        <v>0</v>
      </c>
      <c r="CL74" s="732">
        <v>0</v>
      </c>
      <c r="CN74" s="732">
        <v>0</v>
      </c>
      <c r="CO74" s="732">
        <v>1</v>
      </c>
      <c r="CP74" s="732">
        <v>0</v>
      </c>
      <c r="CQ74" s="732">
        <v>5.4170000000000007</v>
      </c>
      <c r="CR74" s="732">
        <v>2254.2380000000003</v>
      </c>
      <c r="CS74" s="732">
        <v>0</v>
      </c>
      <c r="CT74" s="732">
        <v>0</v>
      </c>
      <c r="CU74" s="732">
        <v>0</v>
      </c>
      <c r="CV74" s="732">
        <v>0</v>
      </c>
      <c r="CW74" s="732">
        <v>0</v>
      </c>
      <c r="CX74" s="732">
        <v>0</v>
      </c>
      <c r="CY74" s="732">
        <v>0</v>
      </c>
      <c r="CZ74" s="732">
        <v>0</v>
      </c>
      <c r="DA74" s="732">
        <v>1</v>
      </c>
      <c r="DB74" s="732">
        <v>14450940</v>
      </c>
      <c r="DC74" s="732">
        <v>0</v>
      </c>
      <c r="DD74" s="732">
        <v>0</v>
      </c>
      <c r="DE74" s="732">
        <v>3428570</v>
      </c>
      <c r="DF74" s="732">
        <v>3428570</v>
      </c>
      <c r="DG74" s="732">
        <v>2620.83</v>
      </c>
      <c r="DH74" s="732">
        <v>0</v>
      </c>
      <c r="DI74" s="732">
        <v>0</v>
      </c>
      <c r="DK74" s="732">
        <v>5392</v>
      </c>
      <c r="DL74" s="732">
        <v>0</v>
      </c>
      <c r="DM74" s="732">
        <v>1743944</v>
      </c>
      <c r="DN74" s="732">
        <v>0</v>
      </c>
      <c r="DO74" s="732">
        <v>0</v>
      </c>
      <c r="DP74" s="732">
        <v>0</v>
      </c>
      <c r="DQ74" s="732">
        <v>0</v>
      </c>
      <c r="DR74" s="732">
        <v>0</v>
      </c>
      <c r="DS74" s="732">
        <v>0</v>
      </c>
      <c r="DT74" s="732">
        <v>0</v>
      </c>
      <c r="DU74" s="732">
        <v>0</v>
      </c>
      <c r="DV74" s="732">
        <v>0</v>
      </c>
      <c r="DW74" s="732">
        <v>0</v>
      </c>
      <c r="DX74" s="732">
        <v>0</v>
      </c>
      <c r="DY74" s="732">
        <v>0</v>
      </c>
      <c r="DZ74" s="732">
        <v>0</v>
      </c>
      <c r="EA74" s="732">
        <v>0</v>
      </c>
      <c r="EB74" s="732">
        <v>0</v>
      </c>
      <c r="EC74" s="732">
        <v>65.682000000000002</v>
      </c>
      <c r="ED74" s="732">
        <v>472589</v>
      </c>
      <c r="EE74" s="732">
        <v>0</v>
      </c>
      <c r="EF74" s="732">
        <v>0</v>
      </c>
      <c r="EG74" s="732">
        <v>0</v>
      </c>
      <c r="EH74" s="732">
        <v>1271355</v>
      </c>
      <c r="EI74" s="732">
        <v>0</v>
      </c>
      <c r="EJ74" s="732">
        <v>0</v>
      </c>
      <c r="EK74" s="732">
        <v>59.594000000000001</v>
      </c>
      <c r="EL74" s="732">
        <v>0</v>
      </c>
      <c r="EM74" s="732">
        <v>0.36499999999999999</v>
      </c>
      <c r="EN74" s="732">
        <v>2.8980000000000001</v>
      </c>
      <c r="EO74" s="732">
        <v>0</v>
      </c>
      <c r="EP74" s="732">
        <v>0</v>
      </c>
      <c r="EQ74" s="732">
        <v>62.857000000000006</v>
      </c>
      <c r="ER74" s="732">
        <v>0</v>
      </c>
      <c r="ES74" s="732">
        <v>194.36700000000002</v>
      </c>
      <c r="ET74" s="732">
        <v>76396</v>
      </c>
      <c r="EU74" s="732">
        <v>1176759</v>
      </c>
      <c r="EV74" s="732">
        <v>0</v>
      </c>
      <c r="EW74" s="732">
        <v>0</v>
      </c>
      <c r="EX74" s="732">
        <v>0</v>
      </c>
      <c r="EZ74" s="732">
        <v>21010534</v>
      </c>
      <c r="FA74" s="732">
        <v>0</v>
      </c>
      <c r="FB74" s="732">
        <v>22187293</v>
      </c>
      <c r="FC74" s="732">
        <v>0.97326799999999991</v>
      </c>
      <c r="FD74" s="732">
        <v>0</v>
      </c>
      <c r="FE74" s="732">
        <v>3227327</v>
      </c>
      <c r="FF74" s="732">
        <v>687558</v>
      </c>
      <c r="FG74" s="732">
        <v>5.6818E-2</v>
      </c>
      <c r="FH74" s="732">
        <v>5.1494999999999999E-2</v>
      </c>
      <c r="FI74" s="732">
        <v>0</v>
      </c>
      <c r="FJ74" s="732">
        <v>0</v>
      </c>
      <c r="FK74" s="732">
        <v>4179.0120000000006</v>
      </c>
      <c r="FL74" s="732">
        <v>26614997</v>
      </c>
      <c r="FM74" s="732">
        <v>0</v>
      </c>
      <c r="FN74" s="732">
        <v>0</v>
      </c>
      <c r="FO74" s="732">
        <v>47554</v>
      </c>
      <c r="FP74" s="732">
        <v>0</v>
      </c>
      <c r="FQ74" s="732">
        <v>76891</v>
      </c>
      <c r="FR74" s="732">
        <v>47554</v>
      </c>
      <c r="FS74" s="732">
        <v>29337</v>
      </c>
      <c r="FT74" s="732">
        <v>0</v>
      </c>
      <c r="FU74" s="732">
        <v>0</v>
      </c>
      <c r="FV74" s="732">
        <v>0</v>
      </c>
      <c r="FW74" s="732">
        <v>0</v>
      </c>
      <c r="FX74" s="732">
        <v>0</v>
      </c>
      <c r="FY74" s="732">
        <v>0</v>
      </c>
      <c r="FZ74" s="732">
        <v>0</v>
      </c>
      <c r="GA74" s="732">
        <v>0</v>
      </c>
      <c r="GB74" s="732">
        <v>1386365</v>
      </c>
      <c r="GC74" s="732">
        <v>1386365</v>
      </c>
      <c r="GD74" s="732">
        <v>157</v>
      </c>
      <c r="GF74" s="732">
        <v>0</v>
      </c>
      <c r="GG74" s="732">
        <v>0</v>
      </c>
      <c r="GH74" s="732">
        <v>0</v>
      </c>
      <c r="GI74" s="732">
        <v>0</v>
      </c>
      <c r="GJ74" s="732">
        <v>0</v>
      </c>
      <c r="GK74" s="732">
        <v>5151</v>
      </c>
      <c r="GL74" s="732">
        <v>7938</v>
      </c>
      <c r="GM74" s="732">
        <v>0</v>
      </c>
      <c r="GN74" s="732">
        <v>0</v>
      </c>
      <c r="GO74" s="732">
        <v>0</v>
      </c>
      <c r="GP74" s="732">
        <v>26102178</v>
      </c>
      <c r="GQ74" s="732">
        <v>26102178</v>
      </c>
      <c r="GR74" s="732">
        <v>0</v>
      </c>
      <c r="GS74" s="732">
        <v>0</v>
      </c>
      <c r="GT74" s="732">
        <v>0</v>
      </c>
      <c r="HB74" s="732">
        <v>292382768</v>
      </c>
      <c r="HC74" s="732">
        <v>4.6019999999999998E-2</v>
      </c>
      <c r="HD74" s="732">
        <v>436423</v>
      </c>
      <c r="IE74" s="732">
        <v>500.65000000000003</v>
      </c>
    </row>
    <row r="75" spans="1:239" x14ac:dyDescent="0.2">
      <c r="A75" s="734">
        <v>71801</v>
      </c>
      <c r="B75" s="734">
        <v>31709</v>
      </c>
      <c r="C75" s="732">
        <v>35</v>
      </c>
      <c r="D75" s="732">
        <v>2021</v>
      </c>
      <c r="E75" s="732">
        <v>5392</v>
      </c>
      <c r="F75" s="732">
        <v>0</v>
      </c>
      <c r="G75" s="732">
        <v>1138.675</v>
      </c>
      <c r="H75" s="732">
        <v>1079.0710000000001</v>
      </c>
      <c r="I75" s="732">
        <v>1079.0710000000001</v>
      </c>
      <c r="J75" s="732">
        <v>1138.675</v>
      </c>
      <c r="K75" s="732">
        <v>0</v>
      </c>
      <c r="L75" s="732">
        <v>6541</v>
      </c>
      <c r="M75" s="732">
        <v>0</v>
      </c>
      <c r="N75" s="732">
        <v>0</v>
      </c>
      <c r="P75" s="732">
        <v>975.82300000000009</v>
      </c>
      <c r="Q75" s="732">
        <v>0</v>
      </c>
      <c r="R75" s="732">
        <v>401623</v>
      </c>
      <c r="S75" s="732">
        <v>411.57400000000001</v>
      </c>
      <c r="U75" s="732">
        <v>280948</v>
      </c>
      <c r="V75" s="732">
        <v>362.14300000000003</v>
      </c>
      <c r="W75" s="732">
        <v>236878</v>
      </c>
      <c r="X75" s="732">
        <v>236878</v>
      </c>
      <c r="Z75" s="732">
        <v>0</v>
      </c>
      <c r="AA75" s="732">
        <v>1</v>
      </c>
      <c r="AB75" s="732">
        <v>1</v>
      </c>
      <c r="AC75" s="732">
        <v>0</v>
      </c>
      <c r="AD75" s="732" t="s">
        <v>318</v>
      </c>
      <c r="AE75" s="732">
        <v>0</v>
      </c>
      <c r="AH75" s="732">
        <v>0</v>
      </c>
      <c r="AI75" s="732">
        <v>0</v>
      </c>
      <c r="AJ75" s="732">
        <v>5104</v>
      </c>
      <c r="AK75" s="732" t="s">
        <v>787</v>
      </c>
      <c r="AL75" s="732" t="s">
        <v>86</v>
      </c>
      <c r="AM75" s="732">
        <v>0</v>
      </c>
      <c r="AN75" s="732">
        <v>0</v>
      </c>
      <c r="AO75" s="732">
        <v>0</v>
      </c>
      <c r="AP75" s="732">
        <v>0</v>
      </c>
      <c r="AQ75" s="732">
        <v>0</v>
      </c>
      <c r="AR75" s="732">
        <v>0</v>
      </c>
      <c r="AS75" s="732">
        <v>0</v>
      </c>
      <c r="AT75" s="732">
        <v>0</v>
      </c>
      <c r="AU75" s="732">
        <v>0</v>
      </c>
      <c r="AV75" s="732">
        <v>-6735</v>
      </c>
      <c r="AW75" s="732">
        <v>10316702</v>
      </c>
      <c r="AX75" s="732">
        <v>9988778</v>
      </c>
      <c r="AY75" s="732">
        <v>6327067</v>
      </c>
      <c r="AZ75" s="732">
        <v>514221</v>
      </c>
      <c r="BA75" s="732">
        <v>21.5</v>
      </c>
      <c r="BB75" s="732">
        <v>0</v>
      </c>
      <c r="BC75" s="732">
        <v>0</v>
      </c>
      <c r="BD75" s="732">
        <v>0</v>
      </c>
      <c r="BE75" s="732">
        <v>0</v>
      </c>
      <c r="BF75" s="732">
        <v>8579890</v>
      </c>
      <c r="BG75" s="732">
        <v>0</v>
      </c>
      <c r="BH75" s="732">
        <v>146.00300000000001</v>
      </c>
      <c r="BI75" s="732">
        <v>40151</v>
      </c>
      <c r="BJ75" s="732">
        <v>12</v>
      </c>
      <c r="BK75" s="732">
        <v>0</v>
      </c>
      <c r="BL75" s="732">
        <v>0</v>
      </c>
      <c r="BM75" s="732">
        <v>0</v>
      </c>
      <c r="BN75" s="732">
        <v>0</v>
      </c>
      <c r="BO75" s="732">
        <v>0</v>
      </c>
      <c r="BP75" s="732">
        <v>0</v>
      </c>
      <c r="BQ75" s="732">
        <v>5392</v>
      </c>
      <c r="BR75" s="732">
        <v>1</v>
      </c>
      <c r="BS75" s="732">
        <v>0</v>
      </c>
      <c r="BT75" s="732">
        <v>0</v>
      </c>
      <c r="BU75" s="732">
        <v>0</v>
      </c>
      <c r="BV75" s="732">
        <v>0</v>
      </c>
      <c r="BW75" s="732">
        <v>0</v>
      </c>
      <c r="BX75" s="732">
        <v>0</v>
      </c>
      <c r="BY75" s="732">
        <v>0</v>
      </c>
      <c r="BZ75" s="732">
        <v>0</v>
      </c>
      <c r="CA75" s="732">
        <v>72.447000000000003</v>
      </c>
      <c r="CB75" s="732">
        <v>72447</v>
      </c>
      <c r="CC75" s="732">
        <v>0</v>
      </c>
      <c r="CG75" s="732">
        <v>0</v>
      </c>
      <c r="CH75" s="732">
        <v>215326</v>
      </c>
      <c r="CI75" s="732">
        <v>0</v>
      </c>
      <c r="CJ75" s="732">
        <v>4</v>
      </c>
      <c r="CK75" s="732">
        <v>0</v>
      </c>
      <c r="CL75" s="732">
        <v>0</v>
      </c>
      <c r="CN75" s="732">
        <v>0</v>
      </c>
      <c r="CO75" s="732">
        <v>1</v>
      </c>
      <c r="CP75" s="732">
        <v>0</v>
      </c>
      <c r="CQ75" s="732">
        <v>0</v>
      </c>
      <c r="CR75" s="732">
        <v>960.904</v>
      </c>
      <c r="CS75" s="732">
        <v>0</v>
      </c>
      <c r="CT75" s="732">
        <v>0</v>
      </c>
      <c r="CU75" s="732">
        <v>0</v>
      </c>
      <c r="CV75" s="732">
        <v>0</v>
      </c>
      <c r="CW75" s="732">
        <v>0</v>
      </c>
      <c r="CX75" s="732">
        <v>0</v>
      </c>
      <c r="CY75" s="732">
        <v>0</v>
      </c>
      <c r="CZ75" s="732">
        <v>0</v>
      </c>
      <c r="DA75" s="732">
        <v>1</v>
      </c>
      <c r="DB75" s="732">
        <v>7058203</v>
      </c>
      <c r="DC75" s="732">
        <v>0</v>
      </c>
      <c r="DD75" s="732">
        <v>0</v>
      </c>
      <c r="DE75" s="732">
        <v>721250</v>
      </c>
      <c r="DF75" s="732">
        <v>721250</v>
      </c>
      <c r="DG75" s="732">
        <v>551.33000000000004</v>
      </c>
      <c r="DH75" s="732">
        <v>0</v>
      </c>
      <c r="DI75" s="732">
        <v>0</v>
      </c>
      <c r="DK75" s="732">
        <v>5392</v>
      </c>
      <c r="DL75" s="732">
        <v>0</v>
      </c>
      <c r="DM75" s="732">
        <v>292108</v>
      </c>
      <c r="DN75" s="732">
        <v>0</v>
      </c>
      <c r="DO75" s="732">
        <v>0</v>
      </c>
      <c r="DP75" s="732">
        <v>0</v>
      </c>
      <c r="DQ75" s="732">
        <v>0</v>
      </c>
      <c r="DR75" s="732">
        <v>0</v>
      </c>
      <c r="DS75" s="732">
        <v>0</v>
      </c>
      <c r="DT75" s="732">
        <v>0</v>
      </c>
      <c r="DU75" s="732">
        <v>0</v>
      </c>
      <c r="DV75" s="732">
        <v>0</v>
      </c>
      <c r="DW75" s="732">
        <v>0</v>
      </c>
      <c r="DX75" s="732">
        <v>0</v>
      </c>
      <c r="DY75" s="732">
        <v>0</v>
      </c>
      <c r="DZ75" s="732">
        <v>0</v>
      </c>
      <c r="EA75" s="732">
        <v>0</v>
      </c>
      <c r="EB75" s="732">
        <v>0</v>
      </c>
      <c r="EC75" s="732">
        <v>32.980000000000004</v>
      </c>
      <c r="ED75" s="732">
        <v>237294</v>
      </c>
      <c r="EE75" s="732">
        <v>0</v>
      </c>
      <c r="EF75" s="732">
        <v>0</v>
      </c>
      <c r="EG75" s="732">
        <v>0</v>
      </c>
      <c r="EH75" s="732">
        <v>54814</v>
      </c>
      <c r="EI75" s="732">
        <v>0</v>
      </c>
      <c r="EJ75" s="732">
        <v>0</v>
      </c>
      <c r="EK75" s="732">
        <v>1.25</v>
      </c>
      <c r="EL75" s="732">
        <v>0</v>
      </c>
      <c r="EM75" s="732">
        <v>0</v>
      </c>
      <c r="EN75" s="732">
        <v>0.92600000000000005</v>
      </c>
      <c r="EO75" s="732">
        <v>0</v>
      </c>
      <c r="EP75" s="732">
        <v>0</v>
      </c>
      <c r="EQ75" s="732">
        <v>2.1760000000000002</v>
      </c>
      <c r="ER75" s="732">
        <v>0</v>
      </c>
      <c r="ES75" s="732">
        <v>8.3800000000000008</v>
      </c>
      <c r="ET75" s="732">
        <v>10750</v>
      </c>
      <c r="EU75" s="732">
        <v>514221</v>
      </c>
      <c r="EV75" s="732">
        <v>0</v>
      </c>
      <c r="EW75" s="732">
        <v>0</v>
      </c>
      <c r="EX75" s="732">
        <v>0</v>
      </c>
      <c r="EZ75" s="732">
        <v>8413925</v>
      </c>
      <c r="FA75" s="732">
        <v>0</v>
      </c>
      <c r="FB75" s="732">
        <v>8928146</v>
      </c>
      <c r="FC75" s="732">
        <v>0.97326799999999991</v>
      </c>
      <c r="FD75" s="732">
        <v>0</v>
      </c>
      <c r="FE75" s="732">
        <v>1298267</v>
      </c>
      <c r="FF75" s="732">
        <v>276586</v>
      </c>
      <c r="FG75" s="732">
        <v>5.6818E-2</v>
      </c>
      <c r="FH75" s="732">
        <v>5.1494999999999999E-2</v>
      </c>
      <c r="FI75" s="732">
        <v>0</v>
      </c>
      <c r="FJ75" s="732">
        <v>0</v>
      </c>
      <c r="FK75" s="732">
        <v>1681.105</v>
      </c>
      <c r="FL75" s="732">
        <v>10718325</v>
      </c>
      <c r="FM75" s="732">
        <v>0</v>
      </c>
      <c r="FN75" s="732">
        <v>0</v>
      </c>
      <c r="FO75" s="732">
        <v>0</v>
      </c>
      <c r="FP75" s="732">
        <v>0</v>
      </c>
      <c r="FQ75" s="732">
        <v>0</v>
      </c>
      <c r="FR75" s="732">
        <v>0</v>
      </c>
      <c r="FS75" s="732">
        <v>0</v>
      </c>
      <c r="FT75" s="732">
        <v>0</v>
      </c>
      <c r="FU75" s="732">
        <v>0</v>
      </c>
      <c r="FV75" s="732">
        <v>0</v>
      </c>
      <c r="FW75" s="732">
        <v>0</v>
      </c>
      <c r="FX75" s="732">
        <v>0</v>
      </c>
      <c r="FY75" s="732">
        <v>0</v>
      </c>
      <c r="FZ75" s="732">
        <v>0</v>
      </c>
      <c r="GA75" s="732">
        <v>0</v>
      </c>
      <c r="GB75" s="732">
        <v>507109</v>
      </c>
      <c r="GC75" s="732">
        <v>507109</v>
      </c>
      <c r="GD75" s="732">
        <v>57.428000000000004</v>
      </c>
      <c r="GF75" s="732">
        <v>0</v>
      </c>
      <c r="GG75" s="732">
        <v>0</v>
      </c>
      <c r="GH75" s="732">
        <v>0</v>
      </c>
      <c r="GI75" s="732">
        <v>0</v>
      </c>
      <c r="GJ75" s="732">
        <v>0</v>
      </c>
      <c r="GK75" s="732">
        <v>5032</v>
      </c>
      <c r="GL75" s="732">
        <v>19953</v>
      </c>
      <c r="GM75" s="732">
        <v>0</v>
      </c>
      <c r="GN75" s="732">
        <v>0</v>
      </c>
      <c r="GO75" s="732">
        <v>0</v>
      </c>
      <c r="GP75" s="732">
        <v>10502999</v>
      </c>
      <c r="GQ75" s="732">
        <v>10502999</v>
      </c>
      <c r="GR75" s="732">
        <v>0</v>
      </c>
      <c r="GS75" s="732">
        <v>0</v>
      </c>
      <c r="GT75" s="732">
        <v>0</v>
      </c>
      <c r="HB75" s="732">
        <v>292382768</v>
      </c>
      <c r="HC75" s="732">
        <v>4.6019999999999998E-2</v>
      </c>
      <c r="HD75" s="732">
        <v>204576</v>
      </c>
      <c r="IE75" s="732">
        <v>0</v>
      </c>
    </row>
    <row r="76" spans="1:239" x14ac:dyDescent="0.2">
      <c r="A76" s="734">
        <v>71803</v>
      </c>
      <c r="B76" s="734">
        <v>31709</v>
      </c>
      <c r="C76" s="732">
        <v>35</v>
      </c>
      <c r="D76" s="732">
        <v>2021</v>
      </c>
      <c r="E76" s="732">
        <v>5392</v>
      </c>
      <c r="F76" s="732">
        <v>0</v>
      </c>
      <c r="G76" s="732">
        <v>163.09700000000001</v>
      </c>
      <c r="H76" s="732">
        <v>153.80100000000002</v>
      </c>
      <c r="I76" s="732">
        <v>153.80100000000002</v>
      </c>
      <c r="J76" s="732">
        <v>163.09700000000001</v>
      </c>
      <c r="K76" s="732">
        <v>0</v>
      </c>
      <c r="L76" s="732">
        <v>6541</v>
      </c>
      <c r="M76" s="732">
        <v>0</v>
      </c>
      <c r="N76" s="732">
        <v>0</v>
      </c>
      <c r="P76" s="732">
        <v>180.733</v>
      </c>
      <c r="Q76" s="732">
        <v>0</v>
      </c>
      <c r="R76" s="732">
        <v>74385</v>
      </c>
      <c r="S76" s="732">
        <v>411.57400000000001</v>
      </c>
      <c r="U76" s="732">
        <v>52036</v>
      </c>
      <c r="V76" s="732">
        <v>38.145000000000003</v>
      </c>
      <c r="W76" s="732">
        <v>24951</v>
      </c>
      <c r="X76" s="732">
        <v>24951</v>
      </c>
      <c r="Z76" s="732">
        <v>0</v>
      </c>
      <c r="AA76" s="732">
        <v>1</v>
      </c>
      <c r="AB76" s="732">
        <v>1</v>
      </c>
      <c r="AC76" s="732">
        <v>0</v>
      </c>
      <c r="AD76" s="732" t="s">
        <v>318</v>
      </c>
      <c r="AE76" s="732">
        <v>0</v>
      </c>
      <c r="AH76" s="732">
        <v>0</v>
      </c>
      <c r="AI76" s="732">
        <v>0</v>
      </c>
      <c r="AJ76" s="732">
        <v>5104</v>
      </c>
      <c r="AK76" s="732" t="s">
        <v>787</v>
      </c>
      <c r="AL76" s="732" t="s">
        <v>512</v>
      </c>
      <c r="AM76" s="732">
        <v>0</v>
      </c>
      <c r="AN76" s="732">
        <v>0</v>
      </c>
      <c r="AO76" s="732">
        <v>0</v>
      </c>
      <c r="AP76" s="732">
        <v>0</v>
      </c>
      <c r="AQ76" s="732">
        <v>0</v>
      </c>
      <c r="AR76" s="732">
        <v>0</v>
      </c>
      <c r="AS76" s="732">
        <v>0</v>
      </c>
      <c r="AT76" s="732">
        <v>0</v>
      </c>
      <c r="AU76" s="732">
        <v>0</v>
      </c>
      <c r="AV76" s="732">
        <v>-55588</v>
      </c>
      <c r="AW76" s="732">
        <v>1685390</v>
      </c>
      <c r="AX76" s="732">
        <v>1609523</v>
      </c>
      <c r="AY76" s="732">
        <v>1044187</v>
      </c>
      <c r="AZ76" s="732">
        <v>114158</v>
      </c>
      <c r="BA76" s="732">
        <v>7.75</v>
      </c>
      <c r="BB76" s="732">
        <v>0</v>
      </c>
      <c r="BC76" s="732">
        <v>0</v>
      </c>
      <c r="BD76" s="732">
        <v>0</v>
      </c>
      <c r="BE76" s="732">
        <v>0</v>
      </c>
      <c r="BF76" s="732">
        <v>1390489</v>
      </c>
      <c r="BG76" s="732">
        <v>0</v>
      </c>
      <c r="BH76" s="732">
        <v>144.63</v>
      </c>
      <c r="BI76" s="732">
        <v>39773</v>
      </c>
      <c r="BJ76" s="732">
        <v>12</v>
      </c>
      <c r="BK76" s="732">
        <v>0</v>
      </c>
      <c r="BL76" s="732">
        <v>0</v>
      </c>
      <c r="BM76" s="732">
        <v>0</v>
      </c>
      <c r="BN76" s="732">
        <v>0</v>
      </c>
      <c r="BO76" s="732">
        <v>0</v>
      </c>
      <c r="BP76" s="732">
        <v>0</v>
      </c>
      <c r="BQ76" s="732">
        <v>5392</v>
      </c>
      <c r="BR76" s="732">
        <v>1</v>
      </c>
      <c r="BS76" s="732">
        <v>0</v>
      </c>
      <c r="BT76" s="732">
        <v>0</v>
      </c>
      <c r="BU76" s="732">
        <v>0</v>
      </c>
      <c r="BV76" s="732">
        <v>0</v>
      </c>
      <c r="BW76" s="732">
        <v>0</v>
      </c>
      <c r="BX76" s="732">
        <v>0</v>
      </c>
      <c r="BY76" s="732">
        <v>0</v>
      </c>
      <c r="BZ76" s="732">
        <v>0</v>
      </c>
      <c r="CA76" s="732">
        <v>0</v>
      </c>
      <c r="CB76" s="732">
        <v>0</v>
      </c>
      <c r="CC76" s="732">
        <v>0</v>
      </c>
      <c r="CG76" s="732">
        <v>0</v>
      </c>
      <c r="CH76" s="732">
        <v>36094</v>
      </c>
      <c r="CI76" s="732">
        <v>0</v>
      </c>
      <c r="CJ76" s="732">
        <v>4</v>
      </c>
      <c r="CK76" s="732">
        <v>0</v>
      </c>
      <c r="CL76" s="732">
        <v>0</v>
      </c>
      <c r="CN76" s="732">
        <v>0</v>
      </c>
      <c r="CO76" s="732">
        <v>1</v>
      </c>
      <c r="CP76" s="732">
        <v>0.442</v>
      </c>
      <c r="CQ76" s="732">
        <v>11.667</v>
      </c>
      <c r="CR76" s="732">
        <v>173.90800000000002</v>
      </c>
      <c r="CS76" s="732">
        <v>0</v>
      </c>
      <c r="CT76" s="732">
        <v>0</v>
      </c>
      <c r="CU76" s="732">
        <v>0</v>
      </c>
      <c r="CV76" s="732">
        <v>0</v>
      </c>
      <c r="CW76" s="732">
        <v>0</v>
      </c>
      <c r="CX76" s="732">
        <v>0</v>
      </c>
      <c r="CY76" s="732">
        <v>0</v>
      </c>
      <c r="CZ76" s="732">
        <v>0</v>
      </c>
      <c r="DA76" s="732">
        <v>1</v>
      </c>
      <c r="DB76" s="732">
        <v>1006012</v>
      </c>
      <c r="DC76" s="732">
        <v>0</v>
      </c>
      <c r="DD76" s="732">
        <v>0</v>
      </c>
      <c r="DE76" s="732">
        <v>217592</v>
      </c>
      <c r="DF76" s="732">
        <v>224560</v>
      </c>
      <c r="DG76" s="732">
        <v>166.32900000000001</v>
      </c>
      <c r="DH76" s="732">
        <v>0</v>
      </c>
      <c r="DI76" s="732">
        <v>6968</v>
      </c>
      <c r="DK76" s="732">
        <v>5392</v>
      </c>
      <c r="DL76" s="732">
        <v>0</v>
      </c>
      <c r="DM76" s="732">
        <v>91389</v>
      </c>
      <c r="DN76" s="732">
        <v>0</v>
      </c>
      <c r="DO76" s="732">
        <v>0</v>
      </c>
      <c r="DP76" s="732">
        <v>0</v>
      </c>
      <c r="DQ76" s="732">
        <v>0</v>
      </c>
      <c r="DR76" s="732">
        <v>0</v>
      </c>
      <c r="DS76" s="732">
        <v>0</v>
      </c>
      <c r="DT76" s="732">
        <v>0</v>
      </c>
      <c r="DU76" s="732">
        <v>0</v>
      </c>
      <c r="DV76" s="732">
        <v>0</v>
      </c>
      <c r="DW76" s="732">
        <v>0</v>
      </c>
      <c r="DX76" s="732">
        <v>0</v>
      </c>
      <c r="DY76" s="732">
        <v>0</v>
      </c>
      <c r="DZ76" s="732">
        <v>0</v>
      </c>
      <c r="EA76" s="732">
        <v>0</v>
      </c>
      <c r="EB76" s="732">
        <v>0</v>
      </c>
      <c r="EC76" s="732">
        <v>12.538</v>
      </c>
      <c r="ED76" s="732">
        <v>90212</v>
      </c>
      <c r="EE76" s="732">
        <v>0</v>
      </c>
      <c r="EF76" s="732">
        <v>0</v>
      </c>
      <c r="EG76" s="732">
        <v>0</v>
      </c>
      <c r="EH76" s="732">
        <v>1177</v>
      </c>
      <c r="EI76" s="732">
        <v>0</v>
      </c>
      <c r="EJ76" s="732">
        <v>0</v>
      </c>
      <c r="EK76" s="732">
        <v>0</v>
      </c>
      <c r="EL76" s="732">
        <v>0</v>
      </c>
      <c r="EM76" s="732">
        <v>0</v>
      </c>
      <c r="EN76" s="732">
        <v>3.6000000000000004E-2</v>
      </c>
      <c r="EO76" s="732">
        <v>0</v>
      </c>
      <c r="EP76" s="732">
        <v>0</v>
      </c>
      <c r="EQ76" s="732">
        <v>3.6000000000000004E-2</v>
      </c>
      <c r="ER76" s="732">
        <v>0</v>
      </c>
      <c r="ES76" s="732">
        <v>0.18</v>
      </c>
      <c r="ET76" s="732">
        <v>6792</v>
      </c>
      <c r="EU76" s="732">
        <v>114158</v>
      </c>
      <c r="EV76" s="732">
        <v>0</v>
      </c>
      <c r="EW76" s="732">
        <v>0</v>
      </c>
      <c r="EX76" s="732">
        <v>0</v>
      </c>
      <c r="EZ76" s="732">
        <v>1354296</v>
      </c>
      <c r="FA76" s="732">
        <v>0</v>
      </c>
      <c r="FB76" s="732">
        <v>1468454</v>
      </c>
      <c r="FC76" s="732">
        <v>0.97326799999999991</v>
      </c>
      <c r="FD76" s="732">
        <v>0</v>
      </c>
      <c r="FE76" s="732">
        <v>210402</v>
      </c>
      <c r="FF76" s="732">
        <v>44825</v>
      </c>
      <c r="FG76" s="732">
        <v>5.6818E-2</v>
      </c>
      <c r="FH76" s="732">
        <v>5.1494999999999999E-2</v>
      </c>
      <c r="FI76" s="732">
        <v>0</v>
      </c>
      <c r="FJ76" s="732">
        <v>0</v>
      </c>
      <c r="FK76" s="732">
        <v>272.44600000000003</v>
      </c>
      <c r="FL76" s="732">
        <v>1759775</v>
      </c>
      <c r="FM76" s="732">
        <v>0</v>
      </c>
      <c r="FN76" s="732">
        <v>0</v>
      </c>
      <c r="FO76" s="732">
        <v>0</v>
      </c>
      <c r="FP76" s="732">
        <v>0</v>
      </c>
      <c r="FQ76" s="732">
        <v>0</v>
      </c>
      <c r="FR76" s="732">
        <v>0</v>
      </c>
      <c r="FS76" s="732">
        <v>0</v>
      </c>
      <c r="FT76" s="732">
        <v>0</v>
      </c>
      <c r="FU76" s="732">
        <v>0</v>
      </c>
      <c r="FV76" s="732">
        <v>0</v>
      </c>
      <c r="FW76" s="732">
        <v>0</v>
      </c>
      <c r="FX76" s="732">
        <v>0</v>
      </c>
      <c r="FY76" s="732">
        <v>0</v>
      </c>
      <c r="FZ76" s="732">
        <v>0</v>
      </c>
      <c r="GA76" s="732">
        <v>0</v>
      </c>
      <c r="GB76" s="732">
        <v>81769</v>
      </c>
      <c r="GC76" s="732">
        <v>81769</v>
      </c>
      <c r="GD76" s="732">
        <v>9.26</v>
      </c>
      <c r="GF76" s="732">
        <v>0</v>
      </c>
      <c r="GG76" s="732">
        <v>0</v>
      </c>
      <c r="GH76" s="732">
        <v>0</v>
      </c>
      <c r="GI76" s="732">
        <v>0</v>
      </c>
      <c r="GJ76" s="732">
        <v>0</v>
      </c>
      <c r="GK76" s="732">
        <v>5113</v>
      </c>
      <c r="GL76" s="732">
        <v>7493</v>
      </c>
      <c r="GM76" s="732">
        <v>0</v>
      </c>
      <c r="GN76" s="732">
        <v>0</v>
      </c>
      <c r="GO76" s="732">
        <v>0</v>
      </c>
      <c r="GP76" s="732">
        <v>1723681</v>
      </c>
      <c r="GQ76" s="732">
        <v>1723681</v>
      </c>
      <c r="GR76" s="732">
        <v>0</v>
      </c>
      <c r="GS76" s="732">
        <v>0</v>
      </c>
      <c r="GT76" s="732">
        <v>0</v>
      </c>
      <c r="HB76" s="732">
        <v>292382768</v>
      </c>
      <c r="HC76" s="732">
        <v>4.6019999999999998E-2</v>
      </c>
      <c r="HD76" s="732">
        <v>29302</v>
      </c>
      <c r="IE76" s="732">
        <v>0</v>
      </c>
    </row>
    <row r="77" spans="1:239" x14ac:dyDescent="0.2">
      <c r="A77" s="734">
        <v>71804</v>
      </c>
      <c r="B77" s="734">
        <v>31709</v>
      </c>
      <c r="C77" s="732">
        <v>35</v>
      </c>
      <c r="D77" s="732">
        <v>2021</v>
      </c>
      <c r="E77" s="732">
        <v>5392</v>
      </c>
      <c r="F77" s="732">
        <v>0</v>
      </c>
      <c r="G77" s="732">
        <v>242.32</v>
      </c>
      <c r="H77" s="732">
        <v>215.059</v>
      </c>
      <c r="I77" s="732">
        <v>215.059</v>
      </c>
      <c r="J77" s="732">
        <v>242.32</v>
      </c>
      <c r="K77" s="732">
        <v>0</v>
      </c>
      <c r="L77" s="732">
        <v>6541</v>
      </c>
      <c r="M77" s="732">
        <v>0</v>
      </c>
      <c r="N77" s="732">
        <v>0</v>
      </c>
      <c r="P77" s="732">
        <v>274.12</v>
      </c>
      <c r="Q77" s="732">
        <v>0</v>
      </c>
      <c r="R77" s="732">
        <v>112821</v>
      </c>
      <c r="S77" s="732">
        <v>411.57400000000001</v>
      </c>
      <c r="U77" s="732">
        <v>78921</v>
      </c>
      <c r="V77" s="732">
        <v>25.52</v>
      </c>
      <c r="W77" s="732">
        <v>16693</v>
      </c>
      <c r="X77" s="732">
        <v>16693</v>
      </c>
      <c r="Z77" s="732">
        <v>0</v>
      </c>
      <c r="AA77" s="732">
        <v>1</v>
      </c>
      <c r="AB77" s="732">
        <v>1</v>
      </c>
      <c r="AC77" s="732">
        <v>0</v>
      </c>
      <c r="AD77" s="732" t="s">
        <v>318</v>
      </c>
      <c r="AE77" s="732">
        <v>0</v>
      </c>
      <c r="AH77" s="732">
        <v>0</v>
      </c>
      <c r="AI77" s="732">
        <v>0</v>
      </c>
      <c r="AJ77" s="732">
        <v>5104</v>
      </c>
      <c r="AK77" s="732" t="s">
        <v>787</v>
      </c>
      <c r="AL77" s="732" t="s">
        <v>26</v>
      </c>
      <c r="AM77" s="732">
        <v>0</v>
      </c>
      <c r="AN77" s="732">
        <v>0</v>
      </c>
      <c r="AO77" s="732">
        <v>0</v>
      </c>
      <c r="AP77" s="732">
        <v>0</v>
      </c>
      <c r="AQ77" s="732">
        <v>0</v>
      </c>
      <c r="AR77" s="732">
        <v>0</v>
      </c>
      <c r="AS77" s="732">
        <v>0</v>
      </c>
      <c r="AT77" s="732">
        <v>0</v>
      </c>
      <c r="AU77" s="732">
        <v>0</v>
      </c>
      <c r="AV77" s="732">
        <v>-62531</v>
      </c>
      <c r="AW77" s="732">
        <v>2623169</v>
      </c>
      <c r="AX77" s="732">
        <v>2507120</v>
      </c>
      <c r="AY77" s="732">
        <v>1566193</v>
      </c>
      <c r="AZ77" s="732">
        <v>179459</v>
      </c>
      <c r="BA77" s="732">
        <v>11.75</v>
      </c>
      <c r="BB77" s="732">
        <v>0</v>
      </c>
      <c r="BC77" s="732">
        <v>0</v>
      </c>
      <c r="BD77" s="732">
        <v>0</v>
      </c>
      <c r="BE77" s="732">
        <v>0</v>
      </c>
      <c r="BF77" s="732">
        <v>2163421</v>
      </c>
      <c r="BG77" s="732">
        <v>0</v>
      </c>
      <c r="BH77" s="732">
        <v>325.68600000000004</v>
      </c>
      <c r="BI77" s="732">
        <v>66638</v>
      </c>
      <c r="BJ77" s="732">
        <v>12</v>
      </c>
      <c r="BK77" s="732">
        <v>0</v>
      </c>
      <c r="BL77" s="732">
        <v>0</v>
      </c>
      <c r="BM77" s="732">
        <v>0</v>
      </c>
      <c r="BN77" s="732">
        <v>0</v>
      </c>
      <c r="BO77" s="732">
        <v>0</v>
      </c>
      <c r="BP77" s="732">
        <v>0</v>
      </c>
      <c r="BQ77" s="732">
        <v>5392</v>
      </c>
      <c r="BR77" s="732">
        <v>1</v>
      </c>
      <c r="BS77" s="732">
        <v>0</v>
      </c>
      <c r="BT77" s="732">
        <v>0</v>
      </c>
      <c r="BU77" s="732">
        <v>0</v>
      </c>
      <c r="BV77" s="732">
        <v>0</v>
      </c>
      <c r="BW77" s="732">
        <v>0</v>
      </c>
      <c r="BX77" s="732">
        <v>0</v>
      </c>
      <c r="BY77" s="732">
        <v>0</v>
      </c>
      <c r="BZ77" s="732">
        <v>0</v>
      </c>
      <c r="CA77" s="732">
        <v>0</v>
      </c>
      <c r="CB77" s="732">
        <v>0</v>
      </c>
      <c r="CC77" s="732">
        <v>0</v>
      </c>
      <c r="CG77" s="732">
        <v>0</v>
      </c>
      <c r="CH77" s="732">
        <v>49411</v>
      </c>
      <c r="CI77" s="732">
        <v>0</v>
      </c>
      <c r="CJ77" s="732">
        <v>4</v>
      </c>
      <c r="CK77" s="732">
        <v>0</v>
      </c>
      <c r="CL77" s="732">
        <v>0</v>
      </c>
      <c r="CN77" s="732">
        <v>0</v>
      </c>
      <c r="CO77" s="732">
        <v>1</v>
      </c>
      <c r="CP77" s="732">
        <v>0.36200000000000004</v>
      </c>
      <c r="CQ77" s="732">
        <v>0</v>
      </c>
      <c r="CR77" s="732">
        <v>263.42099999999999</v>
      </c>
      <c r="CS77" s="732">
        <v>0</v>
      </c>
      <c r="CT77" s="732">
        <v>0</v>
      </c>
      <c r="CU77" s="732">
        <v>0</v>
      </c>
      <c r="CV77" s="732">
        <v>0</v>
      </c>
      <c r="CW77" s="732">
        <v>0</v>
      </c>
      <c r="CX77" s="732">
        <v>0</v>
      </c>
      <c r="CY77" s="732">
        <v>0</v>
      </c>
      <c r="CZ77" s="732">
        <v>0</v>
      </c>
      <c r="DA77" s="732">
        <v>1</v>
      </c>
      <c r="DB77" s="732">
        <v>1406701</v>
      </c>
      <c r="DC77" s="732">
        <v>0</v>
      </c>
      <c r="DD77" s="732">
        <v>0</v>
      </c>
      <c r="DE77" s="732">
        <v>392304</v>
      </c>
      <c r="DF77" s="732">
        <v>398010</v>
      </c>
      <c r="DG77" s="732">
        <v>299.88100000000003</v>
      </c>
      <c r="DH77" s="732">
        <v>0</v>
      </c>
      <c r="DI77" s="732">
        <v>5706</v>
      </c>
      <c r="DK77" s="732">
        <v>5392</v>
      </c>
      <c r="DL77" s="732">
        <v>0</v>
      </c>
      <c r="DM77" s="732">
        <v>189280</v>
      </c>
      <c r="DN77" s="732">
        <v>0</v>
      </c>
      <c r="DO77" s="732">
        <v>0</v>
      </c>
      <c r="DP77" s="732">
        <v>0</v>
      </c>
      <c r="DQ77" s="732">
        <v>0</v>
      </c>
      <c r="DR77" s="732">
        <v>0</v>
      </c>
      <c r="DS77" s="732">
        <v>0</v>
      </c>
      <c r="DT77" s="732">
        <v>0</v>
      </c>
      <c r="DU77" s="732">
        <v>0</v>
      </c>
      <c r="DV77" s="732">
        <v>0</v>
      </c>
      <c r="DW77" s="732">
        <v>0</v>
      </c>
      <c r="DX77" s="732">
        <v>0</v>
      </c>
      <c r="DY77" s="732">
        <v>0</v>
      </c>
      <c r="DZ77" s="732">
        <v>0</v>
      </c>
      <c r="EA77" s="732">
        <v>0.13900000000000001</v>
      </c>
      <c r="EB77" s="732">
        <v>0</v>
      </c>
      <c r="EC77" s="732">
        <v>17.074999999999999</v>
      </c>
      <c r="ED77" s="732">
        <v>122856</v>
      </c>
      <c r="EE77" s="732">
        <v>0</v>
      </c>
      <c r="EF77" s="732">
        <v>0</v>
      </c>
      <c r="EG77" s="732">
        <v>0</v>
      </c>
      <c r="EH77" s="732">
        <v>66424</v>
      </c>
      <c r="EI77" s="732">
        <v>0</v>
      </c>
      <c r="EJ77" s="732">
        <v>0</v>
      </c>
      <c r="EK77" s="732">
        <v>3.0100000000000002</v>
      </c>
      <c r="EL77" s="732">
        <v>0</v>
      </c>
      <c r="EM77" s="732">
        <v>0</v>
      </c>
      <c r="EN77" s="732">
        <v>8.6000000000000007E-2</v>
      </c>
      <c r="EO77" s="732">
        <v>0</v>
      </c>
      <c r="EP77" s="732">
        <v>0</v>
      </c>
      <c r="EQ77" s="732">
        <v>3.2350000000000003</v>
      </c>
      <c r="ER77" s="732">
        <v>0</v>
      </c>
      <c r="ES77" s="732">
        <v>10.155000000000001</v>
      </c>
      <c r="ET77" s="732">
        <v>5875</v>
      </c>
      <c r="EU77" s="732">
        <v>179459</v>
      </c>
      <c r="EV77" s="732">
        <v>0</v>
      </c>
      <c r="EW77" s="732">
        <v>0</v>
      </c>
      <c r="EX77" s="732">
        <v>0</v>
      </c>
      <c r="EZ77" s="732">
        <v>2110021</v>
      </c>
      <c r="FA77" s="732">
        <v>0</v>
      </c>
      <c r="FB77" s="732">
        <v>2289480</v>
      </c>
      <c r="FC77" s="732">
        <v>0.97326799999999991</v>
      </c>
      <c r="FD77" s="732">
        <v>0</v>
      </c>
      <c r="FE77" s="732">
        <v>327358</v>
      </c>
      <c r="FF77" s="732">
        <v>69741</v>
      </c>
      <c r="FG77" s="732">
        <v>5.6818E-2</v>
      </c>
      <c r="FH77" s="732">
        <v>5.1494999999999999E-2</v>
      </c>
      <c r="FI77" s="732">
        <v>0</v>
      </c>
      <c r="FJ77" s="732">
        <v>0</v>
      </c>
      <c r="FK77" s="732">
        <v>423.89100000000002</v>
      </c>
      <c r="FL77" s="732">
        <v>2735990</v>
      </c>
      <c r="FM77" s="732">
        <v>0</v>
      </c>
      <c r="FN77" s="732">
        <v>0</v>
      </c>
      <c r="FO77" s="732">
        <v>0</v>
      </c>
      <c r="FP77" s="732">
        <v>0</v>
      </c>
      <c r="FQ77" s="732">
        <v>0</v>
      </c>
      <c r="FR77" s="732">
        <v>0</v>
      </c>
      <c r="FS77" s="732">
        <v>0</v>
      </c>
      <c r="FT77" s="732">
        <v>0</v>
      </c>
      <c r="FU77" s="732">
        <v>0</v>
      </c>
      <c r="FV77" s="732">
        <v>0</v>
      </c>
      <c r="FW77" s="732">
        <v>0</v>
      </c>
      <c r="FX77" s="732">
        <v>0</v>
      </c>
      <c r="FY77" s="732">
        <v>0</v>
      </c>
      <c r="FZ77" s="732">
        <v>0</v>
      </c>
      <c r="GA77" s="732">
        <v>0</v>
      </c>
      <c r="GB77" s="732">
        <v>212158</v>
      </c>
      <c r="GC77" s="732">
        <v>212158</v>
      </c>
      <c r="GD77" s="732">
        <v>24.026</v>
      </c>
      <c r="GF77" s="732">
        <v>0</v>
      </c>
      <c r="GG77" s="732">
        <v>0</v>
      </c>
      <c r="GH77" s="732">
        <v>0</v>
      </c>
      <c r="GI77" s="732">
        <v>0</v>
      </c>
      <c r="GJ77" s="732">
        <v>0</v>
      </c>
      <c r="GK77" s="732">
        <v>5157</v>
      </c>
      <c r="GL77" s="732">
        <v>14655</v>
      </c>
      <c r="GM77" s="732">
        <v>0</v>
      </c>
      <c r="GN77" s="732">
        <v>0</v>
      </c>
      <c r="GO77" s="732">
        <v>0</v>
      </c>
      <c r="GP77" s="732">
        <v>2686579</v>
      </c>
      <c r="GQ77" s="732">
        <v>2686579</v>
      </c>
      <c r="GR77" s="732">
        <v>0</v>
      </c>
      <c r="GS77" s="732">
        <v>0</v>
      </c>
      <c r="GT77" s="732">
        <v>0</v>
      </c>
      <c r="HB77" s="732">
        <v>292382768</v>
      </c>
      <c r="HC77" s="732">
        <v>4.6019999999999998E-2</v>
      </c>
      <c r="HD77" s="732">
        <v>43536</v>
      </c>
      <c r="IE77" s="732">
        <v>0</v>
      </c>
    </row>
    <row r="78" spans="1:239" x14ac:dyDescent="0.2">
      <c r="A78" s="734">
        <v>71806</v>
      </c>
      <c r="B78" s="734">
        <v>31709</v>
      </c>
      <c r="C78" s="732">
        <v>35</v>
      </c>
      <c r="D78" s="732">
        <v>2021</v>
      </c>
      <c r="E78" s="732">
        <v>5392</v>
      </c>
      <c r="F78" s="732">
        <v>0</v>
      </c>
      <c r="G78" s="732">
        <v>3990.509</v>
      </c>
      <c r="H78" s="732">
        <v>3811.114</v>
      </c>
      <c r="I78" s="732">
        <v>3811.114</v>
      </c>
      <c r="J78" s="732">
        <v>3990.509</v>
      </c>
      <c r="K78" s="732">
        <v>0</v>
      </c>
      <c r="L78" s="732">
        <v>6541</v>
      </c>
      <c r="M78" s="732">
        <v>0</v>
      </c>
      <c r="N78" s="732">
        <v>0</v>
      </c>
      <c r="P78" s="732">
        <v>3451.37</v>
      </c>
      <c r="Q78" s="732">
        <v>0</v>
      </c>
      <c r="R78" s="732">
        <v>1420494</v>
      </c>
      <c r="S78" s="732">
        <v>411.57400000000001</v>
      </c>
      <c r="U78" s="732">
        <v>993680</v>
      </c>
      <c r="V78" s="732">
        <v>964.93900000000008</v>
      </c>
      <c r="W78" s="732">
        <v>631167</v>
      </c>
      <c r="X78" s="732">
        <v>631167</v>
      </c>
      <c r="Z78" s="732">
        <v>0</v>
      </c>
      <c r="AA78" s="732">
        <v>1</v>
      </c>
      <c r="AB78" s="732">
        <v>1</v>
      </c>
      <c r="AC78" s="732">
        <v>0</v>
      </c>
      <c r="AD78" s="732" t="s">
        <v>318</v>
      </c>
      <c r="AE78" s="732">
        <v>0</v>
      </c>
      <c r="AH78" s="732">
        <v>0</v>
      </c>
      <c r="AI78" s="732">
        <v>0</v>
      </c>
      <c r="AJ78" s="732">
        <v>5104</v>
      </c>
      <c r="AK78" s="732" t="s">
        <v>787</v>
      </c>
      <c r="AL78" s="732" t="s">
        <v>27</v>
      </c>
      <c r="AM78" s="732">
        <v>0</v>
      </c>
      <c r="AN78" s="732">
        <v>0</v>
      </c>
      <c r="AO78" s="732">
        <v>0</v>
      </c>
      <c r="AP78" s="732">
        <v>0</v>
      </c>
      <c r="AQ78" s="732">
        <v>0</v>
      </c>
      <c r="AR78" s="732">
        <v>0</v>
      </c>
      <c r="AS78" s="732">
        <v>0</v>
      </c>
      <c r="AT78" s="732">
        <v>0</v>
      </c>
      <c r="AU78" s="732">
        <v>0</v>
      </c>
      <c r="AV78" s="732">
        <v>-909779</v>
      </c>
      <c r="AW78" s="732">
        <v>37847714</v>
      </c>
      <c r="AX78" s="732">
        <v>36906440</v>
      </c>
      <c r="AY78" s="732">
        <v>23078902</v>
      </c>
      <c r="AZ78" s="732">
        <v>1601994</v>
      </c>
      <c r="BA78" s="732">
        <v>85.667000000000002</v>
      </c>
      <c r="BB78" s="732">
        <v>156612</v>
      </c>
      <c r="BC78" s="732">
        <v>156612</v>
      </c>
      <c r="BD78" s="732">
        <v>199.52500000000001</v>
      </c>
      <c r="BE78" s="732">
        <v>0</v>
      </c>
      <c r="BF78" s="732">
        <v>31648527</v>
      </c>
      <c r="BG78" s="732">
        <v>0</v>
      </c>
      <c r="BH78" s="732">
        <v>660</v>
      </c>
      <c r="BI78" s="732">
        <v>181500</v>
      </c>
      <c r="BJ78" s="732">
        <v>12</v>
      </c>
      <c r="BK78" s="732">
        <v>0</v>
      </c>
      <c r="BL78" s="732">
        <v>0</v>
      </c>
      <c r="BM78" s="732">
        <v>0</v>
      </c>
      <c r="BN78" s="732">
        <v>0</v>
      </c>
      <c r="BO78" s="732">
        <v>0</v>
      </c>
      <c r="BP78" s="732">
        <v>0</v>
      </c>
      <c r="BQ78" s="732">
        <v>5392</v>
      </c>
      <c r="BR78" s="732">
        <v>1</v>
      </c>
      <c r="BS78" s="732">
        <v>0</v>
      </c>
      <c r="BT78" s="732">
        <v>0</v>
      </c>
      <c r="BU78" s="732">
        <v>0</v>
      </c>
      <c r="BV78" s="732">
        <v>0</v>
      </c>
      <c r="BW78" s="732">
        <v>0</v>
      </c>
      <c r="BX78" s="732">
        <v>0</v>
      </c>
      <c r="BY78" s="732">
        <v>0</v>
      </c>
      <c r="BZ78" s="732">
        <v>0</v>
      </c>
      <c r="CA78" s="732">
        <v>0</v>
      </c>
      <c r="CB78" s="732">
        <v>0</v>
      </c>
      <c r="CC78" s="732">
        <v>0</v>
      </c>
      <c r="CG78" s="732">
        <v>0</v>
      </c>
      <c r="CH78" s="732">
        <v>759774</v>
      </c>
      <c r="CI78" s="732">
        <v>0</v>
      </c>
      <c r="CJ78" s="732">
        <v>4</v>
      </c>
      <c r="CK78" s="732">
        <v>0</v>
      </c>
      <c r="CL78" s="732">
        <v>0</v>
      </c>
      <c r="CN78" s="732">
        <v>0</v>
      </c>
      <c r="CO78" s="732">
        <v>1</v>
      </c>
      <c r="CP78" s="732">
        <v>0</v>
      </c>
      <c r="CQ78" s="732">
        <v>0</v>
      </c>
      <c r="CR78" s="732">
        <v>3313.7660000000001</v>
      </c>
      <c r="CS78" s="732">
        <v>0</v>
      </c>
      <c r="CT78" s="732">
        <v>0</v>
      </c>
      <c r="CU78" s="732">
        <v>0</v>
      </c>
      <c r="CV78" s="732">
        <v>0</v>
      </c>
      <c r="CW78" s="732">
        <v>0</v>
      </c>
      <c r="CX78" s="732">
        <v>0</v>
      </c>
      <c r="CY78" s="732">
        <v>0</v>
      </c>
      <c r="CZ78" s="732">
        <v>0</v>
      </c>
      <c r="DA78" s="732">
        <v>1</v>
      </c>
      <c r="DB78" s="732">
        <v>24928497</v>
      </c>
      <c r="DC78" s="732">
        <v>0</v>
      </c>
      <c r="DD78" s="732">
        <v>0</v>
      </c>
      <c r="DE78" s="732">
        <v>3500311</v>
      </c>
      <c r="DF78" s="732">
        <v>3500311</v>
      </c>
      <c r="DG78" s="732">
        <v>2675.67</v>
      </c>
      <c r="DH78" s="732">
        <v>0</v>
      </c>
      <c r="DI78" s="732">
        <v>0</v>
      </c>
      <c r="DK78" s="732">
        <v>5392</v>
      </c>
      <c r="DL78" s="732">
        <v>0</v>
      </c>
      <c r="DM78" s="732">
        <v>2559458</v>
      </c>
      <c r="DN78" s="732">
        <v>0</v>
      </c>
      <c r="DO78" s="732">
        <v>0</v>
      </c>
      <c r="DP78" s="732">
        <v>0</v>
      </c>
      <c r="DQ78" s="732">
        <v>0</v>
      </c>
      <c r="DR78" s="732">
        <v>0</v>
      </c>
      <c r="DS78" s="732">
        <v>0</v>
      </c>
      <c r="DT78" s="732">
        <v>0</v>
      </c>
      <c r="DU78" s="732">
        <v>0</v>
      </c>
      <c r="DV78" s="732">
        <v>0</v>
      </c>
      <c r="DW78" s="732">
        <v>0</v>
      </c>
      <c r="DX78" s="732">
        <v>0</v>
      </c>
      <c r="DY78" s="732">
        <v>0</v>
      </c>
      <c r="DZ78" s="732">
        <v>0</v>
      </c>
      <c r="EA78" s="732">
        <v>0</v>
      </c>
      <c r="EB78" s="732">
        <v>0</v>
      </c>
      <c r="EC78" s="732">
        <v>81.463999999999999</v>
      </c>
      <c r="ED78" s="732">
        <v>586142</v>
      </c>
      <c r="EE78" s="732">
        <v>0</v>
      </c>
      <c r="EF78" s="732">
        <v>0</v>
      </c>
      <c r="EG78" s="732">
        <v>0</v>
      </c>
      <c r="EH78" s="732">
        <v>1973316</v>
      </c>
      <c r="EI78" s="732">
        <v>0</v>
      </c>
      <c r="EJ78" s="732">
        <v>0</v>
      </c>
      <c r="EK78" s="732">
        <v>71.626000000000005</v>
      </c>
      <c r="EL78" s="732">
        <v>0</v>
      </c>
      <c r="EM78" s="732">
        <v>15.632000000000001</v>
      </c>
      <c r="EN78" s="732">
        <v>7.8500000000000005</v>
      </c>
      <c r="EO78" s="732">
        <v>0</v>
      </c>
      <c r="EP78" s="732">
        <v>0</v>
      </c>
      <c r="EQ78" s="732">
        <v>95.39500000000001</v>
      </c>
      <c r="ER78" s="732">
        <v>0.28700000000000003</v>
      </c>
      <c r="ES78" s="732">
        <v>301.68400000000003</v>
      </c>
      <c r="ET78" s="732">
        <v>42834</v>
      </c>
      <c r="EU78" s="732">
        <v>1601994</v>
      </c>
      <c r="EV78" s="732">
        <v>0</v>
      </c>
      <c r="EW78" s="732">
        <v>0</v>
      </c>
      <c r="EX78" s="732">
        <v>0</v>
      </c>
      <c r="EZ78" s="732">
        <v>31097300</v>
      </c>
      <c r="FA78" s="732">
        <v>0</v>
      </c>
      <c r="FB78" s="732">
        <v>32699294</v>
      </c>
      <c r="FC78" s="732">
        <v>0.97326799999999991</v>
      </c>
      <c r="FD78" s="732">
        <v>0</v>
      </c>
      <c r="FE78" s="732">
        <v>4788900</v>
      </c>
      <c r="FF78" s="732">
        <v>1020240</v>
      </c>
      <c r="FG78" s="732">
        <v>5.6818E-2</v>
      </c>
      <c r="FH78" s="732">
        <v>5.1494999999999999E-2</v>
      </c>
      <c r="FI78" s="732">
        <v>0</v>
      </c>
      <c r="FJ78" s="732">
        <v>0</v>
      </c>
      <c r="FK78" s="732">
        <v>6201.0680000000002</v>
      </c>
      <c r="FL78" s="732">
        <v>39268208</v>
      </c>
      <c r="FM78" s="732">
        <v>0</v>
      </c>
      <c r="FN78" s="732">
        <v>0</v>
      </c>
      <c r="FO78" s="732">
        <v>0</v>
      </c>
      <c r="FP78" s="732">
        <v>0</v>
      </c>
      <c r="FQ78" s="732">
        <v>0</v>
      </c>
      <c r="FR78" s="732">
        <v>0</v>
      </c>
      <c r="FS78" s="732">
        <v>0</v>
      </c>
      <c r="FT78" s="732">
        <v>0</v>
      </c>
      <c r="FU78" s="732">
        <v>0</v>
      </c>
      <c r="FV78" s="732">
        <v>0</v>
      </c>
      <c r="FW78" s="732">
        <v>0</v>
      </c>
      <c r="FX78" s="732">
        <v>0</v>
      </c>
      <c r="FY78" s="732">
        <v>0</v>
      </c>
      <c r="FZ78" s="732">
        <v>0</v>
      </c>
      <c r="GA78" s="732">
        <v>0</v>
      </c>
      <c r="GB78" s="732">
        <v>741749</v>
      </c>
      <c r="GC78" s="732">
        <v>741749</v>
      </c>
      <c r="GD78" s="732">
        <v>84</v>
      </c>
      <c r="GF78" s="732">
        <v>0</v>
      </c>
      <c r="GG78" s="732">
        <v>0</v>
      </c>
      <c r="GH78" s="732">
        <v>0</v>
      </c>
      <c r="GI78" s="732">
        <v>0</v>
      </c>
      <c r="GJ78" s="732">
        <v>0</v>
      </c>
      <c r="GK78" s="732">
        <v>5101</v>
      </c>
      <c r="GL78" s="732">
        <v>19021</v>
      </c>
      <c r="GM78" s="732">
        <v>0</v>
      </c>
      <c r="GN78" s="732">
        <v>0</v>
      </c>
      <c r="GO78" s="732">
        <v>0</v>
      </c>
      <c r="GP78" s="732">
        <v>38508434</v>
      </c>
      <c r="GQ78" s="732">
        <v>38508434</v>
      </c>
      <c r="GR78" s="732">
        <v>0</v>
      </c>
      <c r="GS78" s="732">
        <v>0</v>
      </c>
      <c r="GT78" s="732">
        <v>0</v>
      </c>
      <c r="HB78" s="732">
        <v>292382768</v>
      </c>
      <c r="HC78" s="732">
        <v>4.6019999999999998E-2</v>
      </c>
      <c r="HD78" s="732">
        <v>716940</v>
      </c>
      <c r="IE78" s="732">
        <v>0</v>
      </c>
    </row>
    <row r="79" spans="1:239" x14ac:dyDescent="0.2">
      <c r="A79" s="734">
        <v>71807</v>
      </c>
      <c r="B79" s="734">
        <v>31709</v>
      </c>
      <c r="C79" s="732">
        <v>35</v>
      </c>
      <c r="D79" s="732">
        <v>2021</v>
      </c>
      <c r="E79" s="732">
        <v>5392</v>
      </c>
      <c r="F79" s="732">
        <v>0</v>
      </c>
      <c r="G79" s="732">
        <v>154.55000000000001</v>
      </c>
      <c r="H79" s="732">
        <v>153.11700000000002</v>
      </c>
      <c r="I79" s="732">
        <v>153.11700000000002</v>
      </c>
      <c r="J79" s="732">
        <v>154.55000000000001</v>
      </c>
      <c r="K79" s="732">
        <v>0</v>
      </c>
      <c r="L79" s="732">
        <v>6541</v>
      </c>
      <c r="M79" s="732">
        <v>0</v>
      </c>
      <c r="N79" s="732">
        <v>0</v>
      </c>
      <c r="P79" s="732">
        <v>194.27800000000002</v>
      </c>
      <c r="Q79" s="732">
        <v>0</v>
      </c>
      <c r="R79" s="732">
        <v>79960</v>
      </c>
      <c r="S79" s="732">
        <v>411.57400000000001</v>
      </c>
      <c r="U79" s="732">
        <v>55934</v>
      </c>
      <c r="V79" s="732">
        <v>128.60300000000001</v>
      </c>
      <c r="W79" s="732">
        <v>84119</v>
      </c>
      <c r="X79" s="732">
        <v>84119</v>
      </c>
      <c r="Z79" s="732">
        <v>0</v>
      </c>
      <c r="AA79" s="732">
        <v>1</v>
      </c>
      <c r="AB79" s="732">
        <v>1</v>
      </c>
      <c r="AC79" s="732">
        <v>0</v>
      </c>
      <c r="AD79" s="732" t="s">
        <v>318</v>
      </c>
      <c r="AE79" s="732">
        <v>0</v>
      </c>
      <c r="AH79" s="732">
        <v>0</v>
      </c>
      <c r="AI79" s="732">
        <v>0</v>
      </c>
      <c r="AJ79" s="732">
        <v>5104</v>
      </c>
      <c r="AK79" s="732" t="s">
        <v>787</v>
      </c>
      <c r="AL79" s="732" t="s">
        <v>65</v>
      </c>
      <c r="AM79" s="732">
        <v>0</v>
      </c>
      <c r="AN79" s="732">
        <v>0</v>
      </c>
      <c r="AO79" s="732">
        <v>0</v>
      </c>
      <c r="AP79" s="732">
        <v>0</v>
      </c>
      <c r="AQ79" s="732">
        <v>0</v>
      </c>
      <c r="AR79" s="732">
        <v>0</v>
      </c>
      <c r="AS79" s="732">
        <v>0</v>
      </c>
      <c r="AT79" s="732">
        <v>0</v>
      </c>
      <c r="AU79" s="732">
        <v>0</v>
      </c>
      <c r="AV79" s="732">
        <v>-217665</v>
      </c>
      <c r="AW79" s="732">
        <v>1606283</v>
      </c>
      <c r="AX79" s="732">
        <v>1606283</v>
      </c>
      <c r="AY79" s="732">
        <v>948414</v>
      </c>
      <c r="AZ79" s="732">
        <v>79960</v>
      </c>
      <c r="BA79" s="732">
        <v>0</v>
      </c>
      <c r="BB79" s="732">
        <v>0</v>
      </c>
      <c r="BC79" s="732">
        <v>0</v>
      </c>
      <c r="BD79" s="732">
        <v>0</v>
      </c>
      <c r="BE79" s="732">
        <v>0</v>
      </c>
      <c r="BF79" s="732">
        <v>1392417</v>
      </c>
      <c r="BG79" s="732">
        <v>0</v>
      </c>
      <c r="BH79" s="732">
        <v>0</v>
      </c>
      <c r="BI79" s="732">
        <v>0</v>
      </c>
      <c r="BJ79" s="732">
        <v>12</v>
      </c>
      <c r="BK79" s="732">
        <v>0</v>
      </c>
      <c r="BL79" s="732">
        <v>0</v>
      </c>
      <c r="BM79" s="732">
        <v>0</v>
      </c>
      <c r="BN79" s="732">
        <v>0</v>
      </c>
      <c r="BO79" s="732">
        <v>0</v>
      </c>
      <c r="BP79" s="732">
        <v>0</v>
      </c>
      <c r="BQ79" s="732">
        <v>5392</v>
      </c>
      <c r="BR79" s="732">
        <v>1</v>
      </c>
      <c r="BS79" s="732">
        <v>0</v>
      </c>
      <c r="BT79" s="732">
        <v>0</v>
      </c>
      <c r="BU79" s="732">
        <v>0</v>
      </c>
      <c r="BV79" s="732">
        <v>0</v>
      </c>
      <c r="BW79" s="732">
        <v>0</v>
      </c>
      <c r="BX79" s="732">
        <v>0</v>
      </c>
      <c r="BY79" s="732">
        <v>0</v>
      </c>
      <c r="BZ79" s="732">
        <v>0</v>
      </c>
      <c r="CA79" s="732">
        <v>0</v>
      </c>
      <c r="CB79" s="732">
        <v>0</v>
      </c>
      <c r="CC79" s="732">
        <v>0</v>
      </c>
      <c r="CG79" s="732">
        <v>0</v>
      </c>
      <c r="CH79" s="732">
        <v>0</v>
      </c>
      <c r="CI79" s="732">
        <v>0</v>
      </c>
      <c r="CJ79" s="732">
        <v>4</v>
      </c>
      <c r="CK79" s="732">
        <v>0</v>
      </c>
      <c r="CL79" s="732">
        <v>0</v>
      </c>
      <c r="CN79" s="732">
        <v>0</v>
      </c>
      <c r="CO79" s="732">
        <v>1</v>
      </c>
      <c r="CP79" s="732">
        <v>0</v>
      </c>
      <c r="CQ79" s="732">
        <v>0</v>
      </c>
      <c r="CR79" s="732">
        <v>177.47900000000001</v>
      </c>
      <c r="CS79" s="732">
        <v>0</v>
      </c>
      <c r="CT79" s="732">
        <v>0</v>
      </c>
      <c r="CU79" s="732">
        <v>0</v>
      </c>
      <c r="CV79" s="732">
        <v>0</v>
      </c>
      <c r="CW79" s="732">
        <v>0</v>
      </c>
      <c r="CX79" s="732">
        <v>0</v>
      </c>
      <c r="CY79" s="732">
        <v>0</v>
      </c>
      <c r="CZ79" s="732">
        <v>0</v>
      </c>
      <c r="DA79" s="732">
        <v>1</v>
      </c>
      <c r="DB79" s="732">
        <v>1001538</v>
      </c>
      <c r="DC79" s="732">
        <v>0</v>
      </c>
      <c r="DD79" s="732">
        <v>0</v>
      </c>
      <c r="DE79" s="732">
        <v>314190</v>
      </c>
      <c r="DF79" s="732">
        <v>314190</v>
      </c>
      <c r="DG79" s="732">
        <v>240.17000000000002</v>
      </c>
      <c r="DH79" s="732">
        <v>0</v>
      </c>
      <c r="DI79" s="732">
        <v>0</v>
      </c>
      <c r="DK79" s="732">
        <v>5392</v>
      </c>
      <c r="DL79" s="732">
        <v>0</v>
      </c>
      <c r="DM79" s="732">
        <v>30815</v>
      </c>
      <c r="DN79" s="732">
        <v>0</v>
      </c>
      <c r="DO79" s="732">
        <v>0</v>
      </c>
      <c r="DP79" s="732">
        <v>0</v>
      </c>
      <c r="DQ79" s="732">
        <v>0</v>
      </c>
      <c r="DR79" s="732">
        <v>0</v>
      </c>
      <c r="DS79" s="732">
        <v>0</v>
      </c>
      <c r="DT79" s="732">
        <v>0</v>
      </c>
      <c r="DU79" s="732">
        <v>0</v>
      </c>
      <c r="DV79" s="732">
        <v>0</v>
      </c>
      <c r="DW79" s="732">
        <v>0</v>
      </c>
      <c r="DX79" s="732">
        <v>0</v>
      </c>
      <c r="DY79" s="732">
        <v>0</v>
      </c>
      <c r="DZ79" s="732">
        <v>0</v>
      </c>
      <c r="EA79" s="732">
        <v>0</v>
      </c>
      <c r="EB79" s="732">
        <v>0</v>
      </c>
      <c r="EC79" s="732">
        <v>0</v>
      </c>
      <c r="ED79" s="732">
        <v>0</v>
      </c>
      <c r="EE79" s="732">
        <v>0</v>
      </c>
      <c r="EF79" s="732">
        <v>0</v>
      </c>
      <c r="EG79" s="732">
        <v>0</v>
      </c>
      <c r="EH79" s="732">
        <v>30815</v>
      </c>
      <c r="EI79" s="732">
        <v>0</v>
      </c>
      <c r="EJ79" s="732">
        <v>0</v>
      </c>
      <c r="EK79" s="732">
        <v>1.2270000000000001</v>
      </c>
      <c r="EL79" s="732">
        <v>0</v>
      </c>
      <c r="EM79" s="732">
        <v>0</v>
      </c>
      <c r="EN79" s="732">
        <v>0.20600000000000002</v>
      </c>
      <c r="EO79" s="732">
        <v>0</v>
      </c>
      <c r="EP79" s="732">
        <v>0</v>
      </c>
      <c r="EQ79" s="732">
        <v>1.4330000000000001</v>
      </c>
      <c r="ER79" s="732">
        <v>0</v>
      </c>
      <c r="ES79" s="732">
        <v>4.7110000000000003</v>
      </c>
      <c r="ET79" s="732">
        <v>0</v>
      </c>
      <c r="EU79" s="732">
        <v>79960</v>
      </c>
      <c r="EV79" s="732">
        <v>0</v>
      </c>
      <c r="EW79" s="732">
        <v>0</v>
      </c>
      <c r="EX79" s="732">
        <v>0</v>
      </c>
      <c r="EZ79" s="732">
        <v>1350702</v>
      </c>
      <c r="FA79" s="732">
        <v>0</v>
      </c>
      <c r="FB79" s="732">
        <v>1430662</v>
      </c>
      <c r="FC79" s="732">
        <v>0.97326799999999991</v>
      </c>
      <c r="FD79" s="732">
        <v>0</v>
      </c>
      <c r="FE79" s="732">
        <v>210694</v>
      </c>
      <c r="FF79" s="732">
        <v>44887</v>
      </c>
      <c r="FG79" s="732">
        <v>5.6818E-2</v>
      </c>
      <c r="FH79" s="732">
        <v>5.1494999999999999E-2</v>
      </c>
      <c r="FI79" s="732">
        <v>0</v>
      </c>
      <c r="FJ79" s="732">
        <v>0</v>
      </c>
      <c r="FK79" s="732">
        <v>272.82400000000001</v>
      </c>
      <c r="FL79" s="732">
        <v>1686243</v>
      </c>
      <c r="FM79" s="732">
        <v>0</v>
      </c>
      <c r="FN79" s="732">
        <v>0</v>
      </c>
      <c r="FO79" s="732">
        <v>0</v>
      </c>
      <c r="FP79" s="732">
        <v>0</v>
      </c>
      <c r="FQ79" s="732">
        <v>0</v>
      </c>
      <c r="FR79" s="732">
        <v>0</v>
      </c>
      <c r="FS79" s="732">
        <v>0</v>
      </c>
      <c r="FT79" s="732">
        <v>0</v>
      </c>
      <c r="FU79" s="732">
        <v>0</v>
      </c>
      <c r="FV79" s="732">
        <v>0</v>
      </c>
      <c r="FW79" s="732">
        <v>0</v>
      </c>
      <c r="FX79" s="732">
        <v>0</v>
      </c>
      <c r="FY79" s="732">
        <v>0</v>
      </c>
      <c r="FZ79" s="732">
        <v>0</v>
      </c>
      <c r="GA79" s="732">
        <v>0</v>
      </c>
      <c r="GB79" s="732">
        <v>0</v>
      </c>
      <c r="GC79" s="732">
        <v>0</v>
      </c>
      <c r="GD79" s="732">
        <v>0</v>
      </c>
      <c r="GF79" s="732">
        <v>0</v>
      </c>
      <c r="GG79" s="732">
        <v>0</v>
      </c>
      <c r="GH79" s="732">
        <v>0</v>
      </c>
      <c r="GI79" s="732">
        <v>0</v>
      </c>
      <c r="GJ79" s="732">
        <v>0</v>
      </c>
      <c r="GK79" s="732">
        <v>4971</v>
      </c>
      <c r="GL79" s="732">
        <v>3806</v>
      </c>
      <c r="GM79" s="732">
        <v>0</v>
      </c>
      <c r="GN79" s="732">
        <v>0</v>
      </c>
      <c r="GO79" s="732">
        <v>0</v>
      </c>
      <c r="GP79" s="732">
        <v>1686243</v>
      </c>
      <c r="GQ79" s="732">
        <v>1686243</v>
      </c>
      <c r="GR79" s="732">
        <v>0</v>
      </c>
      <c r="GS79" s="732">
        <v>0</v>
      </c>
      <c r="GT79" s="732">
        <v>0</v>
      </c>
      <c r="HB79" s="732">
        <v>0</v>
      </c>
      <c r="HC79" s="732">
        <v>0</v>
      </c>
      <c r="HD79" s="732">
        <v>0</v>
      </c>
      <c r="IE79" s="732">
        <v>0</v>
      </c>
    </row>
    <row r="80" spans="1:239" x14ac:dyDescent="0.2">
      <c r="A80" s="734">
        <v>71809</v>
      </c>
      <c r="B80" s="734">
        <v>31709</v>
      </c>
      <c r="C80" s="732">
        <v>35</v>
      </c>
      <c r="D80" s="732">
        <v>2021</v>
      </c>
      <c r="E80" s="732">
        <v>5392</v>
      </c>
      <c r="F80" s="732">
        <v>0</v>
      </c>
      <c r="G80" s="732">
        <v>236.34</v>
      </c>
      <c r="H80" s="732">
        <v>235.357</v>
      </c>
      <c r="I80" s="732">
        <v>235.357</v>
      </c>
      <c r="J80" s="732">
        <v>236.34</v>
      </c>
      <c r="K80" s="732">
        <v>0</v>
      </c>
      <c r="L80" s="732">
        <v>6541</v>
      </c>
      <c r="M80" s="732">
        <v>0</v>
      </c>
      <c r="N80" s="732">
        <v>0</v>
      </c>
      <c r="P80" s="732">
        <v>277.21700000000004</v>
      </c>
      <c r="Q80" s="732">
        <v>0</v>
      </c>
      <c r="R80" s="732">
        <v>114095</v>
      </c>
      <c r="S80" s="732">
        <v>411.57400000000001</v>
      </c>
      <c r="U80" s="732">
        <v>79813</v>
      </c>
      <c r="V80" s="732">
        <v>76.912999999999997</v>
      </c>
      <c r="W80" s="732">
        <v>50309</v>
      </c>
      <c r="X80" s="732">
        <v>50309</v>
      </c>
      <c r="Z80" s="732">
        <v>0</v>
      </c>
      <c r="AA80" s="732">
        <v>1</v>
      </c>
      <c r="AB80" s="732">
        <v>1</v>
      </c>
      <c r="AC80" s="732">
        <v>0</v>
      </c>
      <c r="AD80" s="732" t="s">
        <v>318</v>
      </c>
      <c r="AE80" s="732">
        <v>0</v>
      </c>
      <c r="AH80" s="732">
        <v>0</v>
      </c>
      <c r="AI80" s="732">
        <v>0</v>
      </c>
      <c r="AJ80" s="732">
        <v>5104</v>
      </c>
      <c r="AK80" s="732" t="s">
        <v>787</v>
      </c>
      <c r="AL80" s="732" t="s">
        <v>342</v>
      </c>
      <c r="AM80" s="732">
        <v>0</v>
      </c>
      <c r="AN80" s="732">
        <v>0</v>
      </c>
      <c r="AO80" s="732">
        <v>0</v>
      </c>
      <c r="AP80" s="732">
        <v>0</v>
      </c>
      <c r="AQ80" s="732">
        <v>0</v>
      </c>
      <c r="AR80" s="732">
        <v>0</v>
      </c>
      <c r="AS80" s="732">
        <v>0</v>
      </c>
      <c r="AT80" s="732">
        <v>0</v>
      </c>
      <c r="AU80" s="732">
        <v>0</v>
      </c>
      <c r="AV80" s="732">
        <v>-5635</v>
      </c>
      <c r="AW80" s="732">
        <v>2180446</v>
      </c>
      <c r="AX80" s="732">
        <v>2132735</v>
      </c>
      <c r="AY80" s="732">
        <v>1376431</v>
      </c>
      <c r="AZ80" s="732">
        <v>114095</v>
      </c>
      <c r="BA80" s="732">
        <v>10.5</v>
      </c>
      <c r="BB80" s="732">
        <v>0</v>
      </c>
      <c r="BC80" s="732">
        <v>0</v>
      </c>
      <c r="BD80" s="732">
        <v>0</v>
      </c>
      <c r="BE80" s="732">
        <v>0</v>
      </c>
      <c r="BF80" s="732">
        <v>1855323</v>
      </c>
      <c r="BG80" s="732">
        <v>0</v>
      </c>
      <c r="BH80" s="732">
        <v>0</v>
      </c>
      <c r="BI80" s="732">
        <v>0</v>
      </c>
      <c r="BJ80" s="732">
        <v>12</v>
      </c>
      <c r="BK80" s="732">
        <v>0</v>
      </c>
      <c r="BL80" s="732">
        <v>0</v>
      </c>
      <c r="BM80" s="732">
        <v>0</v>
      </c>
      <c r="BN80" s="732">
        <v>0</v>
      </c>
      <c r="BO80" s="732">
        <v>0</v>
      </c>
      <c r="BP80" s="732">
        <v>0</v>
      </c>
      <c r="BQ80" s="732">
        <v>5392</v>
      </c>
      <c r="BR80" s="732">
        <v>1</v>
      </c>
      <c r="BS80" s="732">
        <v>0</v>
      </c>
      <c r="BT80" s="732">
        <v>0</v>
      </c>
      <c r="BU80" s="732">
        <v>0</v>
      </c>
      <c r="BV80" s="732">
        <v>0</v>
      </c>
      <c r="BW80" s="732">
        <v>0</v>
      </c>
      <c r="BX80" s="732">
        <v>0</v>
      </c>
      <c r="BY80" s="732">
        <v>0</v>
      </c>
      <c r="BZ80" s="732">
        <v>0</v>
      </c>
      <c r="CA80" s="732">
        <v>0</v>
      </c>
      <c r="CB80" s="732">
        <v>0</v>
      </c>
      <c r="CC80" s="732">
        <v>0</v>
      </c>
      <c r="CG80" s="732">
        <v>0</v>
      </c>
      <c r="CH80" s="732">
        <v>47711</v>
      </c>
      <c r="CI80" s="732">
        <v>0</v>
      </c>
      <c r="CJ80" s="732">
        <v>4</v>
      </c>
      <c r="CK80" s="732">
        <v>0</v>
      </c>
      <c r="CL80" s="732">
        <v>0</v>
      </c>
      <c r="CN80" s="732">
        <v>0</v>
      </c>
      <c r="CO80" s="732">
        <v>1</v>
      </c>
      <c r="CP80" s="732">
        <v>0</v>
      </c>
      <c r="CQ80" s="732">
        <v>0</v>
      </c>
      <c r="CR80" s="732">
        <v>270.38200000000001</v>
      </c>
      <c r="CS80" s="732">
        <v>0</v>
      </c>
      <c r="CT80" s="732">
        <v>0</v>
      </c>
      <c r="CU80" s="732">
        <v>0</v>
      </c>
      <c r="CV80" s="732">
        <v>0</v>
      </c>
      <c r="CW80" s="732">
        <v>0</v>
      </c>
      <c r="CX80" s="732">
        <v>0</v>
      </c>
      <c r="CY80" s="732">
        <v>0</v>
      </c>
      <c r="CZ80" s="732">
        <v>0</v>
      </c>
      <c r="DA80" s="732">
        <v>1</v>
      </c>
      <c r="DB80" s="732">
        <v>1539470</v>
      </c>
      <c r="DC80" s="732">
        <v>0</v>
      </c>
      <c r="DD80" s="732">
        <v>0</v>
      </c>
      <c r="DE80" s="732">
        <v>256630</v>
      </c>
      <c r="DF80" s="732">
        <v>256630</v>
      </c>
      <c r="DG80" s="732">
        <v>196.17000000000002</v>
      </c>
      <c r="DH80" s="732">
        <v>0</v>
      </c>
      <c r="DI80" s="732">
        <v>0</v>
      </c>
      <c r="DK80" s="732">
        <v>5392</v>
      </c>
      <c r="DL80" s="732">
        <v>0</v>
      </c>
      <c r="DM80" s="732">
        <v>59873</v>
      </c>
      <c r="DN80" s="732">
        <v>0</v>
      </c>
      <c r="DO80" s="732">
        <v>0</v>
      </c>
      <c r="DP80" s="732">
        <v>0</v>
      </c>
      <c r="DQ80" s="732">
        <v>0</v>
      </c>
      <c r="DR80" s="732">
        <v>0</v>
      </c>
      <c r="DS80" s="732">
        <v>0</v>
      </c>
      <c r="DT80" s="732">
        <v>0</v>
      </c>
      <c r="DU80" s="732">
        <v>0</v>
      </c>
      <c r="DV80" s="732">
        <v>0</v>
      </c>
      <c r="DW80" s="732">
        <v>0</v>
      </c>
      <c r="DX80" s="732">
        <v>0</v>
      </c>
      <c r="DY80" s="732">
        <v>0</v>
      </c>
      <c r="DZ80" s="732">
        <v>0</v>
      </c>
      <c r="EA80" s="732">
        <v>0</v>
      </c>
      <c r="EB80" s="732">
        <v>0</v>
      </c>
      <c r="EC80" s="732">
        <v>4.6749999999999998</v>
      </c>
      <c r="ED80" s="732">
        <v>33637</v>
      </c>
      <c r="EE80" s="732">
        <v>0</v>
      </c>
      <c r="EF80" s="732">
        <v>0</v>
      </c>
      <c r="EG80" s="732">
        <v>0</v>
      </c>
      <c r="EH80" s="732">
        <v>26236</v>
      </c>
      <c r="EI80" s="732">
        <v>0</v>
      </c>
      <c r="EJ80" s="732">
        <v>0</v>
      </c>
      <c r="EK80" s="732">
        <v>0.45200000000000001</v>
      </c>
      <c r="EL80" s="732">
        <v>0</v>
      </c>
      <c r="EM80" s="732">
        <v>0</v>
      </c>
      <c r="EN80" s="732">
        <v>0.53100000000000003</v>
      </c>
      <c r="EO80" s="732">
        <v>0</v>
      </c>
      <c r="EP80" s="732">
        <v>0</v>
      </c>
      <c r="EQ80" s="732">
        <v>0.9830000000000001</v>
      </c>
      <c r="ER80" s="732">
        <v>0</v>
      </c>
      <c r="ES80" s="732">
        <v>4.0110000000000001</v>
      </c>
      <c r="ET80" s="732">
        <v>5250</v>
      </c>
      <c r="EU80" s="732">
        <v>114095</v>
      </c>
      <c r="EV80" s="732">
        <v>0</v>
      </c>
      <c r="EW80" s="732">
        <v>0</v>
      </c>
      <c r="EX80" s="732">
        <v>0</v>
      </c>
      <c r="EZ80" s="732">
        <v>1792187</v>
      </c>
      <c r="FA80" s="732">
        <v>0</v>
      </c>
      <c r="FB80" s="732">
        <v>1906282</v>
      </c>
      <c r="FC80" s="732">
        <v>0.97326799999999991</v>
      </c>
      <c r="FD80" s="732">
        <v>0</v>
      </c>
      <c r="FE80" s="732">
        <v>280739</v>
      </c>
      <c r="FF80" s="732">
        <v>59809</v>
      </c>
      <c r="FG80" s="732">
        <v>5.6818E-2</v>
      </c>
      <c r="FH80" s="732">
        <v>5.1494999999999999E-2</v>
      </c>
      <c r="FI80" s="732">
        <v>0</v>
      </c>
      <c r="FJ80" s="732">
        <v>0</v>
      </c>
      <c r="FK80" s="732">
        <v>363.524</v>
      </c>
      <c r="FL80" s="732">
        <v>2294541</v>
      </c>
      <c r="FM80" s="732">
        <v>0</v>
      </c>
      <c r="FN80" s="732">
        <v>0</v>
      </c>
      <c r="FO80" s="732">
        <v>0</v>
      </c>
      <c r="FP80" s="732">
        <v>0</v>
      </c>
      <c r="FQ80" s="732">
        <v>0</v>
      </c>
      <c r="FR80" s="732">
        <v>0</v>
      </c>
      <c r="FS80" s="732">
        <v>0</v>
      </c>
      <c r="FT80" s="732">
        <v>0</v>
      </c>
      <c r="FU80" s="732">
        <v>0</v>
      </c>
      <c r="FV80" s="732">
        <v>0</v>
      </c>
      <c r="FW80" s="732">
        <v>0</v>
      </c>
      <c r="FX80" s="732">
        <v>0</v>
      </c>
      <c r="FY80" s="732">
        <v>0</v>
      </c>
      <c r="FZ80" s="732">
        <v>0</v>
      </c>
      <c r="GA80" s="732">
        <v>0</v>
      </c>
      <c r="GB80" s="732">
        <v>0</v>
      </c>
      <c r="GC80" s="732">
        <v>0</v>
      </c>
      <c r="GD80" s="732">
        <v>0</v>
      </c>
      <c r="GF80" s="732">
        <v>0</v>
      </c>
      <c r="GG80" s="732">
        <v>0</v>
      </c>
      <c r="GH80" s="732">
        <v>0</v>
      </c>
      <c r="GI80" s="732">
        <v>0</v>
      </c>
      <c r="GJ80" s="732">
        <v>0</v>
      </c>
      <c r="GK80" s="732">
        <v>4971</v>
      </c>
      <c r="GL80" s="732">
        <v>0</v>
      </c>
      <c r="GM80" s="732">
        <v>0</v>
      </c>
      <c r="GN80" s="732">
        <v>0</v>
      </c>
      <c r="GO80" s="732">
        <v>0</v>
      </c>
      <c r="GP80" s="732">
        <v>2246830</v>
      </c>
      <c r="GQ80" s="732">
        <v>2246830</v>
      </c>
      <c r="GR80" s="732">
        <v>0</v>
      </c>
      <c r="GS80" s="732">
        <v>0</v>
      </c>
      <c r="GT80" s="732">
        <v>0</v>
      </c>
      <c r="HB80" s="732">
        <v>292382768</v>
      </c>
      <c r="HC80" s="732">
        <v>4.6019999999999998E-2</v>
      </c>
      <c r="HD80" s="732">
        <v>42461</v>
      </c>
      <c r="IE80" s="732">
        <v>0</v>
      </c>
    </row>
    <row r="81" spans="1:239" x14ac:dyDescent="0.2">
      <c r="A81" s="734">
        <v>71810</v>
      </c>
      <c r="B81" s="734">
        <v>31709</v>
      </c>
      <c r="C81" s="732">
        <v>35</v>
      </c>
      <c r="D81" s="732">
        <v>2021</v>
      </c>
      <c r="E81" s="732">
        <v>5392</v>
      </c>
      <c r="F81" s="732">
        <v>0</v>
      </c>
      <c r="G81" s="732">
        <v>196.91500000000002</v>
      </c>
      <c r="H81" s="732">
        <v>196.20600000000002</v>
      </c>
      <c r="I81" s="732">
        <v>196.20600000000002</v>
      </c>
      <c r="J81" s="732">
        <v>196.91500000000002</v>
      </c>
      <c r="K81" s="732">
        <v>0</v>
      </c>
      <c r="L81" s="732">
        <v>6541</v>
      </c>
      <c r="M81" s="732">
        <v>0</v>
      </c>
      <c r="N81" s="732">
        <v>0</v>
      </c>
      <c r="P81" s="732">
        <v>206.75800000000001</v>
      </c>
      <c r="Q81" s="732">
        <v>0</v>
      </c>
      <c r="R81" s="732">
        <v>85096</v>
      </c>
      <c r="S81" s="732">
        <v>411.57400000000001</v>
      </c>
      <c r="U81" s="732">
        <v>59526</v>
      </c>
      <c r="V81" s="732">
        <v>113.75700000000001</v>
      </c>
      <c r="W81" s="732">
        <v>74408</v>
      </c>
      <c r="X81" s="732">
        <v>74408</v>
      </c>
      <c r="Z81" s="732">
        <v>0</v>
      </c>
      <c r="AA81" s="732">
        <v>1</v>
      </c>
      <c r="AB81" s="732">
        <v>1</v>
      </c>
      <c r="AC81" s="732">
        <v>0</v>
      </c>
      <c r="AD81" s="732" t="s">
        <v>318</v>
      </c>
      <c r="AE81" s="732">
        <v>0</v>
      </c>
      <c r="AH81" s="732">
        <v>0</v>
      </c>
      <c r="AI81" s="732">
        <v>0</v>
      </c>
      <c r="AJ81" s="732">
        <v>5104</v>
      </c>
      <c r="AK81" s="732" t="s">
        <v>787</v>
      </c>
      <c r="AL81" s="732" t="s">
        <v>343</v>
      </c>
      <c r="AM81" s="732">
        <v>0</v>
      </c>
      <c r="AN81" s="732">
        <v>0</v>
      </c>
      <c r="AO81" s="732">
        <v>0</v>
      </c>
      <c r="AP81" s="732">
        <v>0</v>
      </c>
      <c r="AQ81" s="732">
        <v>0</v>
      </c>
      <c r="AR81" s="732">
        <v>0</v>
      </c>
      <c r="AS81" s="732">
        <v>0</v>
      </c>
      <c r="AT81" s="732">
        <v>0</v>
      </c>
      <c r="AU81" s="732">
        <v>0</v>
      </c>
      <c r="AV81" s="732">
        <v>-90341</v>
      </c>
      <c r="AW81" s="732">
        <v>2016562</v>
      </c>
      <c r="AX81" s="732">
        <v>1981184</v>
      </c>
      <c r="AY81" s="732">
        <v>1184893</v>
      </c>
      <c r="AZ81" s="732">
        <v>85096</v>
      </c>
      <c r="BA81" s="732">
        <v>0</v>
      </c>
      <c r="BB81" s="732">
        <v>5494</v>
      </c>
      <c r="BC81" s="732">
        <v>5494</v>
      </c>
      <c r="BD81" s="732">
        <v>7</v>
      </c>
      <c r="BE81" s="732">
        <v>0</v>
      </c>
      <c r="BF81" s="732">
        <v>1699362</v>
      </c>
      <c r="BG81" s="732">
        <v>0</v>
      </c>
      <c r="BH81" s="732">
        <v>0</v>
      </c>
      <c r="BI81" s="732">
        <v>0</v>
      </c>
      <c r="BJ81" s="732">
        <v>12</v>
      </c>
      <c r="BK81" s="732">
        <v>0</v>
      </c>
      <c r="BL81" s="732">
        <v>0</v>
      </c>
      <c r="BM81" s="732">
        <v>0</v>
      </c>
      <c r="BN81" s="732">
        <v>0</v>
      </c>
      <c r="BO81" s="732">
        <v>0</v>
      </c>
      <c r="BP81" s="732">
        <v>0</v>
      </c>
      <c r="BQ81" s="732">
        <v>5392</v>
      </c>
      <c r="BR81" s="732">
        <v>1</v>
      </c>
      <c r="BS81" s="732">
        <v>0</v>
      </c>
      <c r="BT81" s="732">
        <v>0</v>
      </c>
      <c r="BU81" s="732">
        <v>0</v>
      </c>
      <c r="BV81" s="732">
        <v>0</v>
      </c>
      <c r="BW81" s="732">
        <v>0</v>
      </c>
      <c r="BX81" s="732">
        <v>0</v>
      </c>
      <c r="BY81" s="732">
        <v>0</v>
      </c>
      <c r="BZ81" s="732">
        <v>0</v>
      </c>
      <c r="CA81" s="732">
        <v>0</v>
      </c>
      <c r="CB81" s="732">
        <v>0</v>
      </c>
      <c r="CC81" s="732">
        <v>0</v>
      </c>
      <c r="CG81" s="732">
        <v>0</v>
      </c>
      <c r="CH81" s="732">
        <v>35378</v>
      </c>
      <c r="CI81" s="732">
        <v>0</v>
      </c>
      <c r="CJ81" s="732">
        <v>4</v>
      </c>
      <c r="CK81" s="732">
        <v>0</v>
      </c>
      <c r="CL81" s="732">
        <v>0</v>
      </c>
      <c r="CN81" s="732">
        <v>0</v>
      </c>
      <c r="CO81" s="732">
        <v>1</v>
      </c>
      <c r="CP81" s="732">
        <v>0</v>
      </c>
      <c r="CQ81" s="732">
        <v>0</v>
      </c>
      <c r="CR81" s="732">
        <v>195.922</v>
      </c>
      <c r="CS81" s="732">
        <v>0</v>
      </c>
      <c r="CT81" s="732">
        <v>0</v>
      </c>
      <c r="CU81" s="732">
        <v>0</v>
      </c>
      <c r="CV81" s="732">
        <v>0</v>
      </c>
      <c r="CW81" s="732">
        <v>0</v>
      </c>
      <c r="CX81" s="732">
        <v>0</v>
      </c>
      <c r="CY81" s="732">
        <v>0</v>
      </c>
      <c r="CZ81" s="732">
        <v>0</v>
      </c>
      <c r="DA81" s="732">
        <v>1</v>
      </c>
      <c r="DB81" s="732">
        <v>1283383</v>
      </c>
      <c r="DC81" s="732">
        <v>0</v>
      </c>
      <c r="DD81" s="732">
        <v>0</v>
      </c>
      <c r="DE81" s="732">
        <v>274944</v>
      </c>
      <c r="DF81" s="732">
        <v>274944</v>
      </c>
      <c r="DG81" s="732">
        <v>210.17000000000002</v>
      </c>
      <c r="DH81" s="732">
        <v>0</v>
      </c>
      <c r="DI81" s="732">
        <v>0</v>
      </c>
      <c r="DK81" s="732">
        <v>5392</v>
      </c>
      <c r="DL81" s="732">
        <v>0</v>
      </c>
      <c r="DM81" s="732">
        <v>107808</v>
      </c>
      <c r="DN81" s="732">
        <v>0</v>
      </c>
      <c r="DO81" s="732">
        <v>0</v>
      </c>
      <c r="DP81" s="732">
        <v>0</v>
      </c>
      <c r="DQ81" s="732">
        <v>0</v>
      </c>
      <c r="DR81" s="732">
        <v>0</v>
      </c>
      <c r="DS81" s="732">
        <v>0</v>
      </c>
      <c r="DT81" s="732">
        <v>0</v>
      </c>
      <c r="DU81" s="732">
        <v>0</v>
      </c>
      <c r="DV81" s="732">
        <v>0</v>
      </c>
      <c r="DW81" s="732">
        <v>0</v>
      </c>
      <c r="DX81" s="732">
        <v>0</v>
      </c>
      <c r="DY81" s="732">
        <v>0</v>
      </c>
      <c r="DZ81" s="732">
        <v>0</v>
      </c>
      <c r="EA81" s="732">
        <v>0</v>
      </c>
      <c r="EB81" s="732">
        <v>0</v>
      </c>
      <c r="EC81" s="732">
        <v>12.628</v>
      </c>
      <c r="ED81" s="732">
        <v>90860</v>
      </c>
      <c r="EE81" s="732">
        <v>0</v>
      </c>
      <c r="EF81" s="732">
        <v>0</v>
      </c>
      <c r="EG81" s="732">
        <v>0</v>
      </c>
      <c r="EH81" s="732">
        <v>16948</v>
      </c>
      <c r="EI81" s="732">
        <v>0</v>
      </c>
      <c r="EJ81" s="732">
        <v>0</v>
      </c>
      <c r="EK81" s="732">
        <v>0</v>
      </c>
      <c r="EL81" s="732">
        <v>0</v>
      </c>
      <c r="EM81" s="732">
        <v>0.47700000000000004</v>
      </c>
      <c r="EN81" s="732">
        <v>0.23200000000000001</v>
      </c>
      <c r="EO81" s="732">
        <v>0</v>
      </c>
      <c r="EP81" s="732">
        <v>0</v>
      </c>
      <c r="EQ81" s="732">
        <v>0.70900000000000007</v>
      </c>
      <c r="ER81" s="732">
        <v>0</v>
      </c>
      <c r="ES81" s="732">
        <v>2.5910000000000002</v>
      </c>
      <c r="ET81" s="732">
        <v>0</v>
      </c>
      <c r="EU81" s="732">
        <v>85096</v>
      </c>
      <c r="EV81" s="732">
        <v>0</v>
      </c>
      <c r="EW81" s="732">
        <v>0</v>
      </c>
      <c r="EX81" s="732">
        <v>0</v>
      </c>
      <c r="EZ81" s="732">
        <v>1669263</v>
      </c>
      <c r="FA81" s="732">
        <v>0</v>
      </c>
      <c r="FB81" s="732">
        <v>1754359</v>
      </c>
      <c r="FC81" s="732">
        <v>0.97326799999999991</v>
      </c>
      <c r="FD81" s="732">
        <v>0</v>
      </c>
      <c r="FE81" s="732">
        <v>257139</v>
      </c>
      <c r="FF81" s="732">
        <v>54782</v>
      </c>
      <c r="FG81" s="732">
        <v>5.6818E-2</v>
      </c>
      <c r="FH81" s="732">
        <v>5.1494999999999999E-2</v>
      </c>
      <c r="FI81" s="732">
        <v>0</v>
      </c>
      <c r="FJ81" s="732">
        <v>0</v>
      </c>
      <c r="FK81" s="732">
        <v>332.96500000000003</v>
      </c>
      <c r="FL81" s="732">
        <v>2101658</v>
      </c>
      <c r="FM81" s="732">
        <v>0</v>
      </c>
      <c r="FN81" s="732">
        <v>0</v>
      </c>
      <c r="FO81" s="732">
        <v>8322</v>
      </c>
      <c r="FP81" s="732">
        <v>0</v>
      </c>
      <c r="FQ81" s="732">
        <v>8322</v>
      </c>
      <c r="FR81" s="732">
        <v>8322</v>
      </c>
      <c r="FS81" s="732">
        <v>0</v>
      </c>
      <c r="FT81" s="732">
        <v>0</v>
      </c>
      <c r="FU81" s="732">
        <v>0</v>
      </c>
      <c r="FV81" s="732">
        <v>0</v>
      </c>
      <c r="FW81" s="732">
        <v>0</v>
      </c>
      <c r="FX81" s="732">
        <v>0</v>
      </c>
      <c r="FY81" s="732">
        <v>0</v>
      </c>
      <c r="FZ81" s="732">
        <v>0</v>
      </c>
      <c r="GA81" s="732">
        <v>0</v>
      </c>
      <c r="GB81" s="732">
        <v>0</v>
      </c>
      <c r="GC81" s="732">
        <v>0</v>
      </c>
      <c r="GD81" s="732">
        <v>0</v>
      </c>
      <c r="GF81" s="732">
        <v>0</v>
      </c>
      <c r="GG81" s="732">
        <v>0</v>
      </c>
      <c r="GH81" s="732">
        <v>0</v>
      </c>
      <c r="GI81" s="732">
        <v>0</v>
      </c>
      <c r="GJ81" s="732">
        <v>0</v>
      </c>
      <c r="GK81" s="732">
        <v>0</v>
      </c>
      <c r="GL81" s="732">
        <v>0</v>
      </c>
      <c r="GM81" s="732">
        <v>0</v>
      </c>
      <c r="GN81" s="732">
        <v>0</v>
      </c>
      <c r="GO81" s="732">
        <v>0</v>
      </c>
      <c r="GP81" s="732">
        <v>2066280</v>
      </c>
      <c r="GQ81" s="732">
        <v>2066280</v>
      </c>
      <c r="GR81" s="732">
        <v>0</v>
      </c>
      <c r="GS81" s="732">
        <v>0</v>
      </c>
      <c r="GT81" s="732">
        <v>0</v>
      </c>
      <c r="HB81" s="732">
        <v>292382768</v>
      </c>
      <c r="HC81" s="732">
        <v>4.6019999999999998E-2</v>
      </c>
      <c r="HD81" s="732">
        <v>35378</v>
      </c>
      <c r="IE81" s="732">
        <v>0</v>
      </c>
    </row>
    <row r="82" spans="1:239" x14ac:dyDescent="0.2">
      <c r="A82" s="734">
        <v>72801</v>
      </c>
      <c r="B82" s="734">
        <v>31709</v>
      </c>
      <c r="C82" s="732">
        <v>35</v>
      </c>
      <c r="D82" s="732">
        <v>2021</v>
      </c>
      <c r="E82" s="732">
        <v>5392</v>
      </c>
      <c r="F82" s="732">
        <v>0</v>
      </c>
      <c r="G82" s="732">
        <v>5128.0030000000006</v>
      </c>
      <c r="H82" s="732">
        <v>4803.4189999999999</v>
      </c>
      <c r="I82" s="732">
        <v>4803.4189999999999</v>
      </c>
      <c r="J82" s="732">
        <v>5128.0030000000006</v>
      </c>
      <c r="K82" s="732">
        <v>0</v>
      </c>
      <c r="L82" s="732">
        <v>6541</v>
      </c>
      <c r="M82" s="732">
        <v>0</v>
      </c>
      <c r="N82" s="732">
        <v>0</v>
      </c>
      <c r="P82" s="732">
        <v>4346.3550000000005</v>
      </c>
      <c r="Q82" s="732">
        <v>0</v>
      </c>
      <c r="R82" s="732">
        <v>1788847</v>
      </c>
      <c r="S82" s="732">
        <v>411.57400000000001</v>
      </c>
      <c r="U82" s="732">
        <v>1251354</v>
      </c>
      <c r="V82" s="732">
        <v>547.71699999999998</v>
      </c>
      <c r="W82" s="732">
        <v>358262</v>
      </c>
      <c r="X82" s="732">
        <v>358262</v>
      </c>
      <c r="Z82" s="732">
        <v>0</v>
      </c>
      <c r="AA82" s="732">
        <v>1</v>
      </c>
      <c r="AB82" s="732">
        <v>1</v>
      </c>
      <c r="AC82" s="732">
        <v>0</v>
      </c>
      <c r="AD82" s="732" t="s">
        <v>318</v>
      </c>
      <c r="AE82" s="732">
        <v>0</v>
      </c>
      <c r="AH82" s="732">
        <v>0</v>
      </c>
      <c r="AI82" s="732">
        <v>0</v>
      </c>
      <c r="AJ82" s="732">
        <v>5104</v>
      </c>
      <c r="AK82" s="732" t="s">
        <v>787</v>
      </c>
      <c r="AL82" s="732" t="s">
        <v>99</v>
      </c>
      <c r="AM82" s="732">
        <v>0</v>
      </c>
      <c r="AN82" s="732">
        <v>0</v>
      </c>
      <c r="AO82" s="732">
        <v>0</v>
      </c>
      <c r="AP82" s="732">
        <v>0</v>
      </c>
      <c r="AQ82" s="732">
        <v>0</v>
      </c>
      <c r="AR82" s="732">
        <v>0</v>
      </c>
      <c r="AS82" s="732">
        <v>0</v>
      </c>
      <c r="AT82" s="732">
        <v>0</v>
      </c>
      <c r="AU82" s="732">
        <v>0</v>
      </c>
      <c r="AV82" s="732">
        <v>-695172</v>
      </c>
      <c r="AW82" s="732">
        <v>55037998</v>
      </c>
      <c r="AX82" s="732">
        <v>52429088</v>
      </c>
      <c r="AY82" s="732">
        <v>31684947</v>
      </c>
      <c r="AZ82" s="732">
        <v>3410140</v>
      </c>
      <c r="BA82" s="732">
        <v>124.167</v>
      </c>
      <c r="BB82" s="732">
        <v>0</v>
      </c>
      <c r="BC82" s="732">
        <v>0</v>
      </c>
      <c r="BD82" s="732">
        <v>0</v>
      </c>
      <c r="BE82" s="732">
        <v>0</v>
      </c>
      <c r="BF82" s="732">
        <v>44734051</v>
      </c>
      <c r="BG82" s="732">
        <v>0</v>
      </c>
      <c r="BH82" s="732">
        <v>6827</v>
      </c>
      <c r="BI82" s="732">
        <v>1410201</v>
      </c>
      <c r="BJ82" s="732">
        <v>12</v>
      </c>
      <c r="BK82" s="732">
        <v>0</v>
      </c>
      <c r="BL82" s="732">
        <v>0</v>
      </c>
      <c r="BM82" s="732">
        <v>0</v>
      </c>
      <c r="BN82" s="732">
        <v>0</v>
      </c>
      <c r="BO82" s="732">
        <v>0</v>
      </c>
      <c r="BP82" s="732">
        <v>0</v>
      </c>
      <c r="BQ82" s="732">
        <v>5392</v>
      </c>
      <c r="BR82" s="732">
        <v>1</v>
      </c>
      <c r="BS82" s="732">
        <v>0</v>
      </c>
      <c r="BT82" s="732">
        <v>0</v>
      </c>
      <c r="BU82" s="732">
        <v>0</v>
      </c>
      <c r="BV82" s="732">
        <v>0</v>
      </c>
      <c r="BW82" s="732">
        <v>0</v>
      </c>
      <c r="BX82" s="732">
        <v>0</v>
      </c>
      <c r="BY82" s="732">
        <v>0</v>
      </c>
      <c r="BZ82" s="732">
        <v>0</v>
      </c>
      <c r="CA82" s="732">
        <v>211.09200000000001</v>
      </c>
      <c r="CB82" s="732">
        <v>211092</v>
      </c>
      <c r="CC82" s="732">
        <v>0</v>
      </c>
      <c r="CG82" s="732">
        <v>0</v>
      </c>
      <c r="CH82" s="732">
        <v>987617</v>
      </c>
      <c r="CI82" s="732">
        <v>0</v>
      </c>
      <c r="CJ82" s="732">
        <v>4</v>
      </c>
      <c r="CK82" s="732">
        <v>0</v>
      </c>
      <c r="CL82" s="732">
        <v>0</v>
      </c>
      <c r="CN82" s="732">
        <v>0</v>
      </c>
      <c r="CO82" s="732">
        <v>1</v>
      </c>
      <c r="CP82" s="732">
        <v>0</v>
      </c>
      <c r="CQ82" s="732">
        <v>16.917000000000002</v>
      </c>
      <c r="CR82" s="732">
        <v>4510.9800000000005</v>
      </c>
      <c r="CS82" s="732">
        <v>0</v>
      </c>
      <c r="CT82" s="732">
        <v>0</v>
      </c>
      <c r="CU82" s="732">
        <v>0</v>
      </c>
      <c r="CV82" s="732">
        <v>0</v>
      </c>
      <c r="CW82" s="732">
        <v>0</v>
      </c>
      <c r="CX82" s="732">
        <v>0</v>
      </c>
      <c r="CY82" s="732">
        <v>0</v>
      </c>
      <c r="CZ82" s="732">
        <v>0</v>
      </c>
      <c r="DA82" s="732">
        <v>1</v>
      </c>
      <c r="DB82" s="732">
        <v>31419164</v>
      </c>
      <c r="DC82" s="732">
        <v>0</v>
      </c>
      <c r="DD82" s="732">
        <v>0</v>
      </c>
      <c r="DE82" s="732">
        <v>6497829</v>
      </c>
      <c r="DF82" s="732">
        <v>6497829</v>
      </c>
      <c r="DG82" s="732">
        <v>4967</v>
      </c>
      <c r="DH82" s="732">
        <v>0</v>
      </c>
      <c r="DI82" s="732">
        <v>0</v>
      </c>
      <c r="DK82" s="732">
        <v>5392</v>
      </c>
      <c r="DL82" s="732">
        <v>0</v>
      </c>
      <c r="DM82" s="732">
        <v>6424733</v>
      </c>
      <c r="DN82" s="732">
        <v>0</v>
      </c>
      <c r="DO82" s="732">
        <v>0</v>
      </c>
      <c r="DP82" s="732">
        <v>0</v>
      </c>
      <c r="DQ82" s="732">
        <v>0</v>
      </c>
      <c r="DR82" s="732">
        <v>0</v>
      </c>
      <c r="DS82" s="732">
        <v>0</v>
      </c>
      <c r="DT82" s="732">
        <v>0</v>
      </c>
      <c r="DU82" s="732">
        <v>0</v>
      </c>
      <c r="DV82" s="732">
        <v>0</v>
      </c>
      <c r="DW82" s="732">
        <v>0</v>
      </c>
      <c r="DX82" s="732">
        <v>0</v>
      </c>
      <c r="DY82" s="732">
        <v>0</v>
      </c>
      <c r="DZ82" s="732">
        <v>0</v>
      </c>
      <c r="EA82" s="732">
        <v>0</v>
      </c>
      <c r="EB82" s="732">
        <v>1.3320000000000001</v>
      </c>
      <c r="EC82" s="732">
        <v>395.90000000000003</v>
      </c>
      <c r="ED82" s="732">
        <v>2848540</v>
      </c>
      <c r="EE82" s="732">
        <v>0</v>
      </c>
      <c r="EF82" s="732">
        <v>0</v>
      </c>
      <c r="EG82" s="732">
        <v>0</v>
      </c>
      <c r="EH82" s="732">
        <v>3530171</v>
      </c>
      <c r="EI82" s="732">
        <v>46022</v>
      </c>
      <c r="EJ82" s="732">
        <v>1.7590000000000001</v>
      </c>
      <c r="EK82" s="732">
        <v>154.244</v>
      </c>
      <c r="EL82" s="732">
        <v>7.7170000000000005</v>
      </c>
      <c r="EM82" s="732">
        <v>24.137</v>
      </c>
      <c r="EN82" s="732">
        <v>0.112</v>
      </c>
      <c r="EO82" s="732">
        <v>0</v>
      </c>
      <c r="EP82" s="732">
        <v>0</v>
      </c>
      <c r="EQ82" s="732">
        <v>181.584</v>
      </c>
      <c r="ER82" s="732">
        <v>0</v>
      </c>
      <c r="ES82" s="732">
        <v>539.69900000000007</v>
      </c>
      <c r="ET82" s="732">
        <v>66313</v>
      </c>
      <c r="EU82" s="732">
        <v>3410140</v>
      </c>
      <c r="EV82" s="732">
        <v>0</v>
      </c>
      <c r="EW82" s="732">
        <v>0</v>
      </c>
      <c r="EX82" s="732">
        <v>0</v>
      </c>
      <c r="EZ82" s="732">
        <v>44218077</v>
      </c>
      <c r="FA82" s="732">
        <v>0</v>
      </c>
      <c r="FB82" s="732">
        <v>47628217</v>
      </c>
      <c r="FC82" s="732">
        <v>0.97326799999999991</v>
      </c>
      <c r="FD82" s="732">
        <v>0</v>
      </c>
      <c r="FE82" s="732">
        <v>6768938</v>
      </c>
      <c r="FF82" s="732">
        <v>1442073</v>
      </c>
      <c r="FG82" s="732">
        <v>5.6818E-2</v>
      </c>
      <c r="FH82" s="732">
        <v>5.1494999999999999E-2</v>
      </c>
      <c r="FI82" s="732">
        <v>0</v>
      </c>
      <c r="FJ82" s="732">
        <v>0</v>
      </c>
      <c r="FK82" s="732">
        <v>8764.9860000000008</v>
      </c>
      <c r="FL82" s="732">
        <v>56826845</v>
      </c>
      <c r="FM82" s="732">
        <v>0</v>
      </c>
      <c r="FN82" s="732">
        <v>0</v>
      </c>
      <c r="FO82" s="732">
        <v>44196</v>
      </c>
      <c r="FP82" s="732">
        <v>0</v>
      </c>
      <c r="FQ82" s="732">
        <v>44196</v>
      </c>
      <c r="FR82" s="732">
        <v>44196</v>
      </c>
      <c r="FS82" s="732">
        <v>0</v>
      </c>
      <c r="FT82" s="732">
        <v>0</v>
      </c>
      <c r="FU82" s="732">
        <v>1</v>
      </c>
      <c r="FV82" s="732">
        <v>0</v>
      </c>
      <c r="FW82" s="732">
        <v>0</v>
      </c>
      <c r="FX82" s="732">
        <v>0</v>
      </c>
      <c r="FY82" s="732">
        <v>0</v>
      </c>
      <c r="FZ82" s="732">
        <v>0</v>
      </c>
      <c r="GA82" s="732">
        <v>0</v>
      </c>
      <c r="GB82" s="732">
        <v>1262740</v>
      </c>
      <c r="GC82" s="732">
        <v>1262740</v>
      </c>
      <c r="GD82" s="732">
        <v>143</v>
      </c>
      <c r="GF82" s="732">
        <v>0</v>
      </c>
      <c r="GG82" s="732">
        <v>0</v>
      </c>
      <c r="GH82" s="732">
        <v>0</v>
      </c>
      <c r="GI82" s="732">
        <v>0</v>
      </c>
      <c r="GJ82" s="732">
        <v>0</v>
      </c>
      <c r="GK82" s="732">
        <v>5147</v>
      </c>
      <c r="GL82" s="732">
        <v>8036</v>
      </c>
      <c r="GM82" s="732">
        <v>0</v>
      </c>
      <c r="GN82" s="732">
        <v>0</v>
      </c>
      <c r="GO82" s="732">
        <v>0</v>
      </c>
      <c r="GP82" s="732">
        <v>55839228</v>
      </c>
      <c r="GQ82" s="732">
        <v>55839228</v>
      </c>
      <c r="GR82" s="732">
        <v>0</v>
      </c>
      <c r="GS82" s="732">
        <v>0</v>
      </c>
      <c r="GT82" s="732">
        <v>0</v>
      </c>
      <c r="HB82" s="732">
        <v>292382768</v>
      </c>
      <c r="HC82" s="732">
        <v>4.6019999999999998E-2</v>
      </c>
      <c r="HD82" s="732">
        <v>921304</v>
      </c>
      <c r="IE82" s="732">
        <v>0</v>
      </c>
    </row>
    <row r="83" spans="1:239" x14ac:dyDescent="0.2">
      <c r="A83" s="734">
        <v>72802</v>
      </c>
      <c r="B83" s="734">
        <v>31709</v>
      </c>
      <c r="C83" s="732">
        <v>35</v>
      </c>
      <c r="D83" s="732">
        <v>2021</v>
      </c>
      <c r="E83" s="732">
        <v>5392</v>
      </c>
      <c r="F83" s="732">
        <v>0</v>
      </c>
      <c r="G83" s="732">
        <v>106.4</v>
      </c>
      <c r="H83" s="732">
        <v>92.341000000000008</v>
      </c>
      <c r="I83" s="732">
        <v>92.341000000000008</v>
      </c>
      <c r="J83" s="732">
        <v>106.4</v>
      </c>
      <c r="K83" s="732">
        <v>0</v>
      </c>
      <c r="L83" s="732">
        <v>6541</v>
      </c>
      <c r="M83" s="732">
        <v>0</v>
      </c>
      <c r="N83" s="732">
        <v>0</v>
      </c>
      <c r="P83" s="732">
        <v>96.832999999999998</v>
      </c>
      <c r="Q83" s="732">
        <v>0</v>
      </c>
      <c r="R83" s="732">
        <v>39854</v>
      </c>
      <c r="S83" s="732">
        <v>411.57400000000001</v>
      </c>
      <c r="U83" s="732">
        <v>27878</v>
      </c>
      <c r="V83" s="732">
        <v>3.5170000000000003</v>
      </c>
      <c r="W83" s="732">
        <v>2300</v>
      </c>
      <c r="X83" s="732">
        <v>2300</v>
      </c>
      <c r="Z83" s="732">
        <v>0</v>
      </c>
      <c r="AA83" s="732">
        <v>1</v>
      </c>
      <c r="AB83" s="732">
        <v>1</v>
      </c>
      <c r="AC83" s="732">
        <v>0</v>
      </c>
      <c r="AD83" s="732" t="s">
        <v>318</v>
      </c>
      <c r="AE83" s="732">
        <v>0</v>
      </c>
      <c r="AH83" s="732">
        <v>0</v>
      </c>
      <c r="AI83" s="732">
        <v>0</v>
      </c>
      <c r="AJ83" s="732">
        <v>5104</v>
      </c>
      <c r="AK83" s="732" t="s">
        <v>787</v>
      </c>
      <c r="AL83" s="732" t="s">
        <v>344</v>
      </c>
      <c r="AM83" s="732">
        <v>0</v>
      </c>
      <c r="AN83" s="732">
        <v>0</v>
      </c>
      <c r="AO83" s="732">
        <v>0</v>
      </c>
      <c r="AP83" s="732">
        <v>0</v>
      </c>
      <c r="AQ83" s="732">
        <v>0</v>
      </c>
      <c r="AR83" s="732">
        <v>0</v>
      </c>
      <c r="AS83" s="732">
        <v>0</v>
      </c>
      <c r="AT83" s="732">
        <v>0</v>
      </c>
      <c r="AU83" s="732">
        <v>0</v>
      </c>
      <c r="AV83" s="732">
        <v>-38598</v>
      </c>
      <c r="AW83" s="732">
        <v>1033420</v>
      </c>
      <c r="AX83" s="732">
        <v>986904</v>
      </c>
      <c r="AY83" s="732">
        <v>623304</v>
      </c>
      <c r="AZ83" s="732">
        <v>66254</v>
      </c>
      <c r="BA83" s="732">
        <v>2</v>
      </c>
      <c r="BB83" s="732">
        <v>0</v>
      </c>
      <c r="BC83" s="732">
        <v>0</v>
      </c>
      <c r="BD83" s="732">
        <v>0</v>
      </c>
      <c r="BE83" s="732">
        <v>0</v>
      </c>
      <c r="BF83" s="732">
        <v>847847</v>
      </c>
      <c r="BG83" s="732">
        <v>0</v>
      </c>
      <c r="BH83" s="732">
        <v>96</v>
      </c>
      <c r="BI83" s="732">
        <v>26400</v>
      </c>
      <c r="BJ83" s="732">
        <v>12</v>
      </c>
      <c r="BK83" s="732">
        <v>0</v>
      </c>
      <c r="BL83" s="732">
        <v>0</v>
      </c>
      <c r="BM83" s="732">
        <v>0</v>
      </c>
      <c r="BN83" s="732">
        <v>0</v>
      </c>
      <c r="BO83" s="732">
        <v>0</v>
      </c>
      <c r="BP83" s="732">
        <v>0</v>
      </c>
      <c r="BQ83" s="732">
        <v>5392</v>
      </c>
      <c r="BR83" s="732">
        <v>1</v>
      </c>
      <c r="BS83" s="732">
        <v>0</v>
      </c>
      <c r="BT83" s="732">
        <v>0</v>
      </c>
      <c r="BU83" s="732">
        <v>0</v>
      </c>
      <c r="BV83" s="732">
        <v>0</v>
      </c>
      <c r="BW83" s="732">
        <v>0</v>
      </c>
      <c r="BX83" s="732">
        <v>0</v>
      </c>
      <c r="BY83" s="732">
        <v>0</v>
      </c>
      <c r="BZ83" s="732">
        <v>0</v>
      </c>
      <c r="CA83" s="732">
        <v>0</v>
      </c>
      <c r="CB83" s="732">
        <v>0</v>
      </c>
      <c r="CC83" s="732">
        <v>0</v>
      </c>
      <c r="CG83" s="732">
        <v>0</v>
      </c>
      <c r="CH83" s="732">
        <v>20116</v>
      </c>
      <c r="CI83" s="732">
        <v>0</v>
      </c>
      <c r="CJ83" s="732">
        <v>4</v>
      </c>
      <c r="CK83" s="732">
        <v>0</v>
      </c>
      <c r="CL83" s="732">
        <v>0</v>
      </c>
      <c r="CN83" s="732">
        <v>0</v>
      </c>
      <c r="CO83" s="732">
        <v>1</v>
      </c>
      <c r="CP83" s="732">
        <v>0.20800000000000002</v>
      </c>
      <c r="CQ83" s="732">
        <v>0</v>
      </c>
      <c r="CR83" s="732">
        <v>92.478999999999999</v>
      </c>
      <c r="CS83" s="732">
        <v>0</v>
      </c>
      <c r="CT83" s="732">
        <v>0</v>
      </c>
      <c r="CU83" s="732">
        <v>0</v>
      </c>
      <c r="CV83" s="732">
        <v>0</v>
      </c>
      <c r="CW83" s="732">
        <v>0</v>
      </c>
      <c r="CX83" s="732">
        <v>0</v>
      </c>
      <c r="CY83" s="732">
        <v>0</v>
      </c>
      <c r="CZ83" s="732">
        <v>0</v>
      </c>
      <c r="DA83" s="732">
        <v>1</v>
      </c>
      <c r="DB83" s="732">
        <v>604002</v>
      </c>
      <c r="DC83" s="732">
        <v>0</v>
      </c>
      <c r="DD83" s="732">
        <v>0</v>
      </c>
      <c r="DE83" s="732">
        <v>91574</v>
      </c>
      <c r="DF83" s="732">
        <v>94853</v>
      </c>
      <c r="DG83" s="732">
        <v>70</v>
      </c>
      <c r="DH83" s="732">
        <v>0</v>
      </c>
      <c r="DI83" s="732">
        <v>3279</v>
      </c>
      <c r="DK83" s="732">
        <v>5392</v>
      </c>
      <c r="DL83" s="732">
        <v>0</v>
      </c>
      <c r="DM83" s="732">
        <v>72845</v>
      </c>
      <c r="DN83" s="732">
        <v>0</v>
      </c>
      <c r="DO83" s="732">
        <v>0</v>
      </c>
      <c r="DP83" s="732">
        <v>0</v>
      </c>
      <c r="DQ83" s="732">
        <v>0</v>
      </c>
      <c r="DR83" s="732">
        <v>0</v>
      </c>
      <c r="DS83" s="732">
        <v>0</v>
      </c>
      <c r="DT83" s="732">
        <v>0</v>
      </c>
      <c r="DU83" s="732">
        <v>0</v>
      </c>
      <c r="DV83" s="732">
        <v>0</v>
      </c>
      <c r="DW83" s="732">
        <v>0</v>
      </c>
      <c r="DX83" s="732">
        <v>0</v>
      </c>
      <c r="DY83" s="732">
        <v>0</v>
      </c>
      <c r="DZ83" s="732">
        <v>0</v>
      </c>
      <c r="EA83" s="732">
        <v>0</v>
      </c>
      <c r="EB83" s="732">
        <v>0</v>
      </c>
      <c r="EC83" s="732">
        <v>0.66700000000000004</v>
      </c>
      <c r="ED83" s="732">
        <v>4799</v>
      </c>
      <c r="EE83" s="732">
        <v>0</v>
      </c>
      <c r="EF83" s="732">
        <v>0</v>
      </c>
      <c r="EG83" s="732">
        <v>0</v>
      </c>
      <c r="EH83" s="732">
        <v>35969</v>
      </c>
      <c r="EI83" s="732">
        <v>32077</v>
      </c>
      <c r="EJ83" s="732">
        <v>1.226</v>
      </c>
      <c r="EK83" s="732">
        <v>1.4810000000000001</v>
      </c>
      <c r="EL83" s="732">
        <v>0</v>
      </c>
      <c r="EM83" s="732">
        <v>0.35200000000000004</v>
      </c>
      <c r="EN83" s="732">
        <v>0</v>
      </c>
      <c r="EO83" s="732">
        <v>0</v>
      </c>
      <c r="EP83" s="732">
        <v>0</v>
      </c>
      <c r="EQ83" s="732">
        <v>3.0590000000000002</v>
      </c>
      <c r="ER83" s="732">
        <v>0</v>
      </c>
      <c r="ES83" s="732">
        <v>5.4990000000000006</v>
      </c>
      <c r="ET83" s="732">
        <v>1000</v>
      </c>
      <c r="EU83" s="732">
        <v>66254</v>
      </c>
      <c r="EV83" s="732">
        <v>0</v>
      </c>
      <c r="EW83" s="732">
        <v>0</v>
      </c>
      <c r="EX83" s="732">
        <v>0</v>
      </c>
      <c r="EZ83" s="732">
        <v>831280</v>
      </c>
      <c r="FA83" s="732">
        <v>0</v>
      </c>
      <c r="FB83" s="732">
        <v>897534</v>
      </c>
      <c r="FC83" s="732">
        <v>0.97326799999999991</v>
      </c>
      <c r="FD83" s="732">
        <v>0</v>
      </c>
      <c r="FE83" s="732">
        <v>128292</v>
      </c>
      <c r="FF83" s="732">
        <v>27332</v>
      </c>
      <c r="FG83" s="732">
        <v>5.6818E-2</v>
      </c>
      <c r="FH83" s="732">
        <v>5.1494999999999999E-2</v>
      </c>
      <c r="FI83" s="732">
        <v>0</v>
      </c>
      <c r="FJ83" s="732">
        <v>0</v>
      </c>
      <c r="FK83" s="732">
        <v>166.12300000000002</v>
      </c>
      <c r="FL83" s="732">
        <v>1073274</v>
      </c>
      <c r="FM83" s="732">
        <v>0</v>
      </c>
      <c r="FN83" s="732">
        <v>0</v>
      </c>
      <c r="FO83" s="732">
        <v>0</v>
      </c>
      <c r="FP83" s="732">
        <v>0</v>
      </c>
      <c r="FQ83" s="732">
        <v>0</v>
      </c>
      <c r="FR83" s="732">
        <v>0</v>
      </c>
      <c r="FS83" s="732">
        <v>0</v>
      </c>
      <c r="FT83" s="732">
        <v>0</v>
      </c>
      <c r="FU83" s="732">
        <v>0</v>
      </c>
      <c r="FV83" s="732">
        <v>0</v>
      </c>
      <c r="FW83" s="732">
        <v>0</v>
      </c>
      <c r="FX83" s="732">
        <v>0</v>
      </c>
      <c r="FY83" s="732">
        <v>0</v>
      </c>
      <c r="FZ83" s="732">
        <v>0</v>
      </c>
      <c r="GA83" s="732">
        <v>0</v>
      </c>
      <c r="GB83" s="732">
        <v>97134</v>
      </c>
      <c r="GC83" s="732">
        <v>97134</v>
      </c>
      <c r="GD83" s="732">
        <v>11</v>
      </c>
      <c r="GF83" s="732">
        <v>0</v>
      </c>
      <c r="GG83" s="732">
        <v>0</v>
      </c>
      <c r="GH83" s="732">
        <v>0</v>
      </c>
      <c r="GI83" s="732">
        <v>0</v>
      </c>
      <c r="GJ83" s="732">
        <v>0</v>
      </c>
      <c r="GK83" s="732">
        <v>5179</v>
      </c>
      <c r="GL83" s="732">
        <v>6316</v>
      </c>
      <c r="GM83" s="732">
        <v>0</v>
      </c>
      <c r="GN83" s="732">
        <v>0</v>
      </c>
      <c r="GO83" s="732">
        <v>0</v>
      </c>
      <c r="GP83" s="732">
        <v>1053158</v>
      </c>
      <c r="GQ83" s="732">
        <v>1053158</v>
      </c>
      <c r="GR83" s="732">
        <v>0</v>
      </c>
      <c r="GS83" s="732">
        <v>0</v>
      </c>
      <c r="GT83" s="732">
        <v>0</v>
      </c>
      <c r="HB83" s="732">
        <v>292382768</v>
      </c>
      <c r="HC83" s="732">
        <v>4.6019999999999998E-2</v>
      </c>
      <c r="HD83" s="732">
        <v>19116</v>
      </c>
      <c r="IE83" s="732">
        <v>0</v>
      </c>
    </row>
    <row r="84" spans="1:239" x14ac:dyDescent="0.2">
      <c r="A84" s="734">
        <v>84802</v>
      </c>
      <c r="B84" s="734">
        <v>31709</v>
      </c>
      <c r="C84" s="732">
        <v>35</v>
      </c>
      <c r="D84" s="732">
        <v>2021</v>
      </c>
      <c r="E84" s="732">
        <v>5392</v>
      </c>
      <c r="F84" s="732">
        <v>0</v>
      </c>
      <c r="G84" s="732">
        <v>1211.6020000000001</v>
      </c>
      <c r="H84" s="732">
        <v>1157.232</v>
      </c>
      <c r="I84" s="732">
        <v>1157.232</v>
      </c>
      <c r="J84" s="732">
        <v>1211.6020000000001</v>
      </c>
      <c r="K84" s="732">
        <v>0</v>
      </c>
      <c r="L84" s="732">
        <v>6541</v>
      </c>
      <c r="M84" s="732">
        <v>0</v>
      </c>
      <c r="N84" s="732">
        <v>0</v>
      </c>
      <c r="P84" s="732">
        <v>1026.0320000000002</v>
      </c>
      <c r="Q84" s="732">
        <v>0</v>
      </c>
      <c r="R84" s="732">
        <v>422288</v>
      </c>
      <c r="S84" s="732">
        <v>411.57400000000001</v>
      </c>
      <c r="U84" s="732">
        <v>295404</v>
      </c>
      <c r="V84" s="732">
        <v>215.465</v>
      </c>
      <c r="W84" s="732">
        <v>140936</v>
      </c>
      <c r="X84" s="732">
        <v>140936</v>
      </c>
      <c r="Z84" s="732">
        <v>0</v>
      </c>
      <c r="AA84" s="732">
        <v>1</v>
      </c>
      <c r="AB84" s="732">
        <v>1</v>
      </c>
      <c r="AC84" s="732">
        <v>0</v>
      </c>
      <c r="AD84" s="732" t="s">
        <v>318</v>
      </c>
      <c r="AE84" s="732">
        <v>0</v>
      </c>
      <c r="AH84" s="732">
        <v>0</v>
      </c>
      <c r="AI84" s="732">
        <v>0</v>
      </c>
      <c r="AJ84" s="732">
        <v>5104</v>
      </c>
      <c r="AK84" s="732" t="s">
        <v>787</v>
      </c>
      <c r="AL84" s="732" t="s">
        <v>345</v>
      </c>
      <c r="AM84" s="732">
        <v>0</v>
      </c>
      <c r="AN84" s="732">
        <v>0</v>
      </c>
      <c r="AO84" s="732">
        <v>0</v>
      </c>
      <c r="AP84" s="732">
        <v>0</v>
      </c>
      <c r="AQ84" s="732">
        <v>0</v>
      </c>
      <c r="AR84" s="732">
        <v>0</v>
      </c>
      <c r="AS84" s="732">
        <v>0</v>
      </c>
      <c r="AT84" s="732">
        <v>0</v>
      </c>
      <c r="AU84" s="732">
        <v>0</v>
      </c>
      <c r="AV84" s="732">
        <v>-258874</v>
      </c>
      <c r="AW84" s="732">
        <v>11770750</v>
      </c>
      <c r="AX84" s="732">
        <v>11481913</v>
      </c>
      <c r="AY84" s="732">
        <v>7162417</v>
      </c>
      <c r="AZ84" s="732">
        <v>468488</v>
      </c>
      <c r="BA84" s="732">
        <v>49.917000000000002</v>
      </c>
      <c r="BB84" s="732">
        <v>47551</v>
      </c>
      <c r="BC84" s="732">
        <v>47551</v>
      </c>
      <c r="BD84" s="732">
        <v>60.58</v>
      </c>
      <c r="BE84" s="732">
        <v>0</v>
      </c>
      <c r="BF84" s="732">
        <v>9829913</v>
      </c>
      <c r="BG84" s="732">
        <v>0</v>
      </c>
      <c r="BH84" s="732">
        <v>168</v>
      </c>
      <c r="BI84" s="732">
        <v>46200</v>
      </c>
      <c r="BJ84" s="732">
        <v>12</v>
      </c>
      <c r="BK84" s="732">
        <v>0</v>
      </c>
      <c r="BL84" s="732">
        <v>0</v>
      </c>
      <c r="BM84" s="732">
        <v>0</v>
      </c>
      <c r="BN84" s="732">
        <v>0</v>
      </c>
      <c r="BO84" s="732">
        <v>0</v>
      </c>
      <c r="BP84" s="732">
        <v>0</v>
      </c>
      <c r="BQ84" s="732">
        <v>5392</v>
      </c>
      <c r="BR84" s="732">
        <v>1</v>
      </c>
      <c r="BS84" s="732">
        <v>0</v>
      </c>
      <c r="BT84" s="732">
        <v>0</v>
      </c>
      <c r="BU84" s="732">
        <v>0</v>
      </c>
      <c r="BV84" s="732">
        <v>0</v>
      </c>
      <c r="BW84" s="732">
        <v>0</v>
      </c>
      <c r="BX84" s="732">
        <v>0</v>
      </c>
      <c r="BY84" s="732">
        <v>0</v>
      </c>
      <c r="BZ84" s="732">
        <v>0</v>
      </c>
      <c r="CA84" s="732">
        <v>0</v>
      </c>
      <c r="CB84" s="732">
        <v>0</v>
      </c>
      <c r="CC84" s="732">
        <v>0</v>
      </c>
      <c r="CG84" s="732">
        <v>0</v>
      </c>
      <c r="CH84" s="732">
        <v>242637</v>
      </c>
      <c r="CI84" s="732">
        <v>0</v>
      </c>
      <c r="CJ84" s="732">
        <v>4</v>
      </c>
      <c r="CK84" s="732">
        <v>0</v>
      </c>
      <c r="CL84" s="732">
        <v>0</v>
      </c>
      <c r="CN84" s="732">
        <v>0</v>
      </c>
      <c r="CO84" s="732">
        <v>1</v>
      </c>
      <c r="CP84" s="732">
        <v>0</v>
      </c>
      <c r="CQ84" s="732">
        <v>0</v>
      </c>
      <c r="CR84" s="732">
        <v>989.69900000000007</v>
      </c>
      <c r="CS84" s="732">
        <v>0</v>
      </c>
      <c r="CT84" s="732">
        <v>0</v>
      </c>
      <c r="CU84" s="732">
        <v>0</v>
      </c>
      <c r="CV84" s="732">
        <v>0</v>
      </c>
      <c r="CW84" s="732">
        <v>0</v>
      </c>
      <c r="CX84" s="732">
        <v>0</v>
      </c>
      <c r="CY84" s="732">
        <v>0</v>
      </c>
      <c r="CZ84" s="732">
        <v>0</v>
      </c>
      <c r="DA84" s="732">
        <v>1</v>
      </c>
      <c r="DB84" s="732">
        <v>7569455</v>
      </c>
      <c r="DC84" s="732">
        <v>0</v>
      </c>
      <c r="DD84" s="732">
        <v>0</v>
      </c>
      <c r="DE84" s="732">
        <v>1163422</v>
      </c>
      <c r="DF84" s="732">
        <v>1163422</v>
      </c>
      <c r="DG84" s="732">
        <v>889.33</v>
      </c>
      <c r="DH84" s="732">
        <v>0</v>
      </c>
      <c r="DI84" s="732">
        <v>0</v>
      </c>
      <c r="DK84" s="732">
        <v>5392</v>
      </c>
      <c r="DL84" s="732">
        <v>0</v>
      </c>
      <c r="DM84" s="732">
        <v>895969</v>
      </c>
      <c r="DN84" s="732">
        <v>0</v>
      </c>
      <c r="DO84" s="732">
        <v>0</v>
      </c>
      <c r="DP84" s="732">
        <v>0</v>
      </c>
      <c r="DQ84" s="732">
        <v>0</v>
      </c>
      <c r="DR84" s="732">
        <v>0</v>
      </c>
      <c r="DS84" s="732">
        <v>0</v>
      </c>
      <c r="DT84" s="732">
        <v>0</v>
      </c>
      <c r="DU84" s="732">
        <v>0</v>
      </c>
      <c r="DV84" s="732">
        <v>0</v>
      </c>
      <c r="DW84" s="732">
        <v>0</v>
      </c>
      <c r="DX84" s="732">
        <v>0</v>
      </c>
      <c r="DY84" s="732">
        <v>0</v>
      </c>
      <c r="DZ84" s="732">
        <v>0</v>
      </c>
      <c r="EA84" s="732">
        <v>0</v>
      </c>
      <c r="EB84" s="732">
        <v>0</v>
      </c>
      <c r="EC84" s="732">
        <v>60.623000000000005</v>
      </c>
      <c r="ED84" s="732">
        <v>436189</v>
      </c>
      <c r="EE84" s="732">
        <v>0</v>
      </c>
      <c r="EF84" s="732">
        <v>0</v>
      </c>
      <c r="EG84" s="732">
        <v>0</v>
      </c>
      <c r="EH84" s="732">
        <v>459780</v>
      </c>
      <c r="EI84" s="732">
        <v>0</v>
      </c>
      <c r="EJ84" s="732">
        <v>0</v>
      </c>
      <c r="EK84" s="732">
        <v>20.779</v>
      </c>
      <c r="EL84" s="732">
        <v>0</v>
      </c>
      <c r="EM84" s="732">
        <v>0</v>
      </c>
      <c r="EN84" s="732">
        <v>1.591</v>
      </c>
      <c r="EO84" s="732">
        <v>0</v>
      </c>
      <c r="EP84" s="732">
        <v>0</v>
      </c>
      <c r="EQ84" s="732">
        <v>22.37</v>
      </c>
      <c r="ER84" s="732">
        <v>0</v>
      </c>
      <c r="ES84" s="732">
        <v>70.292000000000002</v>
      </c>
      <c r="ET84" s="732">
        <v>24959</v>
      </c>
      <c r="EU84" s="732">
        <v>468488</v>
      </c>
      <c r="EV84" s="732">
        <v>0</v>
      </c>
      <c r="EW84" s="732">
        <v>0</v>
      </c>
      <c r="EX84" s="732">
        <v>0</v>
      </c>
      <c r="EZ84" s="732">
        <v>9677616</v>
      </c>
      <c r="FA84" s="732">
        <v>0</v>
      </c>
      <c r="FB84" s="732">
        <v>10146104</v>
      </c>
      <c r="FC84" s="732">
        <v>0.97326799999999991</v>
      </c>
      <c r="FD84" s="732">
        <v>0</v>
      </c>
      <c r="FE84" s="732">
        <v>1487414</v>
      </c>
      <c r="FF84" s="732">
        <v>316883</v>
      </c>
      <c r="FG84" s="732">
        <v>5.6818E-2</v>
      </c>
      <c r="FH84" s="732">
        <v>5.1494999999999999E-2</v>
      </c>
      <c r="FI84" s="732">
        <v>0</v>
      </c>
      <c r="FJ84" s="732">
        <v>0</v>
      </c>
      <c r="FK84" s="732">
        <v>1926.028</v>
      </c>
      <c r="FL84" s="732">
        <v>12193038</v>
      </c>
      <c r="FM84" s="732">
        <v>0</v>
      </c>
      <c r="FN84" s="732">
        <v>0</v>
      </c>
      <c r="FO84" s="732">
        <v>0</v>
      </c>
      <c r="FP84" s="732">
        <v>0</v>
      </c>
      <c r="FQ84" s="732">
        <v>0</v>
      </c>
      <c r="FR84" s="732">
        <v>0</v>
      </c>
      <c r="FS84" s="732">
        <v>0</v>
      </c>
      <c r="FT84" s="732">
        <v>0</v>
      </c>
      <c r="FU84" s="732">
        <v>0</v>
      </c>
      <c r="FV84" s="732">
        <v>0</v>
      </c>
      <c r="FW84" s="732">
        <v>0</v>
      </c>
      <c r="FX84" s="732">
        <v>0</v>
      </c>
      <c r="FY84" s="732">
        <v>0</v>
      </c>
      <c r="FZ84" s="732">
        <v>0</v>
      </c>
      <c r="GA84" s="732">
        <v>0</v>
      </c>
      <c r="GB84" s="732">
        <v>282571</v>
      </c>
      <c r="GC84" s="732">
        <v>282571</v>
      </c>
      <c r="GD84" s="732">
        <v>32</v>
      </c>
      <c r="GF84" s="732">
        <v>0</v>
      </c>
      <c r="GG84" s="732">
        <v>0</v>
      </c>
      <c r="GH84" s="732">
        <v>0</v>
      </c>
      <c r="GI84" s="732">
        <v>0</v>
      </c>
      <c r="GJ84" s="732">
        <v>0</v>
      </c>
      <c r="GK84" s="732">
        <v>5316</v>
      </c>
      <c r="GL84" s="732">
        <v>11477</v>
      </c>
      <c r="GM84" s="732">
        <v>0</v>
      </c>
      <c r="GN84" s="732">
        <v>0</v>
      </c>
      <c r="GO84" s="732">
        <v>0</v>
      </c>
      <c r="GP84" s="732">
        <v>11950401</v>
      </c>
      <c r="GQ84" s="732">
        <v>11950401</v>
      </c>
      <c r="GR84" s="732">
        <v>0</v>
      </c>
      <c r="GS84" s="732">
        <v>0</v>
      </c>
      <c r="GT84" s="732">
        <v>0</v>
      </c>
      <c r="HB84" s="732">
        <v>292382768</v>
      </c>
      <c r="HC84" s="732">
        <v>4.6019999999999998E-2</v>
      </c>
      <c r="HD84" s="732">
        <v>217678</v>
      </c>
      <c r="IE84" s="732">
        <v>0</v>
      </c>
    </row>
    <row r="85" spans="1:239" x14ac:dyDescent="0.2">
      <c r="A85" s="734">
        <v>84804</v>
      </c>
      <c r="B85" s="734">
        <v>31709</v>
      </c>
      <c r="C85" s="732">
        <v>35</v>
      </c>
      <c r="D85" s="732">
        <v>2021</v>
      </c>
      <c r="E85" s="732">
        <v>5392</v>
      </c>
      <c r="F85" s="732">
        <v>0</v>
      </c>
      <c r="G85" s="732">
        <v>218.78700000000001</v>
      </c>
      <c r="H85" s="732">
        <v>215.18700000000001</v>
      </c>
      <c r="I85" s="732">
        <v>215.18700000000001</v>
      </c>
      <c r="J85" s="732">
        <v>218.78700000000001</v>
      </c>
      <c r="K85" s="732">
        <v>0</v>
      </c>
      <c r="L85" s="732">
        <v>6541</v>
      </c>
      <c r="M85" s="732">
        <v>0</v>
      </c>
      <c r="N85" s="732">
        <v>0</v>
      </c>
      <c r="P85" s="732">
        <v>233.56</v>
      </c>
      <c r="Q85" s="732">
        <v>0</v>
      </c>
      <c r="R85" s="732">
        <v>96127</v>
      </c>
      <c r="S85" s="732">
        <v>411.57400000000001</v>
      </c>
      <c r="U85" s="732">
        <v>67243</v>
      </c>
      <c r="V85" s="732">
        <v>0</v>
      </c>
      <c r="W85" s="732">
        <v>0</v>
      </c>
      <c r="X85" s="732">
        <v>0</v>
      </c>
      <c r="Z85" s="732">
        <v>0</v>
      </c>
      <c r="AA85" s="732">
        <v>1</v>
      </c>
      <c r="AB85" s="732">
        <v>1</v>
      </c>
      <c r="AC85" s="732">
        <v>0</v>
      </c>
      <c r="AD85" s="732" t="s">
        <v>318</v>
      </c>
      <c r="AE85" s="732">
        <v>0</v>
      </c>
      <c r="AH85" s="732">
        <v>0</v>
      </c>
      <c r="AI85" s="732">
        <v>0</v>
      </c>
      <c r="AJ85" s="732">
        <v>5104</v>
      </c>
      <c r="AK85" s="732" t="s">
        <v>787</v>
      </c>
      <c r="AL85" s="732" t="s">
        <v>66</v>
      </c>
      <c r="AM85" s="732">
        <v>0</v>
      </c>
      <c r="AN85" s="732">
        <v>0</v>
      </c>
      <c r="AO85" s="732">
        <v>0</v>
      </c>
      <c r="AP85" s="732">
        <v>0</v>
      </c>
      <c r="AQ85" s="732">
        <v>0</v>
      </c>
      <c r="AR85" s="732">
        <v>0</v>
      </c>
      <c r="AS85" s="732">
        <v>0</v>
      </c>
      <c r="AT85" s="732">
        <v>0</v>
      </c>
      <c r="AU85" s="732">
        <v>0</v>
      </c>
      <c r="AV85" s="732">
        <v>-91267</v>
      </c>
      <c r="AW85" s="732">
        <v>2098606</v>
      </c>
      <c r="AX85" s="732">
        <v>2059298</v>
      </c>
      <c r="AY85" s="732">
        <v>1268952</v>
      </c>
      <c r="AZ85" s="732">
        <v>96127</v>
      </c>
      <c r="BA85" s="732">
        <v>0</v>
      </c>
      <c r="BB85" s="732">
        <v>8587</v>
      </c>
      <c r="BC85" s="732">
        <v>8587</v>
      </c>
      <c r="BD85" s="732">
        <v>10.939</v>
      </c>
      <c r="BE85" s="732">
        <v>0</v>
      </c>
      <c r="BF85" s="732">
        <v>1779845</v>
      </c>
      <c r="BG85" s="732">
        <v>0</v>
      </c>
      <c r="BH85" s="732">
        <v>0</v>
      </c>
      <c r="BI85" s="732">
        <v>0</v>
      </c>
      <c r="BJ85" s="732">
        <v>12</v>
      </c>
      <c r="BK85" s="732">
        <v>0</v>
      </c>
      <c r="BL85" s="732">
        <v>0</v>
      </c>
      <c r="BM85" s="732">
        <v>0</v>
      </c>
      <c r="BN85" s="732">
        <v>0</v>
      </c>
      <c r="BO85" s="732">
        <v>0</v>
      </c>
      <c r="BP85" s="732">
        <v>0</v>
      </c>
      <c r="BQ85" s="732">
        <v>5392</v>
      </c>
      <c r="BR85" s="732">
        <v>1</v>
      </c>
      <c r="BS85" s="732">
        <v>0</v>
      </c>
      <c r="BT85" s="732">
        <v>0</v>
      </c>
      <c r="BU85" s="732">
        <v>0</v>
      </c>
      <c r="BV85" s="732">
        <v>0</v>
      </c>
      <c r="BW85" s="732">
        <v>0</v>
      </c>
      <c r="BX85" s="732">
        <v>0</v>
      </c>
      <c r="BY85" s="732">
        <v>0</v>
      </c>
      <c r="BZ85" s="732">
        <v>0</v>
      </c>
      <c r="CA85" s="732">
        <v>0</v>
      </c>
      <c r="CB85" s="732">
        <v>0</v>
      </c>
      <c r="CC85" s="732">
        <v>0</v>
      </c>
      <c r="CG85" s="732">
        <v>0</v>
      </c>
      <c r="CH85" s="732">
        <v>39308</v>
      </c>
      <c r="CI85" s="732">
        <v>0</v>
      </c>
      <c r="CJ85" s="732">
        <v>4</v>
      </c>
      <c r="CK85" s="732">
        <v>0</v>
      </c>
      <c r="CL85" s="732">
        <v>0</v>
      </c>
      <c r="CN85" s="732">
        <v>0</v>
      </c>
      <c r="CO85" s="732">
        <v>1</v>
      </c>
      <c r="CP85" s="732">
        <v>0</v>
      </c>
      <c r="CQ85" s="732">
        <v>0</v>
      </c>
      <c r="CR85" s="732">
        <v>223.726</v>
      </c>
      <c r="CS85" s="732">
        <v>0</v>
      </c>
      <c r="CT85" s="732">
        <v>0</v>
      </c>
      <c r="CU85" s="732">
        <v>0</v>
      </c>
      <c r="CV85" s="732">
        <v>0</v>
      </c>
      <c r="CW85" s="732">
        <v>0</v>
      </c>
      <c r="CX85" s="732">
        <v>0</v>
      </c>
      <c r="CY85" s="732">
        <v>0</v>
      </c>
      <c r="CZ85" s="732">
        <v>0</v>
      </c>
      <c r="DA85" s="732">
        <v>1</v>
      </c>
      <c r="DB85" s="732">
        <v>1407538</v>
      </c>
      <c r="DC85" s="732">
        <v>0</v>
      </c>
      <c r="DD85" s="732">
        <v>0</v>
      </c>
      <c r="DE85" s="732">
        <v>338824</v>
      </c>
      <c r="DF85" s="732">
        <v>338824</v>
      </c>
      <c r="DG85" s="732">
        <v>259</v>
      </c>
      <c r="DH85" s="732">
        <v>0</v>
      </c>
      <c r="DI85" s="732">
        <v>0</v>
      </c>
      <c r="DK85" s="732">
        <v>5392</v>
      </c>
      <c r="DL85" s="732">
        <v>0</v>
      </c>
      <c r="DM85" s="732">
        <v>73782</v>
      </c>
      <c r="DN85" s="732">
        <v>0</v>
      </c>
      <c r="DO85" s="732">
        <v>0</v>
      </c>
      <c r="DP85" s="732">
        <v>0</v>
      </c>
      <c r="DQ85" s="732">
        <v>0</v>
      </c>
      <c r="DR85" s="732">
        <v>0</v>
      </c>
      <c r="DS85" s="732">
        <v>0</v>
      </c>
      <c r="DT85" s="732">
        <v>0</v>
      </c>
      <c r="DU85" s="732">
        <v>0</v>
      </c>
      <c r="DV85" s="732">
        <v>0</v>
      </c>
      <c r="DW85" s="732">
        <v>0</v>
      </c>
      <c r="DX85" s="732">
        <v>0</v>
      </c>
      <c r="DY85" s="732">
        <v>0</v>
      </c>
      <c r="DZ85" s="732">
        <v>0</v>
      </c>
      <c r="EA85" s="732">
        <v>0</v>
      </c>
      <c r="EB85" s="732">
        <v>0</v>
      </c>
      <c r="EC85" s="732">
        <v>0</v>
      </c>
      <c r="ED85" s="732">
        <v>0</v>
      </c>
      <c r="EE85" s="732">
        <v>0</v>
      </c>
      <c r="EF85" s="732">
        <v>0</v>
      </c>
      <c r="EG85" s="732">
        <v>0</v>
      </c>
      <c r="EH85" s="732">
        <v>73782</v>
      </c>
      <c r="EI85" s="732">
        <v>0</v>
      </c>
      <c r="EJ85" s="732">
        <v>0</v>
      </c>
      <c r="EK85" s="732">
        <v>3.36</v>
      </c>
      <c r="EL85" s="732">
        <v>0</v>
      </c>
      <c r="EM85" s="732">
        <v>0</v>
      </c>
      <c r="EN85" s="732">
        <v>0.24</v>
      </c>
      <c r="EO85" s="732">
        <v>0</v>
      </c>
      <c r="EP85" s="732">
        <v>0</v>
      </c>
      <c r="EQ85" s="732">
        <v>3.6</v>
      </c>
      <c r="ER85" s="732">
        <v>0</v>
      </c>
      <c r="ES85" s="732">
        <v>11.28</v>
      </c>
      <c r="ET85" s="732">
        <v>0</v>
      </c>
      <c r="EU85" s="732">
        <v>96127</v>
      </c>
      <c r="EV85" s="732">
        <v>0</v>
      </c>
      <c r="EW85" s="732">
        <v>0</v>
      </c>
      <c r="EX85" s="732">
        <v>0</v>
      </c>
      <c r="EZ85" s="732">
        <v>1732604</v>
      </c>
      <c r="FA85" s="732">
        <v>0</v>
      </c>
      <c r="FB85" s="732">
        <v>1828731</v>
      </c>
      <c r="FC85" s="732">
        <v>0.97326799999999991</v>
      </c>
      <c r="FD85" s="732">
        <v>0</v>
      </c>
      <c r="FE85" s="732">
        <v>269318</v>
      </c>
      <c r="FF85" s="732">
        <v>57376</v>
      </c>
      <c r="FG85" s="732">
        <v>5.6818E-2</v>
      </c>
      <c r="FH85" s="732">
        <v>5.1494999999999999E-2</v>
      </c>
      <c r="FI85" s="732">
        <v>0</v>
      </c>
      <c r="FJ85" s="732">
        <v>0</v>
      </c>
      <c r="FK85" s="732">
        <v>348.73500000000001</v>
      </c>
      <c r="FL85" s="732">
        <v>2194733</v>
      </c>
      <c r="FM85" s="732">
        <v>0</v>
      </c>
      <c r="FN85" s="732">
        <v>0</v>
      </c>
      <c r="FO85" s="732">
        <v>0</v>
      </c>
      <c r="FP85" s="732">
        <v>0</v>
      </c>
      <c r="FQ85" s="732">
        <v>0</v>
      </c>
      <c r="FR85" s="732">
        <v>0</v>
      </c>
      <c r="FS85" s="732">
        <v>0</v>
      </c>
      <c r="FT85" s="732">
        <v>0</v>
      </c>
      <c r="FU85" s="732">
        <v>0</v>
      </c>
      <c r="FV85" s="732">
        <v>0</v>
      </c>
      <c r="FW85" s="732">
        <v>0</v>
      </c>
      <c r="FX85" s="732">
        <v>0</v>
      </c>
      <c r="FY85" s="732">
        <v>0</v>
      </c>
      <c r="FZ85" s="732">
        <v>0</v>
      </c>
      <c r="GA85" s="732">
        <v>0</v>
      </c>
      <c r="GB85" s="732">
        <v>0</v>
      </c>
      <c r="GC85" s="732">
        <v>0</v>
      </c>
      <c r="GD85" s="732">
        <v>0</v>
      </c>
      <c r="GF85" s="732">
        <v>0</v>
      </c>
      <c r="GG85" s="732">
        <v>0</v>
      </c>
      <c r="GH85" s="732">
        <v>0</v>
      </c>
      <c r="GI85" s="732">
        <v>0</v>
      </c>
      <c r="GJ85" s="732">
        <v>0</v>
      </c>
      <c r="GK85" s="732">
        <v>4971</v>
      </c>
      <c r="GL85" s="732">
        <v>4559</v>
      </c>
      <c r="GM85" s="732">
        <v>0</v>
      </c>
      <c r="GN85" s="732">
        <v>0</v>
      </c>
      <c r="GO85" s="732">
        <v>0</v>
      </c>
      <c r="GP85" s="732">
        <v>2155425</v>
      </c>
      <c r="GQ85" s="732">
        <v>2155425</v>
      </c>
      <c r="GR85" s="732">
        <v>0</v>
      </c>
      <c r="GS85" s="732">
        <v>0</v>
      </c>
      <c r="GT85" s="732">
        <v>0</v>
      </c>
      <c r="HB85" s="732">
        <v>292382768</v>
      </c>
      <c r="HC85" s="732">
        <v>4.6019999999999998E-2</v>
      </c>
      <c r="HD85" s="732">
        <v>39308</v>
      </c>
      <c r="IE85" s="732">
        <v>0</v>
      </c>
    </row>
    <row r="86" spans="1:239" x14ac:dyDescent="0.2">
      <c r="A86" s="734">
        <v>92801</v>
      </c>
      <c r="B86" s="734">
        <v>31709</v>
      </c>
      <c r="C86" s="732">
        <v>35</v>
      </c>
      <c r="D86" s="732">
        <v>2021</v>
      </c>
      <c r="E86" s="732">
        <v>5392</v>
      </c>
      <c r="F86" s="732">
        <v>0</v>
      </c>
      <c r="G86" s="732">
        <v>127.51300000000001</v>
      </c>
      <c r="H86" s="732">
        <v>88.519000000000005</v>
      </c>
      <c r="I86" s="732">
        <v>88.519000000000005</v>
      </c>
      <c r="J86" s="732">
        <v>127.51300000000001</v>
      </c>
      <c r="K86" s="732">
        <v>0</v>
      </c>
      <c r="L86" s="732">
        <v>6541</v>
      </c>
      <c r="M86" s="732">
        <v>0</v>
      </c>
      <c r="N86" s="732">
        <v>0</v>
      </c>
      <c r="P86" s="732">
        <v>132.78200000000001</v>
      </c>
      <c r="Q86" s="732">
        <v>0</v>
      </c>
      <c r="R86" s="732">
        <v>54650</v>
      </c>
      <c r="S86" s="732">
        <v>411.57400000000001</v>
      </c>
      <c r="U86" s="732">
        <v>38231</v>
      </c>
      <c r="V86" s="732">
        <v>0</v>
      </c>
      <c r="W86" s="732">
        <v>0</v>
      </c>
      <c r="X86" s="732">
        <v>0</v>
      </c>
      <c r="Z86" s="732">
        <v>0</v>
      </c>
      <c r="AA86" s="732">
        <v>1</v>
      </c>
      <c r="AB86" s="732">
        <v>1</v>
      </c>
      <c r="AC86" s="732">
        <v>0</v>
      </c>
      <c r="AD86" s="732" t="s">
        <v>318</v>
      </c>
      <c r="AE86" s="732">
        <v>0</v>
      </c>
      <c r="AH86" s="732">
        <v>0</v>
      </c>
      <c r="AI86" s="732">
        <v>0</v>
      </c>
      <c r="AJ86" s="732">
        <v>5104</v>
      </c>
      <c r="AK86" s="732" t="s">
        <v>787</v>
      </c>
      <c r="AL86" s="732" t="s">
        <v>29</v>
      </c>
      <c r="AM86" s="732">
        <v>0</v>
      </c>
      <c r="AN86" s="732">
        <v>0</v>
      </c>
      <c r="AO86" s="732">
        <v>0</v>
      </c>
      <c r="AP86" s="732">
        <v>0</v>
      </c>
      <c r="AQ86" s="732">
        <v>0</v>
      </c>
      <c r="AR86" s="732">
        <v>0</v>
      </c>
      <c r="AS86" s="732">
        <v>0</v>
      </c>
      <c r="AT86" s="732">
        <v>0</v>
      </c>
      <c r="AU86" s="732">
        <v>0</v>
      </c>
      <c r="AV86" s="732">
        <v>-2255</v>
      </c>
      <c r="AW86" s="732">
        <v>1215429</v>
      </c>
      <c r="AX86" s="732">
        <v>1157078</v>
      </c>
      <c r="AY86" s="732">
        <v>748040</v>
      </c>
      <c r="AZ86" s="732">
        <v>89092</v>
      </c>
      <c r="BA86" s="732">
        <v>2</v>
      </c>
      <c r="BB86" s="732">
        <v>0</v>
      </c>
      <c r="BC86" s="732">
        <v>0</v>
      </c>
      <c r="BD86" s="732">
        <v>0</v>
      </c>
      <c r="BE86" s="732">
        <v>0</v>
      </c>
      <c r="BF86" s="732">
        <v>1000587</v>
      </c>
      <c r="BG86" s="732">
        <v>0</v>
      </c>
      <c r="BH86" s="732">
        <v>125.242</v>
      </c>
      <c r="BI86" s="732">
        <v>34442</v>
      </c>
      <c r="BJ86" s="732">
        <v>12</v>
      </c>
      <c r="BK86" s="732">
        <v>0</v>
      </c>
      <c r="BL86" s="732">
        <v>0</v>
      </c>
      <c r="BM86" s="732">
        <v>0</v>
      </c>
      <c r="BN86" s="732">
        <v>0</v>
      </c>
      <c r="BO86" s="732">
        <v>0</v>
      </c>
      <c r="BP86" s="732">
        <v>0</v>
      </c>
      <c r="BQ86" s="732">
        <v>5392</v>
      </c>
      <c r="BR86" s="732">
        <v>1</v>
      </c>
      <c r="BS86" s="732">
        <v>0</v>
      </c>
      <c r="BT86" s="732">
        <v>0</v>
      </c>
      <c r="BU86" s="732">
        <v>0</v>
      </c>
      <c r="BV86" s="732">
        <v>0</v>
      </c>
      <c r="BW86" s="732">
        <v>0</v>
      </c>
      <c r="BX86" s="732">
        <v>0</v>
      </c>
      <c r="BY86" s="732">
        <v>0</v>
      </c>
      <c r="BZ86" s="732">
        <v>0</v>
      </c>
      <c r="CA86" s="732">
        <v>0</v>
      </c>
      <c r="CB86" s="732">
        <v>0</v>
      </c>
      <c r="CC86" s="732">
        <v>0</v>
      </c>
      <c r="CG86" s="732">
        <v>0</v>
      </c>
      <c r="CH86" s="732">
        <v>23909</v>
      </c>
      <c r="CI86" s="732">
        <v>0</v>
      </c>
      <c r="CJ86" s="732">
        <v>4</v>
      </c>
      <c r="CK86" s="732">
        <v>0</v>
      </c>
      <c r="CL86" s="732">
        <v>0</v>
      </c>
      <c r="CN86" s="732">
        <v>0</v>
      </c>
      <c r="CO86" s="732">
        <v>1</v>
      </c>
      <c r="CP86" s="732">
        <v>0</v>
      </c>
      <c r="CQ86" s="732">
        <v>0</v>
      </c>
      <c r="CR86" s="732">
        <v>133.22900000000001</v>
      </c>
      <c r="CS86" s="732">
        <v>0</v>
      </c>
      <c r="CT86" s="732">
        <v>0</v>
      </c>
      <c r="CU86" s="732">
        <v>0</v>
      </c>
      <c r="CV86" s="732">
        <v>0</v>
      </c>
      <c r="CW86" s="732">
        <v>0</v>
      </c>
      <c r="CX86" s="732">
        <v>0</v>
      </c>
      <c r="CY86" s="732">
        <v>0</v>
      </c>
      <c r="CZ86" s="732">
        <v>0</v>
      </c>
      <c r="DA86" s="732">
        <v>1</v>
      </c>
      <c r="DB86" s="732">
        <v>579003</v>
      </c>
      <c r="DC86" s="732">
        <v>0</v>
      </c>
      <c r="DD86" s="732">
        <v>0</v>
      </c>
      <c r="DE86" s="732">
        <v>43095</v>
      </c>
      <c r="DF86" s="732">
        <v>43095</v>
      </c>
      <c r="DG86" s="732">
        <v>32.942</v>
      </c>
      <c r="DH86" s="732">
        <v>0</v>
      </c>
      <c r="DI86" s="732">
        <v>0</v>
      </c>
      <c r="DK86" s="732">
        <v>5392</v>
      </c>
      <c r="DL86" s="732">
        <v>0</v>
      </c>
      <c r="DM86" s="732">
        <v>61640</v>
      </c>
      <c r="DN86" s="732">
        <v>0</v>
      </c>
      <c r="DO86" s="732">
        <v>0</v>
      </c>
      <c r="DP86" s="732">
        <v>0</v>
      </c>
      <c r="DQ86" s="732">
        <v>0</v>
      </c>
      <c r="DR86" s="732">
        <v>0</v>
      </c>
      <c r="DS86" s="732">
        <v>0</v>
      </c>
      <c r="DT86" s="732">
        <v>0</v>
      </c>
      <c r="DU86" s="732">
        <v>0</v>
      </c>
      <c r="DV86" s="732">
        <v>0</v>
      </c>
      <c r="DW86" s="732">
        <v>0</v>
      </c>
      <c r="DX86" s="732">
        <v>0</v>
      </c>
      <c r="DY86" s="732">
        <v>0</v>
      </c>
      <c r="DZ86" s="732">
        <v>0</v>
      </c>
      <c r="EA86" s="732">
        <v>0</v>
      </c>
      <c r="EB86" s="732">
        <v>0</v>
      </c>
      <c r="EC86" s="732">
        <v>8.5670000000000002</v>
      </c>
      <c r="ED86" s="732">
        <v>61640</v>
      </c>
      <c r="EE86" s="732">
        <v>0</v>
      </c>
      <c r="EF86" s="732">
        <v>0</v>
      </c>
      <c r="EG86" s="732">
        <v>0</v>
      </c>
      <c r="EH86" s="732">
        <v>0</v>
      </c>
      <c r="EI86" s="732">
        <v>0</v>
      </c>
      <c r="EJ86" s="732">
        <v>0</v>
      </c>
      <c r="EK86" s="732">
        <v>0</v>
      </c>
      <c r="EL86" s="732">
        <v>0</v>
      </c>
      <c r="EM86" s="732">
        <v>0</v>
      </c>
      <c r="EN86" s="732">
        <v>0</v>
      </c>
      <c r="EO86" s="732">
        <v>0</v>
      </c>
      <c r="EP86" s="732">
        <v>0</v>
      </c>
      <c r="EQ86" s="732">
        <v>0</v>
      </c>
      <c r="ER86" s="732">
        <v>0</v>
      </c>
      <c r="ES86" s="732">
        <v>0</v>
      </c>
      <c r="ET86" s="732">
        <v>1000</v>
      </c>
      <c r="EU86" s="732">
        <v>89092</v>
      </c>
      <c r="EV86" s="732">
        <v>0</v>
      </c>
      <c r="EW86" s="732">
        <v>0</v>
      </c>
      <c r="EX86" s="732">
        <v>0</v>
      </c>
      <c r="EZ86" s="732">
        <v>973419</v>
      </c>
      <c r="FA86" s="732">
        <v>0</v>
      </c>
      <c r="FB86" s="732">
        <v>1062511</v>
      </c>
      <c r="FC86" s="732">
        <v>0.97326799999999991</v>
      </c>
      <c r="FD86" s="732">
        <v>0</v>
      </c>
      <c r="FE86" s="732">
        <v>151404</v>
      </c>
      <c r="FF86" s="732">
        <v>32255</v>
      </c>
      <c r="FG86" s="732">
        <v>5.6818E-2</v>
      </c>
      <c r="FH86" s="732">
        <v>5.1494999999999999E-2</v>
      </c>
      <c r="FI86" s="732">
        <v>0</v>
      </c>
      <c r="FJ86" s="732">
        <v>0</v>
      </c>
      <c r="FK86" s="732">
        <v>196.05</v>
      </c>
      <c r="FL86" s="732">
        <v>1270079</v>
      </c>
      <c r="FM86" s="732">
        <v>0</v>
      </c>
      <c r="FN86" s="732">
        <v>0</v>
      </c>
      <c r="FO86" s="732">
        <v>0</v>
      </c>
      <c r="FP86" s="732">
        <v>0</v>
      </c>
      <c r="FQ86" s="732">
        <v>0</v>
      </c>
      <c r="FR86" s="732">
        <v>0</v>
      </c>
      <c r="FS86" s="732">
        <v>0</v>
      </c>
      <c r="FT86" s="732">
        <v>0</v>
      </c>
      <c r="FU86" s="732">
        <v>0</v>
      </c>
      <c r="FV86" s="732">
        <v>0</v>
      </c>
      <c r="FW86" s="732">
        <v>0</v>
      </c>
      <c r="FX86" s="732">
        <v>0</v>
      </c>
      <c r="FY86" s="732">
        <v>0</v>
      </c>
      <c r="FZ86" s="732">
        <v>0</v>
      </c>
      <c r="GA86" s="732">
        <v>0</v>
      </c>
      <c r="GB86" s="732">
        <v>344331</v>
      </c>
      <c r="GC86" s="732">
        <v>344331</v>
      </c>
      <c r="GD86" s="732">
        <v>38.994</v>
      </c>
      <c r="GF86" s="732">
        <v>0</v>
      </c>
      <c r="GG86" s="732">
        <v>0</v>
      </c>
      <c r="GH86" s="732">
        <v>0</v>
      </c>
      <c r="GI86" s="732">
        <v>0</v>
      </c>
      <c r="GJ86" s="732">
        <v>0</v>
      </c>
      <c r="GK86" s="732">
        <v>5224</v>
      </c>
      <c r="GL86" s="732">
        <v>4981</v>
      </c>
      <c r="GM86" s="732">
        <v>0</v>
      </c>
      <c r="GN86" s="732">
        <v>0</v>
      </c>
      <c r="GO86" s="732">
        <v>0</v>
      </c>
      <c r="GP86" s="732">
        <v>1246170</v>
      </c>
      <c r="GQ86" s="732">
        <v>1246170</v>
      </c>
      <c r="GR86" s="732">
        <v>0</v>
      </c>
      <c r="GS86" s="732">
        <v>0</v>
      </c>
      <c r="GT86" s="732">
        <v>0</v>
      </c>
      <c r="HB86" s="732">
        <v>292382768</v>
      </c>
      <c r="HC86" s="732">
        <v>4.6019999999999998E-2</v>
      </c>
      <c r="HD86" s="732">
        <v>22909</v>
      </c>
      <c r="IE86" s="732">
        <v>0</v>
      </c>
    </row>
    <row r="87" spans="1:239" x14ac:dyDescent="0.2">
      <c r="A87" s="734">
        <v>101802</v>
      </c>
      <c r="B87" s="734">
        <v>31709</v>
      </c>
      <c r="C87" s="732">
        <v>35</v>
      </c>
      <c r="D87" s="732">
        <v>2021</v>
      </c>
      <c r="E87" s="732">
        <v>5392</v>
      </c>
      <c r="F87" s="732">
        <v>0</v>
      </c>
      <c r="G87" s="732">
        <v>974.04</v>
      </c>
      <c r="H87" s="732">
        <v>961.55600000000004</v>
      </c>
      <c r="I87" s="732">
        <v>961.55600000000004</v>
      </c>
      <c r="J87" s="732">
        <v>974.04</v>
      </c>
      <c r="K87" s="732">
        <v>0</v>
      </c>
      <c r="L87" s="732">
        <v>6541</v>
      </c>
      <c r="M87" s="732">
        <v>0</v>
      </c>
      <c r="N87" s="732">
        <v>0</v>
      </c>
      <c r="P87" s="732">
        <v>1023.2320000000001</v>
      </c>
      <c r="Q87" s="732">
        <v>0</v>
      </c>
      <c r="R87" s="732">
        <v>421136</v>
      </c>
      <c r="S87" s="732">
        <v>411.57400000000001</v>
      </c>
      <c r="U87" s="732">
        <v>294599</v>
      </c>
      <c r="V87" s="732">
        <v>923.58500000000004</v>
      </c>
      <c r="W87" s="732">
        <v>604117</v>
      </c>
      <c r="X87" s="732">
        <v>604117</v>
      </c>
      <c r="Z87" s="732">
        <v>0</v>
      </c>
      <c r="AA87" s="732">
        <v>1</v>
      </c>
      <c r="AB87" s="732">
        <v>1</v>
      </c>
      <c r="AC87" s="732">
        <v>0</v>
      </c>
      <c r="AD87" s="732" t="s">
        <v>318</v>
      </c>
      <c r="AE87" s="732">
        <v>0</v>
      </c>
      <c r="AH87" s="732">
        <v>0</v>
      </c>
      <c r="AI87" s="732">
        <v>0</v>
      </c>
      <c r="AJ87" s="732">
        <v>5104</v>
      </c>
      <c r="AK87" s="732" t="s">
        <v>787</v>
      </c>
      <c r="AL87" s="732" t="s">
        <v>52</v>
      </c>
      <c r="AM87" s="732">
        <v>0</v>
      </c>
      <c r="AN87" s="732">
        <v>0</v>
      </c>
      <c r="AO87" s="732">
        <v>0</v>
      </c>
      <c r="AP87" s="732">
        <v>0</v>
      </c>
      <c r="AQ87" s="732">
        <v>0</v>
      </c>
      <c r="AR87" s="732">
        <v>0</v>
      </c>
      <c r="AS87" s="732">
        <v>0</v>
      </c>
      <c r="AT87" s="732">
        <v>0</v>
      </c>
      <c r="AU87" s="732">
        <v>0</v>
      </c>
      <c r="AV87" s="732">
        <v>-1111020</v>
      </c>
      <c r="AW87" s="732">
        <v>10063430</v>
      </c>
      <c r="AX87" s="732">
        <v>9888433</v>
      </c>
      <c r="AY87" s="732">
        <v>5924886</v>
      </c>
      <c r="AZ87" s="732">
        <v>421136</v>
      </c>
      <c r="BA87" s="732">
        <v>0</v>
      </c>
      <c r="BB87" s="732">
        <v>0</v>
      </c>
      <c r="BC87" s="732">
        <v>0</v>
      </c>
      <c r="BD87" s="732">
        <v>0</v>
      </c>
      <c r="BE87" s="732">
        <v>0</v>
      </c>
      <c r="BF87" s="732">
        <v>8513143</v>
      </c>
      <c r="BG87" s="732">
        <v>0</v>
      </c>
      <c r="BH87" s="732">
        <v>0</v>
      </c>
      <c r="BI87" s="732">
        <v>0</v>
      </c>
      <c r="BJ87" s="732">
        <v>12</v>
      </c>
      <c r="BK87" s="732">
        <v>0</v>
      </c>
      <c r="BL87" s="732">
        <v>0</v>
      </c>
      <c r="BM87" s="732">
        <v>0</v>
      </c>
      <c r="BN87" s="732">
        <v>0</v>
      </c>
      <c r="BO87" s="732">
        <v>0</v>
      </c>
      <c r="BP87" s="732">
        <v>0</v>
      </c>
      <c r="BQ87" s="732">
        <v>5392</v>
      </c>
      <c r="BR87" s="732">
        <v>1</v>
      </c>
      <c r="BS87" s="732">
        <v>0</v>
      </c>
      <c r="BT87" s="732">
        <v>0</v>
      </c>
      <c r="BU87" s="732">
        <v>0</v>
      </c>
      <c r="BV87" s="732">
        <v>0</v>
      </c>
      <c r="BW87" s="732">
        <v>0</v>
      </c>
      <c r="BX87" s="732">
        <v>0</v>
      </c>
      <c r="BY87" s="732">
        <v>0</v>
      </c>
      <c r="BZ87" s="732">
        <v>0</v>
      </c>
      <c r="CA87" s="732">
        <v>0</v>
      </c>
      <c r="CB87" s="732">
        <v>0</v>
      </c>
      <c r="CC87" s="732">
        <v>0</v>
      </c>
      <c r="CG87" s="732">
        <v>0</v>
      </c>
      <c r="CH87" s="732">
        <v>174997</v>
      </c>
      <c r="CI87" s="732">
        <v>0</v>
      </c>
      <c r="CJ87" s="732">
        <v>4</v>
      </c>
      <c r="CK87" s="732">
        <v>0</v>
      </c>
      <c r="CL87" s="732">
        <v>0</v>
      </c>
      <c r="CN87" s="732">
        <v>0</v>
      </c>
      <c r="CO87" s="732">
        <v>1</v>
      </c>
      <c r="CP87" s="732">
        <v>0</v>
      </c>
      <c r="CQ87" s="732">
        <v>0</v>
      </c>
      <c r="CR87" s="732">
        <v>963.69800000000009</v>
      </c>
      <c r="CS87" s="732">
        <v>0</v>
      </c>
      <c r="CT87" s="732">
        <v>0</v>
      </c>
      <c r="CU87" s="732">
        <v>0</v>
      </c>
      <c r="CV87" s="732">
        <v>0</v>
      </c>
      <c r="CW87" s="732">
        <v>0</v>
      </c>
      <c r="CX87" s="732">
        <v>0</v>
      </c>
      <c r="CY87" s="732">
        <v>0</v>
      </c>
      <c r="CZ87" s="732">
        <v>0</v>
      </c>
      <c r="DA87" s="732">
        <v>1</v>
      </c>
      <c r="DB87" s="732">
        <v>6289538</v>
      </c>
      <c r="DC87" s="732">
        <v>0</v>
      </c>
      <c r="DD87" s="732">
        <v>0</v>
      </c>
      <c r="DE87" s="732">
        <v>1547335</v>
      </c>
      <c r="DF87" s="732">
        <v>1547335</v>
      </c>
      <c r="DG87" s="732">
        <v>1182.797</v>
      </c>
      <c r="DH87" s="732">
        <v>0</v>
      </c>
      <c r="DI87" s="732">
        <v>0</v>
      </c>
      <c r="DK87" s="732">
        <v>5392</v>
      </c>
      <c r="DL87" s="732">
        <v>0</v>
      </c>
      <c r="DM87" s="732">
        <v>305977</v>
      </c>
      <c r="DN87" s="732">
        <v>0</v>
      </c>
      <c r="DO87" s="732">
        <v>0</v>
      </c>
      <c r="DP87" s="732">
        <v>0</v>
      </c>
      <c r="DQ87" s="732">
        <v>0</v>
      </c>
      <c r="DR87" s="732">
        <v>0</v>
      </c>
      <c r="DS87" s="732">
        <v>0</v>
      </c>
      <c r="DT87" s="732">
        <v>0</v>
      </c>
      <c r="DU87" s="732">
        <v>0</v>
      </c>
      <c r="DV87" s="732">
        <v>0</v>
      </c>
      <c r="DW87" s="732">
        <v>0</v>
      </c>
      <c r="DX87" s="732">
        <v>0</v>
      </c>
      <c r="DY87" s="732">
        <v>0</v>
      </c>
      <c r="DZ87" s="732">
        <v>0</v>
      </c>
      <c r="EA87" s="732">
        <v>0</v>
      </c>
      <c r="EB87" s="732">
        <v>0</v>
      </c>
      <c r="EC87" s="732">
        <v>4.2930000000000001</v>
      </c>
      <c r="ED87" s="732">
        <v>30889</v>
      </c>
      <c r="EE87" s="732">
        <v>0</v>
      </c>
      <c r="EF87" s="732">
        <v>0</v>
      </c>
      <c r="EG87" s="732">
        <v>0</v>
      </c>
      <c r="EH87" s="732">
        <v>275088</v>
      </c>
      <c r="EI87" s="732">
        <v>0</v>
      </c>
      <c r="EJ87" s="732">
        <v>0</v>
      </c>
      <c r="EK87" s="732">
        <v>10.182</v>
      </c>
      <c r="EL87" s="732">
        <v>0</v>
      </c>
      <c r="EM87" s="732">
        <v>0</v>
      </c>
      <c r="EN87" s="732">
        <v>2.302</v>
      </c>
      <c r="EO87" s="732">
        <v>0</v>
      </c>
      <c r="EP87" s="732">
        <v>0</v>
      </c>
      <c r="EQ87" s="732">
        <v>12.484</v>
      </c>
      <c r="ER87" s="732">
        <v>0</v>
      </c>
      <c r="ES87" s="732">
        <v>42.056000000000004</v>
      </c>
      <c r="ET87" s="732">
        <v>0</v>
      </c>
      <c r="EU87" s="732">
        <v>421136</v>
      </c>
      <c r="EV87" s="732">
        <v>0</v>
      </c>
      <c r="EW87" s="732">
        <v>0</v>
      </c>
      <c r="EX87" s="732">
        <v>0</v>
      </c>
      <c r="EZ87" s="732">
        <v>8325831</v>
      </c>
      <c r="FA87" s="732">
        <v>0</v>
      </c>
      <c r="FB87" s="732">
        <v>8746967</v>
      </c>
      <c r="FC87" s="732">
        <v>0.97326799999999991</v>
      </c>
      <c r="FD87" s="732">
        <v>0</v>
      </c>
      <c r="FE87" s="732">
        <v>1288167</v>
      </c>
      <c r="FF87" s="732">
        <v>274435</v>
      </c>
      <c r="FG87" s="732">
        <v>5.6818E-2</v>
      </c>
      <c r="FH87" s="732">
        <v>5.1494999999999999E-2</v>
      </c>
      <c r="FI87" s="732">
        <v>0</v>
      </c>
      <c r="FJ87" s="732">
        <v>0</v>
      </c>
      <c r="FK87" s="732">
        <v>1668.0260000000001</v>
      </c>
      <c r="FL87" s="732">
        <v>10484566</v>
      </c>
      <c r="FM87" s="732">
        <v>0</v>
      </c>
      <c r="FN87" s="732">
        <v>0</v>
      </c>
      <c r="FO87" s="732">
        <v>0</v>
      </c>
      <c r="FP87" s="732">
        <v>0</v>
      </c>
      <c r="FQ87" s="732">
        <v>0</v>
      </c>
      <c r="FR87" s="732">
        <v>0</v>
      </c>
      <c r="FS87" s="732">
        <v>0</v>
      </c>
      <c r="FT87" s="732">
        <v>0</v>
      </c>
      <c r="FU87" s="732">
        <v>0</v>
      </c>
      <c r="FV87" s="732">
        <v>0</v>
      </c>
      <c r="FW87" s="732">
        <v>0</v>
      </c>
      <c r="FX87" s="732">
        <v>0</v>
      </c>
      <c r="FY87" s="732">
        <v>0</v>
      </c>
      <c r="FZ87" s="732">
        <v>0</v>
      </c>
      <c r="GA87" s="732">
        <v>0</v>
      </c>
      <c r="GB87" s="732">
        <v>0</v>
      </c>
      <c r="GC87" s="732">
        <v>0</v>
      </c>
      <c r="GD87" s="732">
        <v>0</v>
      </c>
      <c r="GF87" s="732">
        <v>0</v>
      </c>
      <c r="GG87" s="732">
        <v>0</v>
      </c>
      <c r="GH87" s="732">
        <v>0</v>
      </c>
      <c r="GI87" s="732">
        <v>0</v>
      </c>
      <c r="GJ87" s="732">
        <v>0</v>
      </c>
      <c r="GK87" s="732">
        <v>5147</v>
      </c>
      <c r="GL87" s="732">
        <v>19678</v>
      </c>
      <c r="GM87" s="732">
        <v>0</v>
      </c>
      <c r="GN87" s="732">
        <v>0</v>
      </c>
      <c r="GO87" s="732">
        <v>0</v>
      </c>
      <c r="GP87" s="732">
        <v>10309569</v>
      </c>
      <c r="GQ87" s="732">
        <v>10309569</v>
      </c>
      <c r="GR87" s="732">
        <v>0</v>
      </c>
      <c r="GS87" s="732">
        <v>0</v>
      </c>
      <c r="GT87" s="732">
        <v>0</v>
      </c>
      <c r="HB87" s="732">
        <v>292382768</v>
      </c>
      <c r="HC87" s="732">
        <v>4.6019999999999998E-2</v>
      </c>
      <c r="HD87" s="732">
        <v>174997</v>
      </c>
      <c r="IE87" s="732">
        <v>0</v>
      </c>
    </row>
    <row r="88" spans="1:239" x14ac:dyDescent="0.2">
      <c r="A88" s="734">
        <v>101803</v>
      </c>
      <c r="B88" s="734">
        <v>31709</v>
      </c>
      <c r="C88" s="732">
        <v>35</v>
      </c>
      <c r="D88" s="732">
        <v>2021</v>
      </c>
      <c r="E88" s="732">
        <v>5392</v>
      </c>
      <c r="F88" s="732">
        <v>0</v>
      </c>
      <c r="G88" s="732">
        <v>1061.693</v>
      </c>
      <c r="H88" s="732">
        <v>1045.3399999999999</v>
      </c>
      <c r="I88" s="732">
        <v>1045.3399999999999</v>
      </c>
      <c r="J88" s="732">
        <v>1061.693</v>
      </c>
      <c r="K88" s="732">
        <v>0</v>
      </c>
      <c r="L88" s="732">
        <v>6541</v>
      </c>
      <c r="M88" s="732">
        <v>0</v>
      </c>
      <c r="N88" s="732">
        <v>0</v>
      </c>
      <c r="P88" s="732">
        <v>916.6930000000001</v>
      </c>
      <c r="Q88" s="732">
        <v>0</v>
      </c>
      <c r="R88" s="732">
        <v>377287</v>
      </c>
      <c r="S88" s="732">
        <v>411.57400000000001</v>
      </c>
      <c r="U88" s="732">
        <v>263923</v>
      </c>
      <c r="V88" s="732">
        <v>14.838000000000001</v>
      </c>
      <c r="W88" s="732">
        <v>9706</v>
      </c>
      <c r="X88" s="732">
        <v>9706</v>
      </c>
      <c r="Z88" s="732">
        <v>0</v>
      </c>
      <c r="AA88" s="732">
        <v>1</v>
      </c>
      <c r="AB88" s="732">
        <v>1</v>
      </c>
      <c r="AC88" s="732">
        <v>0</v>
      </c>
      <c r="AD88" s="732" t="s">
        <v>318</v>
      </c>
      <c r="AE88" s="732">
        <v>0</v>
      </c>
      <c r="AH88" s="732">
        <v>0</v>
      </c>
      <c r="AI88" s="732">
        <v>0</v>
      </c>
      <c r="AJ88" s="732">
        <v>5104</v>
      </c>
      <c r="AK88" s="732" t="s">
        <v>787</v>
      </c>
      <c r="AL88" s="732" t="s">
        <v>93</v>
      </c>
      <c r="AM88" s="732">
        <v>0</v>
      </c>
      <c r="AN88" s="732">
        <v>0</v>
      </c>
      <c r="AO88" s="732">
        <v>0</v>
      </c>
      <c r="AP88" s="732">
        <v>0</v>
      </c>
      <c r="AQ88" s="732">
        <v>0</v>
      </c>
      <c r="AR88" s="732">
        <v>0</v>
      </c>
      <c r="AS88" s="732">
        <v>0</v>
      </c>
      <c r="AT88" s="732">
        <v>0</v>
      </c>
      <c r="AU88" s="732">
        <v>0</v>
      </c>
      <c r="AV88" s="732">
        <v>-1154</v>
      </c>
      <c r="AW88" s="732">
        <v>9357527</v>
      </c>
      <c r="AX88" s="732">
        <v>8931079</v>
      </c>
      <c r="AY88" s="732">
        <v>6294535</v>
      </c>
      <c r="AZ88" s="732">
        <v>602344</v>
      </c>
      <c r="BA88" s="732">
        <v>20.917000000000002</v>
      </c>
      <c r="BB88" s="732">
        <v>0</v>
      </c>
      <c r="BC88" s="732">
        <v>0</v>
      </c>
      <c r="BD88" s="732">
        <v>0</v>
      </c>
      <c r="BE88" s="732">
        <v>0</v>
      </c>
      <c r="BF88" s="732">
        <v>7686398</v>
      </c>
      <c r="BG88" s="732">
        <v>0</v>
      </c>
      <c r="BH88" s="732">
        <v>121.009</v>
      </c>
      <c r="BI88" s="732">
        <v>33277</v>
      </c>
      <c r="BJ88" s="732">
        <v>12</v>
      </c>
      <c r="BK88" s="732">
        <v>0</v>
      </c>
      <c r="BL88" s="732">
        <v>0</v>
      </c>
      <c r="BM88" s="732">
        <v>0</v>
      </c>
      <c r="BN88" s="732">
        <v>0</v>
      </c>
      <c r="BO88" s="732">
        <v>0</v>
      </c>
      <c r="BP88" s="732">
        <v>0</v>
      </c>
      <c r="BQ88" s="732">
        <v>5392</v>
      </c>
      <c r="BR88" s="732">
        <v>1</v>
      </c>
      <c r="BS88" s="732">
        <v>0</v>
      </c>
      <c r="BT88" s="732">
        <v>0</v>
      </c>
      <c r="BU88" s="732">
        <v>0</v>
      </c>
      <c r="BV88" s="732">
        <v>0</v>
      </c>
      <c r="BW88" s="732">
        <v>0</v>
      </c>
      <c r="BX88" s="732">
        <v>0</v>
      </c>
      <c r="BY88" s="732">
        <v>0</v>
      </c>
      <c r="BZ88" s="732">
        <v>0</v>
      </c>
      <c r="CA88" s="732">
        <v>191.78</v>
      </c>
      <c r="CB88" s="732">
        <v>191780</v>
      </c>
      <c r="CC88" s="732">
        <v>0</v>
      </c>
      <c r="CG88" s="732">
        <v>0</v>
      </c>
      <c r="CH88" s="732">
        <v>201391</v>
      </c>
      <c r="CI88" s="732">
        <v>0</v>
      </c>
      <c r="CJ88" s="732">
        <v>5</v>
      </c>
      <c r="CK88" s="732">
        <v>0</v>
      </c>
      <c r="CL88" s="732">
        <v>0</v>
      </c>
      <c r="CN88" s="732">
        <v>0</v>
      </c>
      <c r="CO88" s="732">
        <v>1</v>
      </c>
      <c r="CP88" s="732">
        <v>0</v>
      </c>
      <c r="CQ88" s="732">
        <v>0.75</v>
      </c>
      <c r="CR88" s="732">
        <v>909.69500000000005</v>
      </c>
      <c r="CS88" s="732">
        <v>0</v>
      </c>
      <c r="CT88" s="732">
        <v>0</v>
      </c>
      <c r="CU88" s="732">
        <v>0</v>
      </c>
      <c r="CV88" s="732">
        <v>0</v>
      </c>
      <c r="CW88" s="732">
        <v>0</v>
      </c>
      <c r="CX88" s="732">
        <v>0</v>
      </c>
      <c r="CY88" s="732">
        <v>0</v>
      </c>
      <c r="CZ88" s="732">
        <v>0</v>
      </c>
      <c r="DA88" s="732">
        <v>1</v>
      </c>
      <c r="DB88" s="732">
        <v>6837569</v>
      </c>
      <c r="DC88" s="732">
        <v>0</v>
      </c>
      <c r="DD88" s="732">
        <v>0</v>
      </c>
      <c r="DE88" s="732">
        <v>291297</v>
      </c>
      <c r="DF88" s="732">
        <v>291297</v>
      </c>
      <c r="DG88" s="732">
        <v>222.67000000000002</v>
      </c>
      <c r="DH88" s="732">
        <v>0</v>
      </c>
      <c r="DI88" s="732">
        <v>0</v>
      </c>
      <c r="DK88" s="732">
        <v>5392</v>
      </c>
      <c r="DL88" s="732">
        <v>0</v>
      </c>
      <c r="DM88" s="732">
        <v>758943</v>
      </c>
      <c r="DN88" s="732">
        <v>0</v>
      </c>
      <c r="DO88" s="732">
        <v>0</v>
      </c>
      <c r="DP88" s="732">
        <v>0</v>
      </c>
      <c r="DQ88" s="732">
        <v>0</v>
      </c>
      <c r="DR88" s="732">
        <v>0</v>
      </c>
      <c r="DS88" s="732">
        <v>0</v>
      </c>
      <c r="DT88" s="732">
        <v>0</v>
      </c>
      <c r="DU88" s="732">
        <v>0</v>
      </c>
      <c r="DV88" s="732">
        <v>0</v>
      </c>
      <c r="DW88" s="732">
        <v>0</v>
      </c>
      <c r="DX88" s="732">
        <v>0</v>
      </c>
      <c r="DY88" s="732">
        <v>0</v>
      </c>
      <c r="DZ88" s="732">
        <v>0</v>
      </c>
      <c r="EA88" s="732">
        <v>0</v>
      </c>
      <c r="EB88" s="732">
        <v>0</v>
      </c>
      <c r="EC88" s="732">
        <v>56.727000000000004</v>
      </c>
      <c r="ED88" s="732">
        <v>408156</v>
      </c>
      <c r="EE88" s="732">
        <v>0</v>
      </c>
      <c r="EF88" s="732">
        <v>0</v>
      </c>
      <c r="EG88" s="732">
        <v>0</v>
      </c>
      <c r="EH88" s="732">
        <v>350787</v>
      </c>
      <c r="EI88" s="732">
        <v>0</v>
      </c>
      <c r="EJ88" s="732">
        <v>0</v>
      </c>
      <c r="EK88" s="732">
        <v>13.118</v>
      </c>
      <c r="EL88" s="732">
        <v>0</v>
      </c>
      <c r="EM88" s="732">
        <v>0.95000000000000007</v>
      </c>
      <c r="EN88" s="732">
        <v>2.2850000000000001</v>
      </c>
      <c r="EO88" s="732">
        <v>0</v>
      </c>
      <c r="EP88" s="732">
        <v>0</v>
      </c>
      <c r="EQ88" s="732">
        <v>16.353000000000002</v>
      </c>
      <c r="ER88" s="732">
        <v>0</v>
      </c>
      <c r="ES88" s="732">
        <v>53.629000000000005</v>
      </c>
      <c r="ET88" s="732">
        <v>10646</v>
      </c>
      <c r="EU88" s="732">
        <v>602344</v>
      </c>
      <c r="EV88" s="732">
        <v>0</v>
      </c>
      <c r="EW88" s="732">
        <v>0</v>
      </c>
      <c r="EX88" s="732">
        <v>0</v>
      </c>
      <c r="EZ88" s="732">
        <v>7520228</v>
      </c>
      <c r="FA88" s="732">
        <v>0</v>
      </c>
      <c r="FB88" s="732">
        <v>8122572</v>
      </c>
      <c r="FC88" s="732">
        <v>0.97326799999999991</v>
      </c>
      <c r="FD88" s="732">
        <v>0</v>
      </c>
      <c r="FE88" s="732">
        <v>1163068</v>
      </c>
      <c r="FF88" s="732">
        <v>247783</v>
      </c>
      <c r="FG88" s="732">
        <v>5.6818E-2</v>
      </c>
      <c r="FH88" s="732">
        <v>5.1494999999999999E-2</v>
      </c>
      <c r="FI88" s="732">
        <v>0</v>
      </c>
      <c r="FJ88" s="732">
        <v>0</v>
      </c>
      <c r="FK88" s="732">
        <v>1506.038</v>
      </c>
      <c r="FL88" s="732">
        <v>9734814</v>
      </c>
      <c r="FM88" s="732">
        <v>0</v>
      </c>
      <c r="FN88" s="732">
        <v>0</v>
      </c>
      <c r="FO88" s="732">
        <v>0</v>
      </c>
      <c r="FP88" s="732">
        <v>0</v>
      </c>
      <c r="FQ88" s="732">
        <v>0</v>
      </c>
      <c r="FR88" s="732">
        <v>0</v>
      </c>
      <c r="FS88" s="732">
        <v>0</v>
      </c>
      <c r="FT88" s="732">
        <v>0</v>
      </c>
      <c r="FU88" s="732">
        <v>0</v>
      </c>
      <c r="FV88" s="732">
        <v>0</v>
      </c>
      <c r="FW88" s="732">
        <v>0</v>
      </c>
      <c r="FX88" s="732">
        <v>0</v>
      </c>
      <c r="FY88" s="732">
        <v>0</v>
      </c>
      <c r="FZ88" s="732">
        <v>0</v>
      </c>
      <c r="GA88" s="732">
        <v>0</v>
      </c>
      <c r="GB88" s="732">
        <v>0</v>
      </c>
      <c r="GC88" s="732">
        <v>0</v>
      </c>
      <c r="GD88" s="732">
        <v>0</v>
      </c>
      <c r="GF88" s="732">
        <v>0</v>
      </c>
      <c r="GG88" s="732">
        <v>0</v>
      </c>
      <c r="GH88" s="732">
        <v>0</v>
      </c>
      <c r="GI88" s="732">
        <v>0</v>
      </c>
      <c r="GJ88" s="732">
        <v>0</v>
      </c>
      <c r="GK88" s="732">
        <v>5081</v>
      </c>
      <c r="GL88" s="732">
        <v>8781</v>
      </c>
      <c r="GM88" s="732">
        <v>0</v>
      </c>
      <c r="GN88" s="732">
        <v>0</v>
      </c>
      <c r="GO88" s="732">
        <v>0</v>
      </c>
      <c r="GP88" s="732">
        <v>9533423</v>
      </c>
      <c r="GQ88" s="732">
        <v>9533423</v>
      </c>
      <c r="GR88" s="732">
        <v>0</v>
      </c>
      <c r="GS88" s="732">
        <v>0</v>
      </c>
      <c r="GT88" s="732">
        <v>0</v>
      </c>
      <c r="HB88" s="732">
        <v>292382768</v>
      </c>
      <c r="HC88" s="732">
        <v>4.6019999999999998E-2</v>
      </c>
      <c r="HD88" s="732">
        <v>190745</v>
      </c>
      <c r="IE88" s="732">
        <v>0</v>
      </c>
    </row>
    <row r="89" spans="1:239" x14ac:dyDescent="0.2">
      <c r="A89" s="734">
        <v>101804</v>
      </c>
      <c r="B89" s="734">
        <v>31709</v>
      </c>
      <c r="C89" s="732">
        <v>35</v>
      </c>
      <c r="D89" s="732">
        <v>2021</v>
      </c>
      <c r="E89" s="732">
        <v>5392</v>
      </c>
      <c r="F89" s="732">
        <v>0</v>
      </c>
      <c r="G89" s="732">
        <v>934.92700000000002</v>
      </c>
      <c r="H89" s="732">
        <v>786.11700000000008</v>
      </c>
      <c r="I89" s="732">
        <v>786.11700000000008</v>
      </c>
      <c r="J89" s="732">
        <v>934.92700000000002</v>
      </c>
      <c r="K89" s="732">
        <v>0</v>
      </c>
      <c r="L89" s="732">
        <v>6541</v>
      </c>
      <c r="M89" s="732">
        <v>0</v>
      </c>
      <c r="N89" s="732">
        <v>0</v>
      </c>
      <c r="P89" s="732">
        <v>904.44500000000005</v>
      </c>
      <c r="Q89" s="732">
        <v>0</v>
      </c>
      <c r="R89" s="732">
        <v>372246</v>
      </c>
      <c r="S89" s="732">
        <v>411.57400000000001</v>
      </c>
      <c r="U89" s="732">
        <v>260397</v>
      </c>
      <c r="V89" s="732">
        <v>415.69200000000001</v>
      </c>
      <c r="W89" s="732">
        <v>271904</v>
      </c>
      <c r="X89" s="732">
        <v>271904</v>
      </c>
      <c r="Z89" s="732">
        <v>0</v>
      </c>
      <c r="AA89" s="732">
        <v>1</v>
      </c>
      <c r="AB89" s="732">
        <v>1</v>
      </c>
      <c r="AC89" s="732">
        <v>0</v>
      </c>
      <c r="AD89" s="732" t="s">
        <v>318</v>
      </c>
      <c r="AE89" s="732">
        <v>0</v>
      </c>
      <c r="AH89" s="732">
        <v>0</v>
      </c>
      <c r="AI89" s="732">
        <v>0</v>
      </c>
      <c r="AJ89" s="732">
        <v>5104</v>
      </c>
      <c r="AK89" s="732" t="s">
        <v>787</v>
      </c>
      <c r="AL89" s="732" t="s">
        <v>7</v>
      </c>
      <c r="AM89" s="732">
        <v>0</v>
      </c>
      <c r="AN89" s="732">
        <v>0</v>
      </c>
      <c r="AO89" s="732">
        <v>0</v>
      </c>
      <c r="AP89" s="732">
        <v>0</v>
      </c>
      <c r="AQ89" s="732">
        <v>0</v>
      </c>
      <c r="AR89" s="732">
        <v>0</v>
      </c>
      <c r="AS89" s="732">
        <v>0</v>
      </c>
      <c r="AT89" s="732">
        <v>0</v>
      </c>
      <c r="AU89" s="732">
        <v>0</v>
      </c>
      <c r="AV89" s="732">
        <v>-328975</v>
      </c>
      <c r="AW89" s="732">
        <v>10087469</v>
      </c>
      <c r="AX89" s="732">
        <v>9771263</v>
      </c>
      <c r="AY89" s="732">
        <v>5795792</v>
      </c>
      <c r="AZ89" s="732">
        <v>520482</v>
      </c>
      <c r="BA89" s="732">
        <v>0</v>
      </c>
      <c r="BB89" s="732">
        <v>0</v>
      </c>
      <c r="BC89" s="732">
        <v>0</v>
      </c>
      <c r="BD89" s="732">
        <v>0</v>
      </c>
      <c r="BE89" s="732">
        <v>0</v>
      </c>
      <c r="BF89" s="732">
        <v>8340474</v>
      </c>
      <c r="BG89" s="732">
        <v>0</v>
      </c>
      <c r="BH89" s="732">
        <v>539.04</v>
      </c>
      <c r="BI89" s="732">
        <v>148236</v>
      </c>
      <c r="BJ89" s="732">
        <v>12</v>
      </c>
      <c r="BK89" s="732">
        <v>0</v>
      </c>
      <c r="BL89" s="732">
        <v>0</v>
      </c>
      <c r="BM89" s="732">
        <v>0</v>
      </c>
      <c r="BN89" s="732">
        <v>0</v>
      </c>
      <c r="BO89" s="732">
        <v>0</v>
      </c>
      <c r="BP89" s="732">
        <v>0</v>
      </c>
      <c r="BQ89" s="732">
        <v>5392</v>
      </c>
      <c r="BR89" s="732">
        <v>1</v>
      </c>
      <c r="BS89" s="732">
        <v>0</v>
      </c>
      <c r="BT89" s="732">
        <v>0</v>
      </c>
      <c r="BU89" s="732">
        <v>0</v>
      </c>
      <c r="BV89" s="732">
        <v>0</v>
      </c>
      <c r="BW89" s="732">
        <v>0</v>
      </c>
      <c r="BX89" s="732">
        <v>0</v>
      </c>
      <c r="BY89" s="732">
        <v>0</v>
      </c>
      <c r="BZ89" s="732">
        <v>0</v>
      </c>
      <c r="CA89" s="732">
        <v>0</v>
      </c>
      <c r="CB89" s="732">
        <v>0</v>
      </c>
      <c r="CC89" s="732">
        <v>0</v>
      </c>
      <c r="CG89" s="732">
        <v>0</v>
      </c>
      <c r="CH89" s="732">
        <v>167970</v>
      </c>
      <c r="CI89" s="732">
        <v>0</v>
      </c>
      <c r="CJ89" s="732">
        <v>4</v>
      </c>
      <c r="CK89" s="732">
        <v>0</v>
      </c>
      <c r="CL89" s="732">
        <v>0</v>
      </c>
      <c r="CN89" s="732">
        <v>0</v>
      </c>
      <c r="CO89" s="732">
        <v>1</v>
      </c>
      <c r="CP89" s="732">
        <v>0.89200000000000002</v>
      </c>
      <c r="CQ89" s="732">
        <v>0</v>
      </c>
      <c r="CR89" s="732">
        <v>868.77100000000007</v>
      </c>
      <c r="CS89" s="732">
        <v>0</v>
      </c>
      <c r="CT89" s="732">
        <v>0</v>
      </c>
      <c r="CU89" s="732">
        <v>0</v>
      </c>
      <c r="CV89" s="732">
        <v>0</v>
      </c>
      <c r="CW89" s="732">
        <v>0</v>
      </c>
      <c r="CX89" s="732">
        <v>0</v>
      </c>
      <c r="CY89" s="732">
        <v>0</v>
      </c>
      <c r="CZ89" s="732">
        <v>0</v>
      </c>
      <c r="DA89" s="732">
        <v>1</v>
      </c>
      <c r="DB89" s="732">
        <v>5141991</v>
      </c>
      <c r="DC89" s="732">
        <v>0</v>
      </c>
      <c r="DD89" s="732">
        <v>0</v>
      </c>
      <c r="DE89" s="732">
        <v>1385356</v>
      </c>
      <c r="DF89" s="732">
        <v>1399417</v>
      </c>
      <c r="DG89" s="732">
        <v>1058.979</v>
      </c>
      <c r="DH89" s="732">
        <v>0</v>
      </c>
      <c r="DI89" s="732">
        <v>14061</v>
      </c>
      <c r="DK89" s="732">
        <v>5392</v>
      </c>
      <c r="DL89" s="732">
        <v>0</v>
      </c>
      <c r="DM89" s="732">
        <v>616440</v>
      </c>
      <c r="DN89" s="732">
        <v>0</v>
      </c>
      <c r="DO89" s="732">
        <v>0</v>
      </c>
      <c r="DP89" s="732">
        <v>0</v>
      </c>
      <c r="DQ89" s="732">
        <v>0</v>
      </c>
      <c r="DR89" s="732">
        <v>0</v>
      </c>
      <c r="DS89" s="732">
        <v>0</v>
      </c>
      <c r="DT89" s="732">
        <v>0</v>
      </c>
      <c r="DU89" s="732">
        <v>0</v>
      </c>
      <c r="DV89" s="732">
        <v>0</v>
      </c>
      <c r="DW89" s="732">
        <v>0</v>
      </c>
      <c r="DX89" s="732">
        <v>0</v>
      </c>
      <c r="DY89" s="732">
        <v>0</v>
      </c>
      <c r="DZ89" s="732">
        <v>0</v>
      </c>
      <c r="EA89" s="732">
        <v>0</v>
      </c>
      <c r="EB89" s="732">
        <v>0</v>
      </c>
      <c r="EC89" s="732">
        <v>31.335000000000001</v>
      </c>
      <c r="ED89" s="732">
        <v>225458</v>
      </c>
      <c r="EE89" s="732">
        <v>0</v>
      </c>
      <c r="EF89" s="732">
        <v>0</v>
      </c>
      <c r="EG89" s="732">
        <v>0</v>
      </c>
      <c r="EH89" s="732">
        <v>390982</v>
      </c>
      <c r="EI89" s="732">
        <v>0</v>
      </c>
      <c r="EJ89" s="732">
        <v>0</v>
      </c>
      <c r="EK89" s="732">
        <v>15.476000000000001</v>
      </c>
      <c r="EL89" s="732">
        <v>0</v>
      </c>
      <c r="EM89" s="732">
        <v>3.9670000000000001</v>
      </c>
      <c r="EN89" s="732">
        <v>0.28900000000000003</v>
      </c>
      <c r="EO89" s="732">
        <v>0</v>
      </c>
      <c r="EP89" s="732">
        <v>0</v>
      </c>
      <c r="EQ89" s="732">
        <v>19.731999999999999</v>
      </c>
      <c r="ER89" s="732">
        <v>0</v>
      </c>
      <c r="ES89" s="732">
        <v>59.774000000000001</v>
      </c>
      <c r="ET89" s="732">
        <v>0</v>
      </c>
      <c r="EU89" s="732">
        <v>520482</v>
      </c>
      <c r="EV89" s="732">
        <v>0</v>
      </c>
      <c r="EW89" s="732">
        <v>0</v>
      </c>
      <c r="EX89" s="732">
        <v>0</v>
      </c>
      <c r="EZ89" s="732">
        <v>8240355</v>
      </c>
      <c r="FA89" s="732">
        <v>0</v>
      </c>
      <c r="FB89" s="732">
        <v>8760837</v>
      </c>
      <c r="FC89" s="732">
        <v>0.97326799999999991</v>
      </c>
      <c r="FD89" s="732">
        <v>0</v>
      </c>
      <c r="FE89" s="732">
        <v>1262040</v>
      </c>
      <c r="FF89" s="732">
        <v>268868</v>
      </c>
      <c r="FG89" s="732">
        <v>5.6818E-2</v>
      </c>
      <c r="FH89" s="732">
        <v>5.1494999999999999E-2</v>
      </c>
      <c r="FI89" s="732">
        <v>0</v>
      </c>
      <c r="FJ89" s="732">
        <v>0</v>
      </c>
      <c r="FK89" s="732">
        <v>1634.1950000000002</v>
      </c>
      <c r="FL89" s="732">
        <v>10459715</v>
      </c>
      <c r="FM89" s="732">
        <v>0</v>
      </c>
      <c r="FN89" s="732">
        <v>0</v>
      </c>
      <c r="FO89" s="732">
        <v>43045</v>
      </c>
      <c r="FP89" s="732">
        <v>0</v>
      </c>
      <c r="FQ89" s="732">
        <v>43045</v>
      </c>
      <c r="FR89" s="732">
        <v>43045</v>
      </c>
      <c r="FS89" s="732">
        <v>0</v>
      </c>
      <c r="FT89" s="732">
        <v>0</v>
      </c>
      <c r="FU89" s="732">
        <v>0</v>
      </c>
      <c r="FV89" s="732">
        <v>0</v>
      </c>
      <c r="FW89" s="732">
        <v>0</v>
      </c>
      <c r="FX89" s="732">
        <v>0</v>
      </c>
      <c r="FY89" s="732">
        <v>0</v>
      </c>
      <c r="FZ89" s="732">
        <v>0</v>
      </c>
      <c r="GA89" s="732">
        <v>0</v>
      </c>
      <c r="GB89" s="732">
        <v>1139804</v>
      </c>
      <c r="GC89" s="732">
        <v>1139804</v>
      </c>
      <c r="GD89" s="732">
        <v>129.078</v>
      </c>
      <c r="GF89" s="732">
        <v>0</v>
      </c>
      <c r="GG89" s="732">
        <v>0</v>
      </c>
      <c r="GH89" s="732">
        <v>0</v>
      </c>
      <c r="GI89" s="732">
        <v>0</v>
      </c>
      <c r="GJ89" s="732">
        <v>0</v>
      </c>
      <c r="GK89" s="732">
        <v>5281</v>
      </c>
      <c r="GL89" s="732">
        <v>20194</v>
      </c>
      <c r="GM89" s="732">
        <v>0</v>
      </c>
      <c r="GN89" s="732">
        <v>18469</v>
      </c>
      <c r="GO89" s="732">
        <v>0</v>
      </c>
      <c r="GP89" s="732">
        <v>10291745</v>
      </c>
      <c r="GQ89" s="732">
        <v>10291745</v>
      </c>
      <c r="GR89" s="732">
        <v>0</v>
      </c>
      <c r="GS89" s="732">
        <v>0</v>
      </c>
      <c r="GT89" s="732">
        <v>0</v>
      </c>
      <c r="HB89" s="732">
        <v>292382768</v>
      </c>
      <c r="HC89" s="732">
        <v>4.6019999999999998E-2</v>
      </c>
      <c r="HD89" s="732">
        <v>167970</v>
      </c>
      <c r="IE89" s="732">
        <v>0</v>
      </c>
    </row>
    <row r="90" spans="1:239" x14ac:dyDescent="0.2">
      <c r="A90" s="734">
        <v>101806</v>
      </c>
      <c r="B90" s="734">
        <v>31709</v>
      </c>
      <c r="C90" s="732">
        <v>35</v>
      </c>
      <c r="D90" s="732">
        <v>2021</v>
      </c>
      <c r="E90" s="732">
        <v>5392</v>
      </c>
      <c r="F90" s="732">
        <v>0</v>
      </c>
      <c r="G90" s="732">
        <v>1261.7350000000001</v>
      </c>
      <c r="H90" s="732">
        <v>1216.058</v>
      </c>
      <c r="I90" s="732">
        <v>1216.058</v>
      </c>
      <c r="J90" s="732">
        <v>1261.7350000000001</v>
      </c>
      <c r="K90" s="732">
        <v>0</v>
      </c>
      <c r="L90" s="732">
        <v>6541</v>
      </c>
      <c r="M90" s="732">
        <v>0</v>
      </c>
      <c r="N90" s="732">
        <v>0</v>
      </c>
      <c r="P90" s="732">
        <v>1262.818</v>
      </c>
      <c r="Q90" s="732">
        <v>0</v>
      </c>
      <c r="R90" s="732">
        <v>519743</v>
      </c>
      <c r="S90" s="732">
        <v>411.57400000000001</v>
      </c>
      <c r="U90" s="732">
        <v>363578</v>
      </c>
      <c r="V90" s="732">
        <v>713.12300000000005</v>
      </c>
      <c r="W90" s="732">
        <v>466454</v>
      </c>
      <c r="X90" s="732">
        <v>466454</v>
      </c>
      <c r="Z90" s="732">
        <v>0</v>
      </c>
      <c r="AA90" s="732">
        <v>1</v>
      </c>
      <c r="AB90" s="732">
        <v>1</v>
      </c>
      <c r="AC90" s="732">
        <v>0</v>
      </c>
      <c r="AD90" s="732" t="s">
        <v>318</v>
      </c>
      <c r="AE90" s="732">
        <v>0</v>
      </c>
      <c r="AH90" s="732">
        <v>0</v>
      </c>
      <c r="AI90" s="732">
        <v>0</v>
      </c>
      <c r="AJ90" s="732">
        <v>5104</v>
      </c>
      <c r="AK90" s="732" t="s">
        <v>787</v>
      </c>
      <c r="AL90" s="732" t="s">
        <v>483</v>
      </c>
      <c r="AM90" s="732">
        <v>0</v>
      </c>
      <c r="AN90" s="732">
        <v>0</v>
      </c>
      <c r="AO90" s="732">
        <v>0</v>
      </c>
      <c r="AP90" s="732">
        <v>0</v>
      </c>
      <c r="AQ90" s="732">
        <v>0</v>
      </c>
      <c r="AR90" s="732">
        <v>0</v>
      </c>
      <c r="AS90" s="732">
        <v>0</v>
      </c>
      <c r="AT90" s="732">
        <v>0</v>
      </c>
      <c r="AU90" s="732">
        <v>0</v>
      </c>
      <c r="AV90" s="732">
        <v>-796837</v>
      </c>
      <c r="AW90" s="732">
        <v>12879894</v>
      </c>
      <c r="AX90" s="732">
        <v>12542353</v>
      </c>
      <c r="AY90" s="732">
        <v>7598796</v>
      </c>
      <c r="AZ90" s="732">
        <v>594224</v>
      </c>
      <c r="BA90" s="732">
        <v>68.917000000000002</v>
      </c>
      <c r="BB90" s="732">
        <v>48838</v>
      </c>
      <c r="BC90" s="732">
        <v>48838</v>
      </c>
      <c r="BD90" s="732">
        <v>62.22</v>
      </c>
      <c r="BE90" s="732">
        <v>0</v>
      </c>
      <c r="BF90" s="732">
        <v>10740615</v>
      </c>
      <c r="BG90" s="732">
        <v>0</v>
      </c>
      <c r="BH90" s="732">
        <v>270.84000000000003</v>
      </c>
      <c r="BI90" s="732">
        <v>74481</v>
      </c>
      <c r="BJ90" s="732">
        <v>12</v>
      </c>
      <c r="BK90" s="732">
        <v>0</v>
      </c>
      <c r="BL90" s="732">
        <v>0</v>
      </c>
      <c r="BM90" s="732">
        <v>0</v>
      </c>
      <c r="BN90" s="732">
        <v>0</v>
      </c>
      <c r="BO90" s="732">
        <v>0</v>
      </c>
      <c r="BP90" s="732">
        <v>0</v>
      </c>
      <c r="BQ90" s="732">
        <v>5392</v>
      </c>
      <c r="BR90" s="732">
        <v>1</v>
      </c>
      <c r="BS90" s="732">
        <v>0</v>
      </c>
      <c r="BT90" s="732">
        <v>0</v>
      </c>
      <c r="BU90" s="732">
        <v>0</v>
      </c>
      <c r="BV90" s="732">
        <v>0</v>
      </c>
      <c r="BW90" s="732">
        <v>0</v>
      </c>
      <c r="BX90" s="732">
        <v>0</v>
      </c>
      <c r="BY90" s="732">
        <v>0</v>
      </c>
      <c r="BZ90" s="732">
        <v>0</v>
      </c>
      <c r="CA90" s="732">
        <v>0</v>
      </c>
      <c r="CB90" s="732">
        <v>0</v>
      </c>
      <c r="CC90" s="732">
        <v>0</v>
      </c>
      <c r="CG90" s="732">
        <v>0</v>
      </c>
      <c r="CH90" s="732">
        <v>263060</v>
      </c>
      <c r="CI90" s="732">
        <v>0</v>
      </c>
      <c r="CJ90" s="732">
        <v>4</v>
      </c>
      <c r="CK90" s="732">
        <v>0</v>
      </c>
      <c r="CL90" s="732">
        <v>0</v>
      </c>
      <c r="CN90" s="732">
        <v>0</v>
      </c>
      <c r="CO90" s="732">
        <v>1</v>
      </c>
      <c r="CP90" s="732">
        <v>0</v>
      </c>
      <c r="CQ90" s="732">
        <v>7.6670000000000007</v>
      </c>
      <c r="CR90" s="732">
        <v>1165.3390000000002</v>
      </c>
      <c r="CS90" s="732">
        <v>0</v>
      </c>
      <c r="CT90" s="732">
        <v>0</v>
      </c>
      <c r="CU90" s="732">
        <v>0</v>
      </c>
      <c r="CV90" s="732">
        <v>0</v>
      </c>
      <c r="CW90" s="732">
        <v>0</v>
      </c>
      <c r="CX90" s="732">
        <v>0</v>
      </c>
      <c r="CY90" s="732">
        <v>0</v>
      </c>
      <c r="CZ90" s="732">
        <v>0</v>
      </c>
      <c r="DA90" s="732">
        <v>1</v>
      </c>
      <c r="DB90" s="732">
        <v>7954235</v>
      </c>
      <c r="DC90" s="732">
        <v>0</v>
      </c>
      <c r="DD90" s="732">
        <v>0</v>
      </c>
      <c r="DE90" s="732">
        <v>1730971</v>
      </c>
      <c r="DF90" s="732">
        <v>1730971</v>
      </c>
      <c r="DG90" s="732">
        <v>1323.17</v>
      </c>
      <c r="DH90" s="732">
        <v>0</v>
      </c>
      <c r="DI90" s="732">
        <v>0</v>
      </c>
      <c r="DK90" s="732">
        <v>5392</v>
      </c>
      <c r="DL90" s="732">
        <v>0</v>
      </c>
      <c r="DM90" s="732">
        <v>650568</v>
      </c>
      <c r="DN90" s="732">
        <v>0</v>
      </c>
      <c r="DO90" s="732">
        <v>0</v>
      </c>
      <c r="DP90" s="732">
        <v>0</v>
      </c>
      <c r="DQ90" s="732">
        <v>0</v>
      </c>
      <c r="DR90" s="732">
        <v>0</v>
      </c>
      <c r="DS90" s="732">
        <v>0</v>
      </c>
      <c r="DT90" s="732">
        <v>0</v>
      </c>
      <c r="DU90" s="732">
        <v>0</v>
      </c>
      <c r="DV90" s="732">
        <v>0</v>
      </c>
      <c r="DW90" s="732">
        <v>0</v>
      </c>
      <c r="DX90" s="732">
        <v>0</v>
      </c>
      <c r="DY90" s="732">
        <v>0</v>
      </c>
      <c r="DZ90" s="732">
        <v>0</v>
      </c>
      <c r="EA90" s="732">
        <v>0</v>
      </c>
      <c r="EB90" s="732">
        <v>0</v>
      </c>
      <c r="EC90" s="732">
        <v>19.27</v>
      </c>
      <c r="ED90" s="732">
        <v>138650</v>
      </c>
      <c r="EE90" s="732">
        <v>0</v>
      </c>
      <c r="EF90" s="732">
        <v>0</v>
      </c>
      <c r="EG90" s="732">
        <v>0</v>
      </c>
      <c r="EH90" s="732">
        <v>511918</v>
      </c>
      <c r="EI90" s="732">
        <v>0</v>
      </c>
      <c r="EJ90" s="732">
        <v>0</v>
      </c>
      <c r="EK90" s="732">
        <v>19.269000000000002</v>
      </c>
      <c r="EL90" s="732">
        <v>0</v>
      </c>
      <c r="EM90" s="732">
        <v>3.5420000000000003</v>
      </c>
      <c r="EN90" s="732">
        <v>1.9660000000000002</v>
      </c>
      <c r="EO90" s="732">
        <v>0</v>
      </c>
      <c r="EP90" s="732">
        <v>0</v>
      </c>
      <c r="EQ90" s="732">
        <v>24.777000000000001</v>
      </c>
      <c r="ER90" s="732">
        <v>0</v>
      </c>
      <c r="ES90" s="732">
        <v>78.263000000000005</v>
      </c>
      <c r="ET90" s="732">
        <v>36375</v>
      </c>
      <c r="EU90" s="732">
        <v>594224</v>
      </c>
      <c r="EV90" s="732">
        <v>0</v>
      </c>
      <c r="EW90" s="732">
        <v>0</v>
      </c>
      <c r="EX90" s="732">
        <v>0</v>
      </c>
      <c r="EZ90" s="732">
        <v>10570895</v>
      </c>
      <c r="FA90" s="732">
        <v>0</v>
      </c>
      <c r="FB90" s="732">
        <v>11165119</v>
      </c>
      <c r="FC90" s="732">
        <v>0.97326799999999991</v>
      </c>
      <c r="FD90" s="732">
        <v>0</v>
      </c>
      <c r="FE90" s="732">
        <v>1625217</v>
      </c>
      <c r="FF90" s="732">
        <v>346241</v>
      </c>
      <c r="FG90" s="732">
        <v>5.6818E-2</v>
      </c>
      <c r="FH90" s="732">
        <v>5.1494999999999999E-2</v>
      </c>
      <c r="FI90" s="732">
        <v>0</v>
      </c>
      <c r="FJ90" s="732">
        <v>0</v>
      </c>
      <c r="FK90" s="732">
        <v>2104.4670000000001</v>
      </c>
      <c r="FL90" s="732">
        <v>13399637</v>
      </c>
      <c r="FM90" s="732">
        <v>0</v>
      </c>
      <c r="FN90" s="732">
        <v>0</v>
      </c>
      <c r="FO90" s="732">
        <v>55018</v>
      </c>
      <c r="FP90" s="732">
        <v>0</v>
      </c>
      <c r="FQ90" s="732">
        <v>55018</v>
      </c>
      <c r="FR90" s="732">
        <v>55018</v>
      </c>
      <c r="FS90" s="732">
        <v>0</v>
      </c>
      <c r="FT90" s="732">
        <v>0</v>
      </c>
      <c r="FU90" s="732">
        <v>0</v>
      </c>
      <c r="FV90" s="732">
        <v>0</v>
      </c>
      <c r="FW90" s="732">
        <v>0</v>
      </c>
      <c r="FX90" s="732">
        <v>0</v>
      </c>
      <c r="FY90" s="732">
        <v>0</v>
      </c>
      <c r="FZ90" s="732">
        <v>0</v>
      </c>
      <c r="GA90" s="732">
        <v>0</v>
      </c>
      <c r="GB90" s="732">
        <v>184554</v>
      </c>
      <c r="GC90" s="732">
        <v>184554</v>
      </c>
      <c r="GD90" s="732">
        <v>20.900000000000002</v>
      </c>
      <c r="GF90" s="732">
        <v>0</v>
      </c>
      <c r="GG90" s="732">
        <v>0</v>
      </c>
      <c r="GH90" s="732">
        <v>0</v>
      </c>
      <c r="GI90" s="732">
        <v>0</v>
      </c>
      <c r="GJ90" s="732">
        <v>0</v>
      </c>
      <c r="GK90" s="732">
        <v>5152</v>
      </c>
      <c r="GL90" s="732">
        <v>31473</v>
      </c>
      <c r="GM90" s="732">
        <v>0</v>
      </c>
      <c r="GN90" s="732">
        <v>48529</v>
      </c>
      <c r="GO90" s="732">
        <v>0</v>
      </c>
      <c r="GP90" s="732">
        <v>13136577</v>
      </c>
      <c r="GQ90" s="732">
        <v>13136577</v>
      </c>
      <c r="GR90" s="732">
        <v>0</v>
      </c>
      <c r="GS90" s="732">
        <v>0</v>
      </c>
      <c r="GT90" s="732">
        <v>0</v>
      </c>
      <c r="HB90" s="732">
        <v>292382768</v>
      </c>
      <c r="HC90" s="732">
        <v>4.6019999999999998E-2</v>
      </c>
      <c r="HD90" s="732">
        <v>226685</v>
      </c>
      <c r="IE90" s="732">
        <v>0</v>
      </c>
    </row>
    <row r="91" spans="1:239" x14ac:dyDescent="0.2">
      <c r="A91" s="734">
        <v>101807</v>
      </c>
      <c r="B91" s="734">
        <v>31709</v>
      </c>
      <c r="C91" s="732">
        <v>35</v>
      </c>
      <c r="D91" s="732">
        <v>2021</v>
      </c>
      <c r="E91" s="732">
        <v>5392</v>
      </c>
      <c r="F91" s="732">
        <v>0</v>
      </c>
      <c r="G91" s="732">
        <v>80.837000000000003</v>
      </c>
      <c r="H91" s="732">
        <v>79.183000000000007</v>
      </c>
      <c r="I91" s="732">
        <v>79.183000000000007</v>
      </c>
      <c r="J91" s="732">
        <v>80.837000000000003</v>
      </c>
      <c r="K91" s="732">
        <v>0</v>
      </c>
      <c r="L91" s="732">
        <v>6541</v>
      </c>
      <c r="M91" s="732">
        <v>0</v>
      </c>
      <c r="N91" s="732">
        <v>0</v>
      </c>
      <c r="P91" s="732">
        <v>122.527</v>
      </c>
      <c r="Q91" s="732">
        <v>0</v>
      </c>
      <c r="R91" s="732">
        <v>50429</v>
      </c>
      <c r="S91" s="732">
        <v>411.57400000000001</v>
      </c>
      <c r="U91" s="732">
        <v>35276</v>
      </c>
      <c r="V91" s="732">
        <v>0</v>
      </c>
      <c r="W91" s="732">
        <v>0</v>
      </c>
      <c r="X91" s="732">
        <v>0</v>
      </c>
      <c r="Z91" s="732">
        <v>0</v>
      </c>
      <c r="AA91" s="732">
        <v>1</v>
      </c>
      <c r="AB91" s="732">
        <v>1</v>
      </c>
      <c r="AC91" s="732">
        <v>0</v>
      </c>
      <c r="AD91" s="732" t="s">
        <v>318</v>
      </c>
      <c r="AE91" s="732">
        <v>0</v>
      </c>
      <c r="AH91" s="732">
        <v>0</v>
      </c>
      <c r="AI91" s="732">
        <v>0</v>
      </c>
      <c r="AJ91" s="732">
        <v>5104</v>
      </c>
      <c r="AK91" s="732" t="s">
        <v>787</v>
      </c>
      <c r="AL91" s="732" t="s">
        <v>8</v>
      </c>
      <c r="AM91" s="732">
        <v>0</v>
      </c>
      <c r="AN91" s="732">
        <v>0</v>
      </c>
      <c r="AO91" s="732">
        <v>0</v>
      </c>
      <c r="AP91" s="732">
        <v>0</v>
      </c>
      <c r="AQ91" s="732">
        <v>0</v>
      </c>
      <c r="AR91" s="732">
        <v>0</v>
      </c>
      <c r="AS91" s="732">
        <v>0</v>
      </c>
      <c r="AT91" s="732">
        <v>0</v>
      </c>
      <c r="AU91" s="732">
        <v>0</v>
      </c>
      <c r="AV91" s="732">
        <v>-46316</v>
      </c>
      <c r="AW91" s="732">
        <v>737634</v>
      </c>
      <c r="AX91" s="732">
        <v>723111</v>
      </c>
      <c r="AY91" s="732">
        <v>473264</v>
      </c>
      <c r="AZ91" s="732">
        <v>50429</v>
      </c>
      <c r="BA91" s="732">
        <v>0</v>
      </c>
      <c r="BB91" s="732">
        <v>0</v>
      </c>
      <c r="BC91" s="732">
        <v>0</v>
      </c>
      <c r="BD91" s="732">
        <v>0</v>
      </c>
      <c r="BE91" s="732">
        <v>0</v>
      </c>
      <c r="BF91" s="732">
        <v>638752</v>
      </c>
      <c r="BG91" s="732">
        <v>0</v>
      </c>
      <c r="BH91" s="732">
        <v>0</v>
      </c>
      <c r="BI91" s="732">
        <v>0</v>
      </c>
      <c r="BJ91" s="732">
        <v>12</v>
      </c>
      <c r="BK91" s="732">
        <v>0</v>
      </c>
      <c r="BL91" s="732">
        <v>0</v>
      </c>
      <c r="BM91" s="732">
        <v>0</v>
      </c>
      <c r="BN91" s="732">
        <v>0</v>
      </c>
      <c r="BO91" s="732">
        <v>0</v>
      </c>
      <c r="BP91" s="732">
        <v>0</v>
      </c>
      <c r="BQ91" s="732">
        <v>5392</v>
      </c>
      <c r="BR91" s="732">
        <v>1</v>
      </c>
      <c r="BS91" s="732">
        <v>0</v>
      </c>
      <c r="BT91" s="732">
        <v>0</v>
      </c>
      <c r="BU91" s="732">
        <v>0</v>
      </c>
      <c r="BV91" s="732">
        <v>0</v>
      </c>
      <c r="BW91" s="732">
        <v>0</v>
      </c>
      <c r="BX91" s="732">
        <v>0</v>
      </c>
      <c r="BY91" s="732">
        <v>0</v>
      </c>
      <c r="BZ91" s="732">
        <v>0</v>
      </c>
      <c r="CA91" s="732">
        <v>0</v>
      </c>
      <c r="CB91" s="732">
        <v>0</v>
      </c>
      <c r="CC91" s="732">
        <v>0</v>
      </c>
      <c r="CG91" s="732">
        <v>0</v>
      </c>
      <c r="CH91" s="732">
        <v>14523</v>
      </c>
      <c r="CI91" s="732">
        <v>0</v>
      </c>
      <c r="CJ91" s="732">
        <v>4</v>
      </c>
      <c r="CK91" s="732">
        <v>0</v>
      </c>
      <c r="CL91" s="732">
        <v>0</v>
      </c>
      <c r="CN91" s="732">
        <v>0</v>
      </c>
      <c r="CO91" s="732">
        <v>1</v>
      </c>
      <c r="CP91" s="732">
        <v>0</v>
      </c>
      <c r="CQ91" s="732">
        <v>0</v>
      </c>
      <c r="CR91" s="732">
        <v>117.39800000000001</v>
      </c>
      <c r="CS91" s="732">
        <v>0</v>
      </c>
      <c r="CT91" s="732">
        <v>0</v>
      </c>
      <c r="CU91" s="732">
        <v>0</v>
      </c>
      <c r="CV91" s="732">
        <v>0</v>
      </c>
      <c r="CW91" s="732">
        <v>0</v>
      </c>
      <c r="CX91" s="732">
        <v>0</v>
      </c>
      <c r="CY91" s="732">
        <v>0</v>
      </c>
      <c r="CZ91" s="732">
        <v>0</v>
      </c>
      <c r="DA91" s="732">
        <v>1</v>
      </c>
      <c r="DB91" s="732">
        <v>517936</v>
      </c>
      <c r="DC91" s="732">
        <v>0</v>
      </c>
      <c r="DD91" s="732">
        <v>0</v>
      </c>
      <c r="DE91" s="732">
        <v>87872</v>
      </c>
      <c r="DF91" s="732">
        <v>87872</v>
      </c>
      <c r="DG91" s="732">
        <v>67.17</v>
      </c>
      <c r="DH91" s="732">
        <v>0</v>
      </c>
      <c r="DI91" s="732">
        <v>0</v>
      </c>
      <c r="DK91" s="732">
        <v>5392</v>
      </c>
      <c r="DL91" s="732">
        <v>0</v>
      </c>
      <c r="DM91" s="732">
        <v>50488</v>
      </c>
      <c r="DN91" s="732">
        <v>0</v>
      </c>
      <c r="DO91" s="732">
        <v>0</v>
      </c>
      <c r="DP91" s="732">
        <v>0</v>
      </c>
      <c r="DQ91" s="732">
        <v>0</v>
      </c>
      <c r="DR91" s="732">
        <v>0</v>
      </c>
      <c r="DS91" s="732">
        <v>0</v>
      </c>
      <c r="DT91" s="732">
        <v>0</v>
      </c>
      <c r="DU91" s="732">
        <v>0</v>
      </c>
      <c r="DV91" s="732">
        <v>0</v>
      </c>
      <c r="DW91" s="732">
        <v>0</v>
      </c>
      <c r="DX91" s="732">
        <v>0</v>
      </c>
      <c r="DY91" s="732">
        <v>0</v>
      </c>
      <c r="DZ91" s="732">
        <v>0</v>
      </c>
      <c r="EA91" s="732">
        <v>0</v>
      </c>
      <c r="EB91" s="732">
        <v>0</v>
      </c>
      <c r="EC91" s="732">
        <v>2.0680000000000001</v>
      </c>
      <c r="ED91" s="732">
        <v>14879</v>
      </c>
      <c r="EE91" s="732">
        <v>0</v>
      </c>
      <c r="EF91" s="732">
        <v>0</v>
      </c>
      <c r="EG91" s="732">
        <v>0</v>
      </c>
      <c r="EH91" s="732">
        <v>35609</v>
      </c>
      <c r="EI91" s="732">
        <v>0</v>
      </c>
      <c r="EJ91" s="732">
        <v>0</v>
      </c>
      <c r="EK91" s="732">
        <v>1.413</v>
      </c>
      <c r="EL91" s="732">
        <v>0</v>
      </c>
      <c r="EM91" s="732">
        <v>0</v>
      </c>
      <c r="EN91" s="732">
        <v>0.24100000000000002</v>
      </c>
      <c r="EO91" s="732">
        <v>0</v>
      </c>
      <c r="EP91" s="732">
        <v>0</v>
      </c>
      <c r="EQ91" s="732">
        <v>1.6540000000000001</v>
      </c>
      <c r="ER91" s="732">
        <v>0</v>
      </c>
      <c r="ES91" s="732">
        <v>5.444</v>
      </c>
      <c r="ET91" s="732">
        <v>0</v>
      </c>
      <c r="EU91" s="732">
        <v>50429</v>
      </c>
      <c r="EV91" s="732">
        <v>0</v>
      </c>
      <c r="EW91" s="732">
        <v>0</v>
      </c>
      <c r="EX91" s="732">
        <v>0</v>
      </c>
      <c r="EZ91" s="732">
        <v>605867</v>
      </c>
      <c r="FA91" s="732">
        <v>0</v>
      </c>
      <c r="FB91" s="732">
        <v>656296</v>
      </c>
      <c r="FC91" s="732">
        <v>0.97326799999999991</v>
      </c>
      <c r="FD91" s="732">
        <v>0</v>
      </c>
      <c r="FE91" s="732">
        <v>96653</v>
      </c>
      <c r="FF91" s="732">
        <v>20591</v>
      </c>
      <c r="FG91" s="732">
        <v>5.6818E-2</v>
      </c>
      <c r="FH91" s="732">
        <v>5.1494999999999999E-2</v>
      </c>
      <c r="FI91" s="732">
        <v>0</v>
      </c>
      <c r="FJ91" s="732">
        <v>0</v>
      </c>
      <c r="FK91" s="732">
        <v>125.15400000000001</v>
      </c>
      <c r="FL91" s="732">
        <v>788063</v>
      </c>
      <c r="FM91" s="732">
        <v>0</v>
      </c>
      <c r="FN91" s="732">
        <v>0</v>
      </c>
      <c r="FO91" s="732">
        <v>0</v>
      </c>
      <c r="FP91" s="732">
        <v>0</v>
      </c>
      <c r="FQ91" s="732">
        <v>0</v>
      </c>
      <c r="FR91" s="732">
        <v>0</v>
      </c>
      <c r="FS91" s="732">
        <v>0</v>
      </c>
      <c r="FT91" s="732">
        <v>0</v>
      </c>
      <c r="FU91" s="732">
        <v>0</v>
      </c>
      <c r="FV91" s="732">
        <v>0</v>
      </c>
      <c r="FW91" s="732">
        <v>0</v>
      </c>
      <c r="FX91" s="732">
        <v>0</v>
      </c>
      <c r="FY91" s="732">
        <v>0</v>
      </c>
      <c r="FZ91" s="732">
        <v>0</v>
      </c>
      <c r="GA91" s="732">
        <v>0</v>
      </c>
      <c r="GB91" s="732">
        <v>0</v>
      </c>
      <c r="GC91" s="732">
        <v>0</v>
      </c>
      <c r="GD91" s="732">
        <v>0</v>
      </c>
      <c r="GF91" s="732">
        <v>0</v>
      </c>
      <c r="GG91" s="732">
        <v>0</v>
      </c>
      <c r="GH91" s="732">
        <v>0</v>
      </c>
      <c r="GI91" s="732">
        <v>0</v>
      </c>
      <c r="GJ91" s="732">
        <v>0</v>
      </c>
      <c r="GK91" s="732">
        <v>5206</v>
      </c>
      <c r="GL91" s="732">
        <v>3816</v>
      </c>
      <c r="GM91" s="732">
        <v>0</v>
      </c>
      <c r="GN91" s="732">
        <v>0</v>
      </c>
      <c r="GO91" s="732">
        <v>0</v>
      </c>
      <c r="GP91" s="732">
        <v>773540</v>
      </c>
      <c r="GQ91" s="732">
        <v>773540</v>
      </c>
      <c r="GR91" s="732">
        <v>0</v>
      </c>
      <c r="GS91" s="732">
        <v>0</v>
      </c>
      <c r="GT91" s="732">
        <v>0</v>
      </c>
      <c r="HB91" s="732">
        <v>292382768</v>
      </c>
      <c r="HC91" s="732">
        <v>4.6019999999999998E-2</v>
      </c>
      <c r="HD91" s="732">
        <v>14523</v>
      </c>
      <c r="IE91" s="732">
        <v>0</v>
      </c>
    </row>
    <row r="92" spans="1:239" x14ac:dyDescent="0.2">
      <c r="A92" s="734">
        <v>101810</v>
      </c>
      <c r="B92" s="734">
        <v>31709</v>
      </c>
      <c r="C92" s="732">
        <v>35</v>
      </c>
      <c r="D92" s="732">
        <v>2021</v>
      </c>
      <c r="E92" s="732">
        <v>5392</v>
      </c>
      <c r="F92" s="732">
        <v>0</v>
      </c>
      <c r="G92" s="732">
        <v>774.98400000000004</v>
      </c>
      <c r="H92" s="732">
        <v>774.23400000000004</v>
      </c>
      <c r="I92" s="732">
        <v>774.23400000000004</v>
      </c>
      <c r="J92" s="732">
        <v>774.98400000000004</v>
      </c>
      <c r="K92" s="732">
        <v>0</v>
      </c>
      <c r="L92" s="732">
        <v>6541</v>
      </c>
      <c r="M92" s="732">
        <v>0</v>
      </c>
      <c r="N92" s="732">
        <v>0</v>
      </c>
      <c r="P92" s="732">
        <v>698.54200000000003</v>
      </c>
      <c r="Q92" s="732">
        <v>0</v>
      </c>
      <c r="R92" s="732">
        <v>287502</v>
      </c>
      <c r="S92" s="732">
        <v>411.57400000000001</v>
      </c>
      <c r="U92" s="732">
        <v>201118</v>
      </c>
      <c r="V92" s="732">
        <v>427.52200000000005</v>
      </c>
      <c r="W92" s="732">
        <v>279642</v>
      </c>
      <c r="X92" s="732">
        <v>279642</v>
      </c>
      <c r="Z92" s="732">
        <v>0</v>
      </c>
      <c r="AA92" s="732">
        <v>1</v>
      </c>
      <c r="AB92" s="732">
        <v>1</v>
      </c>
      <c r="AC92" s="732">
        <v>0</v>
      </c>
      <c r="AD92" s="732" t="s">
        <v>318</v>
      </c>
      <c r="AE92" s="732">
        <v>0</v>
      </c>
      <c r="AH92" s="732">
        <v>0</v>
      </c>
      <c r="AI92" s="732">
        <v>0</v>
      </c>
      <c r="AJ92" s="732">
        <v>5104</v>
      </c>
      <c r="AK92" s="732" t="s">
        <v>787</v>
      </c>
      <c r="AL92" s="732" t="s">
        <v>346</v>
      </c>
      <c r="AM92" s="732">
        <v>0</v>
      </c>
      <c r="AN92" s="732">
        <v>0</v>
      </c>
      <c r="AO92" s="732">
        <v>0</v>
      </c>
      <c r="AP92" s="732">
        <v>0</v>
      </c>
      <c r="AQ92" s="732">
        <v>0</v>
      </c>
      <c r="AR92" s="732">
        <v>0</v>
      </c>
      <c r="AS92" s="732">
        <v>0</v>
      </c>
      <c r="AT92" s="732">
        <v>0</v>
      </c>
      <c r="AU92" s="732">
        <v>0</v>
      </c>
      <c r="AV92" s="732">
        <v>-265403</v>
      </c>
      <c r="AW92" s="732">
        <v>7445743</v>
      </c>
      <c r="AX92" s="732">
        <v>7301883</v>
      </c>
      <c r="AY92" s="732">
        <v>4733811</v>
      </c>
      <c r="AZ92" s="732">
        <v>287502</v>
      </c>
      <c r="BA92" s="732">
        <v>9.25</v>
      </c>
      <c r="BB92" s="732">
        <v>0</v>
      </c>
      <c r="BC92" s="732">
        <v>0</v>
      </c>
      <c r="BD92" s="732">
        <v>0</v>
      </c>
      <c r="BE92" s="732">
        <v>0</v>
      </c>
      <c r="BF92" s="732">
        <v>6266946</v>
      </c>
      <c r="BG92" s="732">
        <v>0</v>
      </c>
      <c r="BH92" s="732">
        <v>0</v>
      </c>
      <c r="BI92" s="732">
        <v>0</v>
      </c>
      <c r="BJ92" s="732">
        <v>12</v>
      </c>
      <c r="BK92" s="732">
        <v>0</v>
      </c>
      <c r="BL92" s="732">
        <v>0</v>
      </c>
      <c r="BM92" s="732">
        <v>0</v>
      </c>
      <c r="BN92" s="732">
        <v>0</v>
      </c>
      <c r="BO92" s="732">
        <v>0</v>
      </c>
      <c r="BP92" s="732">
        <v>0</v>
      </c>
      <c r="BQ92" s="732">
        <v>5392</v>
      </c>
      <c r="BR92" s="732">
        <v>1</v>
      </c>
      <c r="BS92" s="732">
        <v>0</v>
      </c>
      <c r="BT92" s="732">
        <v>0</v>
      </c>
      <c r="BU92" s="732">
        <v>0</v>
      </c>
      <c r="BV92" s="732">
        <v>0</v>
      </c>
      <c r="BW92" s="732">
        <v>0</v>
      </c>
      <c r="BX92" s="732">
        <v>0</v>
      </c>
      <c r="BY92" s="732">
        <v>0</v>
      </c>
      <c r="BZ92" s="732">
        <v>0</v>
      </c>
      <c r="CA92" s="732">
        <v>0</v>
      </c>
      <c r="CB92" s="732">
        <v>0</v>
      </c>
      <c r="CC92" s="732">
        <v>0</v>
      </c>
      <c r="CG92" s="732">
        <v>0</v>
      </c>
      <c r="CH92" s="732">
        <v>143860</v>
      </c>
      <c r="CI92" s="732">
        <v>0</v>
      </c>
      <c r="CJ92" s="732">
        <v>4</v>
      </c>
      <c r="CK92" s="732">
        <v>0</v>
      </c>
      <c r="CL92" s="732">
        <v>0</v>
      </c>
      <c r="CN92" s="732">
        <v>0</v>
      </c>
      <c r="CO92" s="732">
        <v>1</v>
      </c>
      <c r="CP92" s="732">
        <v>0</v>
      </c>
      <c r="CQ92" s="732">
        <v>0</v>
      </c>
      <c r="CR92" s="732">
        <v>661.76300000000003</v>
      </c>
      <c r="CS92" s="732">
        <v>0</v>
      </c>
      <c r="CT92" s="732">
        <v>0</v>
      </c>
      <c r="CU92" s="732">
        <v>0</v>
      </c>
      <c r="CV92" s="732">
        <v>0</v>
      </c>
      <c r="CW92" s="732">
        <v>0</v>
      </c>
      <c r="CX92" s="732">
        <v>0</v>
      </c>
      <c r="CY92" s="732">
        <v>0</v>
      </c>
      <c r="CZ92" s="732">
        <v>0</v>
      </c>
      <c r="DA92" s="732">
        <v>1</v>
      </c>
      <c r="DB92" s="732">
        <v>5064265</v>
      </c>
      <c r="DC92" s="732">
        <v>0</v>
      </c>
      <c r="DD92" s="732">
        <v>0</v>
      </c>
      <c r="DE92" s="732">
        <v>1000773</v>
      </c>
      <c r="DF92" s="732">
        <v>1000773</v>
      </c>
      <c r="DG92" s="732">
        <v>765</v>
      </c>
      <c r="DH92" s="732">
        <v>0</v>
      </c>
      <c r="DI92" s="732">
        <v>0</v>
      </c>
      <c r="DK92" s="732">
        <v>5392</v>
      </c>
      <c r="DL92" s="732">
        <v>0</v>
      </c>
      <c r="DM92" s="732">
        <v>94396</v>
      </c>
      <c r="DN92" s="732">
        <v>0</v>
      </c>
      <c r="DO92" s="732">
        <v>0</v>
      </c>
      <c r="DP92" s="732">
        <v>0</v>
      </c>
      <c r="DQ92" s="732">
        <v>0</v>
      </c>
      <c r="DR92" s="732">
        <v>0</v>
      </c>
      <c r="DS92" s="732">
        <v>0</v>
      </c>
      <c r="DT92" s="732">
        <v>0</v>
      </c>
      <c r="DU92" s="732">
        <v>0</v>
      </c>
      <c r="DV92" s="732">
        <v>0</v>
      </c>
      <c r="DW92" s="732">
        <v>0</v>
      </c>
      <c r="DX92" s="732">
        <v>0</v>
      </c>
      <c r="DY92" s="732">
        <v>0</v>
      </c>
      <c r="DZ92" s="732">
        <v>0</v>
      </c>
      <c r="EA92" s="732">
        <v>0</v>
      </c>
      <c r="EB92" s="732">
        <v>0</v>
      </c>
      <c r="EC92" s="732">
        <v>10.434000000000001</v>
      </c>
      <c r="ED92" s="732">
        <v>75074</v>
      </c>
      <c r="EE92" s="732">
        <v>0</v>
      </c>
      <c r="EF92" s="732">
        <v>0</v>
      </c>
      <c r="EG92" s="732">
        <v>0</v>
      </c>
      <c r="EH92" s="732">
        <v>19322</v>
      </c>
      <c r="EI92" s="732">
        <v>0</v>
      </c>
      <c r="EJ92" s="732">
        <v>0</v>
      </c>
      <c r="EK92" s="732">
        <v>0.39800000000000002</v>
      </c>
      <c r="EL92" s="732">
        <v>0</v>
      </c>
      <c r="EM92" s="732">
        <v>0</v>
      </c>
      <c r="EN92" s="732">
        <v>0.35200000000000004</v>
      </c>
      <c r="EO92" s="732">
        <v>0</v>
      </c>
      <c r="EP92" s="732">
        <v>0</v>
      </c>
      <c r="EQ92" s="732">
        <v>0.75</v>
      </c>
      <c r="ER92" s="732">
        <v>0</v>
      </c>
      <c r="ES92" s="732">
        <v>2.9540000000000002</v>
      </c>
      <c r="ET92" s="732">
        <v>4625</v>
      </c>
      <c r="EU92" s="732">
        <v>287502</v>
      </c>
      <c r="EV92" s="732">
        <v>0</v>
      </c>
      <c r="EW92" s="732">
        <v>0</v>
      </c>
      <c r="EX92" s="732">
        <v>0</v>
      </c>
      <c r="EZ92" s="732">
        <v>6151574</v>
      </c>
      <c r="FA92" s="732">
        <v>0</v>
      </c>
      <c r="FB92" s="732">
        <v>6439076</v>
      </c>
      <c r="FC92" s="732">
        <v>0.97326799999999991</v>
      </c>
      <c r="FD92" s="732">
        <v>0</v>
      </c>
      <c r="FE92" s="732">
        <v>948284</v>
      </c>
      <c r="FF92" s="732">
        <v>202025</v>
      </c>
      <c r="FG92" s="732">
        <v>5.6818E-2</v>
      </c>
      <c r="FH92" s="732">
        <v>5.1494999999999999E-2</v>
      </c>
      <c r="FI92" s="732">
        <v>0</v>
      </c>
      <c r="FJ92" s="732">
        <v>0</v>
      </c>
      <c r="FK92" s="732">
        <v>1227.9170000000001</v>
      </c>
      <c r="FL92" s="732">
        <v>7733245</v>
      </c>
      <c r="FM92" s="732">
        <v>0</v>
      </c>
      <c r="FN92" s="732">
        <v>0</v>
      </c>
      <c r="FO92" s="732">
        <v>0</v>
      </c>
      <c r="FP92" s="732">
        <v>0</v>
      </c>
      <c r="FQ92" s="732">
        <v>0</v>
      </c>
      <c r="FR92" s="732">
        <v>0</v>
      </c>
      <c r="FS92" s="732">
        <v>0</v>
      </c>
      <c r="FT92" s="732">
        <v>0</v>
      </c>
      <c r="FU92" s="732">
        <v>0</v>
      </c>
      <c r="FV92" s="732">
        <v>0</v>
      </c>
      <c r="FW92" s="732">
        <v>0</v>
      </c>
      <c r="FX92" s="732">
        <v>0</v>
      </c>
      <c r="FY92" s="732">
        <v>0</v>
      </c>
      <c r="FZ92" s="732">
        <v>0</v>
      </c>
      <c r="GA92" s="732">
        <v>0</v>
      </c>
      <c r="GB92" s="732">
        <v>0</v>
      </c>
      <c r="GC92" s="732">
        <v>0</v>
      </c>
      <c r="GD92" s="732">
        <v>0</v>
      </c>
      <c r="GF92" s="732">
        <v>0</v>
      </c>
      <c r="GG92" s="732">
        <v>0</v>
      </c>
      <c r="GH92" s="732">
        <v>0</v>
      </c>
      <c r="GI92" s="732">
        <v>0</v>
      </c>
      <c r="GJ92" s="732">
        <v>0</v>
      </c>
      <c r="GK92" s="732">
        <v>5173</v>
      </c>
      <c r="GL92" s="732">
        <v>15800</v>
      </c>
      <c r="GM92" s="732">
        <v>0</v>
      </c>
      <c r="GN92" s="732">
        <v>0</v>
      </c>
      <c r="GO92" s="732">
        <v>0</v>
      </c>
      <c r="GP92" s="732">
        <v>7589385</v>
      </c>
      <c r="GQ92" s="732">
        <v>7589385</v>
      </c>
      <c r="GR92" s="732">
        <v>0</v>
      </c>
      <c r="GS92" s="732">
        <v>0</v>
      </c>
      <c r="GT92" s="732">
        <v>0</v>
      </c>
      <c r="HB92" s="732">
        <v>292382768</v>
      </c>
      <c r="HC92" s="732">
        <v>4.6019999999999998E-2</v>
      </c>
      <c r="HD92" s="732">
        <v>139235</v>
      </c>
      <c r="IE92" s="732">
        <v>0</v>
      </c>
    </row>
    <row r="93" spans="1:239" x14ac:dyDescent="0.2">
      <c r="A93" s="734">
        <v>101811</v>
      </c>
      <c r="B93" s="734">
        <v>31709</v>
      </c>
      <c r="C93" s="732">
        <v>35</v>
      </c>
      <c r="D93" s="732">
        <v>2021</v>
      </c>
      <c r="E93" s="732">
        <v>5392</v>
      </c>
      <c r="F93" s="732">
        <v>0</v>
      </c>
      <c r="G93" s="732">
        <v>163.10300000000001</v>
      </c>
      <c r="H93" s="732">
        <v>132.934</v>
      </c>
      <c r="I93" s="732">
        <v>132.934</v>
      </c>
      <c r="J93" s="732">
        <v>163.10300000000001</v>
      </c>
      <c r="K93" s="732">
        <v>0</v>
      </c>
      <c r="L93" s="732">
        <v>6541</v>
      </c>
      <c r="M93" s="732">
        <v>0</v>
      </c>
      <c r="N93" s="732">
        <v>0</v>
      </c>
      <c r="P93" s="732">
        <v>264.47000000000003</v>
      </c>
      <c r="Q93" s="732">
        <v>0</v>
      </c>
      <c r="R93" s="732">
        <v>108849</v>
      </c>
      <c r="S93" s="732">
        <v>411.57400000000001</v>
      </c>
      <c r="U93" s="732">
        <v>76144</v>
      </c>
      <c r="V93" s="732">
        <v>27.328000000000003</v>
      </c>
      <c r="W93" s="732">
        <v>17875</v>
      </c>
      <c r="X93" s="732">
        <v>17875</v>
      </c>
      <c r="Z93" s="732">
        <v>0</v>
      </c>
      <c r="AA93" s="732">
        <v>1</v>
      </c>
      <c r="AB93" s="732">
        <v>1</v>
      </c>
      <c r="AC93" s="732">
        <v>0</v>
      </c>
      <c r="AD93" s="732" t="s">
        <v>318</v>
      </c>
      <c r="AE93" s="732">
        <v>0</v>
      </c>
      <c r="AH93" s="732">
        <v>0</v>
      </c>
      <c r="AI93" s="732">
        <v>0</v>
      </c>
      <c r="AJ93" s="732">
        <v>5104</v>
      </c>
      <c r="AK93" s="732" t="s">
        <v>787</v>
      </c>
      <c r="AL93" s="732" t="s">
        <v>347</v>
      </c>
      <c r="AM93" s="732">
        <v>0</v>
      </c>
      <c r="AN93" s="732">
        <v>0</v>
      </c>
      <c r="AO93" s="732">
        <v>0</v>
      </c>
      <c r="AP93" s="732">
        <v>0</v>
      </c>
      <c r="AQ93" s="732">
        <v>0</v>
      </c>
      <c r="AR93" s="732">
        <v>0</v>
      </c>
      <c r="AS93" s="732">
        <v>0</v>
      </c>
      <c r="AT93" s="732">
        <v>0</v>
      </c>
      <c r="AU93" s="732">
        <v>0</v>
      </c>
      <c r="AV93" s="732">
        <v>-216915</v>
      </c>
      <c r="AW93" s="732">
        <v>2500767</v>
      </c>
      <c r="AX93" s="732">
        <v>2426611</v>
      </c>
      <c r="AY93" s="732">
        <v>1324171</v>
      </c>
      <c r="AZ93" s="732">
        <v>153702</v>
      </c>
      <c r="BA93" s="732">
        <v>0</v>
      </c>
      <c r="BB93" s="732">
        <v>0</v>
      </c>
      <c r="BC93" s="732">
        <v>0</v>
      </c>
      <c r="BD93" s="732">
        <v>0</v>
      </c>
      <c r="BE93" s="732">
        <v>0</v>
      </c>
      <c r="BF93" s="732">
        <v>2093661</v>
      </c>
      <c r="BG93" s="732">
        <v>0</v>
      </c>
      <c r="BH93" s="732">
        <v>344.47300000000001</v>
      </c>
      <c r="BI93" s="732">
        <v>44853</v>
      </c>
      <c r="BJ93" s="732">
        <v>12</v>
      </c>
      <c r="BK93" s="732">
        <v>0</v>
      </c>
      <c r="BL93" s="732">
        <v>0</v>
      </c>
      <c r="BM93" s="732">
        <v>0</v>
      </c>
      <c r="BN93" s="732">
        <v>0</v>
      </c>
      <c r="BO93" s="732">
        <v>0</v>
      </c>
      <c r="BP93" s="732">
        <v>0</v>
      </c>
      <c r="BQ93" s="732">
        <v>5392</v>
      </c>
      <c r="BR93" s="732">
        <v>1</v>
      </c>
      <c r="BS93" s="732">
        <v>0</v>
      </c>
      <c r="BT93" s="732">
        <v>0</v>
      </c>
      <c r="BU93" s="732">
        <v>0</v>
      </c>
      <c r="BV93" s="732">
        <v>0</v>
      </c>
      <c r="BW93" s="732">
        <v>0</v>
      </c>
      <c r="BX93" s="732">
        <v>0</v>
      </c>
      <c r="BY93" s="732">
        <v>0</v>
      </c>
      <c r="BZ93" s="732">
        <v>0</v>
      </c>
      <c r="CA93" s="732">
        <v>0</v>
      </c>
      <c r="CB93" s="732">
        <v>0</v>
      </c>
      <c r="CC93" s="732">
        <v>0</v>
      </c>
      <c r="CG93" s="732">
        <v>0</v>
      </c>
      <c r="CH93" s="732">
        <v>29303</v>
      </c>
      <c r="CI93" s="732">
        <v>0</v>
      </c>
      <c r="CJ93" s="732">
        <v>4</v>
      </c>
      <c r="CK93" s="732">
        <v>0</v>
      </c>
      <c r="CL93" s="732">
        <v>0</v>
      </c>
      <c r="CN93" s="732">
        <v>0</v>
      </c>
      <c r="CO93" s="732">
        <v>1</v>
      </c>
      <c r="CP93" s="732">
        <v>0</v>
      </c>
      <c r="CQ93" s="732">
        <v>0</v>
      </c>
      <c r="CR93" s="732">
        <v>254.45600000000002</v>
      </c>
      <c r="CS93" s="732">
        <v>0</v>
      </c>
      <c r="CT93" s="732">
        <v>0</v>
      </c>
      <c r="CU93" s="732">
        <v>0</v>
      </c>
      <c r="CV93" s="732">
        <v>0</v>
      </c>
      <c r="CW93" s="732">
        <v>0</v>
      </c>
      <c r="CX93" s="732">
        <v>0</v>
      </c>
      <c r="CY93" s="732">
        <v>0</v>
      </c>
      <c r="CZ93" s="732">
        <v>0</v>
      </c>
      <c r="DA93" s="732">
        <v>1</v>
      </c>
      <c r="DB93" s="732">
        <v>869521</v>
      </c>
      <c r="DC93" s="732">
        <v>0</v>
      </c>
      <c r="DD93" s="732">
        <v>0</v>
      </c>
      <c r="DE93" s="732">
        <v>468767</v>
      </c>
      <c r="DF93" s="732">
        <v>468767</v>
      </c>
      <c r="DG93" s="732">
        <v>358.33</v>
      </c>
      <c r="DH93" s="732">
        <v>0</v>
      </c>
      <c r="DI93" s="732">
        <v>0</v>
      </c>
      <c r="DK93" s="732">
        <v>5392</v>
      </c>
      <c r="DL93" s="732">
        <v>0</v>
      </c>
      <c r="DM93" s="732">
        <v>795003</v>
      </c>
      <c r="DN93" s="732">
        <v>0</v>
      </c>
      <c r="DO93" s="732">
        <v>0</v>
      </c>
      <c r="DP93" s="732">
        <v>0</v>
      </c>
      <c r="DQ93" s="732">
        <v>0</v>
      </c>
      <c r="DR93" s="732">
        <v>0</v>
      </c>
      <c r="DS93" s="732">
        <v>0</v>
      </c>
      <c r="DT93" s="732">
        <v>0</v>
      </c>
      <c r="DU93" s="732">
        <v>0</v>
      </c>
      <c r="DV93" s="732">
        <v>0</v>
      </c>
      <c r="DW93" s="732">
        <v>0</v>
      </c>
      <c r="DX93" s="732">
        <v>0</v>
      </c>
      <c r="DY93" s="732">
        <v>0</v>
      </c>
      <c r="DZ93" s="732">
        <v>0</v>
      </c>
      <c r="EA93" s="732">
        <v>0</v>
      </c>
      <c r="EB93" s="732">
        <v>0</v>
      </c>
      <c r="EC93" s="732">
        <v>2.9970000000000003</v>
      </c>
      <c r="ED93" s="732">
        <v>21564</v>
      </c>
      <c r="EE93" s="732">
        <v>0</v>
      </c>
      <c r="EF93" s="732">
        <v>0</v>
      </c>
      <c r="EG93" s="732">
        <v>0.46100000000000002</v>
      </c>
      <c r="EH93" s="732">
        <v>44091</v>
      </c>
      <c r="EI93" s="732">
        <v>729348</v>
      </c>
      <c r="EJ93" s="732">
        <v>27.876000000000001</v>
      </c>
      <c r="EK93" s="732">
        <v>0.83200000000000007</v>
      </c>
      <c r="EL93" s="732">
        <v>0</v>
      </c>
      <c r="EM93" s="732">
        <v>1</v>
      </c>
      <c r="EN93" s="732">
        <v>0</v>
      </c>
      <c r="EO93" s="732">
        <v>0</v>
      </c>
      <c r="EP93" s="732">
        <v>0</v>
      </c>
      <c r="EQ93" s="732">
        <v>30.169</v>
      </c>
      <c r="ER93" s="732">
        <v>0</v>
      </c>
      <c r="ES93" s="732">
        <v>6.7410000000000005</v>
      </c>
      <c r="ET93" s="732">
        <v>0</v>
      </c>
      <c r="EU93" s="732">
        <v>153702</v>
      </c>
      <c r="EV93" s="732">
        <v>0</v>
      </c>
      <c r="EW93" s="732">
        <v>0</v>
      </c>
      <c r="EX93" s="732">
        <v>0</v>
      </c>
      <c r="EZ93" s="732">
        <v>2042317</v>
      </c>
      <c r="FA93" s="732">
        <v>0</v>
      </c>
      <c r="FB93" s="732">
        <v>2196019</v>
      </c>
      <c r="FC93" s="732">
        <v>0.97326799999999991</v>
      </c>
      <c r="FD93" s="732">
        <v>0</v>
      </c>
      <c r="FE93" s="732">
        <v>316802</v>
      </c>
      <c r="FF93" s="732">
        <v>67492</v>
      </c>
      <c r="FG93" s="732">
        <v>5.6818E-2</v>
      </c>
      <c r="FH93" s="732">
        <v>5.1494999999999999E-2</v>
      </c>
      <c r="FI93" s="732">
        <v>0</v>
      </c>
      <c r="FJ93" s="732">
        <v>0</v>
      </c>
      <c r="FK93" s="732">
        <v>410.22200000000004</v>
      </c>
      <c r="FL93" s="732">
        <v>2609616</v>
      </c>
      <c r="FM93" s="732">
        <v>0</v>
      </c>
      <c r="FN93" s="732">
        <v>0</v>
      </c>
      <c r="FO93" s="732">
        <v>0</v>
      </c>
      <c r="FP93" s="732">
        <v>0</v>
      </c>
      <c r="FQ93" s="732">
        <v>0</v>
      </c>
      <c r="FR93" s="732">
        <v>0</v>
      </c>
      <c r="FS93" s="732">
        <v>0</v>
      </c>
      <c r="FT93" s="732">
        <v>0</v>
      </c>
      <c r="FU93" s="732">
        <v>0</v>
      </c>
      <c r="FV93" s="732">
        <v>0</v>
      </c>
      <c r="FW93" s="732">
        <v>0</v>
      </c>
      <c r="FX93" s="732">
        <v>0</v>
      </c>
      <c r="FY93" s="732">
        <v>0</v>
      </c>
      <c r="FZ93" s="732">
        <v>0</v>
      </c>
      <c r="GA93" s="732">
        <v>0</v>
      </c>
      <c r="GB93" s="732">
        <v>0</v>
      </c>
      <c r="GC93" s="732">
        <v>0</v>
      </c>
      <c r="GD93" s="732">
        <v>0</v>
      </c>
      <c r="GF93" s="732">
        <v>0</v>
      </c>
      <c r="GG93" s="732">
        <v>0</v>
      </c>
      <c r="GH93" s="732">
        <v>0</v>
      </c>
      <c r="GI93" s="732">
        <v>0</v>
      </c>
      <c r="GJ93" s="732">
        <v>0</v>
      </c>
      <c r="GK93" s="732">
        <v>5121</v>
      </c>
      <c r="GL93" s="732">
        <v>26765</v>
      </c>
      <c r="GM93" s="732">
        <v>0</v>
      </c>
      <c r="GN93" s="732">
        <v>0</v>
      </c>
      <c r="GO93" s="732">
        <v>0</v>
      </c>
      <c r="GP93" s="732">
        <v>2580313</v>
      </c>
      <c r="GQ93" s="732">
        <v>2580313</v>
      </c>
      <c r="GR93" s="732">
        <v>0</v>
      </c>
      <c r="GS93" s="732">
        <v>0</v>
      </c>
      <c r="GT93" s="732">
        <v>0</v>
      </c>
      <c r="HB93" s="732">
        <v>292382768</v>
      </c>
      <c r="HC93" s="732">
        <v>4.6019999999999998E-2</v>
      </c>
      <c r="HD93" s="732">
        <v>29303</v>
      </c>
      <c r="IE93" s="732">
        <v>0</v>
      </c>
    </row>
    <row r="94" spans="1:239" x14ac:dyDescent="0.2">
      <c r="A94" s="734">
        <v>101814</v>
      </c>
      <c r="B94" s="734">
        <v>31709</v>
      </c>
      <c r="C94" s="732">
        <v>35</v>
      </c>
      <c r="D94" s="732">
        <v>2021</v>
      </c>
      <c r="E94" s="732">
        <v>5392</v>
      </c>
      <c r="F94" s="732">
        <v>0</v>
      </c>
      <c r="G94" s="732">
        <v>1185.6100000000001</v>
      </c>
      <c r="H94" s="732">
        <v>1176.94</v>
      </c>
      <c r="I94" s="732">
        <v>1176.94</v>
      </c>
      <c r="J94" s="732">
        <v>1185.6100000000001</v>
      </c>
      <c r="K94" s="732">
        <v>0</v>
      </c>
      <c r="L94" s="732">
        <v>6541</v>
      </c>
      <c r="M94" s="732">
        <v>0</v>
      </c>
      <c r="N94" s="732">
        <v>0</v>
      </c>
      <c r="P94" s="732">
        <v>1407.5120000000002</v>
      </c>
      <c r="Q94" s="732">
        <v>0</v>
      </c>
      <c r="R94" s="732">
        <v>579295</v>
      </c>
      <c r="S94" s="732">
        <v>411.57400000000001</v>
      </c>
      <c r="U94" s="732">
        <v>405236</v>
      </c>
      <c r="V94" s="732">
        <v>550.31500000000005</v>
      </c>
      <c r="W94" s="732">
        <v>359961</v>
      </c>
      <c r="X94" s="732">
        <v>359961</v>
      </c>
      <c r="Z94" s="732">
        <v>0</v>
      </c>
      <c r="AA94" s="732">
        <v>1</v>
      </c>
      <c r="AB94" s="732">
        <v>1</v>
      </c>
      <c r="AC94" s="732">
        <v>0</v>
      </c>
      <c r="AD94" s="732" t="s">
        <v>318</v>
      </c>
      <c r="AE94" s="732">
        <v>0</v>
      </c>
      <c r="AH94" s="732">
        <v>0</v>
      </c>
      <c r="AI94" s="732">
        <v>0</v>
      </c>
      <c r="AJ94" s="732">
        <v>5104</v>
      </c>
      <c r="AK94" s="732" t="s">
        <v>787</v>
      </c>
      <c r="AL94" s="732" t="s">
        <v>348</v>
      </c>
      <c r="AM94" s="732">
        <v>0</v>
      </c>
      <c r="AN94" s="732">
        <v>0</v>
      </c>
      <c r="AO94" s="732">
        <v>0</v>
      </c>
      <c r="AP94" s="732">
        <v>0</v>
      </c>
      <c r="AQ94" s="732">
        <v>0</v>
      </c>
      <c r="AR94" s="732">
        <v>0</v>
      </c>
      <c r="AS94" s="732">
        <v>0</v>
      </c>
      <c r="AT94" s="732">
        <v>0</v>
      </c>
      <c r="AU94" s="732">
        <v>0</v>
      </c>
      <c r="AV94" s="732">
        <v>-814406</v>
      </c>
      <c r="AW94" s="732">
        <v>12056281</v>
      </c>
      <c r="AX94" s="732">
        <v>12022156</v>
      </c>
      <c r="AY94" s="732">
        <v>7587879</v>
      </c>
      <c r="AZ94" s="732">
        <v>579295</v>
      </c>
      <c r="BA94" s="732">
        <v>68.25</v>
      </c>
      <c r="BB94" s="732">
        <v>0</v>
      </c>
      <c r="BC94" s="732">
        <v>0</v>
      </c>
      <c r="BD94" s="732">
        <v>0</v>
      </c>
      <c r="BE94" s="732">
        <v>0</v>
      </c>
      <c r="BF94" s="732">
        <v>10306863</v>
      </c>
      <c r="BG94" s="732">
        <v>0</v>
      </c>
      <c r="BH94" s="732">
        <v>0</v>
      </c>
      <c r="BI94" s="732">
        <v>0</v>
      </c>
      <c r="BJ94" s="732">
        <v>12</v>
      </c>
      <c r="BK94" s="732">
        <v>0</v>
      </c>
      <c r="BL94" s="732">
        <v>0</v>
      </c>
      <c r="BM94" s="732">
        <v>0</v>
      </c>
      <c r="BN94" s="732">
        <v>0</v>
      </c>
      <c r="BO94" s="732">
        <v>0</v>
      </c>
      <c r="BP94" s="732">
        <v>0</v>
      </c>
      <c r="BQ94" s="732">
        <v>5392</v>
      </c>
      <c r="BR94" s="732">
        <v>1</v>
      </c>
      <c r="BS94" s="732">
        <v>0</v>
      </c>
      <c r="BT94" s="732">
        <v>0</v>
      </c>
      <c r="BU94" s="732">
        <v>0</v>
      </c>
      <c r="BV94" s="732">
        <v>0</v>
      </c>
      <c r="BW94" s="732">
        <v>0</v>
      </c>
      <c r="BX94" s="732">
        <v>0</v>
      </c>
      <c r="BY94" s="732">
        <v>0</v>
      </c>
      <c r="BZ94" s="732">
        <v>0</v>
      </c>
      <c r="CA94" s="732">
        <v>0</v>
      </c>
      <c r="CB94" s="732">
        <v>0</v>
      </c>
      <c r="CC94" s="732">
        <v>0</v>
      </c>
      <c r="CG94" s="732">
        <v>0</v>
      </c>
      <c r="CH94" s="732">
        <v>34125</v>
      </c>
      <c r="CI94" s="732">
        <v>0</v>
      </c>
      <c r="CJ94" s="732">
        <v>4</v>
      </c>
      <c r="CK94" s="732">
        <v>0</v>
      </c>
      <c r="CL94" s="732">
        <v>0</v>
      </c>
      <c r="CN94" s="732">
        <v>0</v>
      </c>
      <c r="CO94" s="732">
        <v>1</v>
      </c>
      <c r="CP94" s="732">
        <v>0</v>
      </c>
      <c r="CQ94" s="732">
        <v>0</v>
      </c>
      <c r="CR94" s="732">
        <v>1327.396</v>
      </c>
      <c r="CS94" s="732">
        <v>0</v>
      </c>
      <c r="CT94" s="732">
        <v>0</v>
      </c>
      <c r="CU94" s="732">
        <v>0</v>
      </c>
      <c r="CV94" s="732">
        <v>0</v>
      </c>
      <c r="CW94" s="732">
        <v>0</v>
      </c>
      <c r="CX94" s="732">
        <v>0</v>
      </c>
      <c r="CY94" s="732">
        <v>0</v>
      </c>
      <c r="CZ94" s="732">
        <v>0</v>
      </c>
      <c r="DA94" s="732">
        <v>1</v>
      </c>
      <c r="DB94" s="732">
        <v>7698365</v>
      </c>
      <c r="DC94" s="732">
        <v>0</v>
      </c>
      <c r="DD94" s="732">
        <v>0</v>
      </c>
      <c r="DE94" s="732">
        <v>2103808</v>
      </c>
      <c r="DF94" s="732">
        <v>2103808</v>
      </c>
      <c r="DG94" s="732">
        <v>1608.17</v>
      </c>
      <c r="DH94" s="732">
        <v>0</v>
      </c>
      <c r="DI94" s="732">
        <v>0</v>
      </c>
      <c r="DK94" s="732">
        <v>5392</v>
      </c>
      <c r="DL94" s="732">
        <v>0</v>
      </c>
      <c r="DM94" s="732">
        <v>427820</v>
      </c>
      <c r="DN94" s="732">
        <v>0</v>
      </c>
      <c r="DO94" s="732">
        <v>0</v>
      </c>
      <c r="DP94" s="732">
        <v>0</v>
      </c>
      <c r="DQ94" s="732">
        <v>0</v>
      </c>
      <c r="DR94" s="732">
        <v>0</v>
      </c>
      <c r="DS94" s="732">
        <v>0</v>
      </c>
      <c r="DT94" s="732">
        <v>0</v>
      </c>
      <c r="DU94" s="732">
        <v>0</v>
      </c>
      <c r="DV94" s="732">
        <v>0</v>
      </c>
      <c r="DW94" s="732">
        <v>0</v>
      </c>
      <c r="DX94" s="732">
        <v>0</v>
      </c>
      <c r="DY94" s="732">
        <v>0</v>
      </c>
      <c r="DZ94" s="732">
        <v>0</v>
      </c>
      <c r="EA94" s="732">
        <v>0</v>
      </c>
      <c r="EB94" s="732">
        <v>0</v>
      </c>
      <c r="EC94" s="732">
        <v>34.228999999999999</v>
      </c>
      <c r="ED94" s="732">
        <v>246281</v>
      </c>
      <c r="EE94" s="732">
        <v>0</v>
      </c>
      <c r="EF94" s="732">
        <v>0</v>
      </c>
      <c r="EG94" s="732">
        <v>0</v>
      </c>
      <c r="EH94" s="732">
        <v>181539</v>
      </c>
      <c r="EI94" s="732">
        <v>0</v>
      </c>
      <c r="EJ94" s="732">
        <v>0</v>
      </c>
      <c r="EK94" s="732">
        <v>7.798</v>
      </c>
      <c r="EL94" s="732">
        <v>0</v>
      </c>
      <c r="EM94" s="732">
        <v>0</v>
      </c>
      <c r="EN94" s="732">
        <v>0.872</v>
      </c>
      <c r="EO94" s="732">
        <v>0</v>
      </c>
      <c r="EP94" s="732">
        <v>0</v>
      </c>
      <c r="EQ94" s="732">
        <v>8.67</v>
      </c>
      <c r="ER94" s="732">
        <v>0</v>
      </c>
      <c r="ES94" s="732">
        <v>27.754000000000001</v>
      </c>
      <c r="ET94" s="732">
        <v>34125</v>
      </c>
      <c r="EU94" s="732">
        <v>579295</v>
      </c>
      <c r="EV94" s="732">
        <v>0</v>
      </c>
      <c r="EW94" s="732">
        <v>0</v>
      </c>
      <c r="EX94" s="732">
        <v>0</v>
      </c>
      <c r="EZ94" s="732">
        <v>10130314</v>
      </c>
      <c r="FA94" s="732">
        <v>0</v>
      </c>
      <c r="FB94" s="732">
        <v>10709609</v>
      </c>
      <c r="FC94" s="732">
        <v>0.97326799999999991</v>
      </c>
      <c r="FD94" s="732">
        <v>0</v>
      </c>
      <c r="FE94" s="732">
        <v>1559584</v>
      </c>
      <c r="FF94" s="732">
        <v>332258</v>
      </c>
      <c r="FG94" s="732">
        <v>5.6818E-2</v>
      </c>
      <c r="FH94" s="732">
        <v>5.1494999999999999E-2</v>
      </c>
      <c r="FI94" s="732">
        <v>0</v>
      </c>
      <c r="FJ94" s="732">
        <v>0</v>
      </c>
      <c r="FK94" s="732">
        <v>2019.48</v>
      </c>
      <c r="FL94" s="732">
        <v>12635576</v>
      </c>
      <c r="FM94" s="732">
        <v>0</v>
      </c>
      <c r="FN94" s="732">
        <v>0</v>
      </c>
      <c r="FO94" s="732">
        <v>119655</v>
      </c>
      <c r="FP94" s="732">
        <v>0</v>
      </c>
      <c r="FQ94" s="732">
        <v>119655</v>
      </c>
      <c r="FR94" s="732">
        <v>119655</v>
      </c>
      <c r="FS94" s="732">
        <v>0</v>
      </c>
      <c r="FT94" s="732">
        <v>0</v>
      </c>
      <c r="FU94" s="732">
        <v>0</v>
      </c>
      <c r="FV94" s="732">
        <v>0</v>
      </c>
      <c r="FW94" s="732">
        <v>0</v>
      </c>
      <c r="FX94" s="732">
        <v>0</v>
      </c>
      <c r="FY94" s="732">
        <v>0</v>
      </c>
      <c r="FZ94" s="732">
        <v>0</v>
      </c>
      <c r="GA94" s="732">
        <v>0</v>
      </c>
      <c r="GB94" s="732">
        <v>0</v>
      </c>
      <c r="GC94" s="732">
        <v>0</v>
      </c>
      <c r="GD94" s="732">
        <v>0</v>
      </c>
      <c r="GF94" s="732">
        <v>0</v>
      </c>
      <c r="GG94" s="732">
        <v>0</v>
      </c>
      <c r="GH94" s="732">
        <v>0</v>
      </c>
      <c r="GI94" s="732">
        <v>0</v>
      </c>
      <c r="GJ94" s="732">
        <v>0</v>
      </c>
      <c r="GK94" s="732">
        <v>5107</v>
      </c>
      <c r="GL94" s="732">
        <v>43740</v>
      </c>
      <c r="GM94" s="732">
        <v>0</v>
      </c>
      <c r="GN94" s="732">
        <v>119565</v>
      </c>
      <c r="GO94" s="732">
        <v>0</v>
      </c>
      <c r="GP94" s="732">
        <v>12601451</v>
      </c>
      <c r="GQ94" s="732">
        <v>12601451</v>
      </c>
      <c r="GR94" s="732">
        <v>0</v>
      </c>
      <c r="GS94" s="732">
        <v>0</v>
      </c>
      <c r="GT94" s="732">
        <v>0</v>
      </c>
      <c r="HB94" s="732">
        <v>0</v>
      </c>
      <c r="HC94" s="732">
        <v>0</v>
      </c>
      <c r="HD94" s="732">
        <v>0</v>
      </c>
      <c r="IE94" s="732">
        <v>0</v>
      </c>
    </row>
    <row r="95" spans="1:239" x14ac:dyDescent="0.2">
      <c r="A95" s="734">
        <v>101815</v>
      </c>
      <c r="B95" s="734">
        <v>31709</v>
      </c>
      <c r="C95" s="732">
        <v>35</v>
      </c>
      <c r="D95" s="732">
        <v>2021</v>
      </c>
      <c r="E95" s="732">
        <v>5392</v>
      </c>
      <c r="F95" s="732">
        <v>0</v>
      </c>
      <c r="G95" s="732">
        <v>262.43</v>
      </c>
      <c r="H95" s="732">
        <v>261.87299999999999</v>
      </c>
      <c r="I95" s="732">
        <v>261.87299999999999</v>
      </c>
      <c r="J95" s="732">
        <v>262.43</v>
      </c>
      <c r="K95" s="732">
        <v>0</v>
      </c>
      <c r="L95" s="732">
        <v>6541</v>
      </c>
      <c r="M95" s="732">
        <v>0</v>
      </c>
      <c r="N95" s="732">
        <v>0</v>
      </c>
      <c r="P95" s="732">
        <v>268.65199999999999</v>
      </c>
      <c r="Q95" s="732">
        <v>0</v>
      </c>
      <c r="R95" s="732">
        <v>110570</v>
      </c>
      <c r="S95" s="732">
        <v>411.57400000000001</v>
      </c>
      <c r="U95" s="732">
        <v>77347</v>
      </c>
      <c r="V95" s="732">
        <v>186.01500000000001</v>
      </c>
      <c r="W95" s="732">
        <v>121672</v>
      </c>
      <c r="X95" s="732">
        <v>121672</v>
      </c>
      <c r="Z95" s="732">
        <v>0</v>
      </c>
      <c r="AA95" s="732">
        <v>1</v>
      </c>
      <c r="AB95" s="732">
        <v>1</v>
      </c>
      <c r="AC95" s="732">
        <v>0</v>
      </c>
      <c r="AD95" s="732" t="s">
        <v>318</v>
      </c>
      <c r="AE95" s="732">
        <v>0</v>
      </c>
      <c r="AH95" s="732">
        <v>0</v>
      </c>
      <c r="AI95" s="732">
        <v>0</v>
      </c>
      <c r="AJ95" s="732">
        <v>5104</v>
      </c>
      <c r="AK95" s="732" t="s">
        <v>787</v>
      </c>
      <c r="AL95" s="732" t="s">
        <v>54</v>
      </c>
      <c r="AM95" s="732">
        <v>0</v>
      </c>
      <c r="AN95" s="732">
        <v>0</v>
      </c>
      <c r="AO95" s="732">
        <v>0</v>
      </c>
      <c r="AP95" s="732">
        <v>0</v>
      </c>
      <c r="AQ95" s="732">
        <v>0</v>
      </c>
      <c r="AR95" s="732">
        <v>0</v>
      </c>
      <c r="AS95" s="732">
        <v>0</v>
      </c>
      <c r="AT95" s="732">
        <v>0</v>
      </c>
      <c r="AU95" s="732">
        <v>0</v>
      </c>
      <c r="AV95" s="732">
        <v>-18360</v>
      </c>
      <c r="AW95" s="732">
        <v>2574847</v>
      </c>
      <c r="AX95" s="732">
        <v>2518531</v>
      </c>
      <c r="AY95" s="732">
        <v>1676710</v>
      </c>
      <c r="AZ95" s="732">
        <v>110570</v>
      </c>
      <c r="BA95" s="732">
        <v>18.083000000000002</v>
      </c>
      <c r="BB95" s="732">
        <v>0</v>
      </c>
      <c r="BC95" s="732">
        <v>0</v>
      </c>
      <c r="BD95" s="732">
        <v>0</v>
      </c>
      <c r="BE95" s="732">
        <v>0</v>
      </c>
      <c r="BF95" s="732">
        <v>2170984</v>
      </c>
      <c r="BG95" s="732">
        <v>0</v>
      </c>
      <c r="BH95" s="732">
        <v>0</v>
      </c>
      <c r="BI95" s="732">
        <v>0</v>
      </c>
      <c r="BJ95" s="732">
        <v>12</v>
      </c>
      <c r="BK95" s="732">
        <v>0</v>
      </c>
      <c r="BL95" s="732">
        <v>0</v>
      </c>
      <c r="BM95" s="732">
        <v>0</v>
      </c>
      <c r="BN95" s="732">
        <v>0</v>
      </c>
      <c r="BO95" s="732">
        <v>0</v>
      </c>
      <c r="BP95" s="732">
        <v>0</v>
      </c>
      <c r="BQ95" s="732">
        <v>5392</v>
      </c>
      <c r="BR95" s="732">
        <v>1</v>
      </c>
      <c r="BS95" s="732">
        <v>0</v>
      </c>
      <c r="BT95" s="732">
        <v>0</v>
      </c>
      <c r="BU95" s="732">
        <v>0</v>
      </c>
      <c r="BV95" s="732">
        <v>0</v>
      </c>
      <c r="BW95" s="732">
        <v>0</v>
      </c>
      <c r="BX95" s="732">
        <v>0</v>
      </c>
      <c r="BY95" s="732">
        <v>0</v>
      </c>
      <c r="BZ95" s="732">
        <v>0</v>
      </c>
      <c r="CA95" s="732">
        <v>0</v>
      </c>
      <c r="CB95" s="732">
        <v>0</v>
      </c>
      <c r="CC95" s="732">
        <v>0</v>
      </c>
      <c r="CG95" s="732">
        <v>0</v>
      </c>
      <c r="CH95" s="732">
        <v>56316</v>
      </c>
      <c r="CI95" s="732">
        <v>0</v>
      </c>
      <c r="CJ95" s="732">
        <v>4</v>
      </c>
      <c r="CK95" s="732">
        <v>0</v>
      </c>
      <c r="CL95" s="732">
        <v>0</v>
      </c>
      <c r="CN95" s="732">
        <v>0</v>
      </c>
      <c r="CO95" s="732">
        <v>1</v>
      </c>
      <c r="CP95" s="732">
        <v>0</v>
      </c>
      <c r="CQ95" s="732">
        <v>0.5</v>
      </c>
      <c r="CR95" s="732">
        <v>260.03899999999999</v>
      </c>
      <c r="CS95" s="732">
        <v>0</v>
      </c>
      <c r="CT95" s="732">
        <v>0</v>
      </c>
      <c r="CU95" s="732">
        <v>0</v>
      </c>
      <c r="CV95" s="732">
        <v>0</v>
      </c>
      <c r="CW95" s="732">
        <v>0</v>
      </c>
      <c r="CX95" s="732">
        <v>0</v>
      </c>
      <c r="CY95" s="732">
        <v>0</v>
      </c>
      <c r="CZ95" s="732">
        <v>0</v>
      </c>
      <c r="DA95" s="732">
        <v>1</v>
      </c>
      <c r="DB95" s="732">
        <v>1712911</v>
      </c>
      <c r="DC95" s="732">
        <v>0</v>
      </c>
      <c r="DD95" s="732">
        <v>0</v>
      </c>
      <c r="DE95" s="732">
        <v>331851</v>
      </c>
      <c r="DF95" s="732">
        <v>331851</v>
      </c>
      <c r="DG95" s="732">
        <v>253.67000000000002</v>
      </c>
      <c r="DH95" s="732">
        <v>0</v>
      </c>
      <c r="DI95" s="732">
        <v>0</v>
      </c>
      <c r="DK95" s="732">
        <v>5392</v>
      </c>
      <c r="DL95" s="732">
        <v>0</v>
      </c>
      <c r="DM95" s="732">
        <v>64179</v>
      </c>
      <c r="DN95" s="732">
        <v>0</v>
      </c>
      <c r="DO95" s="732">
        <v>0</v>
      </c>
      <c r="DP95" s="732">
        <v>0</v>
      </c>
      <c r="DQ95" s="732">
        <v>0</v>
      </c>
      <c r="DR95" s="732">
        <v>0</v>
      </c>
      <c r="DS95" s="732">
        <v>0</v>
      </c>
      <c r="DT95" s="732">
        <v>0</v>
      </c>
      <c r="DU95" s="732">
        <v>0</v>
      </c>
      <c r="DV95" s="732">
        <v>0</v>
      </c>
      <c r="DW95" s="732">
        <v>0</v>
      </c>
      <c r="DX95" s="732">
        <v>0</v>
      </c>
      <c r="DY95" s="732">
        <v>0</v>
      </c>
      <c r="DZ95" s="732">
        <v>0</v>
      </c>
      <c r="EA95" s="732">
        <v>0</v>
      </c>
      <c r="EB95" s="732">
        <v>0</v>
      </c>
      <c r="EC95" s="732">
        <v>6.3879999999999999</v>
      </c>
      <c r="ED95" s="732">
        <v>45962</v>
      </c>
      <c r="EE95" s="732">
        <v>0</v>
      </c>
      <c r="EF95" s="732">
        <v>0</v>
      </c>
      <c r="EG95" s="732">
        <v>0</v>
      </c>
      <c r="EH95" s="732">
        <v>18217</v>
      </c>
      <c r="EI95" s="732">
        <v>0</v>
      </c>
      <c r="EJ95" s="732">
        <v>0</v>
      </c>
      <c r="EK95" s="732">
        <v>0</v>
      </c>
      <c r="EL95" s="732">
        <v>0</v>
      </c>
      <c r="EM95" s="732">
        <v>0</v>
      </c>
      <c r="EN95" s="732">
        <v>0.55700000000000005</v>
      </c>
      <c r="EO95" s="732">
        <v>0</v>
      </c>
      <c r="EP95" s="732">
        <v>0</v>
      </c>
      <c r="EQ95" s="732">
        <v>0.55700000000000005</v>
      </c>
      <c r="ER95" s="732">
        <v>0</v>
      </c>
      <c r="ES95" s="732">
        <v>2.7850000000000001</v>
      </c>
      <c r="ET95" s="732">
        <v>9167</v>
      </c>
      <c r="EU95" s="732">
        <v>110570</v>
      </c>
      <c r="EV95" s="732">
        <v>0</v>
      </c>
      <c r="EW95" s="732">
        <v>0</v>
      </c>
      <c r="EX95" s="732">
        <v>0</v>
      </c>
      <c r="EZ95" s="732">
        <v>2120043</v>
      </c>
      <c r="FA95" s="732">
        <v>0</v>
      </c>
      <c r="FB95" s="732">
        <v>2230613</v>
      </c>
      <c r="FC95" s="732">
        <v>0.97326799999999991</v>
      </c>
      <c r="FD95" s="732">
        <v>0</v>
      </c>
      <c r="FE95" s="732">
        <v>328503</v>
      </c>
      <c r="FF95" s="732">
        <v>69985</v>
      </c>
      <c r="FG95" s="732">
        <v>5.6818E-2</v>
      </c>
      <c r="FH95" s="732">
        <v>5.1494999999999999E-2</v>
      </c>
      <c r="FI95" s="732">
        <v>0</v>
      </c>
      <c r="FJ95" s="732">
        <v>0</v>
      </c>
      <c r="FK95" s="732">
        <v>425.37300000000005</v>
      </c>
      <c r="FL95" s="732">
        <v>2685417</v>
      </c>
      <c r="FM95" s="732">
        <v>0</v>
      </c>
      <c r="FN95" s="732">
        <v>0</v>
      </c>
      <c r="FO95" s="732">
        <v>0</v>
      </c>
      <c r="FP95" s="732">
        <v>0</v>
      </c>
      <c r="FQ95" s="732">
        <v>0</v>
      </c>
      <c r="FR95" s="732">
        <v>0</v>
      </c>
      <c r="FS95" s="732">
        <v>0</v>
      </c>
      <c r="FT95" s="732">
        <v>0</v>
      </c>
      <c r="FU95" s="732">
        <v>0</v>
      </c>
      <c r="FV95" s="732">
        <v>0</v>
      </c>
      <c r="FW95" s="732">
        <v>0</v>
      </c>
      <c r="FX95" s="732">
        <v>0</v>
      </c>
      <c r="FY95" s="732">
        <v>0</v>
      </c>
      <c r="FZ95" s="732">
        <v>0</v>
      </c>
      <c r="GA95" s="732">
        <v>0</v>
      </c>
      <c r="GB95" s="732">
        <v>0</v>
      </c>
      <c r="GC95" s="732">
        <v>0</v>
      </c>
      <c r="GD95" s="732">
        <v>0</v>
      </c>
      <c r="GF95" s="732">
        <v>0</v>
      </c>
      <c r="GG95" s="732">
        <v>0</v>
      </c>
      <c r="GH95" s="732">
        <v>0</v>
      </c>
      <c r="GI95" s="732">
        <v>0</v>
      </c>
      <c r="GJ95" s="732">
        <v>0</v>
      </c>
      <c r="GK95" s="732">
        <v>4975</v>
      </c>
      <c r="GL95" s="732">
        <v>6218</v>
      </c>
      <c r="GM95" s="732">
        <v>0</v>
      </c>
      <c r="GN95" s="732">
        <v>0</v>
      </c>
      <c r="GO95" s="732">
        <v>0</v>
      </c>
      <c r="GP95" s="732">
        <v>2629101</v>
      </c>
      <c r="GQ95" s="732">
        <v>2629101</v>
      </c>
      <c r="GR95" s="732">
        <v>0</v>
      </c>
      <c r="GS95" s="732">
        <v>0</v>
      </c>
      <c r="GT95" s="732">
        <v>0</v>
      </c>
      <c r="HB95" s="732">
        <v>292382768</v>
      </c>
      <c r="HC95" s="732">
        <v>4.6019999999999998E-2</v>
      </c>
      <c r="HD95" s="732">
        <v>47149</v>
      </c>
      <c r="IE95" s="732">
        <v>0</v>
      </c>
    </row>
    <row r="96" spans="1:239" x14ac:dyDescent="0.2">
      <c r="A96" s="734">
        <v>101819</v>
      </c>
      <c r="B96" s="734">
        <v>31709</v>
      </c>
      <c r="C96" s="732">
        <v>35</v>
      </c>
      <c r="D96" s="732">
        <v>2021</v>
      </c>
      <c r="E96" s="732">
        <v>5392</v>
      </c>
      <c r="F96" s="732">
        <v>0</v>
      </c>
      <c r="G96" s="732">
        <v>465.392</v>
      </c>
      <c r="H96" s="732">
        <v>459.09800000000001</v>
      </c>
      <c r="I96" s="732">
        <v>459.09800000000001</v>
      </c>
      <c r="J96" s="732">
        <v>465.392</v>
      </c>
      <c r="K96" s="732">
        <v>0</v>
      </c>
      <c r="L96" s="732">
        <v>6541</v>
      </c>
      <c r="M96" s="732">
        <v>0</v>
      </c>
      <c r="N96" s="732">
        <v>0</v>
      </c>
      <c r="P96" s="732">
        <v>464.18800000000005</v>
      </c>
      <c r="Q96" s="732">
        <v>0</v>
      </c>
      <c r="R96" s="732">
        <v>191048</v>
      </c>
      <c r="S96" s="732">
        <v>411.57400000000001</v>
      </c>
      <c r="U96" s="732">
        <v>133646</v>
      </c>
      <c r="V96" s="732">
        <v>132.977</v>
      </c>
      <c r="W96" s="732">
        <v>86980</v>
      </c>
      <c r="X96" s="732">
        <v>86980</v>
      </c>
      <c r="Z96" s="732">
        <v>0</v>
      </c>
      <c r="AA96" s="732">
        <v>1</v>
      </c>
      <c r="AB96" s="732">
        <v>1</v>
      </c>
      <c r="AC96" s="732">
        <v>0</v>
      </c>
      <c r="AD96" s="732" t="s">
        <v>318</v>
      </c>
      <c r="AE96" s="732">
        <v>0</v>
      </c>
      <c r="AH96" s="732">
        <v>0</v>
      </c>
      <c r="AI96" s="732">
        <v>0</v>
      </c>
      <c r="AJ96" s="732">
        <v>5104</v>
      </c>
      <c r="AK96" s="732" t="s">
        <v>787</v>
      </c>
      <c r="AL96" s="732" t="s">
        <v>349</v>
      </c>
      <c r="AM96" s="732">
        <v>0</v>
      </c>
      <c r="AN96" s="732">
        <v>0</v>
      </c>
      <c r="AO96" s="732">
        <v>0</v>
      </c>
      <c r="AP96" s="732">
        <v>0</v>
      </c>
      <c r="AQ96" s="732">
        <v>0</v>
      </c>
      <c r="AR96" s="732">
        <v>0</v>
      </c>
      <c r="AS96" s="732">
        <v>0</v>
      </c>
      <c r="AT96" s="732">
        <v>0</v>
      </c>
      <c r="AU96" s="732">
        <v>0</v>
      </c>
      <c r="AV96" s="732">
        <v>-350553</v>
      </c>
      <c r="AW96" s="732">
        <v>4558610</v>
      </c>
      <c r="AX96" s="732">
        <v>4460559</v>
      </c>
      <c r="AY96" s="732">
        <v>2787891</v>
      </c>
      <c r="AZ96" s="732">
        <v>191048</v>
      </c>
      <c r="BA96" s="732">
        <v>28.5</v>
      </c>
      <c r="BB96" s="732">
        <v>0</v>
      </c>
      <c r="BC96" s="732">
        <v>0</v>
      </c>
      <c r="BD96" s="732">
        <v>0</v>
      </c>
      <c r="BE96" s="732">
        <v>0</v>
      </c>
      <c r="BF96" s="732">
        <v>3841072</v>
      </c>
      <c r="BG96" s="732">
        <v>0</v>
      </c>
      <c r="BH96" s="732">
        <v>0</v>
      </c>
      <c r="BI96" s="732">
        <v>0</v>
      </c>
      <c r="BJ96" s="732">
        <v>12</v>
      </c>
      <c r="BK96" s="732">
        <v>0</v>
      </c>
      <c r="BL96" s="732">
        <v>0</v>
      </c>
      <c r="BM96" s="732">
        <v>0</v>
      </c>
      <c r="BN96" s="732">
        <v>0</v>
      </c>
      <c r="BO96" s="732">
        <v>0</v>
      </c>
      <c r="BP96" s="732">
        <v>0</v>
      </c>
      <c r="BQ96" s="732">
        <v>5392</v>
      </c>
      <c r="BR96" s="732">
        <v>1</v>
      </c>
      <c r="BS96" s="732">
        <v>0</v>
      </c>
      <c r="BT96" s="732">
        <v>0</v>
      </c>
      <c r="BU96" s="732">
        <v>0</v>
      </c>
      <c r="BV96" s="732">
        <v>0</v>
      </c>
      <c r="BW96" s="732">
        <v>0</v>
      </c>
      <c r="BX96" s="732">
        <v>0</v>
      </c>
      <c r="BY96" s="732">
        <v>0</v>
      </c>
      <c r="BZ96" s="732">
        <v>0</v>
      </c>
      <c r="CA96" s="732">
        <v>0</v>
      </c>
      <c r="CB96" s="732">
        <v>0</v>
      </c>
      <c r="CC96" s="732">
        <v>0</v>
      </c>
      <c r="CG96" s="732">
        <v>0</v>
      </c>
      <c r="CH96" s="732">
        <v>98051</v>
      </c>
      <c r="CI96" s="732">
        <v>0</v>
      </c>
      <c r="CJ96" s="732">
        <v>4</v>
      </c>
      <c r="CK96" s="732">
        <v>0</v>
      </c>
      <c r="CL96" s="732">
        <v>0</v>
      </c>
      <c r="CN96" s="732">
        <v>0</v>
      </c>
      <c r="CO96" s="732">
        <v>1</v>
      </c>
      <c r="CP96" s="732">
        <v>0</v>
      </c>
      <c r="CQ96" s="732">
        <v>0.75</v>
      </c>
      <c r="CR96" s="732">
        <v>436.72700000000003</v>
      </c>
      <c r="CS96" s="732">
        <v>0</v>
      </c>
      <c r="CT96" s="732">
        <v>0</v>
      </c>
      <c r="CU96" s="732">
        <v>0</v>
      </c>
      <c r="CV96" s="732">
        <v>0</v>
      </c>
      <c r="CW96" s="732">
        <v>0</v>
      </c>
      <c r="CX96" s="732">
        <v>0</v>
      </c>
      <c r="CY96" s="732">
        <v>0</v>
      </c>
      <c r="CZ96" s="732">
        <v>0</v>
      </c>
      <c r="DA96" s="732">
        <v>1</v>
      </c>
      <c r="DB96" s="732">
        <v>3002960</v>
      </c>
      <c r="DC96" s="732">
        <v>0</v>
      </c>
      <c r="DD96" s="732">
        <v>0</v>
      </c>
      <c r="DE96" s="732">
        <v>699782</v>
      </c>
      <c r="DF96" s="732">
        <v>699782</v>
      </c>
      <c r="DG96" s="732">
        <v>534.91999999999996</v>
      </c>
      <c r="DH96" s="732">
        <v>0</v>
      </c>
      <c r="DI96" s="732">
        <v>0</v>
      </c>
      <c r="DK96" s="732">
        <v>5392</v>
      </c>
      <c r="DL96" s="732">
        <v>0</v>
      </c>
      <c r="DM96" s="732">
        <v>156850</v>
      </c>
      <c r="DN96" s="732">
        <v>0</v>
      </c>
      <c r="DO96" s="732">
        <v>0</v>
      </c>
      <c r="DP96" s="732">
        <v>0</v>
      </c>
      <c r="DQ96" s="732">
        <v>0</v>
      </c>
      <c r="DR96" s="732">
        <v>0</v>
      </c>
      <c r="DS96" s="732">
        <v>0</v>
      </c>
      <c r="DT96" s="732">
        <v>0</v>
      </c>
      <c r="DU96" s="732">
        <v>0</v>
      </c>
      <c r="DV96" s="732">
        <v>0</v>
      </c>
      <c r="DW96" s="732">
        <v>0</v>
      </c>
      <c r="DX96" s="732">
        <v>0</v>
      </c>
      <c r="DY96" s="732">
        <v>0</v>
      </c>
      <c r="DZ96" s="732">
        <v>0</v>
      </c>
      <c r="EA96" s="732">
        <v>0</v>
      </c>
      <c r="EB96" s="732">
        <v>0</v>
      </c>
      <c r="EC96" s="732">
        <v>3.145</v>
      </c>
      <c r="ED96" s="732">
        <v>22629</v>
      </c>
      <c r="EE96" s="732">
        <v>0</v>
      </c>
      <c r="EF96" s="732">
        <v>0</v>
      </c>
      <c r="EG96" s="732">
        <v>0</v>
      </c>
      <c r="EH96" s="732">
        <v>134221</v>
      </c>
      <c r="EI96" s="732">
        <v>0</v>
      </c>
      <c r="EJ96" s="732">
        <v>0</v>
      </c>
      <c r="EK96" s="732">
        <v>5.1740000000000004</v>
      </c>
      <c r="EL96" s="732">
        <v>0</v>
      </c>
      <c r="EM96" s="732">
        <v>0.30099999999999999</v>
      </c>
      <c r="EN96" s="732">
        <v>0.81900000000000006</v>
      </c>
      <c r="EO96" s="732">
        <v>0</v>
      </c>
      <c r="EP96" s="732">
        <v>0</v>
      </c>
      <c r="EQ96" s="732">
        <v>6.2940000000000005</v>
      </c>
      <c r="ER96" s="732">
        <v>0</v>
      </c>
      <c r="ES96" s="732">
        <v>20.52</v>
      </c>
      <c r="ET96" s="732">
        <v>14438</v>
      </c>
      <c r="EU96" s="732">
        <v>191048</v>
      </c>
      <c r="EV96" s="732">
        <v>0</v>
      </c>
      <c r="EW96" s="732">
        <v>0</v>
      </c>
      <c r="EX96" s="732">
        <v>0</v>
      </c>
      <c r="EZ96" s="732">
        <v>3755524</v>
      </c>
      <c r="FA96" s="732">
        <v>0</v>
      </c>
      <c r="FB96" s="732">
        <v>3946572</v>
      </c>
      <c r="FC96" s="732">
        <v>0.97326799999999991</v>
      </c>
      <c r="FD96" s="732">
        <v>0</v>
      </c>
      <c r="FE96" s="732">
        <v>581212</v>
      </c>
      <c r="FF96" s="732">
        <v>123823</v>
      </c>
      <c r="FG96" s="732">
        <v>5.6818E-2</v>
      </c>
      <c r="FH96" s="732">
        <v>5.1494999999999999E-2</v>
      </c>
      <c r="FI96" s="732">
        <v>0</v>
      </c>
      <c r="FJ96" s="732">
        <v>0</v>
      </c>
      <c r="FK96" s="732">
        <v>752.60200000000009</v>
      </c>
      <c r="FL96" s="732">
        <v>4749658</v>
      </c>
      <c r="FM96" s="732">
        <v>0</v>
      </c>
      <c r="FN96" s="732">
        <v>0</v>
      </c>
      <c r="FO96" s="732">
        <v>0</v>
      </c>
      <c r="FP96" s="732">
        <v>0</v>
      </c>
      <c r="FQ96" s="732">
        <v>0</v>
      </c>
      <c r="FR96" s="732">
        <v>0</v>
      </c>
      <c r="FS96" s="732">
        <v>0</v>
      </c>
      <c r="FT96" s="732">
        <v>0</v>
      </c>
      <c r="FU96" s="732">
        <v>0</v>
      </c>
      <c r="FV96" s="732">
        <v>0</v>
      </c>
      <c r="FW96" s="732">
        <v>0</v>
      </c>
      <c r="FX96" s="732">
        <v>0</v>
      </c>
      <c r="FY96" s="732">
        <v>0</v>
      </c>
      <c r="FZ96" s="732">
        <v>0</v>
      </c>
      <c r="GA96" s="732">
        <v>0</v>
      </c>
      <c r="GB96" s="732">
        <v>0</v>
      </c>
      <c r="GC96" s="732">
        <v>0</v>
      </c>
      <c r="GD96" s="732">
        <v>0</v>
      </c>
      <c r="GF96" s="732">
        <v>0</v>
      </c>
      <c r="GG96" s="732">
        <v>0</v>
      </c>
      <c r="GH96" s="732">
        <v>0</v>
      </c>
      <c r="GI96" s="732">
        <v>0</v>
      </c>
      <c r="GJ96" s="732">
        <v>0</v>
      </c>
      <c r="GK96" s="732">
        <v>5126</v>
      </c>
      <c r="GL96" s="732">
        <v>15602</v>
      </c>
      <c r="GM96" s="732">
        <v>0</v>
      </c>
      <c r="GN96" s="732">
        <v>0</v>
      </c>
      <c r="GO96" s="732">
        <v>0</v>
      </c>
      <c r="GP96" s="732">
        <v>4651607</v>
      </c>
      <c r="GQ96" s="732">
        <v>4651607</v>
      </c>
      <c r="GR96" s="732">
        <v>0</v>
      </c>
      <c r="GS96" s="732">
        <v>0</v>
      </c>
      <c r="GT96" s="732">
        <v>0</v>
      </c>
      <c r="HB96" s="732">
        <v>292382768</v>
      </c>
      <c r="HC96" s="732">
        <v>4.6019999999999998E-2</v>
      </c>
      <c r="HD96" s="732">
        <v>83613</v>
      </c>
      <c r="IE96" s="732">
        <v>0</v>
      </c>
    </row>
    <row r="97" spans="1:239" x14ac:dyDescent="0.2">
      <c r="A97" s="734">
        <v>101821</v>
      </c>
      <c r="B97" s="734">
        <v>31709</v>
      </c>
      <c r="C97" s="732">
        <v>35</v>
      </c>
      <c r="D97" s="732">
        <v>2021</v>
      </c>
      <c r="E97" s="732">
        <v>5392</v>
      </c>
      <c r="F97" s="732">
        <v>0</v>
      </c>
      <c r="G97" s="732">
        <v>169.71700000000001</v>
      </c>
      <c r="H97" s="732">
        <v>138.36000000000001</v>
      </c>
      <c r="I97" s="732">
        <v>138.36000000000001</v>
      </c>
      <c r="J97" s="732">
        <v>169.71700000000001</v>
      </c>
      <c r="K97" s="732">
        <v>0</v>
      </c>
      <c r="L97" s="732">
        <v>6541</v>
      </c>
      <c r="M97" s="732">
        <v>0</v>
      </c>
      <c r="N97" s="732">
        <v>0</v>
      </c>
      <c r="P97" s="732">
        <v>162.012</v>
      </c>
      <c r="Q97" s="732">
        <v>0</v>
      </c>
      <c r="R97" s="732">
        <v>66680</v>
      </c>
      <c r="S97" s="732">
        <v>411.57400000000001</v>
      </c>
      <c r="U97" s="732">
        <v>46645</v>
      </c>
      <c r="V97" s="732">
        <v>0</v>
      </c>
      <c r="W97" s="732">
        <v>0</v>
      </c>
      <c r="X97" s="732">
        <v>0</v>
      </c>
      <c r="Z97" s="732">
        <v>0</v>
      </c>
      <c r="AA97" s="732">
        <v>1</v>
      </c>
      <c r="AB97" s="732">
        <v>1</v>
      </c>
      <c r="AC97" s="732">
        <v>0</v>
      </c>
      <c r="AD97" s="732" t="s">
        <v>318</v>
      </c>
      <c r="AE97" s="732">
        <v>0</v>
      </c>
      <c r="AH97" s="732">
        <v>0</v>
      </c>
      <c r="AI97" s="732">
        <v>0</v>
      </c>
      <c r="AJ97" s="732">
        <v>5104</v>
      </c>
      <c r="AK97" s="732" t="s">
        <v>787</v>
      </c>
      <c r="AL97" s="732" t="s">
        <v>10</v>
      </c>
      <c r="AM97" s="732">
        <v>0</v>
      </c>
      <c r="AN97" s="732">
        <v>0</v>
      </c>
      <c r="AO97" s="732">
        <v>0</v>
      </c>
      <c r="AP97" s="732">
        <v>0</v>
      </c>
      <c r="AQ97" s="732">
        <v>0</v>
      </c>
      <c r="AR97" s="732">
        <v>0</v>
      </c>
      <c r="AS97" s="732">
        <v>0</v>
      </c>
      <c r="AT97" s="732">
        <v>0</v>
      </c>
      <c r="AU97" s="732">
        <v>0</v>
      </c>
      <c r="AV97" s="732">
        <v>-10823</v>
      </c>
      <c r="AW97" s="732">
        <v>1821069</v>
      </c>
      <c r="AX97" s="732">
        <v>1743905</v>
      </c>
      <c r="AY97" s="732">
        <v>1095689</v>
      </c>
      <c r="AZ97" s="732">
        <v>113352</v>
      </c>
      <c r="BA97" s="732">
        <v>0</v>
      </c>
      <c r="BB97" s="732">
        <v>6661</v>
      </c>
      <c r="BC97" s="732">
        <v>6661</v>
      </c>
      <c r="BD97" s="732">
        <v>8.4860000000000007</v>
      </c>
      <c r="BE97" s="732">
        <v>0</v>
      </c>
      <c r="BF97" s="732">
        <v>1495093</v>
      </c>
      <c r="BG97" s="732">
        <v>0</v>
      </c>
      <c r="BH97" s="732">
        <v>194.999</v>
      </c>
      <c r="BI97" s="732">
        <v>46672</v>
      </c>
      <c r="BJ97" s="732">
        <v>12</v>
      </c>
      <c r="BK97" s="732">
        <v>0</v>
      </c>
      <c r="BL97" s="732">
        <v>0</v>
      </c>
      <c r="BM97" s="732">
        <v>0</v>
      </c>
      <c r="BN97" s="732">
        <v>0</v>
      </c>
      <c r="BO97" s="732">
        <v>0</v>
      </c>
      <c r="BP97" s="732">
        <v>0</v>
      </c>
      <c r="BQ97" s="732">
        <v>5392</v>
      </c>
      <c r="BR97" s="732">
        <v>1</v>
      </c>
      <c r="BS97" s="732">
        <v>0</v>
      </c>
      <c r="BT97" s="732">
        <v>0</v>
      </c>
      <c r="BU97" s="732">
        <v>0</v>
      </c>
      <c r="BV97" s="732">
        <v>0</v>
      </c>
      <c r="BW97" s="732">
        <v>0</v>
      </c>
      <c r="BX97" s="732">
        <v>0</v>
      </c>
      <c r="BY97" s="732">
        <v>0</v>
      </c>
      <c r="BZ97" s="732">
        <v>0</v>
      </c>
      <c r="CA97" s="732">
        <v>0</v>
      </c>
      <c r="CB97" s="732">
        <v>0</v>
      </c>
      <c r="CC97" s="732">
        <v>0</v>
      </c>
      <c r="CG97" s="732">
        <v>0</v>
      </c>
      <c r="CH97" s="732">
        <v>30492</v>
      </c>
      <c r="CI97" s="732">
        <v>0</v>
      </c>
      <c r="CJ97" s="732">
        <v>4</v>
      </c>
      <c r="CK97" s="732">
        <v>0</v>
      </c>
      <c r="CL97" s="732">
        <v>0</v>
      </c>
      <c r="CN97" s="732">
        <v>0</v>
      </c>
      <c r="CO97" s="732">
        <v>1</v>
      </c>
      <c r="CP97" s="732">
        <v>0</v>
      </c>
      <c r="CQ97" s="732">
        <v>0</v>
      </c>
      <c r="CR97" s="732">
        <v>158.96700000000001</v>
      </c>
      <c r="CS97" s="732">
        <v>0</v>
      </c>
      <c r="CT97" s="732">
        <v>0</v>
      </c>
      <c r="CU97" s="732">
        <v>0</v>
      </c>
      <c r="CV97" s="732">
        <v>0</v>
      </c>
      <c r="CW97" s="732">
        <v>0</v>
      </c>
      <c r="CX97" s="732">
        <v>0</v>
      </c>
      <c r="CY97" s="732">
        <v>0</v>
      </c>
      <c r="CZ97" s="732">
        <v>0</v>
      </c>
      <c r="DA97" s="732">
        <v>1</v>
      </c>
      <c r="DB97" s="732">
        <v>905013</v>
      </c>
      <c r="DC97" s="732">
        <v>0</v>
      </c>
      <c r="DD97" s="732">
        <v>0</v>
      </c>
      <c r="DE97" s="732">
        <v>204079</v>
      </c>
      <c r="DF97" s="732">
        <v>204079</v>
      </c>
      <c r="DG97" s="732">
        <v>156</v>
      </c>
      <c r="DH97" s="732">
        <v>0</v>
      </c>
      <c r="DI97" s="732">
        <v>0</v>
      </c>
      <c r="DK97" s="732">
        <v>5392</v>
      </c>
      <c r="DL97" s="732">
        <v>0</v>
      </c>
      <c r="DM97" s="732">
        <v>203293</v>
      </c>
      <c r="DN97" s="732">
        <v>0</v>
      </c>
      <c r="DO97" s="732">
        <v>0</v>
      </c>
      <c r="DP97" s="732">
        <v>0</v>
      </c>
      <c r="DQ97" s="732">
        <v>0</v>
      </c>
      <c r="DR97" s="732">
        <v>0</v>
      </c>
      <c r="DS97" s="732">
        <v>0</v>
      </c>
      <c r="DT97" s="732">
        <v>0</v>
      </c>
      <c r="DU97" s="732">
        <v>0</v>
      </c>
      <c r="DV97" s="732">
        <v>0</v>
      </c>
      <c r="DW97" s="732">
        <v>0</v>
      </c>
      <c r="DX97" s="732">
        <v>0</v>
      </c>
      <c r="DY97" s="732">
        <v>0</v>
      </c>
      <c r="DZ97" s="732">
        <v>0</v>
      </c>
      <c r="EA97" s="732">
        <v>0</v>
      </c>
      <c r="EB97" s="732">
        <v>0</v>
      </c>
      <c r="EC97" s="732">
        <v>9.718</v>
      </c>
      <c r="ED97" s="732">
        <v>69922</v>
      </c>
      <c r="EE97" s="732">
        <v>0</v>
      </c>
      <c r="EF97" s="732">
        <v>0</v>
      </c>
      <c r="EG97" s="732">
        <v>0</v>
      </c>
      <c r="EH97" s="732">
        <v>133371</v>
      </c>
      <c r="EI97" s="732">
        <v>0</v>
      </c>
      <c r="EJ97" s="732">
        <v>0</v>
      </c>
      <c r="EK97" s="732">
        <v>6.73</v>
      </c>
      <c r="EL97" s="732">
        <v>0</v>
      </c>
      <c r="EM97" s="732">
        <v>0</v>
      </c>
      <c r="EN97" s="732">
        <v>0.04</v>
      </c>
      <c r="EO97" s="732">
        <v>0</v>
      </c>
      <c r="EP97" s="732">
        <v>0</v>
      </c>
      <c r="EQ97" s="732">
        <v>6.7700000000000005</v>
      </c>
      <c r="ER97" s="732">
        <v>0</v>
      </c>
      <c r="ES97" s="732">
        <v>20.39</v>
      </c>
      <c r="ET97" s="732">
        <v>0</v>
      </c>
      <c r="EU97" s="732">
        <v>113352</v>
      </c>
      <c r="EV97" s="732">
        <v>0</v>
      </c>
      <c r="EW97" s="732">
        <v>0</v>
      </c>
      <c r="EX97" s="732">
        <v>0</v>
      </c>
      <c r="EZ97" s="732">
        <v>1469478</v>
      </c>
      <c r="FA97" s="732">
        <v>0</v>
      </c>
      <c r="FB97" s="732">
        <v>1582830</v>
      </c>
      <c r="FC97" s="732">
        <v>0.97326799999999991</v>
      </c>
      <c r="FD97" s="732">
        <v>0</v>
      </c>
      <c r="FE97" s="732">
        <v>226230</v>
      </c>
      <c r="FF97" s="732">
        <v>48197</v>
      </c>
      <c r="FG97" s="732">
        <v>5.6818E-2</v>
      </c>
      <c r="FH97" s="732">
        <v>5.1494999999999999E-2</v>
      </c>
      <c r="FI97" s="732">
        <v>0</v>
      </c>
      <c r="FJ97" s="732">
        <v>0</v>
      </c>
      <c r="FK97" s="732">
        <v>292.94200000000001</v>
      </c>
      <c r="FL97" s="732">
        <v>1887749</v>
      </c>
      <c r="FM97" s="732">
        <v>0</v>
      </c>
      <c r="FN97" s="732">
        <v>0</v>
      </c>
      <c r="FO97" s="732">
        <v>0</v>
      </c>
      <c r="FP97" s="732">
        <v>0</v>
      </c>
      <c r="FQ97" s="732">
        <v>0</v>
      </c>
      <c r="FR97" s="732">
        <v>0</v>
      </c>
      <c r="FS97" s="732">
        <v>0</v>
      </c>
      <c r="FT97" s="732">
        <v>0</v>
      </c>
      <c r="FU97" s="732">
        <v>0</v>
      </c>
      <c r="FV97" s="732">
        <v>0</v>
      </c>
      <c r="FW97" s="732">
        <v>0</v>
      </c>
      <c r="FX97" s="732">
        <v>0</v>
      </c>
      <c r="FY97" s="732">
        <v>0</v>
      </c>
      <c r="FZ97" s="732">
        <v>0</v>
      </c>
      <c r="GA97" s="732">
        <v>0</v>
      </c>
      <c r="GB97" s="732">
        <v>217112</v>
      </c>
      <c r="GC97" s="732">
        <v>217112</v>
      </c>
      <c r="GD97" s="732">
        <v>24.587</v>
      </c>
      <c r="GF97" s="732">
        <v>0</v>
      </c>
      <c r="GG97" s="732">
        <v>0</v>
      </c>
      <c r="GH97" s="732">
        <v>0</v>
      </c>
      <c r="GI97" s="732">
        <v>0</v>
      </c>
      <c r="GJ97" s="732">
        <v>0</v>
      </c>
      <c r="GK97" s="732">
        <v>5208</v>
      </c>
      <c r="GL97" s="732">
        <v>7250</v>
      </c>
      <c r="GM97" s="732">
        <v>0</v>
      </c>
      <c r="GN97" s="732">
        <v>0</v>
      </c>
      <c r="GO97" s="732">
        <v>0</v>
      </c>
      <c r="GP97" s="732">
        <v>1857257</v>
      </c>
      <c r="GQ97" s="732">
        <v>1857257</v>
      </c>
      <c r="GR97" s="732">
        <v>0</v>
      </c>
      <c r="GS97" s="732">
        <v>0</v>
      </c>
      <c r="GT97" s="732">
        <v>0</v>
      </c>
      <c r="HB97" s="732">
        <v>292382768</v>
      </c>
      <c r="HC97" s="732">
        <v>4.6019999999999998E-2</v>
      </c>
      <c r="HD97" s="732">
        <v>30492</v>
      </c>
      <c r="IE97" s="732">
        <v>0</v>
      </c>
    </row>
    <row r="98" spans="1:239" x14ac:dyDescent="0.2">
      <c r="A98" s="734">
        <v>101828</v>
      </c>
      <c r="B98" s="734">
        <v>31709</v>
      </c>
      <c r="C98" s="732">
        <v>35</v>
      </c>
      <c r="D98" s="732">
        <v>2021</v>
      </c>
      <c r="E98" s="732">
        <v>5392</v>
      </c>
      <c r="F98" s="732">
        <v>0</v>
      </c>
      <c r="G98" s="732">
        <v>2036.807</v>
      </c>
      <c r="H98" s="732">
        <v>1975.3220000000001</v>
      </c>
      <c r="I98" s="732">
        <v>1975.3220000000001</v>
      </c>
      <c r="J98" s="732">
        <v>2036.807</v>
      </c>
      <c r="K98" s="732">
        <v>0</v>
      </c>
      <c r="L98" s="732">
        <v>6541</v>
      </c>
      <c r="M98" s="732">
        <v>0</v>
      </c>
      <c r="N98" s="732">
        <v>0</v>
      </c>
      <c r="P98" s="732">
        <v>2051.4970000000003</v>
      </c>
      <c r="Q98" s="732">
        <v>0</v>
      </c>
      <c r="R98" s="732">
        <v>844343</v>
      </c>
      <c r="S98" s="732">
        <v>411.57400000000001</v>
      </c>
      <c r="U98" s="732">
        <v>590645</v>
      </c>
      <c r="V98" s="732">
        <v>1587.1190000000001</v>
      </c>
      <c r="W98" s="732">
        <v>1038135</v>
      </c>
      <c r="X98" s="732">
        <v>1038135</v>
      </c>
      <c r="Z98" s="732">
        <v>0</v>
      </c>
      <c r="AA98" s="732">
        <v>1</v>
      </c>
      <c r="AB98" s="732">
        <v>1</v>
      </c>
      <c r="AC98" s="732">
        <v>0</v>
      </c>
      <c r="AD98" s="732" t="s">
        <v>318</v>
      </c>
      <c r="AE98" s="732">
        <v>0</v>
      </c>
      <c r="AH98" s="732">
        <v>0</v>
      </c>
      <c r="AI98" s="732">
        <v>0</v>
      </c>
      <c r="AJ98" s="732">
        <v>5104</v>
      </c>
      <c r="AK98" s="732" t="s">
        <v>787</v>
      </c>
      <c r="AL98" s="732" t="s">
        <v>350</v>
      </c>
      <c r="AM98" s="732">
        <v>0</v>
      </c>
      <c r="AN98" s="732">
        <v>0</v>
      </c>
      <c r="AO98" s="732">
        <v>0</v>
      </c>
      <c r="AP98" s="732">
        <v>0</v>
      </c>
      <c r="AQ98" s="732">
        <v>0</v>
      </c>
      <c r="AR98" s="732">
        <v>0</v>
      </c>
      <c r="AS98" s="732">
        <v>0</v>
      </c>
      <c r="AT98" s="732">
        <v>0</v>
      </c>
      <c r="AU98" s="732">
        <v>0</v>
      </c>
      <c r="AV98" s="732">
        <v>-1144169</v>
      </c>
      <c r="AW98" s="732">
        <v>20592197</v>
      </c>
      <c r="AX98" s="732">
        <v>20116756</v>
      </c>
      <c r="AY98" s="732">
        <v>12826941</v>
      </c>
      <c r="AZ98" s="732">
        <v>953849</v>
      </c>
      <c r="BA98" s="732">
        <v>0</v>
      </c>
      <c r="BB98" s="732">
        <v>0</v>
      </c>
      <c r="BC98" s="732">
        <v>0</v>
      </c>
      <c r="BD98" s="732">
        <v>0</v>
      </c>
      <c r="BE98" s="732">
        <v>0</v>
      </c>
      <c r="BF98" s="732">
        <v>17308661</v>
      </c>
      <c r="BG98" s="732">
        <v>0</v>
      </c>
      <c r="BH98" s="732">
        <v>398.20500000000004</v>
      </c>
      <c r="BI98" s="732">
        <v>109506</v>
      </c>
      <c r="BJ98" s="732">
        <v>12</v>
      </c>
      <c r="BK98" s="732">
        <v>0</v>
      </c>
      <c r="BL98" s="732">
        <v>0</v>
      </c>
      <c r="BM98" s="732">
        <v>0</v>
      </c>
      <c r="BN98" s="732">
        <v>0</v>
      </c>
      <c r="BO98" s="732">
        <v>0</v>
      </c>
      <c r="BP98" s="732">
        <v>0</v>
      </c>
      <c r="BQ98" s="732">
        <v>5392</v>
      </c>
      <c r="BR98" s="732">
        <v>1</v>
      </c>
      <c r="BS98" s="732">
        <v>0</v>
      </c>
      <c r="BT98" s="732">
        <v>0</v>
      </c>
      <c r="BU98" s="732">
        <v>0</v>
      </c>
      <c r="BV98" s="732">
        <v>0</v>
      </c>
      <c r="BW98" s="732">
        <v>0</v>
      </c>
      <c r="BX98" s="732">
        <v>0</v>
      </c>
      <c r="BY98" s="732">
        <v>0</v>
      </c>
      <c r="BZ98" s="732">
        <v>0</v>
      </c>
      <c r="CA98" s="732">
        <v>0</v>
      </c>
      <c r="CB98" s="732">
        <v>0</v>
      </c>
      <c r="CC98" s="732">
        <v>0</v>
      </c>
      <c r="CG98" s="732">
        <v>0</v>
      </c>
      <c r="CH98" s="732">
        <v>365935</v>
      </c>
      <c r="CI98" s="732">
        <v>0</v>
      </c>
      <c r="CJ98" s="732">
        <v>4</v>
      </c>
      <c r="CK98" s="732">
        <v>0</v>
      </c>
      <c r="CL98" s="732">
        <v>0</v>
      </c>
      <c r="CN98" s="732">
        <v>0</v>
      </c>
      <c r="CO98" s="732">
        <v>1</v>
      </c>
      <c r="CP98" s="732">
        <v>0</v>
      </c>
      <c r="CQ98" s="732">
        <v>0</v>
      </c>
      <c r="CR98" s="732">
        <v>1934.5250000000001</v>
      </c>
      <c r="CS98" s="732">
        <v>0</v>
      </c>
      <c r="CT98" s="732">
        <v>0</v>
      </c>
      <c r="CU98" s="732">
        <v>0</v>
      </c>
      <c r="CV98" s="732">
        <v>0</v>
      </c>
      <c r="CW98" s="732">
        <v>0</v>
      </c>
      <c r="CX98" s="732">
        <v>0</v>
      </c>
      <c r="CY98" s="732">
        <v>0</v>
      </c>
      <c r="CZ98" s="732">
        <v>0</v>
      </c>
      <c r="DA98" s="732">
        <v>1</v>
      </c>
      <c r="DB98" s="732">
        <v>12920581</v>
      </c>
      <c r="DC98" s="732">
        <v>0</v>
      </c>
      <c r="DD98" s="732">
        <v>0</v>
      </c>
      <c r="DE98" s="732">
        <v>2936909</v>
      </c>
      <c r="DF98" s="732">
        <v>2936909</v>
      </c>
      <c r="DG98" s="732">
        <v>2245</v>
      </c>
      <c r="DH98" s="732">
        <v>0</v>
      </c>
      <c r="DI98" s="732">
        <v>0</v>
      </c>
      <c r="DK98" s="732">
        <v>5392</v>
      </c>
      <c r="DL98" s="732">
        <v>0</v>
      </c>
      <c r="DM98" s="732">
        <v>595007</v>
      </c>
      <c r="DN98" s="732">
        <v>0</v>
      </c>
      <c r="DO98" s="732">
        <v>0</v>
      </c>
      <c r="DP98" s="732">
        <v>0</v>
      </c>
      <c r="DQ98" s="732">
        <v>0</v>
      </c>
      <c r="DR98" s="732">
        <v>0</v>
      </c>
      <c r="DS98" s="732">
        <v>0</v>
      </c>
      <c r="DT98" s="732">
        <v>0</v>
      </c>
      <c r="DU98" s="732">
        <v>0</v>
      </c>
      <c r="DV98" s="732">
        <v>0</v>
      </c>
      <c r="DW98" s="732">
        <v>0</v>
      </c>
      <c r="DX98" s="732">
        <v>0</v>
      </c>
      <c r="DY98" s="732">
        <v>0</v>
      </c>
      <c r="DZ98" s="732">
        <v>0</v>
      </c>
      <c r="EA98" s="732">
        <v>0</v>
      </c>
      <c r="EB98" s="732">
        <v>0</v>
      </c>
      <c r="EC98" s="732">
        <v>2.968</v>
      </c>
      <c r="ED98" s="732">
        <v>21355</v>
      </c>
      <c r="EE98" s="732">
        <v>0</v>
      </c>
      <c r="EF98" s="732">
        <v>0</v>
      </c>
      <c r="EG98" s="732">
        <v>0</v>
      </c>
      <c r="EH98" s="732">
        <v>573652</v>
      </c>
      <c r="EI98" s="732">
        <v>0</v>
      </c>
      <c r="EJ98" s="732">
        <v>0</v>
      </c>
      <c r="EK98" s="732">
        <v>24.432000000000002</v>
      </c>
      <c r="EL98" s="732">
        <v>0</v>
      </c>
      <c r="EM98" s="732">
        <v>2.355</v>
      </c>
      <c r="EN98" s="732">
        <v>1.468</v>
      </c>
      <c r="EO98" s="732">
        <v>0</v>
      </c>
      <c r="EP98" s="732">
        <v>0</v>
      </c>
      <c r="EQ98" s="732">
        <v>28.255000000000003</v>
      </c>
      <c r="ER98" s="732">
        <v>0</v>
      </c>
      <c r="ES98" s="732">
        <v>87.701000000000008</v>
      </c>
      <c r="ET98" s="732">
        <v>0</v>
      </c>
      <c r="EU98" s="732">
        <v>953849</v>
      </c>
      <c r="EV98" s="732">
        <v>0</v>
      </c>
      <c r="EW98" s="732">
        <v>0</v>
      </c>
      <c r="EX98" s="732">
        <v>0</v>
      </c>
      <c r="EZ98" s="732">
        <v>16939722</v>
      </c>
      <c r="FA98" s="732">
        <v>0</v>
      </c>
      <c r="FB98" s="732">
        <v>17893571</v>
      </c>
      <c r="FC98" s="732">
        <v>0.97326799999999991</v>
      </c>
      <c r="FD98" s="732">
        <v>0</v>
      </c>
      <c r="FE98" s="732">
        <v>2619062</v>
      </c>
      <c r="FF98" s="732">
        <v>557972</v>
      </c>
      <c r="FG98" s="732">
        <v>5.6818E-2</v>
      </c>
      <c r="FH98" s="732">
        <v>5.1494999999999999E-2</v>
      </c>
      <c r="FI98" s="732">
        <v>0</v>
      </c>
      <c r="FJ98" s="732">
        <v>0</v>
      </c>
      <c r="FK98" s="732">
        <v>3391.38</v>
      </c>
      <c r="FL98" s="732">
        <v>21436540</v>
      </c>
      <c r="FM98" s="732">
        <v>0</v>
      </c>
      <c r="FN98" s="732">
        <v>0</v>
      </c>
      <c r="FO98" s="732">
        <v>0</v>
      </c>
      <c r="FP98" s="732">
        <v>0</v>
      </c>
      <c r="FQ98" s="732">
        <v>0</v>
      </c>
      <c r="FR98" s="732">
        <v>0</v>
      </c>
      <c r="FS98" s="732">
        <v>0</v>
      </c>
      <c r="FT98" s="732">
        <v>0</v>
      </c>
      <c r="FU98" s="732">
        <v>0</v>
      </c>
      <c r="FV98" s="732">
        <v>0</v>
      </c>
      <c r="FW98" s="732">
        <v>0</v>
      </c>
      <c r="FX98" s="732">
        <v>0</v>
      </c>
      <c r="FY98" s="732">
        <v>0</v>
      </c>
      <c r="FZ98" s="732">
        <v>0</v>
      </c>
      <c r="GA98" s="732">
        <v>0</v>
      </c>
      <c r="GB98" s="732">
        <v>293433</v>
      </c>
      <c r="GC98" s="732">
        <v>293433</v>
      </c>
      <c r="GD98" s="732">
        <v>33.230000000000004</v>
      </c>
      <c r="GF98" s="732">
        <v>0</v>
      </c>
      <c r="GG98" s="732">
        <v>0</v>
      </c>
      <c r="GH98" s="732">
        <v>0</v>
      </c>
      <c r="GI98" s="732">
        <v>0</v>
      </c>
      <c r="GJ98" s="732">
        <v>0</v>
      </c>
      <c r="GK98" s="732">
        <v>5143</v>
      </c>
      <c r="GL98" s="732">
        <v>24455</v>
      </c>
      <c r="GM98" s="732">
        <v>0</v>
      </c>
      <c r="GN98" s="732">
        <v>0</v>
      </c>
      <c r="GO98" s="732">
        <v>0</v>
      </c>
      <c r="GP98" s="732">
        <v>21070605</v>
      </c>
      <c r="GQ98" s="732">
        <v>21070605</v>
      </c>
      <c r="GR98" s="732">
        <v>0</v>
      </c>
      <c r="GS98" s="732">
        <v>0</v>
      </c>
      <c r="GT98" s="732">
        <v>0</v>
      </c>
      <c r="HB98" s="732">
        <v>292382768</v>
      </c>
      <c r="HC98" s="732">
        <v>4.6019999999999998E-2</v>
      </c>
      <c r="HD98" s="732">
        <v>365935</v>
      </c>
      <c r="IE98" s="732">
        <v>563.50099999999998</v>
      </c>
    </row>
    <row r="99" spans="1:239" x14ac:dyDescent="0.2">
      <c r="A99" s="734">
        <v>101837</v>
      </c>
      <c r="B99" s="734">
        <v>31709</v>
      </c>
      <c r="C99" s="732">
        <v>35</v>
      </c>
      <c r="D99" s="732">
        <v>2021</v>
      </c>
      <c r="E99" s="732">
        <v>5392</v>
      </c>
      <c r="F99" s="732">
        <v>0</v>
      </c>
      <c r="G99" s="732">
        <v>298.34800000000001</v>
      </c>
      <c r="H99" s="732">
        <v>247.994</v>
      </c>
      <c r="I99" s="732">
        <v>247.994</v>
      </c>
      <c r="J99" s="732">
        <v>298.34800000000001</v>
      </c>
      <c r="K99" s="732">
        <v>0</v>
      </c>
      <c r="L99" s="732">
        <v>6541</v>
      </c>
      <c r="M99" s="732">
        <v>0</v>
      </c>
      <c r="N99" s="732">
        <v>0</v>
      </c>
      <c r="P99" s="732">
        <v>304.57499999999999</v>
      </c>
      <c r="Q99" s="732">
        <v>0</v>
      </c>
      <c r="R99" s="732">
        <v>125355</v>
      </c>
      <c r="S99" s="732">
        <v>411.57400000000001</v>
      </c>
      <c r="U99" s="732">
        <v>87691</v>
      </c>
      <c r="V99" s="732">
        <v>14.178000000000001</v>
      </c>
      <c r="W99" s="732">
        <v>9274</v>
      </c>
      <c r="X99" s="732">
        <v>9274</v>
      </c>
      <c r="Z99" s="732">
        <v>0</v>
      </c>
      <c r="AA99" s="732">
        <v>1</v>
      </c>
      <c r="AB99" s="732">
        <v>1</v>
      </c>
      <c r="AC99" s="732">
        <v>0</v>
      </c>
      <c r="AD99" s="732" t="s">
        <v>318</v>
      </c>
      <c r="AE99" s="732">
        <v>0</v>
      </c>
      <c r="AH99" s="732">
        <v>0</v>
      </c>
      <c r="AI99" s="732">
        <v>0</v>
      </c>
      <c r="AJ99" s="732">
        <v>5104</v>
      </c>
      <c r="AK99" s="732" t="s">
        <v>787</v>
      </c>
      <c r="AL99" s="732" t="s">
        <v>13</v>
      </c>
      <c r="AM99" s="732">
        <v>0</v>
      </c>
      <c r="AN99" s="732">
        <v>0</v>
      </c>
      <c r="AO99" s="732">
        <v>0</v>
      </c>
      <c r="AP99" s="732">
        <v>0</v>
      </c>
      <c r="AQ99" s="732">
        <v>0</v>
      </c>
      <c r="AR99" s="732">
        <v>0</v>
      </c>
      <c r="AS99" s="732">
        <v>0</v>
      </c>
      <c r="AT99" s="732">
        <v>0</v>
      </c>
      <c r="AU99" s="732">
        <v>0</v>
      </c>
      <c r="AV99" s="732">
        <v>-42326</v>
      </c>
      <c r="AW99" s="732">
        <v>2864654</v>
      </c>
      <c r="AX99" s="732">
        <v>2764126</v>
      </c>
      <c r="AY99" s="732">
        <v>1701183</v>
      </c>
      <c r="AZ99" s="732">
        <v>170281</v>
      </c>
      <c r="BA99" s="732">
        <v>4</v>
      </c>
      <c r="BB99" s="732">
        <v>0</v>
      </c>
      <c r="BC99" s="732">
        <v>0</v>
      </c>
      <c r="BD99" s="732">
        <v>0</v>
      </c>
      <c r="BE99" s="732">
        <v>0</v>
      </c>
      <c r="BF99" s="732">
        <v>2359026</v>
      </c>
      <c r="BG99" s="732">
        <v>0</v>
      </c>
      <c r="BH99" s="732">
        <v>163.36700000000002</v>
      </c>
      <c r="BI99" s="732">
        <v>44926</v>
      </c>
      <c r="BJ99" s="732">
        <v>12</v>
      </c>
      <c r="BK99" s="732">
        <v>0</v>
      </c>
      <c r="BL99" s="732">
        <v>0</v>
      </c>
      <c r="BM99" s="732">
        <v>0</v>
      </c>
      <c r="BN99" s="732">
        <v>0</v>
      </c>
      <c r="BO99" s="732">
        <v>0</v>
      </c>
      <c r="BP99" s="732">
        <v>0</v>
      </c>
      <c r="BQ99" s="732">
        <v>5392</v>
      </c>
      <c r="BR99" s="732">
        <v>1</v>
      </c>
      <c r="BS99" s="732">
        <v>0</v>
      </c>
      <c r="BT99" s="732">
        <v>0</v>
      </c>
      <c r="BU99" s="732">
        <v>0</v>
      </c>
      <c r="BV99" s="732">
        <v>0</v>
      </c>
      <c r="BW99" s="732">
        <v>0</v>
      </c>
      <c r="BX99" s="732">
        <v>0</v>
      </c>
      <c r="BY99" s="732">
        <v>0</v>
      </c>
      <c r="BZ99" s="732">
        <v>0</v>
      </c>
      <c r="CA99" s="732">
        <v>0</v>
      </c>
      <c r="CB99" s="732">
        <v>0</v>
      </c>
      <c r="CC99" s="732">
        <v>0</v>
      </c>
      <c r="CG99" s="732">
        <v>0</v>
      </c>
      <c r="CH99" s="732">
        <v>55602</v>
      </c>
      <c r="CI99" s="732">
        <v>0</v>
      </c>
      <c r="CJ99" s="732">
        <v>4</v>
      </c>
      <c r="CK99" s="732">
        <v>0</v>
      </c>
      <c r="CL99" s="732">
        <v>0</v>
      </c>
      <c r="CN99" s="732">
        <v>0</v>
      </c>
      <c r="CO99" s="732">
        <v>1</v>
      </c>
      <c r="CP99" s="732">
        <v>0</v>
      </c>
      <c r="CQ99" s="732">
        <v>0</v>
      </c>
      <c r="CR99" s="732">
        <v>303.11900000000003</v>
      </c>
      <c r="CS99" s="732">
        <v>0</v>
      </c>
      <c r="CT99" s="732">
        <v>0</v>
      </c>
      <c r="CU99" s="732">
        <v>0</v>
      </c>
      <c r="CV99" s="732">
        <v>0</v>
      </c>
      <c r="CW99" s="732">
        <v>0</v>
      </c>
      <c r="CX99" s="732">
        <v>0</v>
      </c>
      <c r="CY99" s="732">
        <v>0</v>
      </c>
      <c r="CZ99" s="732">
        <v>0</v>
      </c>
      <c r="DA99" s="732">
        <v>1</v>
      </c>
      <c r="DB99" s="732">
        <v>1622129</v>
      </c>
      <c r="DC99" s="732">
        <v>0</v>
      </c>
      <c r="DD99" s="732">
        <v>0</v>
      </c>
      <c r="DE99" s="732">
        <v>194703</v>
      </c>
      <c r="DF99" s="732">
        <v>194703</v>
      </c>
      <c r="DG99" s="732">
        <v>148.833</v>
      </c>
      <c r="DH99" s="732">
        <v>0</v>
      </c>
      <c r="DI99" s="732">
        <v>0</v>
      </c>
      <c r="DK99" s="732">
        <v>5392</v>
      </c>
      <c r="DL99" s="732">
        <v>0</v>
      </c>
      <c r="DM99" s="732">
        <v>154634</v>
      </c>
      <c r="DN99" s="732">
        <v>0</v>
      </c>
      <c r="DO99" s="732">
        <v>0</v>
      </c>
      <c r="DP99" s="732">
        <v>0</v>
      </c>
      <c r="DQ99" s="732">
        <v>0</v>
      </c>
      <c r="DR99" s="732">
        <v>0</v>
      </c>
      <c r="DS99" s="732">
        <v>0</v>
      </c>
      <c r="DT99" s="732">
        <v>0</v>
      </c>
      <c r="DU99" s="732">
        <v>0</v>
      </c>
      <c r="DV99" s="732">
        <v>0</v>
      </c>
      <c r="DW99" s="732">
        <v>0</v>
      </c>
      <c r="DX99" s="732">
        <v>0</v>
      </c>
      <c r="DY99" s="732">
        <v>0</v>
      </c>
      <c r="DZ99" s="732">
        <v>0</v>
      </c>
      <c r="EA99" s="732">
        <v>0</v>
      </c>
      <c r="EB99" s="732">
        <v>0</v>
      </c>
      <c r="EC99" s="732">
        <v>20.687000000000001</v>
      </c>
      <c r="ED99" s="732">
        <v>148845</v>
      </c>
      <c r="EE99" s="732">
        <v>0</v>
      </c>
      <c r="EF99" s="732">
        <v>0</v>
      </c>
      <c r="EG99" s="732">
        <v>0</v>
      </c>
      <c r="EH99" s="732">
        <v>5789</v>
      </c>
      <c r="EI99" s="732">
        <v>0</v>
      </c>
      <c r="EJ99" s="732">
        <v>0</v>
      </c>
      <c r="EK99" s="732">
        <v>0</v>
      </c>
      <c r="EL99" s="732">
        <v>0</v>
      </c>
      <c r="EM99" s="732">
        <v>0</v>
      </c>
      <c r="EN99" s="732">
        <v>0.17700000000000002</v>
      </c>
      <c r="EO99" s="732">
        <v>0</v>
      </c>
      <c r="EP99" s="732">
        <v>0</v>
      </c>
      <c r="EQ99" s="732">
        <v>0.17700000000000002</v>
      </c>
      <c r="ER99" s="732">
        <v>0</v>
      </c>
      <c r="ES99" s="732">
        <v>0.88500000000000001</v>
      </c>
      <c r="ET99" s="732">
        <v>2000</v>
      </c>
      <c r="EU99" s="732">
        <v>170281</v>
      </c>
      <c r="EV99" s="732">
        <v>0</v>
      </c>
      <c r="EW99" s="732">
        <v>0</v>
      </c>
      <c r="EX99" s="732">
        <v>0</v>
      </c>
      <c r="EZ99" s="732">
        <v>2331123</v>
      </c>
      <c r="FA99" s="732">
        <v>0</v>
      </c>
      <c r="FB99" s="732">
        <v>2501404</v>
      </c>
      <c r="FC99" s="732">
        <v>0.97326799999999991</v>
      </c>
      <c r="FD99" s="732">
        <v>0</v>
      </c>
      <c r="FE99" s="732">
        <v>356956</v>
      </c>
      <c r="FF99" s="732">
        <v>76047</v>
      </c>
      <c r="FG99" s="732">
        <v>5.6818E-2</v>
      </c>
      <c r="FH99" s="732">
        <v>5.1494999999999999E-2</v>
      </c>
      <c r="FI99" s="732">
        <v>0</v>
      </c>
      <c r="FJ99" s="732">
        <v>0</v>
      </c>
      <c r="FK99" s="732">
        <v>462.21700000000004</v>
      </c>
      <c r="FL99" s="732">
        <v>2990009</v>
      </c>
      <c r="FM99" s="732">
        <v>0</v>
      </c>
      <c r="FN99" s="732">
        <v>0</v>
      </c>
      <c r="FO99" s="732">
        <v>32658</v>
      </c>
      <c r="FP99" s="732">
        <v>0</v>
      </c>
      <c r="FQ99" s="732">
        <v>32658</v>
      </c>
      <c r="FR99" s="732">
        <v>32658</v>
      </c>
      <c r="FS99" s="732">
        <v>0</v>
      </c>
      <c r="FT99" s="732">
        <v>0</v>
      </c>
      <c r="FU99" s="732">
        <v>0</v>
      </c>
      <c r="FV99" s="732">
        <v>0</v>
      </c>
      <c r="FW99" s="732">
        <v>0</v>
      </c>
      <c r="FX99" s="732">
        <v>0</v>
      </c>
      <c r="FY99" s="732">
        <v>0</v>
      </c>
      <c r="FZ99" s="732">
        <v>0</v>
      </c>
      <c r="GA99" s="732">
        <v>0</v>
      </c>
      <c r="GB99" s="732">
        <v>443080</v>
      </c>
      <c r="GC99" s="732">
        <v>443080</v>
      </c>
      <c r="GD99" s="732">
        <v>50.177</v>
      </c>
      <c r="GF99" s="732">
        <v>0</v>
      </c>
      <c r="GG99" s="732">
        <v>0</v>
      </c>
      <c r="GH99" s="732">
        <v>0</v>
      </c>
      <c r="GI99" s="732">
        <v>0</v>
      </c>
      <c r="GJ99" s="732">
        <v>0</v>
      </c>
      <c r="GK99" s="732">
        <v>5238</v>
      </c>
      <c r="GL99" s="732">
        <v>9088</v>
      </c>
      <c r="GM99" s="732">
        <v>0</v>
      </c>
      <c r="GN99" s="732">
        <v>31476</v>
      </c>
      <c r="GO99" s="732">
        <v>0</v>
      </c>
      <c r="GP99" s="732">
        <v>2934407</v>
      </c>
      <c r="GQ99" s="732">
        <v>2934407</v>
      </c>
      <c r="GR99" s="732">
        <v>0</v>
      </c>
      <c r="GS99" s="732">
        <v>0</v>
      </c>
      <c r="GT99" s="732">
        <v>0</v>
      </c>
      <c r="HB99" s="732">
        <v>292382768</v>
      </c>
      <c r="HC99" s="732">
        <v>4.6019999999999998E-2</v>
      </c>
      <c r="HD99" s="732">
        <v>53602</v>
      </c>
      <c r="IE99" s="732">
        <v>0</v>
      </c>
    </row>
    <row r="100" spans="1:239" x14ac:dyDescent="0.2">
      <c r="A100" s="734">
        <v>101838</v>
      </c>
      <c r="B100" s="734">
        <v>31709</v>
      </c>
      <c r="C100" s="732">
        <v>35</v>
      </c>
      <c r="D100" s="732">
        <v>2021</v>
      </c>
      <c r="E100" s="732">
        <v>5392</v>
      </c>
      <c r="F100" s="732">
        <v>0</v>
      </c>
      <c r="G100" s="732">
        <v>1520.498</v>
      </c>
      <c r="H100" s="732">
        <v>1445.816</v>
      </c>
      <c r="I100" s="732">
        <v>1445.816</v>
      </c>
      <c r="J100" s="732">
        <v>1520.498</v>
      </c>
      <c r="K100" s="732">
        <v>0</v>
      </c>
      <c r="L100" s="732">
        <v>6541</v>
      </c>
      <c r="M100" s="732">
        <v>0</v>
      </c>
      <c r="N100" s="732">
        <v>0</v>
      </c>
      <c r="P100" s="732">
        <v>1745.298</v>
      </c>
      <c r="Q100" s="732">
        <v>0</v>
      </c>
      <c r="R100" s="732">
        <v>718319</v>
      </c>
      <c r="S100" s="732">
        <v>411.57400000000001</v>
      </c>
      <c r="U100" s="732">
        <v>502487</v>
      </c>
      <c r="V100" s="732">
        <v>1025.932</v>
      </c>
      <c r="W100" s="732">
        <v>671062</v>
      </c>
      <c r="X100" s="732">
        <v>671062</v>
      </c>
      <c r="Z100" s="732">
        <v>0</v>
      </c>
      <c r="AA100" s="732">
        <v>1</v>
      </c>
      <c r="AB100" s="732">
        <v>1</v>
      </c>
      <c r="AC100" s="732">
        <v>0</v>
      </c>
      <c r="AD100" s="732" t="s">
        <v>318</v>
      </c>
      <c r="AE100" s="732">
        <v>0</v>
      </c>
      <c r="AH100" s="732">
        <v>0</v>
      </c>
      <c r="AI100" s="732">
        <v>0</v>
      </c>
      <c r="AJ100" s="732">
        <v>5104</v>
      </c>
      <c r="AK100" s="732" t="s">
        <v>787</v>
      </c>
      <c r="AL100" s="732" t="s">
        <v>14</v>
      </c>
      <c r="AM100" s="732">
        <v>0</v>
      </c>
      <c r="AN100" s="732">
        <v>0</v>
      </c>
      <c r="AO100" s="732">
        <v>0</v>
      </c>
      <c r="AP100" s="732">
        <v>0</v>
      </c>
      <c r="AQ100" s="732">
        <v>0</v>
      </c>
      <c r="AR100" s="732">
        <v>0</v>
      </c>
      <c r="AS100" s="732">
        <v>0</v>
      </c>
      <c r="AT100" s="732">
        <v>0</v>
      </c>
      <c r="AU100" s="732">
        <v>0</v>
      </c>
      <c r="AV100" s="732">
        <v>-619096</v>
      </c>
      <c r="AW100" s="732">
        <v>15947017</v>
      </c>
      <c r="AX100" s="732">
        <v>15551880</v>
      </c>
      <c r="AY100" s="732">
        <v>10428977</v>
      </c>
      <c r="AZ100" s="732">
        <v>840281</v>
      </c>
      <c r="BA100" s="732">
        <v>0</v>
      </c>
      <c r="BB100" s="732">
        <v>0</v>
      </c>
      <c r="BC100" s="732">
        <v>0</v>
      </c>
      <c r="BD100" s="732">
        <v>0</v>
      </c>
      <c r="BE100" s="732">
        <v>0</v>
      </c>
      <c r="BF100" s="732">
        <v>13391351</v>
      </c>
      <c r="BG100" s="732">
        <v>0</v>
      </c>
      <c r="BH100" s="732">
        <v>443.49700000000001</v>
      </c>
      <c r="BI100" s="732">
        <v>121962</v>
      </c>
      <c r="BJ100" s="732">
        <v>12</v>
      </c>
      <c r="BK100" s="732">
        <v>0</v>
      </c>
      <c r="BL100" s="732">
        <v>0</v>
      </c>
      <c r="BM100" s="732">
        <v>0</v>
      </c>
      <c r="BN100" s="732">
        <v>0</v>
      </c>
      <c r="BO100" s="732">
        <v>0</v>
      </c>
      <c r="BP100" s="732">
        <v>0</v>
      </c>
      <c r="BQ100" s="732">
        <v>5392</v>
      </c>
      <c r="BR100" s="732">
        <v>1</v>
      </c>
      <c r="BS100" s="732">
        <v>0</v>
      </c>
      <c r="BT100" s="732">
        <v>0</v>
      </c>
      <c r="BU100" s="732">
        <v>0</v>
      </c>
      <c r="BV100" s="732">
        <v>0</v>
      </c>
      <c r="BW100" s="732">
        <v>0</v>
      </c>
      <c r="BX100" s="732">
        <v>0</v>
      </c>
      <c r="BY100" s="732">
        <v>0</v>
      </c>
      <c r="BZ100" s="732">
        <v>0</v>
      </c>
      <c r="CA100" s="732">
        <v>0</v>
      </c>
      <c r="CB100" s="732">
        <v>0</v>
      </c>
      <c r="CC100" s="732">
        <v>0</v>
      </c>
      <c r="CG100" s="732">
        <v>0</v>
      </c>
      <c r="CH100" s="732">
        <v>273175</v>
      </c>
      <c r="CI100" s="732">
        <v>0</v>
      </c>
      <c r="CJ100" s="732">
        <v>4</v>
      </c>
      <c r="CK100" s="732">
        <v>0</v>
      </c>
      <c r="CL100" s="732">
        <v>0</v>
      </c>
      <c r="CN100" s="732">
        <v>0</v>
      </c>
      <c r="CO100" s="732">
        <v>1</v>
      </c>
      <c r="CP100" s="732">
        <v>9.9000000000000005E-2</v>
      </c>
      <c r="CQ100" s="732">
        <v>0</v>
      </c>
      <c r="CR100" s="732">
        <v>1653.2650000000001</v>
      </c>
      <c r="CS100" s="732">
        <v>0</v>
      </c>
      <c r="CT100" s="732">
        <v>0</v>
      </c>
      <c r="CU100" s="732">
        <v>0</v>
      </c>
      <c r="CV100" s="732">
        <v>0</v>
      </c>
      <c r="CW100" s="732">
        <v>0</v>
      </c>
      <c r="CX100" s="732">
        <v>0</v>
      </c>
      <c r="CY100" s="732">
        <v>0</v>
      </c>
      <c r="CZ100" s="732">
        <v>0</v>
      </c>
      <c r="DA100" s="732">
        <v>1</v>
      </c>
      <c r="DB100" s="732">
        <v>9457082</v>
      </c>
      <c r="DC100" s="732">
        <v>0</v>
      </c>
      <c r="DD100" s="732">
        <v>0</v>
      </c>
      <c r="DE100" s="732">
        <v>1813388</v>
      </c>
      <c r="DF100" s="732">
        <v>1814949</v>
      </c>
      <c r="DG100" s="732">
        <v>1386.17</v>
      </c>
      <c r="DH100" s="732">
        <v>0</v>
      </c>
      <c r="DI100" s="732">
        <v>1561</v>
      </c>
      <c r="DK100" s="732">
        <v>5392</v>
      </c>
      <c r="DL100" s="732">
        <v>0</v>
      </c>
      <c r="DM100" s="732">
        <v>1624255</v>
      </c>
      <c r="DN100" s="732">
        <v>0</v>
      </c>
      <c r="DO100" s="732">
        <v>0</v>
      </c>
      <c r="DP100" s="732">
        <v>0</v>
      </c>
      <c r="DQ100" s="732">
        <v>0</v>
      </c>
      <c r="DR100" s="732">
        <v>0</v>
      </c>
      <c r="DS100" s="732">
        <v>0</v>
      </c>
      <c r="DT100" s="732">
        <v>0</v>
      </c>
      <c r="DU100" s="732">
        <v>0</v>
      </c>
      <c r="DV100" s="732">
        <v>0</v>
      </c>
      <c r="DW100" s="732">
        <v>0</v>
      </c>
      <c r="DX100" s="732">
        <v>0</v>
      </c>
      <c r="DY100" s="732">
        <v>0</v>
      </c>
      <c r="DZ100" s="732">
        <v>0</v>
      </c>
      <c r="EA100" s="732">
        <v>0</v>
      </c>
      <c r="EB100" s="732">
        <v>0</v>
      </c>
      <c r="EC100" s="732">
        <v>56.02</v>
      </c>
      <c r="ED100" s="732">
        <v>403070</v>
      </c>
      <c r="EE100" s="732">
        <v>0</v>
      </c>
      <c r="EF100" s="732">
        <v>0</v>
      </c>
      <c r="EG100" s="732">
        <v>0</v>
      </c>
      <c r="EH100" s="732">
        <v>595421</v>
      </c>
      <c r="EI100" s="732">
        <v>625764</v>
      </c>
      <c r="EJ100" s="732">
        <v>23.917000000000002</v>
      </c>
      <c r="EK100" s="732">
        <v>27.093</v>
      </c>
      <c r="EL100" s="732">
        <v>0</v>
      </c>
      <c r="EM100" s="732">
        <v>0</v>
      </c>
      <c r="EN100" s="732">
        <v>1.95</v>
      </c>
      <c r="EO100" s="732">
        <v>0</v>
      </c>
      <c r="EP100" s="732">
        <v>0</v>
      </c>
      <c r="EQ100" s="732">
        <v>52.96</v>
      </c>
      <c r="ER100" s="732">
        <v>0</v>
      </c>
      <c r="ES100" s="732">
        <v>91.029000000000011</v>
      </c>
      <c r="ET100" s="732">
        <v>0</v>
      </c>
      <c r="EU100" s="732">
        <v>840281</v>
      </c>
      <c r="EV100" s="732">
        <v>0</v>
      </c>
      <c r="EW100" s="732">
        <v>0</v>
      </c>
      <c r="EX100" s="732">
        <v>0</v>
      </c>
      <c r="EZ100" s="732">
        <v>13093875</v>
      </c>
      <c r="FA100" s="732">
        <v>0</v>
      </c>
      <c r="FB100" s="732">
        <v>13934156</v>
      </c>
      <c r="FC100" s="732">
        <v>0.97326799999999991</v>
      </c>
      <c r="FD100" s="732">
        <v>0</v>
      </c>
      <c r="FE100" s="732">
        <v>2026314</v>
      </c>
      <c r="FF100" s="732">
        <v>431691</v>
      </c>
      <c r="FG100" s="732">
        <v>5.6818E-2</v>
      </c>
      <c r="FH100" s="732">
        <v>5.1494999999999999E-2</v>
      </c>
      <c r="FI100" s="732">
        <v>0</v>
      </c>
      <c r="FJ100" s="732">
        <v>0</v>
      </c>
      <c r="FK100" s="732">
        <v>2623.84</v>
      </c>
      <c r="FL100" s="732">
        <v>16665336</v>
      </c>
      <c r="FM100" s="732">
        <v>0</v>
      </c>
      <c r="FN100" s="732">
        <v>0</v>
      </c>
      <c r="FO100" s="732">
        <v>53033</v>
      </c>
      <c r="FP100" s="732">
        <v>0</v>
      </c>
      <c r="FQ100" s="732">
        <v>53033</v>
      </c>
      <c r="FR100" s="732">
        <v>53033</v>
      </c>
      <c r="FS100" s="732">
        <v>0</v>
      </c>
      <c r="FT100" s="732">
        <v>0</v>
      </c>
      <c r="FU100" s="732">
        <v>0</v>
      </c>
      <c r="FV100" s="732">
        <v>0</v>
      </c>
      <c r="FW100" s="732">
        <v>0</v>
      </c>
      <c r="FX100" s="732">
        <v>0</v>
      </c>
      <c r="FY100" s="732">
        <v>0</v>
      </c>
      <c r="FZ100" s="732">
        <v>0</v>
      </c>
      <c r="GA100" s="732">
        <v>0</v>
      </c>
      <c r="GB100" s="732">
        <v>191813</v>
      </c>
      <c r="GC100" s="732">
        <v>191813</v>
      </c>
      <c r="GD100" s="732">
        <v>21.722000000000001</v>
      </c>
      <c r="GF100" s="732">
        <v>0</v>
      </c>
      <c r="GG100" s="732">
        <v>0</v>
      </c>
      <c r="GH100" s="732">
        <v>0</v>
      </c>
      <c r="GI100" s="732">
        <v>0</v>
      </c>
      <c r="GJ100" s="732">
        <v>0</v>
      </c>
      <c r="GK100" s="732">
        <v>5167</v>
      </c>
      <c r="GL100" s="732">
        <v>32090</v>
      </c>
      <c r="GM100" s="732">
        <v>0</v>
      </c>
      <c r="GN100" s="732">
        <v>0</v>
      </c>
      <c r="GO100" s="732">
        <v>0</v>
      </c>
      <c r="GP100" s="732">
        <v>16392161</v>
      </c>
      <c r="GQ100" s="732">
        <v>16392161</v>
      </c>
      <c r="GR100" s="732">
        <v>0</v>
      </c>
      <c r="GS100" s="732">
        <v>0</v>
      </c>
      <c r="GT100" s="732">
        <v>0</v>
      </c>
      <c r="HB100" s="732">
        <v>292382768</v>
      </c>
      <c r="HC100" s="732">
        <v>4.6019999999999998E-2</v>
      </c>
      <c r="HD100" s="732">
        <v>273175</v>
      </c>
      <c r="IE100" s="732">
        <v>0</v>
      </c>
    </row>
    <row r="101" spans="1:239" x14ac:dyDescent="0.2">
      <c r="A101" s="734">
        <v>101840</v>
      </c>
      <c r="B101" s="734">
        <v>31709</v>
      </c>
      <c r="C101" s="732">
        <v>35</v>
      </c>
      <c r="D101" s="732">
        <v>2021</v>
      </c>
      <c r="E101" s="732">
        <v>5392</v>
      </c>
      <c r="F101" s="732">
        <v>0</v>
      </c>
      <c r="G101" s="732">
        <v>336.053</v>
      </c>
      <c r="H101" s="732">
        <v>333.29700000000003</v>
      </c>
      <c r="I101" s="732">
        <v>333.29700000000003</v>
      </c>
      <c r="J101" s="732">
        <v>336.053</v>
      </c>
      <c r="K101" s="732">
        <v>0</v>
      </c>
      <c r="L101" s="732">
        <v>6541</v>
      </c>
      <c r="M101" s="732">
        <v>0</v>
      </c>
      <c r="N101" s="732">
        <v>0</v>
      </c>
      <c r="P101" s="732">
        <v>395.27300000000002</v>
      </c>
      <c r="Q101" s="732">
        <v>0</v>
      </c>
      <c r="R101" s="732">
        <v>162684</v>
      </c>
      <c r="S101" s="732">
        <v>411.57400000000001</v>
      </c>
      <c r="U101" s="732">
        <v>113802</v>
      </c>
      <c r="V101" s="732">
        <v>10.043000000000001</v>
      </c>
      <c r="W101" s="732">
        <v>6569</v>
      </c>
      <c r="X101" s="732">
        <v>6569</v>
      </c>
      <c r="Z101" s="732">
        <v>0</v>
      </c>
      <c r="AA101" s="732">
        <v>1</v>
      </c>
      <c r="AB101" s="732">
        <v>1</v>
      </c>
      <c r="AC101" s="732">
        <v>0</v>
      </c>
      <c r="AD101" s="732" t="s">
        <v>318</v>
      </c>
      <c r="AE101" s="732">
        <v>0</v>
      </c>
      <c r="AH101" s="732">
        <v>0</v>
      </c>
      <c r="AI101" s="732">
        <v>0</v>
      </c>
      <c r="AJ101" s="732">
        <v>5104</v>
      </c>
      <c r="AK101" s="732" t="s">
        <v>787</v>
      </c>
      <c r="AL101" s="732" t="s">
        <v>30</v>
      </c>
      <c r="AM101" s="732">
        <v>0</v>
      </c>
      <c r="AN101" s="732">
        <v>0</v>
      </c>
      <c r="AO101" s="732">
        <v>0</v>
      </c>
      <c r="AP101" s="732">
        <v>0</v>
      </c>
      <c r="AQ101" s="732">
        <v>0</v>
      </c>
      <c r="AR101" s="732">
        <v>0</v>
      </c>
      <c r="AS101" s="732">
        <v>0</v>
      </c>
      <c r="AT101" s="732">
        <v>0</v>
      </c>
      <c r="AU101" s="732">
        <v>0</v>
      </c>
      <c r="AV101" s="732">
        <v>-149345</v>
      </c>
      <c r="AW101" s="732">
        <v>3349653</v>
      </c>
      <c r="AX101" s="732">
        <v>3275985</v>
      </c>
      <c r="AY101" s="732">
        <v>2177386</v>
      </c>
      <c r="AZ101" s="732">
        <v>162684</v>
      </c>
      <c r="BA101" s="732">
        <v>26.583000000000002</v>
      </c>
      <c r="BB101" s="732">
        <v>13189</v>
      </c>
      <c r="BC101" s="732">
        <v>13189</v>
      </c>
      <c r="BD101" s="732">
        <v>16.803000000000001</v>
      </c>
      <c r="BE101" s="732">
        <v>0</v>
      </c>
      <c r="BF101" s="732">
        <v>2839487</v>
      </c>
      <c r="BG101" s="732">
        <v>0</v>
      </c>
      <c r="BH101" s="732">
        <v>0</v>
      </c>
      <c r="BI101" s="732">
        <v>0</v>
      </c>
      <c r="BJ101" s="732">
        <v>12</v>
      </c>
      <c r="BK101" s="732">
        <v>0</v>
      </c>
      <c r="BL101" s="732">
        <v>0</v>
      </c>
      <c r="BM101" s="732">
        <v>0</v>
      </c>
      <c r="BN101" s="732">
        <v>0</v>
      </c>
      <c r="BO101" s="732">
        <v>0</v>
      </c>
      <c r="BP101" s="732">
        <v>0</v>
      </c>
      <c r="BQ101" s="732">
        <v>5392</v>
      </c>
      <c r="BR101" s="732">
        <v>1</v>
      </c>
      <c r="BS101" s="732">
        <v>0</v>
      </c>
      <c r="BT101" s="732">
        <v>0</v>
      </c>
      <c r="BU101" s="732">
        <v>0</v>
      </c>
      <c r="BV101" s="732">
        <v>0</v>
      </c>
      <c r="BW101" s="732">
        <v>0</v>
      </c>
      <c r="BX101" s="732">
        <v>0</v>
      </c>
      <c r="BY101" s="732">
        <v>0</v>
      </c>
      <c r="BZ101" s="732">
        <v>0</v>
      </c>
      <c r="CA101" s="732">
        <v>0</v>
      </c>
      <c r="CB101" s="732">
        <v>0</v>
      </c>
      <c r="CC101" s="732">
        <v>0</v>
      </c>
      <c r="CG101" s="732">
        <v>0</v>
      </c>
      <c r="CH101" s="732">
        <v>73668</v>
      </c>
      <c r="CI101" s="732">
        <v>0</v>
      </c>
      <c r="CJ101" s="732">
        <v>4</v>
      </c>
      <c r="CK101" s="732">
        <v>0</v>
      </c>
      <c r="CL101" s="732">
        <v>0</v>
      </c>
      <c r="CN101" s="732">
        <v>0</v>
      </c>
      <c r="CO101" s="732">
        <v>1</v>
      </c>
      <c r="CP101" s="732">
        <v>0</v>
      </c>
      <c r="CQ101" s="732">
        <v>0</v>
      </c>
      <c r="CR101" s="732">
        <v>374.125</v>
      </c>
      <c r="CS101" s="732">
        <v>0</v>
      </c>
      <c r="CT101" s="732">
        <v>0</v>
      </c>
      <c r="CU101" s="732">
        <v>0</v>
      </c>
      <c r="CV101" s="732">
        <v>0</v>
      </c>
      <c r="CW101" s="732">
        <v>0</v>
      </c>
      <c r="CX101" s="732">
        <v>0</v>
      </c>
      <c r="CY101" s="732">
        <v>0</v>
      </c>
      <c r="CZ101" s="732">
        <v>0</v>
      </c>
      <c r="DA101" s="732">
        <v>1</v>
      </c>
      <c r="DB101" s="732">
        <v>2180096</v>
      </c>
      <c r="DC101" s="732">
        <v>0</v>
      </c>
      <c r="DD101" s="732">
        <v>0</v>
      </c>
      <c r="DE101" s="732">
        <v>627248</v>
      </c>
      <c r="DF101" s="732">
        <v>627248</v>
      </c>
      <c r="DG101" s="732">
        <v>479.47400000000005</v>
      </c>
      <c r="DH101" s="732">
        <v>0</v>
      </c>
      <c r="DI101" s="732">
        <v>0</v>
      </c>
      <c r="DK101" s="732">
        <v>5392</v>
      </c>
      <c r="DL101" s="732">
        <v>0</v>
      </c>
      <c r="DM101" s="732">
        <v>90375</v>
      </c>
      <c r="DN101" s="732">
        <v>0</v>
      </c>
      <c r="DO101" s="732">
        <v>0</v>
      </c>
      <c r="DP101" s="732">
        <v>0</v>
      </c>
      <c r="DQ101" s="732">
        <v>0</v>
      </c>
      <c r="DR101" s="732">
        <v>0</v>
      </c>
      <c r="DS101" s="732">
        <v>0</v>
      </c>
      <c r="DT101" s="732">
        <v>0</v>
      </c>
      <c r="DU101" s="732">
        <v>0</v>
      </c>
      <c r="DV101" s="732">
        <v>0</v>
      </c>
      <c r="DW101" s="732">
        <v>0</v>
      </c>
      <c r="DX101" s="732">
        <v>0</v>
      </c>
      <c r="DY101" s="732">
        <v>0</v>
      </c>
      <c r="DZ101" s="732">
        <v>0</v>
      </c>
      <c r="EA101" s="732">
        <v>0</v>
      </c>
      <c r="EB101" s="732">
        <v>0</v>
      </c>
      <c r="EC101" s="732">
        <v>4.5970000000000004</v>
      </c>
      <c r="ED101" s="732">
        <v>33076</v>
      </c>
      <c r="EE101" s="732">
        <v>0</v>
      </c>
      <c r="EF101" s="732">
        <v>0</v>
      </c>
      <c r="EG101" s="732">
        <v>0</v>
      </c>
      <c r="EH101" s="732">
        <v>57299</v>
      </c>
      <c r="EI101" s="732">
        <v>0</v>
      </c>
      <c r="EJ101" s="732">
        <v>0</v>
      </c>
      <c r="EK101" s="732">
        <v>2.5100000000000002</v>
      </c>
      <c r="EL101" s="732">
        <v>0</v>
      </c>
      <c r="EM101" s="732">
        <v>0</v>
      </c>
      <c r="EN101" s="732">
        <v>0.24600000000000002</v>
      </c>
      <c r="EO101" s="732">
        <v>0</v>
      </c>
      <c r="EP101" s="732">
        <v>0</v>
      </c>
      <c r="EQ101" s="732">
        <v>2.7560000000000002</v>
      </c>
      <c r="ER101" s="732">
        <v>0</v>
      </c>
      <c r="ES101" s="732">
        <v>8.76</v>
      </c>
      <c r="ET101" s="732">
        <v>13292</v>
      </c>
      <c r="EU101" s="732">
        <v>162684</v>
      </c>
      <c r="EV101" s="732">
        <v>0</v>
      </c>
      <c r="EW101" s="732">
        <v>0</v>
      </c>
      <c r="EX101" s="732">
        <v>0</v>
      </c>
      <c r="EZ101" s="732">
        <v>2754793</v>
      </c>
      <c r="FA101" s="732">
        <v>0</v>
      </c>
      <c r="FB101" s="732">
        <v>2917477</v>
      </c>
      <c r="FC101" s="732">
        <v>0.97326799999999991</v>
      </c>
      <c r="FD101" s="732">
        <v>0</v>
      </c>
      <c r="FE101" s="732">
        <v>429657</v>
      </c>
      <c r="FF101" s="732">
        <v>91535</v>
      </c>
      <c r="FG101" s="732">
        <v>5.6818E-2</v>
      </c>
      <c r="FH101" s="732">
        <v>5.1494999999999999E-2</v>
      </c>
      <c r="FI101" s="732">
        <v>0</v>
      </c>
      <c r="FJ101" s="732">
        <v>0</v>
      </c>
      <c r="FK101" s="732">
        <v>556.35599999999999</v>
      </c>
      <c r="FL101" s="732">
        <v>3512337</v>
      </c>
      <c r="FM101" s="732">
        <v>0</v>
      </c>
      <c r="FN101" s="732">
        <v>0</v>
      </c>
      <c r="FO101" s="732">
        <v>0</v>
      </c>
      <c r="FP101" s="732">
        <v>0</v>
      </c>
      <c r="FQ101" s="732">
        <v>0</v>
      </c>
      <c r="FR101" s="732">
        <v>0</v>
      </c>
      <c r="FS101" s="732">
        <v>0</v>
      </c>
      <c r="FT101" s="732">
        <v>0</v>
      </c>
      <c r="FU101" s="732">
        <v>0</v>
      </c>
      <c r="FV101" s="732">
        <v>0</v>
      </c>
      <c r="FW101" s="732">
        <v>0</v>
      </c>
      <c r="FX101" s="732">
        <v>0</v>
      </c>
      <c r="FY101" s="732">
        <v>0</v>
      </c>
      <c r="FZ101" s="732">
        <v>0</v>
      </c>
      <c r="GA101" s="732">
        <v>0</v>
      </c>
      <c r="GB101" s="732">
        <v>0</v>
      </c>
      <c r="GC101" s="732">
        <v>0</v>
      </c>
      <c r="GD101" s="732">
        <v>0</v>
      </c>
      <c r="GF101" s="732">
        <v>0</v>
      </c>
      <c r="GG101" s="732">
        <v>0</v>
      </c>
      <c r="GH101" s="732">
        <v>0</v>
      </c>
      <c r="GI101" s="732">
        <v>0</v>
      </c>
      <c r="GJ101" s="732">
        <v>0</v>
      </c>
      <c r="GK101" s="732">
        <v>4970</v>
      </c>
      <c r="GL101" s="732">
        <v>12974</v>
      </c>
      <c r="GM101" s="732">
        <v>0</v>
      </c>
      <c r="GN101" s="732">
        <v>0</v>
      </c>
      <c r="GO101" s="732">
        <v>0</v>
      </c>
      <c r="GP101" s="732">
        <v>3438669</v>
      </c>
      <c r="GQ101" s="732">
        <v>3438669</v>
      </c>
      <c r="GR101" s="732">
        <v>0</v>
      </c>
      <c r="GS101" s="732">
        <v>0</v>
      </c>
      <c r="GT101" s="732">
        <v>0</v>
      </c>
      <c r="HB101" s="732">
        <v>292382768</v>
      </c>
      <c r="HC101" s="732">
        <v>4.6019999999999998E-2</v>
      </c>
      <c r="HD101" s="732">
        <v>60376</v>
      </c>
      <c r="IE101" s="732">
        <v>0</v>
      </c>
    </row>
    <row r="102" spans="1:239" x14ac:dyDescent="0.2">
      <c r="A102" s="734">
        <v>101842</v>
      </c>
      <c r="B102" s="734">
        <v>31709</v>
      </c>
      <c r="C102" s="732">
        <v>35</v>
      </c>
      <c r="D102" s="732">
        <v>2021</v>
      </c>
      <c r="E102" s="732">
        <v>5392</v>
      </c>
      <c r="F102" s="732">
        <v>0</v>
      </c>
      <c r="G102" s="732">
        <v>39.495000000000005</v>
      </c>
      <c r="H102" s="732">
        <v>16.016000000000002</v>
      </c>
      <c r="I102" s="732">
        <v>16.016000000000002</v>
      </c>
      <c r="J102" s="732">
        <v>39.495000000000005</v>
      </c>
      <c r="K102" s="732">
        <v>0</v>
      </c>
      <c r="L102" s="732">
        <v>6541</v>
      </c>
      <c r="M102" s="732">
        <v>0</v>
      </c>
      <c r="N102" s="732">
        <v>0</v>
      </c>
      <c r="P102" s="732">
        <v>51.305</v>
      </c>
      <c r="Q102" s="732">
        <v>0</v>
      </c>
      <c r="R102" s="732">
        <v>21116</v>
      </c>
      <c r="S102" s="732">
        <v>411.57400000000001</v>
      </c>
      <c r="U102" s="732">
        <v>14771</v>
      </c>
      <c r="V102" s="732">
        <v>10.943000000000001</v>
      </c>
      <c r="W102" s="732">
        <v>7158</v>
      </c>
      <c r="X102" s="732">
        <v>7158</v>
      </c>
      <c r="Z102" s="732">
        <v>0</v>
      </c>
      <c r="AA102" s="732">
        <v>1</v>
      </c>
      <c r="AB102" s="732">
        <v>1</v>
      </c>
      <c r="AC102" s="732">
        <v>0</v>
      </c>
      <c r="AD102" s="732" t="s">
        <v>318</v>
      </c>
      <c r="AE102" s="732">
        <v>0</v>
      </c>
      <c r="AH102" s="732">
        <v>0</v>
      </c>
      <c r="AI102" s="732">
        <v>0</v>
      </c>
      <c r="AJ102" s="732">
        <v>5104</v>
      </c>
      <c r="AK102" s="732" t="s">
        <v>787</v>
      </c>
      <c r="AL102" s="732" t="s">
        <v>31</v>
      </c>
      <c r="AM102" s="732">
        <v>0</v>
      </c>
      <c r="AN102" s="732">
        <v>0</v>
      </c>
      <c r="AO102" s="732">
        <v>0</v>
      </c>
      <c r="AP102" s="732">
        <v>0</v>
      </c>
      <c r="AQ102" s="732">
        <v>0</v>
      </c>
      <c r="AR102" s="732">
        <v>0</v>
      </c>
      <c r="AS102" s="732">
        <v>0</v>
      </c>
      <c r="AT102" s="732">
        <v>0</v>
      </c>
      <c r="AU102" s="732">
        <v>0</v>
      </c>
      <c r="AV102" s="732">
        <v>-34480</v>
      </c>
      <c r="AW102" s="732">
        <v>482913</v>
      </c>
      <c r="AX102" s="732">
        <v>465932</v>
      </c>
      <c r="AY102" s="732">
        <v>263804</v>
      </c>
      <c r="AZ102" s="732">
        <v>29064</v>
      </c>
      <c r="BA102" s="732">
        <v>3.8330000000000002</v>
      </c>
      <c r="BB102" s="732">
        <v>0</v>
      </c>
      <c r="BC102" s="732">
        <v>0</v>
      </c>
      <c r="BD102" s="732">
        <v>0</v>
      </c>
      <c r="BE102" s="732">
        <v>0</v>
      </c>
      <c r="BF102" s="732">
        <v>402181</v>
      </c>
      <c r="BG102" s="732">
        <v>0</v>
      </c>
      <c r="BH102" s="732">
        <v>28.903000000000002</v>
      </c>
      <c r="BI102" s="732">
        <v>7948</v>
      </c>
      <c r="BJ102" s="732">
        <v>12</v>
      </c>
      <c r="BK102" s="732">
        <v>0</v>
      </c>
      <c r="BL102" s="732">
        <v>0</v>
      </c>
      <c r="BM102" s="732">
        <v>0</v>
      </c>
      <c r="BN102" s="732">
        <v>0</v>
      </c>
      <c r="BO102" s="732">
        <v>0</v>
      </c>
      <c r="BP102" s="732">
        <v>0</v>
      </c>
      <c r="BQ102" s="732">
        <v>5392</v>
      </c>
      <c r="BR102" s="732">
        <v>1</v>
      </c>
      <c r="BS102" s="732">
        <v>0</v>
      </c>
      <c r="BT102" s="732">
        <v>0</v>
      </c>
      <c r="BU102" s="732">
        <v>0</v>
      </c>
      <c r="BV102" s="732">
        <v>0</v>
      </c>
      <c r="BW102" s="732">
        <v>0</v>
      </c>
      <c r="BX102" s="732">
        <v>0</v>
      </c>
      <c r="BY102" s="732">
        <v>0</v>
      </c>
      <c r="BZ102" s="732">
        <v>0</v>
      </c>
      <c r="CA102" s="732">
        <v>0</v>
      </c>
      <c r="CB102" s="732">
        <v>0</v>
      </c>
      <c r="CC102" s="732">
        <v>0</v>
      </c>
      <c r="CG102" s="732">
        <v>0</v>
      </c>
      <c r="CH102" s="732">
        <v>9033</v>
      </c>
      <c r="CI102" s="732">
        <v>0</v>
      </c>
      <c r="CJ102" s="732">
        <v>4</v>
      </c>
      <c r="CK102" s="732">
        <v>0</v>
      </c>
      <c r="CL102" s="732">
        <v>0</v>
      </c>
      <c r="CN102" s="732">
        <v>0</v>
      </c>
      <c r="CO102" s="732">
        <v>1</v>
      </c>
      <c r="CP102" s="732">
        <v>0</v>
      </c>
      <c r="CQ102" s="732">
        <v>8.3000000000000004E-2</v>
      </c>
      <c r="CR102" s="732">
        <v>49.238</v>
      </c>
      <c r="CS102" s="732">
        <v>0</v>
      </c>
      <c r="CT102" s="732">
        <v>0</v>
      </c>
      <c r="CU102" s="732">
        <v>0</v>
      </c>
      <c r="CV102" s="732">
        <v>0</v>
      </c>
      <c r="CW102" s="732">
        <v>0</v>
      </c>
      <c r="CX102" s="732">
        <v>0</v>
      </c>
      <c r="CY102" s="732">
        <v>0</v>
      </c>
      <c r="CZ102" s="732">
        <v>0</v>
      </c>
      <c r="DA102" s="732">
        <v>1</v>
      </c>
      <c r="DB102" s="732">
        <v>104761</v>
      </c>
      <c r="DC102" s="732">
        <v>0</v>
      </c>
      <c r="DD102" s="732">
        <v>0</v>
      </c>
      <c r="DE102" s="732">
        <v>72575</v>
      </c>
      <c r="DF102" s="732">
        <v>72575</v>
      </c>
      <c r="DG102" s="732">
        <v>55.477000000000004</v>
      </c>
      <c r="DH102" s="732">
        <v>0</v>
      </c>
      <c r="DI102" s="732">
        <v>0</v>
      </c>
      <c r="DK102" s="732">
        <v>5392</v>
      </c>
      <c r="DL102" s="732">
        <v>0</v>
      </c>
      <c r="DM102" s="732">
        <v>21405</v>
      </c>
      <c r="DN102" s="732">
        <v>0</v>
      </c>
      <c r="DO102" s="732">
        <v>0</v>
      </c>
      <c r="DP102" s="732">
        <v>0</v>
      </c>
      <c r="DQ102" s="732">
        <v>0</v>
      </c>
      <c r="DR102" s="732">
        <v>0</v>
      </c>
      <c r="DS102" s="732">
        <v>0</v>
      </c>
      <c r="DT102" s="732">
        <v>0</v>
      </c>
      <c r="DU102" s="732">
        <v>0</v>
      </c>
      <c r="DV102" s="732">
        <v>0</v>
      </c>
      <c r="DW102" s="732">
        <v>0</v>
      </c>
      <c r="DX102" s="732">
        <v>0</v>
      </c>
      <c r="DY102" s="732">
        <v>0</v>
      </c>
      <c r="DZ102" s="732">
        <v>0</v>
      </c>
      <c r="EA102" s="732">
        <v>0</v>
      </c>
      <c r="EB102" s="732">
        <v>0</v>
      </c>
      <c r="EC102" s="732">
        <v>2.9750000000000001</v>
      </c>
      <c r="ED102" s="732">
        <v>21405</v>
      </c>
      <c r="EE102" s="732">
        <v>0</v>
      </c>
      <c r="EF102" s="732">
        <v>0</v>
      </c>
      <c r="EG102" s="732">
        <v>0</v>
      </c>
      <c r="EH102" s="732">
        <v>0</v>
      </c>
      <c r="EI102" s="732">
        <v>0</v>
      </c>
      <c r="EJ102" s="732">
        <v>0</v>
      </c>
      <c r="EK102" s="732">
        <v>0</v>
      </c>
      <c r="EL102" s="732">
        <v>0</v>
      </c>
      <c r="EM102" s="732">
        <v>0</v>
      </c>
      <c r="EN102" s="732">
        <v>0</v>
      </c>
      <c r="EO102" s="732">
        <v>0</v>
      </c>
      <c r="EP102" s="732">
        <v>0</v>
      </c>
      <c r="EQ102" s="732">
        <v>0</v>
      </c>
      <c r="ER102" s="732">
        <v>0</v>
      </c>
      <c r="ES102" s="732">
        <v>0</v>
      </c>
      <c r="ET102" s="732">
        <v>1937</v>
      </c>
      <c r="EU102" s="732">
        <v>29064</v>
      </c>
      <c r="EV102" s="732">
        <v>0</v>
      </c>
      <c r="EW102" s="732">
        <v>0</v>
      </c>
      <c r="EX102" s="732">
        <v>0</v>
      </c>
      <c r="EZ102" s="732">
        <v>392111</v>
      </c>
      <c r="FA102" s="732">
        <v>0</v>
      </c>
      <c r="FB102" s="732">
        <v>421175</v>
      </c>
      <c r="FC102" s="732">
        <v>0.97326799999999991</v>
      </c>
      <c r="FD102" s="732">
        <v>0</v>
      </c>
      <c r="FE102" s="732">
        <v>60856</v>
      </c>
      <c r="FF102" s="732">
        <v>12965</v>
      </c>
      <c r="FG102" s="732">
        <v>5.6818E-2</v>
      </c>
      <c r="FH102" s="732">
        <v>5.1494999999999999E-2</v>
      </c>
      <c r="FI102" s="732">
        <v>0</v>
      </c>
      <c r="FJ102" s="732">
        <v>0</v>
      </c>
      <c r="FK102" s="732">
        <v>78.801000000000002</v>
      </c>
      <c r="FL102" s="732">
        <v>504029</v>
      </c>
      <c r="FM102" s="732">
        <v>0</v>
      </c>
      <c r="FN102" s="732">
        <v>0</v>
      </c>
      <c r="FO102" s="732">
        <v>0</v>
      </c>
      <c r="FP102" s="732">
        <v>0</v>
      </c>
      <c r="FQ102" s="732">
        <v>0</v>
      </c>
      <c r="FR102" s="732">
        <v>0</v>
      </c>
      <c r="FS102" s="732">
        <v>0</v>
      </c>
      <c r="FT102" s="732">
        <v>0</v>
      </c>
      <c r="FU102" s="732">
        <v>0</v>
      </c>
      <c r="FV102" s="732">
        <v>0</v>
      </c>
      <c r="FW102" s="732">
        <v>0</v>
      </c>
      <c r="FX102" s="732">
        <v>0</v>
      </c>
      <c r="FY102" s="732">
        <v>0</v>
      </c>
      <c r="FZ102" s="732">
        <v>0</v>
      </c>
      <c r="GA102" s="732">
        <v>0</v>
      </c>
      <c r="GB102" s="732">
        <v>207328</v>
      </c>
      <c r="GC102" s="732">
        <v>207328</v>
      </c>
      <c r="GD102" s="732">
        <v>23.479000000000003</v>
      </c>
      <c r="GF102" s="732">
        <v>0</v>
      </c>
      <c r="GG102" s="732">
        <v>0</v>
      </c>
      <c r="GH102" s="732">
        <v>0</v>
      </c>
      <c r="GI102" s="732">
        <v>0</v>
      </c>
      <c r="GJ102" s="732">
        <v>0</v>
      </c>
      <c r="GK102" s="732">
        <v>5305</v>
      </c>
      <c r="GL102" s="732">
        <v>2818</v>
      </c>
      <c r="GM102" s="732">
        <v>0</v>
      </c>
      <c r="GN102" s="732">
        <v>0</v>
      </c>
      <c r="GO102" s="732">
        <v>0</v>
      </c>
      <c r="GP102" s="732">
        <v>494996</v>
      </c>
      <c r="GQ102" s="732">
        <v>494996</v>
      </c>
      <c r="GR102" s="732">
        <v>0</v>
      </c>
      <c r="GS102" s="732">
        <v>0</v>
      </c>
      <c r="GT102" s="732">
        <v>0</v>
      </c>
      <c r="HB102" s="732">
        <v>292382768</v>
      </c>
      <c r="HC102" s="732">
        <v>4.6019999999999998E-2</v>
      </c>
      <c r="HD102" s="732">
        <v>7096</v>
      </c>
      <c r="IE102" s="732">
        <v>0</v>
      </c>
    </row>
    <row r="103" spans="1:239" x14ac:dyDescent="0.2">
      <c r="A103" s="734">
        <v>101845</v>
      </c>
      <c r="B103" s="734">
        <v>31709</v>
      </c>
      <c r="C103" s="732">
        <v>35</v>
      </c>
      <c r="D103" s="732">
        <v>2021</v>
      </c>
      <c r="E103" s="732">
        <v>5392</v>
      </c>
      <c r="F103" s="732">
        <v>0</v>
      </c>
      <c r="G103" s="732">
        <v>12810.24</v>
      </c>
      <c r="H103" s="732">
        <v>12357.576000000001</v>
      </c>
      <c r="I103" s="732">
        <v>12357.576000000001</v>
      </c>
      <c r="J103" s="732">
        <v>12810.24</v>
      </c>
      <c r="K103" s="732">
        <v>0</v>
      </c>
      <c r="L103" s="732">
        <v>6541</v>
      </c>
      <c r="M103" s="732">
        <v>0</v>
      </c>
      <c r="N103" s="732">
        <v>0</v>
      </c>
      <c r="P103" s="732">
        <v>11520.267</v>
      </c>
      <c r="Q103" s="732">
        <v>0</v>
      </c>
      <c r="R103" s="732">
        <v>4741442</v>
      </c>
      <c r="S103" s="732">
        <v>411.57400000000001</v>
      </c>
      <c r="U103" s="732">
        <v>3316789</v>
      </c>
      <c r="V103" s="732">
        <v>4119.232</v>
      </c>
      <c r="W103" s="732">
        <v>2694390</v>
      </c>
      <c r="X103" s="732">
        <v>2694390</v>
      </c>
      <c r="Z103" s="732">
        <v>0</v>
      </c>
      <c r="AA103" s="732">
        <v>1</v>
      </c>
      <c r="AB103" s="732">
        <v>1</v>
      </c>
      <c r="AC103" s="732">
        <v>0</v>
      </c>
      <c r="AD103" s="732" t="s">
        <v>318</v>
      </c>
      <c r="AE103" s="732">
        <v>0</v>
      </c>
      <c r="AH103" s="732">
        <v>0</v>
      </c>
      <c r="AI103" s="732">
        <v>0</v>
      </c>
      <c r="AJ103" s="732">
        <v>5104</v>
      </c>
      <c r="AK103" s="732" t="s">
        <v>787</v>
      </c>
      <c r="AL103" s="732" t="s">
        <v>103</v>
      </c>
      <c r="AM103" s="732">
        <v>0</v>
      </c>
      <c r="AN103" s="732">
        <v>0</v>
      </c>
      <c r="AO103" s="732">
        <v>0</v>
      </c>
      <c r="AP103" s="732">
        <v>0</v>
      </c>
      <c r="AQ103" s="732">
        <v>0</v>
      </c>
      <c r="AR103" s="732">
        <v>0</v>
      </c>
      <c r="AS103" s="732">
        <v>0</v>
      </c>
      <c r="AT103" s="732">
        <v>0</v>
      </c>
      <c r="AU103" s="732">
        <v>0</v>
      </c>
      <c r="AV103" s="732">
        <v>-6427316</v>
      </c>
      <c r="AW103" s="732">
        <v>128411054</v>
      </c>
      <c r="AX103" s="732">
        <v>123379014</v>
      </c>
      <c r="AY103" s="732">
        <v>75529631</v>
      </c>
      <c r="AZ103" s="732">
        <v>7220643</v>
      </c>
      <c r="BA103" s="732">
        <v>486.91700000000003</v>
      </c>
      <c r="BB103" s="732">
        <v>0</v>
      </c>
      <c r="BC103" s="732">
        <v>0</v>
      </c>
      <c r="BD103" s="732">
        <v>0</v>
      </c>
      <c r="BE103" s="732">
        <v>0</v>
      </c>
      <c r="BF103" s="732">
        <v>105026940</v>
      </c>
      <c r="BG103" s="732">
        <v>0</v>
      </c>
      <c r="BH103" s="732">
        <v>5719.6900000000005</v>
      </c>
      <c r="BI103" s="732">
        <v>1572915</v>
      </c>
      <c r="BJ103" s="732">
        <v>12</v>
      </c>
      <c r="BK103" s="732">
        <v>0</v>
      </c>
      <c r="BL103" s="732">
        <v>0</v>
      </c>
      <c r="BM103" s="732">
        <v>0</v>
      </c>
      <c r="BN103" s="732">
        <v>0</v>
      </c>
      <c r="BO103" s="732">
        <v>0</v>
      </c>
      <c r="BP103" s="732">
        <v>0</v>
      </c>
      <c r="BQ103" s="732">
        <v>5392</v>
      </c>
      <c r="BR103" s="732">
        <v>1</v>
      </c>
      <c r="BS103" s="732">
        <v>0</v>
      </c>
      <c r="BT103" s="732">
        <v>0</v>
      </c>
      <c r="BU103" s="732">
        <v>0</v>
      </c>
      <c r="BV103" s="732">
        <v>0</v>
      </c>
      <c r="BW103" s="732">
        <v>0</v>
      </c>
      <c r="BX103" s="732">
        <v>0</v>
      </c>
      <c r="BY103" s="732">
        <v>0</v>
      </c>
      <c r="BZ103" s="732">
        <v>0</v>
      </c>
      <c r="CA103" s="732">
        <v>906.28600000000006</v>
      </c>
      <c r="CB103" s="732">
        <v>906286</v>
      </c>
      <c r="CC103" s="732">
        <v>0</v>
      </c>
      <c r="CG103" s="732">
        <v>0</v>
      </c>
      <c r="CH103" s="732">
        <v>2552839</v>
      </c>
      <c r="CI103" s="732">
        <v>0</v>
      </c>
      <c r="CJ103" s="732">
        <v>4</v>
      </c>
      <c r="CK103" s="732">
        <v>0</v>
      </c>
      <c r="CL103" s="732">
        <v>0</v>
      </c>
      <c r="CN103" s="732">
        <v>0</v>
      </c>
      <c r="CO103" s="732">
        <v>1</v>
      </c>
      <c r="CP103" s="732">
        <v>2.75</v>
      </c>
      <c r="CQ103" s="732">
        <v>31.5</v>
      </c>
      <c r="CR103" s="732">
        <v>10922.102999999999</v>
      </c>
      <c r="CS103" s="732">
        <v>0</v>
      </c>
      <c r="CT103" s="732">
        <v>0</v>
      </c>
      <c r="CU103" s="732">
        <v>0</v>
      </c>
      <c r="CV103" s="732">
        <v>0</v>
      </c>
      <c r="CW103" s="732">
        <v>0</v>
      </c>
      <c r="CX103" s="732">
        <v>0</v>
      </c>
      <c r="CY103" s="732">
        <v>0</v>
      </c>
      <c r="CZ103" s="732">
        <v>0</v>
      </c>
      <c r="DA103" s="732">
        <v>1</v>
      </c>
      <c r="DB103" s="732">
        <v>80830905</v>
      </c>
      <c r="DC103" s="732">
        <v>0</v>
      </c>
      <c r="DD103" s="732">
        <v>0</v>
      </c>
      <c r="DE103" s="732">
        <v>15278900</v>
      </c>
      <c r="DF103" s="732">
        <v>15322250</v>
      </c>
      <c r="DG103" s="732">
        <v>11679.33</v>
      </c>
      <c r="DH103" s="732">
        <v>0</v>
      </c>
      <c r="DI103" s="732">
        <v>43350</v>
      </c>
      <c r="DK103" s="732">
        <v>5392</v>
      </c>
      <c r="DL103" s="732">
        <v>0</v>
      </c>
      <c r="DM103" s="732">
        <v>6886529</v>
      </c>
      <c r="DN103" s="732">
        <v>0</v>
      </c>
      <c r="DO103" s="732">
        <v>0</v>
      </c>
      <c r="DP103" s="732">
        <v>0</v>
      </c>
      <c r="DQ103" s="732">
        <v>0</v>
      </c>
      <c r="DR103" s="732">
        <v>0</v>
      </c>
      <c r="DS103" s="732">
        <v>0</v>
      </c>
      <c r="DT103" s="732">
        <v>0</v>
      </c>
      <c r="DU103" s="732">
        <v>0</v>
      </c>
      <c r="DV103" s="732">
        <v>0</v>
      </c>
      <c r="DW103" s="732">
        <v>0</v>
      </c>
      <c r="DX103" s="732">
        <v>0</v>
      </c>
      <c r="DY103" s="732">
        <v>0</v>
      </c>
      <c r="DZ103" s="732">
        <v>0</v>
      </c>
      <c r="EA103" s="732">
        <v>0.10400000000000001</v>
      </c>
      <c r="EB103" s="732">
        <v>0.44500000000000001</v>
      </c>
      <c r="EC103" s="732">
        <v>382.50800000000004</v>
      </c>
      <c r="ED103" s="732">
        <v>2752183</v>
      </c>
      <c r="EE103" s="732">
        <v>0</v>
      </c>
      <c r="EF103" s="732">
        <v>0</v>
      </c>
      <c r="EG103" s="732">
        <v>0</v>
      </c>
      <c r="EH103" s="732">
        <v>4134346</v>
      </c>
      <c r="EI103" s="732">
        <v>0</v>
      </c>
      <c r="EJ103" s="732">
        <v>0</v>
      </c>
      <c r="EK103" s="732">
        <v>163.24600000000001</v>
      </c>
      <c r="EL103" s="732">
        <v>0</v>
      </c>
      <c r="EM103" s="732">
        <v>30.696000000000002</v>
      </c>
      <c r="EN103" s="732">
        <v>8.0620000000000012</v>
      </c>
      <c r="EO103" s="732">
        <v>0</v>
      </c>
      <c r="EP103" s="732">
        <v>0</v>
      </c>
      <c r="EQ103" s="732">
        <v>206.06400000000002</v>
      </c>
      <c r="ER103" s="732">
        <v>3.5110000000000001</v>
      </c>
      <c r="ES103" s="732">
        <v>632.06600000000003</v>
      </c>
      <c r="ET103" s="732">
        <v>251334</v>
      </c>
      <c r="EU103" s="732">
        <v>7220643</v>
      </c>
      <c r="EV103" s="732">
        <v>0</v>
      </c>
      <c r="EW103" s="732">
        <v>0</v>
      </c>
      <c r="EX103" s="732">
        <v>0</v>
      </c>
      <c r="EZ103" s="732">
        <v>104101141</v>
      </c>
      <c r="FA103" s="732">
        <v>0</v>
      </c>
      <c r="FB103" s="732">
        <v>111321784</v>
      </c>
      <c r="FC103" s="732">
        <v>0.97326799999999991</v>
      </c>
      <c r="FD103" s="732">
        <v>0</v>
      </c>
      <c r="FE103" s="732">
        <v>15892164</v>
      </c>
      <c r="FF103" s="732">
        <v>3385709</v>
      </c>
      <c r="FG103" s="732">
        <v>5.6818E-2</v>
      </c>
      <c r="FH103" s="732">
        <v>5.1494999999999999E-2</v>
      </c>
      <c r="FI103" s="732">
        <v>0</v>
      </c>
      <c r="FJ103" s="732">
        <v>0</v>
      </c>
      <c r="FK103" s="732">
        <v>20578.501</v>
      </c>
      <c r="FL103" s="732">
        <v>133152496</v>
      </c>
      <c r="FM103" s="732">
        <v>0</v>
      </c>
      <c r="FN103" s="732">
        <v>0</v>
      </c>
      <c r="FO103" s="732">
        <v>930945</v>
      </c>
      <c r="FP103" s="732">
        <v>0</v>
      </c>
      <c r="FQ103" s="732">
        <v>930945</v>
      </c>
      <c r="FR103" s="732">
        <v>930945</v>
      </c>
      <c r="FS103" s="732">
        <v>0</v>
      </c>
      <c r="FT103" s="732">
        <v>0</v>
      </c>
      <c r="FU103" s="732">
        <v>0</v>
      </c>
      <c r="FV103" s="732">
        <v>0</v>
      </c>
      <c r="FW103" s="732">
        <v>0</v>
      </c>
      <c r="FX103" s="732">
        <v>0</v>
      </c>
      <c r="FY103" s="732">
        <v>0</v>
      </c>
      <c r="FZ103" s="732">
        <v>0</v>
      </c>
      <c r="GA103" s="732">
        <v>0</v>
      </c>
      <c r="GB103" s="732">
        <v>2177564</v>
      </c>
      <c r="GC103" s="732">
        <v>2177564</v>
      </c>
      <c r="GD103" s="732">
        <v>246.6</v>
      </c>
      <c r="GF103" s="732">
        <v>0</v>
      </c>
      <c r="GG103" s="732">
        <v>0</v>
      </c>
      <c r="GH103" s="732">
        <v>0</v>
      </c>
      <c r="GI103" s="732">
        <v>0</v>
      </c>
      <c r="GJ103" s="732">
        <v>0</v>
      </c>
      <c r="GK103" s="732">
        <v>5294</v>
      </c>
      <c r="GL103" s="732">
        <v>84870</v>
      </c>
      <c r="GM103" s="732">
        <v>0</v>
      </c>
      <c r="GN103" s="732">
        <v>466563</v>
      </c>
      <c r="GO103" s="732">
        <v>0</v>
      </c>
      <c r="GP103" s="732">
        <v>130599657</v>
      </c>
      <c r="GQ103" s="732">
        <v>130599657</v>
      </c>
      <c r="GR103" s="732">
        <v>0</v>
      </c>
      <c r="GS103" s="732">
        <v>0</v>
      </c>
      <c r="GT103" s="732">
        <v>0</v>
      </c>
      <c r="HB103" s="732">
        <v>292382768</v>
      </c>
      <c r="HC103" s="732">
        <v>4.6019999999999998E-2</v>
      </c>
      <c r="HD103" s="732">
        <v>2301505</v>
      </c>
      <c r="IE103" s="732">
        <v>0</v>
      </c>
    </row>
    <row r="104" spans="1:239" x14ac:dyDescent="0.2">
      <c r="A104" s="734">
        <v>101846</v>
      </c>
      <c r="B104" s="734">
        <v>31709</v>
      </c>
      <c r="C104" s="732">
        <v>35</v>
      </c>
      <c r="D104" s="732">
        <v>2021</v>
      </c>
      <c r="E104" s="732">
        <v>5392</v>
      </c>
      <c r="F104" s="732">
        <v>0</v>
      </c>
      <c r="G104" s="732">
        <v>3567.77</v>
      </c>
      <c r="H104" s="732">
        <v>3260.7070000000003</v>
      </c>
      <c r="I104" s="732">
        <v>3260.7070000000003</v>
      </c>
      <c r="J104" s="732">
        <v>3567.77</v>
      </c>
      <c r="K104" s="732">
        <v>0</v>
      </c>
      <c r="L104" s="732">
        <v>6541</v>
      </c>
      <c r="M104" s="732">
        <v>0</v>
      </c>
      <c r="N104" s="732">
        <v>0</v>
      </c>
      <c r="P104" s="732">
        <v>3294.6849999999999</v>
      </c>
      <c r="Q104" s="732">
        <v>0</v>
      </c>
      <c r="R104" s="732">
        <v>1356007</v>
      </c>
      <c r="S104" s="732">
        <v>411.57400000000001</v>
      </c>
      <c r="U104" s="732">
        <v>948570</v>
      </c>
      <c r="V104" s="732">
        <v>1199.4829999999999</v>
      </c>
      <c r="W104" s="732">
        <v>784582</v>
      </c>
      <c r="X104" s="732">
        <v>784582</v>
      </c>
      <c r="Z104" s="732">
        <v>0</v>
      </c>
      <c r="AA104" s="732">
        <v>1</v>
      </c>
      <c r="AB104" s="732">
        <v>1</v>
      </c>
      <c r="AC104" s="732">
        <v>0</v>
      </c>
      <c r="AD104" s="732" t="s">
        <v>318</v>
      </c>
      <c r="AE104" s="732">
        <v>0</v>
      </c>
      <c r="AH104" s="732">
        <v>0</v>
      </c>
      <c r="AI104" s="732">
        <v>0</v>
      </c>
      <c r="AJ104" s="732">
        <v>5104</v>
      </c>
      <c r="AK104" s="732" t="s">
        <v>787</v>
      </c>
      <c r="AL104" s="732" t="s">
        <v>32</v>
      </c>
      <c r="AM104" s="732">
        <v>0</v>
      </c>
      <c r="AN104" s="732">
        <v>0</v>
      </c>
      <c r="AO104" s="732">
        <v>0</v>
      </c>
      <c r="AP104" s="732">
        <v>0</v>
      </c>
      <c r="AQ104" s="732">
        <v>0</v>
      </c>
      <c r="AR104" s="732">
        <v>0</v>
      </c>
      <c r="AS104" s="732">
        <v>0</v>
      </c>
      <c r="AT104" s="732">
        <v>0</v>
      </c>
      <c r="AU104" s="732">
        <v>0</v>
      </c>
      <c r="AV104" s="732">
        <v>-845010</v>
      </c>
      <c r="AW104" s="732">
        <v>35592504</v>
      </c>
      <c r="AX104" s="732">
        <v>34639955</v>
      </c>
      <c r="AY104" s="732">
        <v>21671716</v>
      </c>
      <c r="AZ104" s="732">
        <v>1629357</v>
      </c>
      <c r="BA104" s="732">
        <v>76.417000000000002</v>
      </c>
      <c r="BB104" s="732">
        <v>140021</v>
      </c>
      <c r="BC104" s="732">
        <v>140021</v>
      </c>
      <c r="BD104" s="732">
        <v>178.38900000000001</v>
      </c>
      <c r="BE104" s="732">
        <v>0</v>
      </c>
      <c r="BF104" s="732">
        <v>29723722</v>
      </c>
      <c r="BG104" s="732">
        <v>0</v>
      </c>
      <c r="BH104" s="732">
        <v>994</v>
      </c>
      <c r="BI104" s="732">
        <v>273350</v>
      </c>
      <c r="BJ104" s="732">
        <v>12</v>
      </c>
      <c r="BK104" s="732">
        <v>0</v>
      </c>
      <c r="BL104" s="732">
        <v>0</v>
      </c>
      <c r="BM104" s="732">
        <v>0</v>
      </c>
      <c r="BN104" s="732">
        <v>0</v>
      </c>
      <c r="BO104" s="732">
        <v>0</v>
      </c>
      <c r="BP104" s="732">
        <v>0</v>
      </c>
      <c r="BQ104" s="732">
        <v>5392</v>
      </c>
      <c r="BR104" s="732">
        <v>1</v>
      </c>
      <c r="BS104" s="732">
        <v>0</v>
      </c>
      <c r="BT104" s="732">
        <v>0</v>
      </c>
      <c r="BU104" s="732">
        <v>0</v>
      </c>
      <c r="BV104" s="732">
        <v>0</v>
      </c>
      <c r="BW104" s="732">
        <v>0</v>
      </c>
      <c r="BX104" s="732">
        <v>0</v>
      </c>
      <c r="BY104" s="732">
        <v>0</v>
      </c>
      <c r="BZ104" s="732">
        <v>0</v>
      </c>
      <c r="CA104" s="732">
        <v>0</v>
      </c>
      <c r="CB104" s="732">
        <v>0</v>
      </c>
      <c r="CC104" s="732">
        <v>0</v>
      </c>
      <c r="CG104" s="732">
        <v>0</v>
      </c>
      <c r="CH104" s="732">
        <v>679199</v>
      </c>
      <c r="CI104" s="732">
        <v>0</v>
      </c>
      <c r="CJ104" s="732">
        <v>4</v>
      </c>
      <c r="CK104" s="732">
        <v>0</v>
      </c>
      <c r="CL104" s="732">
        <v>0</v>
      </c>
      <c r="CN104" s="732">
        <v>0</v>
      </c>
      <c r="CO104" s="732">
        <v>1</v>
      </c>
      <c r="CP104" s="732">
        <v>0</v>
      </c>
      <c r="CQ104" s="732">
        <v>0</v>
      </c>
      <c r="CR104" s="732">
        <v>3111.5010000000002</v>
      </c>
      <c r="CS104" s="732">
        <v>0</v>
      </c>
      <c r="CT104" s="732">
        <v>0</v>
      </c>
      <c r="CU104" s="732">
        <v>0</v>
      </c>
      <c r="CV104" s="732">
        <v>0</v>
      </c>
      <c r="CW104" s="732">
        <v>0</v>
      </c>
      <c r="CX104" s="732">
        <v>0</v>
      </c>
      <c r="CY104" s="732">
        <v>0</v>
      </c>
      <c r="CZ104" s="732">
        <v>0</v>
      </c>
      <c r="DA104" s="732">
        <v>1</v>
      </c>
      <c r="DB104" s="732">
        <v>21328284</v>
      </c>
      <c r="DC104" s="732">
        <v>0</v>
      </c>
      <c r="DD104" s="732">
        <v>0</v>
      </c>
      <c r="DE104" s="732">
        <v>3698504</v>
      </c>
      <c r="DF104" s="732">
        <v>3698504</v>
      </c>
      <c r="DG104" s="732">
        <v>2827.17</v>
      </c>
      <c r="DH104" s="732">
        <v>0</v>
      </c>
      <c r="DI104" s="732">
        <v>0</v>
      </c>
      <c r="DK104" s="732">
        <v>5392</v>
      </c>
      <c r="DL104" s="732">
        <v>0</v>
      </c>
      <c r="DM104" s="732">
        <v>2937456</v>
      </c>
      <c r="DN104" s="732">
        <v>0</v>
      </c>
      <c r="DO104" s="732">
        <v>0</v>
      </c>
      <c r="DP104" s="732">
        <v>0</v>
      </c>
      <c r="DQ104" s="732">
        <v>0</v>
      </c>
      <c r="DR104" s="732">
        <v>0</v>
      </c>
      <c r="DS104" s="732">
        <v>0</v>
      </c>
      <c r="DT104" s="732">
        <v>0</v>
      </c>
      <c r="DU104" s="732">
        <v>0</v>
      </c>
      <c r="DV104" s="732">
        <v>0</v>
      </c>
      <c r="DW104" s="732">
        <v>0</v>
      </c>
      <c r="DX104" s="732">
        <v>0</v>
      </c>
      <c r="DY104" s="732">
        <v>0</v>
      </c>
      <c r="DZ104" s="732">
        <v>0</v>
      </c>
      <c r="EA104" s="732">
        <v>0</v>
      </c>
      <c r="EB104" s="732">
        <v>0</v>
      </c>
      <c r="EC104" s="732">
        <v>71.915000000000006</v>
      </c>
      <c r="ED104" s="732">
        <v>517436</v>
      </c>
      <c r="EE104" s="732">
        <v>0</v>
      </c>
      <c r="EF104" s="732">
        <v>0</v>
      </c>
      <c r="EG104" s="732">
        <v>0</v>
      </c>
      <c r="EH104" s="732">
        <v>2420020</v>
      </c>
      <c r="EI104" s="732">
        <v>0</v>
      </c>
      <c r="EJ104" s="732">
        <v>0</v>
      </c>
      <c r="EK104" s="732">
        <v>99.204999999999998</v>
      </c>
      <c r="EL104" s="732">
        <v>0</v>
      </c>
      <c r="EM104" s="732">
        <v>15.964</v>
      </c>
      <c r="EN104" s="732">
        <v>4.8940000000000001</v>
      </c>
      <c r="EO104" s="732">
        <v>0</v>
      </c>
      <c r="EP104" s="732">
        <v>0</v>
      </c>
      <c r="EQ104" s="732">
        <v>120.063</v>
      </c>
      <c r="ER104" s="732">
        <v>0</v>
      </c>
      <c r="ES104" s="732">
        <v>369.97700000000003</v>
      </c>
      <c r="ET104" s="732">
        <v>38209</v>
      </c>
      <c r="EU104" s="732">
        <v>1629357</v>
      </c>
      <c r="EV104" s="732">
        <v>0</v>
      </c>
      <c r="EW104" s="732">
        <v>0</v>
      </c>
      <c r="EX104" s="732">
        <v>0</v>
      </c>
      <c r="EZ104" s="732">
        <v>29184115</v>
      </c>
      <c r="FA104" s="732">
        <v>0</v>
      </c>
      <c r="FB104" s="732">
        <v>30813472</v>
      </c>
      <c r="FC104" s="732">
        <v>0.97326799999999991</v>
      </c>
      <c r="FD104" s="732">
        <v>0</v>
      </c>
      <c r="FE104" s="732">
        <v>4497649</v>
      </c>
      <c r="FF104" s="732">
        <v>958191</v>
      </c>
      <c r="FG104" s="732">
        <v>5.6818E-2</v>
      </c>
      <c r="FH104" s="732">
        <v>5.1494999999999999E-2</v>
      </c>
      <c r="FI104" s="732">
        <v>0</v>
      </c>
      <c r="FJ104" s="732">
        <v>0</v>
      </c>
      <c r="FK104" s="732">
        <v>5823.9310000000005</v>
      </c>
      <c r="FL104" s="732">
        <v>36948511</v>
      </c>
      <c r="FM104" s="732">
        <v>0</v>
      </c>
      <c r="FN104" s="732">
        <v>0</v>
      </c>
      <c r="FO104" s="732">
        <v>0</v>
      </c>
      <c r="FP104" s="732">
        <v>0</v>
      </c>
      <c r="FQ104" s="732">
        <v>0</v>
      </c>
      <c r="FR104" s="732">
        <v>0</v>
      </c>
      <c r="FS104" s="732">
        <v>0</v>
      </c>
      <c r="FT104" s="732">
        <v>0</v>
      </c>
      <c r="FU104" s="732">
        <v>0</v>
      </c>
      <c r="FV104" s="732">
        <v>0</v>
      </c>
      <c r="FW104" s="732">
        <v>0</v>
      </c>
      <c r="FX104" s="732">
        <v>0</v>
      </c>
      <c r="FY104" s="732">
        <v>0</v>
      </c>
      <c r="FZ104" s="732">
        <v>0</v>
      </c>
      <c r="GA104" s="732">
        <v>0</v>
      </c>
      <c r="GB104" s="732">
        <v>1651275</v>
      </c>
      <c r="GC104" s="732">
        <v>1651275</v>
      </c>
      <c r="GD104" s="732">
        <v>187</v>
      </c>
      <c r="GF104" s="732">
        <v>0</v>
      </c>
      <c r="GG104" s="732">
        <v>0</v>
      </c>
      <c r="GH104" s="732">
        <v>0</v>
      </c>
      <c r="GI104" s="732">
        <v>0</v>
      </c>
      <c r="GJ104" s="732">
        <v>0</v>
      </c>
      <c r="GK104" s="732">
        <v>5152.9530000000004</v>
      </c>
      <c r="GL104" s="732">
        <v>46024</v>
      </c>
      <c r="GM104" s="732">
        <v>0</v>
      </c>
      <c r="GN104" s="732">
        <v>0</v>
      </c>
      <c r="GO104" s="732">
        <v>0</v>
      </c>
      <c r="GP104" s="732">
        <v>36269312</v>
      </c>
      <c r="GQ104" s="732">
        <v>36269312</v>
      </c>
      <c r="GR104" s="732">
        <v>0</v>
      </c>
      <c r="GS104" s="732">
        <v>0</v>
      </c>
      <c r="GT104" s="732">
        <v>0</v>
      </c>
      <c r="HB104" s="732">
        <v>292382768</v>
      </c>
      <c r="HC104" s="732">
        <v>4.6019999999999998E-2</v>
      </c>
      <c r="HD104" s="732">
        <v>640990</v>
      </c>
      <c r="IE104" s="732">
        <v>0</v>
      </c>
    </row>
    <row r="105" spans="1:239" x14ac:dyDescent="0.2">
      <c r="A105" s="734">
        <v>101847</v>
      </c>
      <c r="B105" s="734">
        <v>31709</v>
      </c>
      <c r="C105" s="732">
        <v>35</v>
      </c>
      <c r="D105" s="732">
        <v>2021</v>
      </c>
      <c r="E105" s="732">
        <v>5392</v>
      </c>
      <c r="F105" s="732">
        <v>0</v>
      </c>
      <c r="G105" s="732">
        <v>456.15000000000003</v>
      </c>
      <c r="H105" s="732">
        <v>455.85400000000004</v>
      </c>
      <c r="I105" s="732">
        <v>455.85400000000004</v>
      </c>
      <c r="J105" s="732">
        <v>456.15000000000003</v>
      </c>
      <c r="K105" s="732">
        <v>0</v>
      </c>
      <c r="L105" s="732">
        <v>6541</v>
      </c>
      <c r="M105" s="732">
        <v>0</v>
      </c>
      <c r="N105" s="732">
        <v>0</v>
      </c>
      <c r="P105" s="732">
        <v>456.66700000000003</v>
      </c>
      <c r="Q105" s="732">
        <v>0</v>
      </c>
      <c r="R105" s="732">
        <v>187952</v>
      </c>
      <c r="S105" s="732">
        <v>411.57400000000001</v>
      </c>
      <c r="U105" s="732">
        <v>131478</v>
      </c>
      <c r="V105" s="732">
        <v>0</v>
      </c>
      <c r="W105" s="732">
        <v>0</v>
      </c>
      <c r="X105" s="732">
        <v>0</v>
      </c>
      <c r="Z105" s="732">
        <v>0</v>
      </c>
      <c r="AA105" s="732">
        <v>1</v>
      </c>
      <c r="AB105" s="732">
        <v>1</v>
      </c>
      <c r="AC105" s="732">
        <v>0</v>
      </c>
      <c r="AD105" s="732" t="s">
        <v>318</v>
      </c>
      <c r="AE105" s="732">
        <v>0</v>
      </c>
      <c r="AH105" s="732">
        <v>0</v>
      </c>
      <c r="AI105" s="732">
        <v>0</v>
      </c>
      <c r="AJ105" s="732">
        <v>5104</v>
      </c>
      <c r="AK105" s="732" t="s">
        <v>787</v>
      </c>
      <c r="AL105" s="732" t="s">
        <v>33</v>
      </c>
      <c r="AM105" s="732">
        <v>0</v>
      </c>
      <c r="AN105" s="732">
        <v>0</v>
      </c>
      <c r="AO105" s="732">
        <v>0</v>
      </c>
      <c r="AP105" s="732">
        <v>0</v>
      </c>
      <c r="AQ105" s="732">
        <v>0</v>
      </c>
      <c r="AR105" s="732">
        <v>0</v>
      </c>
      <c r="AS105" s="732">
        <v>0</v>
      </c>
      <c r="AT105" s="732">
        <v>0</v>
      </c>
      <c r="AU105" s="732">
        <v>0</v>
      </c>
      <c r="AV105" s="732">
        <v>-187871</v>
      </c>
      <c r="AW105" s="732">
        <v>4704210</v>
      </c>
      <c r="AX105" s="732">
        <v>4617382</v>
      </c>
      <c r="AY105" s="732">
        <v>2714250</v>
      </c>
      <c r="AZ105" s="732">
        <v>187952</v>
      </c>
      <c r="BA105" s="732">
        <v>9.75</v>
      </c>
      <c r="BB105" s="732">
        <v>0</v>
      </c>
      <c r="BC105" s="732">
        <v>0</v>
      </c>
      <c r="BD105" s="732">
        <v>0</v>
      </c>
      <c r="BE105" s="732">
        <v>0</v>
      </c>
      <c r="BF105" s="732">
        <v>3968013</v>
      </c>
      <c r="BG105" s="732">
        <v>0</v>
      </c>
      <c r="BH105" s="732">
        <v>0</v>
      </c>
      <c r="BI105" s="732">
        <v>0</v>
      </c>
      <c r="BJ105" s="732">
        <v>12</v>
      </c>
      <c r="BK105" s="732">
        <v>0</v>
      </c>
      <c r="BL105" s="732">
        <v>0</v>
      </c>
      <c r="BM105" s="732">
        <v>0</v>
      </c>
      <c r="BN105" s="732">
        <v>0</v>
      </c>
      <c r="BO105" s="732">
        <v>0</v>
      </c>
      <c r="BP105" s="732">
        <v>0</v>
      </c>
      <c r="BQ105" s="732">
        <v>5392</v>
      </c>
      <c r="BR105" s="732">
        <v>1</v>
      </c>
      <c r="BS105" s="732">
        <v>0</v>
      </c>
      <c r="BT105" s="732">
        <v>0</v>
      </c>
      <c r="BU105" s="732">
        <v>0</v>
      </c>
      <c r="BV105" s="732">
        <v>0</v>
      </c>
      <c r="BW105" s="732">
        <v>0</v>
      </c>
      <c r="BX105" s="732">
        <v>0</v>
      </c>
      <c r="BY105" s="732">
        <v>0</v>
      </c>
      <c r="BZ105" s="732">
        <v>0</v>
      </c>
      <c r="CA105" s="732">
        <v>0</v>
      </c>
      <c r="CB105" s="732">
        <v>0</v>
      </c>
      <c r="CC105" s="732">
        <v>0</v>
      </c>
      <c r="CG105" s="732">
        <v>0</v>
      </c>
      <c r="CH105" s="732">
        <v>86828</v>
      </c>
      <c r="CI105" s="732">
        <v>0</v>
      </c>
      <c r="CJ105" s="732">
        <v>4</v>
      </c>
      <c r="CK105" s="732">
        <v>0</v>
      </c>
      <c r="CL105" s="732">
        <v>0</v>
      </c>
      <c r="CN105" s="732">
        <v>0</v>
      </c>
      <c r="CO105" s="732">
        <v>1</v>
      </c>
      <c r="CP105" s="732">
        <v>0</v>
      </c>
      <c r="CQ105" s="732">
        <v>0</v>
      </c>
      <c r="CR105" s="732">
        <v>433.36799999999999</v>
      </c>
      <c r="CS105" s="732">
        <v>0</v>
      </c>
      <c r="CT105" s="732">
        <v>0</v>
      </c>
      <c r="CU105" s="732">
        <v>0</v>
      </c>
      <c r="CV105" s="732">
        <v>0</v>
      </c>
      <c r="CW105" s="732">
        <v>0</v>
      </c>
      <c r="CX105" s="732">
        <v>0</v>
      </c>
      <c r="CY105" s="732">
        <v>0</v>
      </c>
      <c r="CZ105" s="732">
        <v>0</v>
      </c>
      <c r="DA105" s="732">
        <v>1</v>
      </c>
      <c r="DB105" s="732">
        <v>2981741</v>
      </c>
      <c r="DC105" s="732">
        <v>0</v>
      </c>
      <c r="DD105" s="732">
        <v>0</v>
      </c>
      <c r="DE105" s="732">
        <v>954986</v>
      </c>
      <c r="DF105" s="732">
        <v>954986</v>
      </c>
      <c r="DG105" s="732">
        <v>730</v>
      </c>
      <c r="DH105" s="732">
        <v>0</v>
      </c>
      <c r="DI105" s="732">
        <v>0</v>
      </c>
      <c r="DK105" s="732">
        <v>5392</v>
      </c>
      <c r="DL105" s="732">
        <v>0</v>
      </c>
      <c r="DM105" s="732">
        <v>140272</v>
      </c>
      <c r="DN105" s="732">
        <v>0</v>
      </c>
      <c r="DO105" s="732">
        <v>0</v>
      </c>
      <c r="DP105" s="732">
        <v>0</v>
      </c>
      <c r="DQ105" s="732">
        <v>0</v>
      </c>
      <c r="DR105" s="732">
        <v>0</v>
      </c>
      <c r="DS105" s="732">
        <v>0</v>
      </c>
      <c r="DT105" s="732">
        <v>0</v>
      </c>
      <c r="DU105" s="732">
        <v>0</v>
      </c>
      <c r="DV105" s="732">
        <v>0</v>
      </c>
      <c r="DW105" s="732">
        <v>0</v>
      </c>
      <c r="DX105" s="732">
        <v>0</v>
      </c>
      <c r="DY105" s="732">
        <v>0</v>
      </c>
      <c r="DZ105" s="732">
        <v>0</v>
      </c>
      <c r="EA105" s="732">
        <v>0</v>
      </c>
      <c r="EB105" s="732">
        <v>0</v>
      </c>
      <c r="EC105" s="732">
        <v>18.150000000000002</v>
      </c>
      <c r="ED105" s="732">
        <v>130591</v>
      </c>
      <c r="EE105" s="732">
        <v>0</v>
      </c>
      <c r="EF105" s="732">
        <v>0</v>
      </c>
      <c r="EG105" s="732">
        <v>0</v>
      </c>
      <c r="EH105" s="732">
        <v>9681</v>
      </c>
      <c r="EI105" s="732">
        <v>0</v>
      </c>
      <c r="EJ105" s="732">
        <v>0</v>
      </c>
      <c r="EK105" s="732">
        <v>0</v>
      </c>
      <c r="EL105" s="732">
        <v>0</v>
      </c>
      <c r="EM105" s="732">
        <v>0</v>
      </c>
      <c r="EN105" s="732">
        <v>0.29600000000000004</v>
      </c>
      <c r="EO105" s="732">
        <v>0</v>
      </c>
      <c r="EP105" s="732">
        <v>0</v>
      </c>
      <c r="EQ105" s="732">
        <v>0.29600000000000004</v>
      </c>
      <c r="ER105" s="732">
        <v>0</v>
      </c>
      <c r="ES105" s="732">
        <v>1.48</v>
      </c>
      <c r="ET105" s="732">
        <v>4875</v>
      </c>
      <c r="EU105" s="732">
        <v>187952</v>
      </c>
      <c r="EV105" s="732">
        <v>0</v>
      </c>
      <c r="EW105" s="732">
        <v>0</v>
      </c>
      <c r="EX105" s="732">
        <v>0</v>
      </c>
      <c r="EZ105" s="732">
        <v>3889047</v>
      </c>
      <c r="FA105" s="732">
        <v>0</v>
      </c>
      <c r="FB105" s="732">
        <v>4076999</v>
      </c>
      <c r="FC105" s="732">
        <v>0.97326799999999991</v>
      </c>
      <c r="FD105" s="732">
        <v>0</v>
      </c>
      <c r="FE105" s="732">
        <v>600420</v>
      </c>
      <c r="FF105" s="732">
        <v>127915</v>
      </c>
      <c r="FG105" s="732">
        <v>5.6818E-2</v>
      </c>
      <c r="FH105" s="732">
        <v>5.1494999999999999E-2</v>
      </c>
      <c r="FI105" s="732">
        <v>0</v>
      </c>
      <c r="FJ105" s="732">
        <v>0</v>
      </c>
      <c r="FK105" s="732">
        <v>777.47400000000005</v>
      </c>
      <c r="FL105" s="732">
        <v>4892162</v>
      </c>
      <c r="FM105" s="732">
        <v>0</v>
      </c>
      <c r="FN105" s="732">
        <v>0</v>
      </c>
      <c r="FO105" s="732">
        <v>0</v>
      </c>
      <c r="FP105" s="732">
        <v>0</v>
      </c>
      <c r="FQ105" s="732">
        <v>0</v>
      </c>
      <c r="FR105" s="732">
        <v>0</v>
      </c>
      <c r="FS105" s="732">
        <v>0</v>
      </c>
      <c r="FT105" s="732">
        <v>0</v>
      </c>
      <c r="FU105" s="732">
        <v>0</v>
      </c>
      <c r="FV105" s="732">
        <v>0</v>
      </c>
      <c r="FW105" s="732">
        <v>0</v>
      </c>
      <c r="FX105" s="732">
        <v>0</v>
      </c>
      <c r="FY105" s="732">
        <v>0</v>
      </c>
      <c r="FZ105" s="732">
        <v>0</v>
      </c>
      <c r="GA105" s="732">
        <v>0</v>
      </c>
      <c r="GB105" s="732">
        <v>0</v>
      </c>
      <c r="GC105" s="732">
        <v>0</v>
      </c>
      <c r="GD105" s="732">
        <v>0</v>
      </c>
      <c r="GF105" s="732">
        <v>0</v>
      </c>
      <c r="GG105" s="732">
        <v>0</v>
      </c>
      <c r="GH105" s="732">
        <v>0</v>
      </c>
      <c r="GI105" s="732">
        <v>0</v>
      </c>
      <c r="GJ105" s="732">
        <v>0</v>
      </c>
      <c r="GK105" s="732">
        <v>5060</v>
      </c>
      <c r="GL105" s="732">
        <v>12838</v>
      </c>
      <c r="GM105" s="732">
        <v>0</v>
      </c>
      <c r="GN105" s="732">
        <v>0</v>
      </c>
      <c r="GO105" s="732">
        <v>0</v>
      </c>
      <c r="GP105" s="732">
        <v>4805334</v>
      </c>
      <c r="GQ105" s="732">
        <v>4805334</v>
      </c>
      <c r="GR105" s="732">
        <v>0</v>
      </c>
      <c r="GS105" s="732">
        <v>0</v>
      </c>
      <c r="GT105" s="732">
        <v>0</v>
      </c>
      <c r="HB105" s="732">
        <v>292382768</v>
      </c>
      <c r="HC105" s="732">
        <v>4.6019999999999998E-2</v>
      </c>
      <c r="HD105" s="732">
        <v>81953</v>
      </c>
      <c r="IE105" s="732">
        <v>0</v>
      </c>
    </row>
    <row r="106" spans="1:239" x14ac:dyDescent="0.2">
      <c r="A106" s="734">
        <v>101849</v>
      </c>
      <c r="B106" s="734">
        <v>31709</v>
      </c>
      <c r="C106" s="732">
        <v>35</v>
      </c>
      <c r="D106" s="732">
        <v>2021</v>
      </c>
      <c r="E106" s="732">
        <v>5392</v>
      </c>
      <c r="F106" s="732">
        <v>0</v>
      </c>
      <c r="G106" s="732">
        <v>213.92500000000001</v>
      </c>
      <c r="H106" s="732">
        <v>213.292</v>
      </c>
      <c r="I106" s="732">
        <v>213.292</v>
      </c>
      <c r="J106" s="732">
        <v>213.92500000000001</v>
      </c>
      <c r="K106" s="732">
        <v>0</v>
      </c>
      <c r="L106" s="732">
        <v>6541</v>
      </c>
      <c r="M106" s="732">
        <v>0</v>
      </c>
      <c r="N106" s="732">
        <v>0</v>
      </c>
      <c r="P106" s="732">
        <v>226.40700000000001</v>
      </c>
      <c r="Q106" s="732">
        <v>0</v>
      </c>
      <c r="R106" s="732">
        <v>93183</v>
      </c>
      <c r="S106" s="732">
        <v>411.57400000000001</v>
      </c>
      <c r="U106" s="732">
        <v>65184</v>
      </c>
      <c r="V106" s="732">
        <v>67.570999999999998</v>
      </c>
      <c r="W106" s="732">
        <v>44198</v>
      </c>
      <c r="X106" s="732">
        <v>44198</v>
      </c>
      <c r="Z106" s="732">
        <v>0</v>
      </c>
      <c r="AA106" s="732">
        <v>1</v>
      </c>
      <c r="AB106" s="732">
        <v>1</v>
      </c>
      <c r="AC106" s="732">
        <v>0</v>
      </c>
      <c r="AD106" s="732" t="s">
        <v>318</v>
      </c>
      <c r="AE106" s="732">
        <v>0</v>
      </c>
      <c r="AH106" s="732">
        <v>0</v>
      </c>
      <c r="AI106" s="732">
        <v>0</v>
      </c>
      <c r="AJ106" s="732">
        <v>5104</v>
      </c>
      <c r="AK106" s="732" t="s">
        <v>787</v>
      </c>
      <c r="AL106" s="732" t="s">
        <v>15</v>
      </c>
      <c r="AM106" s="732">
        <v>0</v>
      </c>
      <c r="AN106" s="732">
        <v>0</v>
      </c>
      <c r="AO106" s="732">
        <v>0</v>
      </c>
      <c r="AP106" s="732">
        <v>0</v>
      </c>
      <c r="AQ106" s="732">
        <v>0</v>
      </c>
      <c r="AR106" s="732">
        <v>0</v>
      </c>
      <c r="AS106" s="732">
        <v>0</v>
      </c>
      <c r="AT106" s="732">
        <v>0</v>
      </c>
      <c r="AU106" s="732">
        <v>0</v>
      </c>
      <c r="AV106" s="732">
        <v>-159860</v>
      </c>
      <c r="AW106" s="732">
        <v>2099073</v>
      </c>
      <c r="AX106" s="732">
        <v>2053930</v>
      </c>
      <c r="AY106" s="732">
        <v>1260846</v>
      </c>
      <c r="AZ106" s="732">
        <v>93183</v>
      </c>
      <c r="BA106" s="732">
        <v>13.417</v>
      </c>
      <c r="BB106" s="732">
        <v>0</v>
      </c>
      <c r="BC106" s="732">
        <v>0</v>
      </c>
      <c r="BD106" s="732">
        <v>0</v>
      </c>
      <c r="BE106" s="732">
        <v>0</v>
      </c>
      <c r="BF106" s="732">
        <v>1772982</v>
      </c>
      <c r="BG106" s="732">
        <v>0</v>
      </c>
      <c r="BH106" s="732">
        <v>0</v>
      </c>
      <c r="BI106" s="732">
        <v>0</v>
      </c>
      <c r="BJ106" s="732">
        <v>12</v>
      </c>
      <c r="BK106" s="732">
        <v>0</v>
      </c>
      <c r="BL106" s="732">
        <v>0</v>
      </c>
      <c r="BM106" s="732">
        <v>0</v>
      </c>
      <c r="BN106" s="732">
        <v>0</v>
      </c>
      <c r="BO106" s="732">
        <v>0</v>
      </c>
      <c r="BP106" s="732">
        <v>0</v>
      </c>
      <c r="BQ106" s="732">
        <v>5392</v>
      </c>
      <c r="BR106" s="732">
        <v>1</v>
      </c>
      <c r="BS106" s="732">
        <v>0</v>
      </c>
      <c r="BT106" s="732">
        <v>0</v>
      </c>
      <c r="BU106" s="732">
        <v>0</v>
      </c>
      <c r="BV106" s="732">
        <v>0</v>
      </c>
      <c r="BW106" s="732">
        <v>0</v>
      </c>
      <c r="BX106" s="732">
        <v>0</v>
      </c>
      <c r="BY106" s="732">
        <v>0</v>
      </c>
      <c r="BZ106" s="732">
        <v>0</v>
      </c>
      <c r="CA106" s="732">
        <v>0</v>
      </c>
      <c r="CB106" s="732">
        <v>0</v>
      </c>
      <c r="CC106" s="732">
        <v>0</v>
      </c>
      <c r="CG106" s="732">
        <v>0</v>
      </c>
      <c r="CH106" s="732">
        <v>45143</v>
      </c>
      <c r="CI106" s="732">
        <v>0</v>
      </c>
      <c r="CJ106" s="732">
        <v>4</v>
      </c>
      <c r="CK106" s="732">
        <v>0</v>
      </c>
      <c r="CL106" s="732">
        <v>0</v>
      </c>
      <c r="CN106" s="732">
        <v>0</v>
      </c>
      <c r="CO106" s="732">
        <v>1</v>
      </c>
      <c r="CP106" s="732">
        <v>0</v>
      </c>
      <c r="CQ106" s="732">
        <v>0</v>
      </c>
      <c r="CR106" s="732">
        <v>206.875</v>
      </c>
      <c r="CS106" s="732">
        <v>0</v>
      </c>
      <c r="CT106" s="732">
        <v>0</v>
      </c>
      <c r="CU106" s="732">
        <v>0</v>
      </c>
      <c r="CV106" s="732">
        <v>0</v>
      </c>
      <c r="CW106" s="732">
        <v>0</v>
      </c>
      <c r="CX106" s="732">
        <v>0</v>
      </c>
      <c r="CY106" s="732">
        <v>0</v>
      </c>
      <c r="CZ106" s="732">
        <v>0</v>
      </c>
      <c r="DA106" s="732">
        <v>1</v>
      </c>
      <c r="DB106" s="732">
        <v>1395143</v>
      </c>
      <c r="DC106" s="732">
        <v>0</v>
      </c>
      <c r="DD106" s="732">
        <v>0</v>
      </c>
      <c r="DE106" s="732">
        <v>353525</v>
      </c>
      <c r="DF106" s="732">
        <v>353525</v>
      </c>
      <c r="DG106" s="732">
        <v>270.238</v>
      </c>
      <c r="DH106" s="732">
        <v>0</v>
      </c>
      <c r="DI106" s="732">
        <v>0</v>
      </c>
      <c r="DK106" s="732">
        <v>5392</v>
      </c>
      <c r="DL106" s="732">
        <v>0</v>
      </c>
      <c r="DM106" s="732">
        <v>28813</v>
      </c>
      <c r="DN106" s="732">
        <v>0</v>
      </c>
      <c r="DO106" s="732">
        <v>0</v>
      </c>
      <c r="DP106" s="732">
        <v>0</v>
      </c>
      <c r="DQ106" s="732">
        <v>0</v>
      </c>
      <c r="DR106" s="732">
        <v>0</v>
      </c>
      <c r="DS106" s="732">
        <v>0</v>
      </c>
      <c r="DT106" s="732">
        <v>0</v>
      </c>
      <c r="DU106" s="732">
        <v>0</v>
      </c>
      <c r="DV106" s="732">
        <v>0</v>
      </c>
      <c r="DW106" s="732">
        <v>0</v>
      </c>
      <c r="DX106" s="732">
        <v>0</v>
      </c>
      <c r="DY106" s="732">
        <v>0</v>
      </c>
      <c r="DZ106" s="732">
        <v>0</v>
      </c>
      <c r="EA106" s="732">
        <v>0</v>
      </c>
      <c r="EB106" s="732">
        <v>0</v>
      </c>
      <c r="EC106" s="732">
        <v>2</v>
      </c>
      <c r="ED106" s="732">
        <v>14390</v>
      </c>
      <c r="EE106" s="732">
        <v>0</v>
      </c>
      <c r="EF106" s="732">
        <v>0</v>
      </c>
      <c r="EG106" s="732">
        <v>0</v>
      </c>
      <c r="EH106" s="732">
        <v>14423</v>
      </c>
      <c r="EI106" s="732">
        <v>0</v>
      </c>
      <c r="EJ106" s="732">
        <v>0</v>
      </c>
      <c r="EK106" s="732">
        <v>0.48</v>
      </c>
      <c r="EL106" s="732">
        <v>0</v>
      </c>
      <c r="EM106" s="732">
        <v>0</v>
      </c>
      <c r="EN106" s="732">
        <v>0.153</v>
      </c>
      <c r="EO106" s="732">
        <v>0</v>
      </c>
      <c r="EP106" s="732">
        <v>0</v>
      </c>
      <c r="EQ106" s="732">
        <v>0.63300000000000001</v>
      </c>
      <c r="ER106" s="732">
        <v>0</v>
      </c>
      <c r="ES106" s="732">
        <v>2.2050000000000001</v>
      </c>
      <c r="ET106" s="732">
        <v>6709</v>
      </c>
      <c r="EU106" s="732">
        <v>93183</v>
      </c>
      <c r="EV106" s="732">
        <v>0</v>
      </c>
      <c r="EW106" s="732">
        <v>0</v>
      </c>
      <c r="EX106" s="732">
        <v>0</v>
      </c>
      <c r="EZ106" s="732">
        <v>1728496</v>
      </c>
      <c r="FA106" s="732">
        <v>0</v>
      </c>
      <c r="FB106" s="732">
        <v>1821679</v>
      </c>
      <c r="FC106" s="732">
        <v>0.97326799999999991</v>
      </c>
      <c r="FD106" s="732">
        <v>0</v>
      </c>
      <c r="FE106" s="732">
        <v>268279</v>
      </c>
      <c r="FF106" s="732">
        <v>57155</v>
      </c>
      <c r="FG106" s="732">
        <v>5.6818E-2</v>
      </c>
      <c r="FH106" s="732">
        <v>5.1494999999999999E-2</v>
      </c>
      <c r="FI106" s="732">
        <v>0</v>
      </c>
      <c r="FJ106" s="732">
        <v>0</v>
      </c>
      <c r="FK106" s="732">
        <v>347.39</v>
      </c>
      <c r="FL106" s="732">
        <v>2192256</v>
      </c>
      <c r="FM106" s="732">
        <v>0</v>
      </c>
      <c r="FN106" s="732">
        <v>0</v>
      </c>
      <c r="FO106" s="732">
        <v>0</v>
      </c>
      <c r="FP106" s="732">
        <v>0</v>
      </c>
      <c r="FQ106" s="732">
        <v>0</v>
      </c>
      <c r="FR106" s="732">
        <v>0</v>
      </c>
      <c r="FS106" s="732">
        <v>0</v>
      </c>
      <c r="FT106" s="732">
        <v>0</v>
      </c>
      <c r="FU106" s="732">
        <v>0</v>
      </c>
      <c r="FV106" s="732">
        <v>0</v>
      </c>
      <c r="FW106" s="732">
        <v>0</v>
      </c>
      <c r="FX106" s="732">
        <v>0</v>
      </c>
      <c r="FY106" s="732">
        <v>0</v>
      </c>
      <c r="FZ106" s="732">
        <v>0</v>
      </c>
      <c r="GA106" s="732">
        <v>0</v>
      </c>
      <c r="GB106" s="732">
        <v>0</v>
      </c>
      <c r="GC106" s="732">
        <v>0</v>
      </c>
      <c r="GD106" s="732">
        <v>0</v>
      </c>
      <c r="GF106" s="732">
        <v>0</v>
      </c>
      <c r="GG106" s="732">
        <v>0</v>
      </c>
      <c r="GH106" s="732">
        <v>0</v>
      </c>
      <c r="GI106" s="732">
        <v>0</v>
      </c>
      <c r="GJ106" s="732">
        <v>0</v>
      </c>
      <c r="GK106" s="732">
        <v>5145</v>
      </c>
      <c r="GL106" s="732">
        <v>17296</v>
      </c>
      <c r="GM106" s="732">
        <v>0</v>
      </c>
      <c r="GN106" s="732">
        <v>26516</v>
      </c>
      <c r="GO106" s="732">
        <v>0</v>
      </c>
      <c r="GP106" s="732">
        <v>2147113</v>
      </c>
      <c r="GQ106" s="732">
        <v>2147113</v>
      </c>
      <c r="GR106" s="732">
        <v>0</v>
      </c>
      <c r="GS106" s="732">
        <v>0</v>
      </c>
      <c r="GT106" s="732">
        <v>0</v>
      </c>
      <c r="HB106" s="732">
        <v>292382768</v>
      </c>
      <c r="HC106" s="732">
        <v>4.6019999999999998E-2</v>
      </c>
      <c r="HD106" s="732">
        <v>38434</v>
      </c>
      <c r="IE106" s="732">
        <v>0</v>
      </c>
    </row>
    <row r="107" spans="1:239" x14ac:dyDescent="0.2">
      <c r="A107" s="734">
        <v>101853</v>
      </c>
      <c r="B107" s="734">
        <v>31709</v>
      </c>
      <c r="C107" s="732">
        <v>35</v>
      </c>
      <c r="D107" s="732">
        <v>2021</v>
      </c>
      <c r="E107" s="732">
        <v>5392</v>
      </c>
      <c r="F107" s="732">
        <v>0</v>
      </c>
      <c r="G107" s="732">
        <v>1097.7380000000001</v>
      </c>
      <c r="H107" s="732">
        <v>1073.296</v>
      </c>
      <c r="I107" s="732">
        <v>1073.296</v>
      </c>
      <c r="J107" s="732">
        <v>1097.7380000000001</v>
      </c>
      <c r="K107" s="732">
        <v>0</v>
      </c>
      <c r="L107" s="732">
        <v>6541</v>
      </c>
      <c r="M107" s="732">
        <v>0</v>
      </c>
      <c r="N107" s="732">
        <v>0</v>
      </c>
      <c r="P107" s="732">
        <v>1242.905</v>
      </c>
      <c r="Q107" s="732">
        <v>0</v>
      </c>
      <c r="R107" s="732">
        <v>511547</v>
      </c>
      <c r="S107" s="732">
        <v>411.57400000000001</v>
      </c>
      <c r="U107" s="732">
        <v>357842</v>
      </c>
      <c r="V107" s="732">
        <v>563.85699999999997</v>
      </c>
      <c r="W107" s="732">
        <v>368819</v>
      </c>
      <c r="X107" s="732">
        <v>368819</v>
      </c>
      <c r="Z107" s="732">
        <v>0</v>
      </c>
      <c r="AA107" s="732">
        <v>1</v>
      </c>
      <c r="AB107" s="732">
        <v>1</v>
      </c>
      <c r="AC107" s="732">
        <v>0</v>
      </c>
      <c r="AD107" s="732" t="s">
        <v>318</v>
      </c>
      <c r="AE107" s="732">
        <v>0</v>
      </c>
      <c r="AH107" s="732">
        <v>0</v>
      </c>
      <c r="AI107" s="732">
        <v>0</v>
      </c>
      <c r="AJ107" s="732">
        <v>5104</v>
      </c>
      <c r="AK107" s="732" t="s">
        <v>787</v>
      </c>
      <c r="AL107" s="732" t="s">
        <v>100</v>
      </c>
      <c r="AM107" s="732">
        <v>0</v>
      </c>
      <c r="AN107" s="732">
        <v>0</v>
      </c>
      <c r="AO107" s="732">
        <v>0</v>
      </c>
      <c r="AP107" s="732">
        <v>0</v>
      </c>
      <c r="AQ107" s="732">
        <v>0</v>
      </c>
      <c r="AR107" s="732">
        <v>0</v>
      </c>
      <c r="AS107" s="732">
        <v>0</v>
      </c>
      <c r="AT107" s="732">
        <v>0</v>
      </c>
      <c r="AU107" s="732">
        <v>0</v>
      </c>
      <c r="AV107" s="732">
        <v>-285156</v>
      </c>
      <c r="AW107" s="732">
        <v>12160962</v>
      </c>
      <c r="AX107" s="732">
        <v>11963741</v>
      </c>
      <c r="AY107" s="732">
        <v>7549249</v>
      </c>
      <c r="AZ107" s="732">
        <v>511547</v>
      </c>
      <c r="BA107" s="732">
        <v>0</v>
      </c>
      <c r="BB107" s="732">
        <v>9739</v>
      </c>
      <c r="BC107" s="732">
        <v>9739</v>
      </c>
      <c r="BD107" s="732">
        <v>12.407</v>
      </c>
      <c r="BE107" s="732">
        <v>0</v>
      </c>
      <c r="BF107" s="732">
        <v>10301489</v>
      </c>
      <c r="BG107" s="732">
        <v>0</v>
      </c>
      <c r="BH107" s="732">
        <v>0</v>
      </c>
      <c r="BI107" s="732">
        <v>0</v>
      </c>
      <c r="BJ107" s="732">
        <v>12</v>
      </c>
      <c r="BK107" s="732">
        <v>0</v>
      </c>
      <c r="BL107" s="732">
        <v>0</v>
      </c>
      <c r="BM107" s="732">
        <v>0</v>
      </c>
      <c r="BN107" s="732">
        <v>0</v>
      </c>
      <c r="BO107" s="732">
        <v>0</v>
      </c>
      <c r="BP107" s="732">
        <v>0</v>
      </c>
      <c r="BQ107" s="732">
        <v>5392</v>
      </c>
      <c r="BR107" s="732">
        <v>1</v>
      </c>
      <c r="BS107" s="732">
        <v>0</v>
      </c>
      <c r="BT107" s="732">
        <v>0</v>
      </c>
      <c r="BU107" s="732">
        <v>0</v>
      </c>
      <c r="BV107" s="732">
        <v>0</v>
      </c>
      <c r="BW107" s="732">
        <v>0</v>
      </c>
      <c r="BX107" s="732">
        <v>0</v>
      </c>
      <c r="BY107" s="732">
        <v>0</v>
      </c>
      <c r="BZ107" s="732">
        <v>0</v>
      </c>
      <c r="CA107" s="732">
        <v>0</v>
      </c>
      <c r="CB107" s="732">
        <v>0</v>
      </c>
      <c r="CC107" s="732">
        <v>0</v>
      </c>
      <c r="CG107" s="732">
        <v>0</v>
      </c>
      <c r="CH107" s="732">
        <v>197221</v>
      </c>
      <c r="CI107" s="732">
        <v>0</v>
      </c>
      <c r="CJ107" s="732">
        <v>4</v>
      </c>
      <c r="CK107" s="732">
        <v>0</v>
      </c>
      <c r="CL107" s="732">
        <v>0</v>
      </c>
      <c r="CN107" s="732">
        <v>0</v>
      </c>
      <c r="CO107" s="732">
        <v>1</v>
      </c>
      <c r="CP107" s="732">
        <v>0</v>
      </c>
      <c r="CQ107" s="732">
        <v>0</v>
      </c>
      <c r="CR107" s="732">
        <v>1187.2</v>
      </c>
      <c r="CS107" s="732">
        <v>0</v>
      </c>
      <c r="CT107" s="732">
        <v>0</v>
      </c>
      <c r="CU107" s="732">
        <v>0</v>
      </c>
      <c r="CV107" s="732">
        <v>0</v>
      </c>
      <c r="CW107" s="732">
        <v>0</v>
      </c>
      <c r="CX107" s="732">
        <v>0</v>
      </c>
      <c r="CY107" s="732">
        <v>0</v>
      </c>
      <c r="CZ107" s="732">
        <v>0</v>
      </c>
      <c r="DA107" s="732">
        <v>1</v>
      </c>
      <c r="DB107" s="732">
        <v>7020429</v>
      </c>
      <c r="DC107" s="732">
        <v>0</v>
      </c>
      <c r="DD107" s="732">
        <v>0</v>
      </c>
      <c r="DE107" s="732">
        <v>2591544</v>
      </c>
      <c r="DF107" s="732">
        <v>2591544</v>
      </c>
      <c r="DG107" s="732">
        <v>1981</v>
      </c>
      <c r="DH107" s="732">
        <v>0</v>
      </c>
      <c r="DI107" s="732">
        <v>0</v>
      </c>
      <c r="DK107" s="732">
        <v>5392</v>
      </c>
      <c r="DL107" s="732">
        <v>0</v>
      </c>
      <c r="DM107" s="732">
        <v>593901</v>
      </c>
      <c r="DN107" s="732">
        <v>0</v>
      </c>
      <c r="DO107" s="732">
        <v>0</v>
      </c>
      <c r="DP107" s="732">
        <v>0</v>
      </c>
      <c r="DQ107" s="732">
        <v>0</v>
      </c>
      <c r="DR107" s="732">
        <v>0</v>
      </c>
      <c r="DS107" s="732">
        <v>0</v>
      </c>
      <c r="DT107" s="732">
        <v>0</v>
      </c>
      <c r="DU107" s="732">
        <v>0</v>
      </c>
      <c r="DV107" s="732">
        <v>0</v>
      </c>
      <c r="DW107" s="732">
        <v>0</v>
      </c>
      <c r="DX107" s="732">
        <v>0</v>
      </c>
      <c r="DY107" s="732">
        <v>0</v>
      </c>
      <c r="DZ107" s="732">
        <v>0</v>
      </c>
      <c r="EA107" s="732">
        <v>0</v>
      </c>
      <c r="EB107" s="732">
        <v>0</v>
      </c>
      <c r="EC107" s="732">
        <v>9.2569999999999997</v>
      </c>
      <c r="ED107" s="732">
        <v>66605</v>
      </c>
      <c r="EE107" s="732">
        <v>0</v>
      </c>
      <c r="EF107" s="732">
        <v>0</v>
      </c>
      <c r="EG107" s="732">
        <v>0</v>
      </c>
      <c r="EH107" s="732">
        <v>527296</v>
      </c>
      <c r="EI107" s="732">
        <v>0</v>
      </c>
      <c r="EJ107" s="732">
        <v>0</v>
      </c>
      <c r="EK107" s="732">
        <v>19.599</v>
      </c>
      <c r="EL107" s="732">
        <v>0</v>
      </c>
      <c r="EM107" s="732">
        <v>1.1990000000000001</v>
      </c>
      <c r="EN107" s="732">
        <v>3.6440000000000001</v>
      </c>
      <c r="EO107" s="732">
        <v>0</v>
      </c>
      <c r="EP107" s="732">
        <v>0</v>
      </c>
      <c r="EQ107" s="732">
        <v>24.442</v>
      </c>
      <c r="ER107" s="732">
        <v>0</v>
      </c>
      <c r="ES107" s="732">
        <v>80.614000000000004</v>
      </c>
      <c r="ET107" s="732">
        <v>0</v>
      </c>
      <c r="EU107" s="732">
        <v>511547</v>
      </c>
      <c r="EV107" s="732">
        <v>0</v>
      </c>
      <c r="EW107" s="732">
        <v>0</v>
      </c>
      <c r="EX107" s="732">
        <v>0</v>
      </c>
      <c r="EZ107" s="732">
        <v>10072885</v>
      </c>
      <c r="FA107" s="732">
        <v>0</v>
      </c>
      <c r="FB107" s="732">
        <v>10584432</v>
      </c>
      <c r="FC107" s="732">
        <v>0.97326799999999991</v>
      </c>
      <c r="FD107" s="732">
        <v>0</v>
      </c>
      <c r="FE107" s="732">
        <v>1558771</v>
      </c>
      <c r="FF107" s="732">
        <v>332085</v>
      </c>
      <c r="FG107" s="732">
        <v>5.6818E-2</v>
      </c>
      <c r="FH107" s="732">
        <v>5.1494999999999999E-2</v>
      </c>
      <c r="FI107" s="732">
        <v>0</v>
      </c>
      <c r="FJ107" s="732">
        <v>0</v>
      </c>
      <c r="FK107" s="732">
        <v>2018.4270000000001</v>
      </c>
      <c r="FL107" s="732">
        <v>12672509</v>
      </c>
      <c r="FM107" s="732">
        <v>0</v>
      </c>
      <c r="FN107" s="732">
        <v>0</v>
      </c>
      <c r="FO107" s="732">
        <v>0</v>
      </c>
      <c r="FP107" s="732">
        <v>0</v>
      </c>
      <c r="FQ107" s="732">
        <v>0</v>
      </c>
      <c r="FR107" s="732">
        <v>0</v>
      </c>
      <c r="FS107" s="732">
        <v>0</v>
      </c>
      <c r="FT107" s="732">
        <v>0</v>
      </c>
      <c r="FU107" s="732">
        <v>0</v>
      </c>
      <c r="FV107" s="732">
        <v>0</v>
      </c>
      <c r="FW107" s="732">
        <v>0</v>
      </c>
      <c r="FX107" s="732">
        <v>0</v>
      </c>
      <c r="FY107" s="732">
        <v>0</v>
      </c>
      <c r="FZ107" s="732">
        <v>0</v>
      </c>
      <c r="GA107" s="732">
        <v>0</v>
      </c>
      <c r="GB107" s="732">
        <v>0</v>
      </c>
      <c r="GC107" s="732">
        <v>0</v>
      </c>
      <c r="GD107" s="732">
        <v>0</v>
      </c>
      <c r="GF107" s="732">
        <v>0</v>
      </c>
      <c r="GG107" s="732">
        <v>0</v>
      </c>
      <c r="GH107" s="732">
        <v>0</v>
      </c>
      <c r="GI107" s="732">
        <v>0</v>
      </c>
      <c r="GJ107" s="732">
        <v>0</v>
      </c>
      <c r="GK107" s="732">
        <v>5068</v>
      </c>
      <c r="GL107" s="732">
        <v>32243</v>
      </c>
      <c r="GM107" s="732">
        <v>0</v>
      </c>
      <c r="GN107" s="732">
        <v>0</v>
      </c>
      <c r="GO107" s="732">
        <v>0</v>
      </c>
      <c r="GP107" s="732">
        <v>12475288</v>
      </c>
      <c r="GQ107" s="732">
        <v>12475288</v>
      </c>
      <c r="GR107" s="732">
        <v>0</v>
      </c>
      <c r="GS107" s="732">
        <v>0</v>
      </c>
      <c r="GT107" s="732">
        <v>0</v>
      </c>
      <c r="HB107" s="732">
        <v>292382768</v>
      </c>
      <c r="HC107" s="732">
        <v>4.6019999999999998E-2</v>
      </c>
      <c r="HD107" s="732">
        <v>197221</v>
      </c>
      <c r="IE107" s="732">
        <v>0</v>
      </c>
    </row>
    <row r="108" spans="1:239" x14ac:dyDescent="0.2">
      <c r="A108" s="734">
        <v>101855</v>
      </c>
      <c r="B108" s="734">
        <v>31709</v>
      </c>
      <c r="C108" s="732">
        <v>35</v>
      </c>
      <c r="D108" s="732">
        <v>2021</v>
      </c>
      <c r="E108" s="732">
        <v>5392</v>
      </c>
      <c r="F108" s="732">
        <v>0</v>
      </c>
      <c r="G108" s="732">
        <v>224.64500000000001</v>
      </c>
      <c r="H108" s="732">
        <v>221.78400000000002</v>
      </c>
      <c r="I108" s="732">
        <v>221.78400000000002</v>
      </c>
      <c r="J108" s="732">
        <v>224.64500000000001</v>
      </c>
      <c r="K108" s="732">
        <v>0</v>
      </c>
      <c r="L108" s="732">
        <v>6541</v>
      </c>
      <c r="M108" s="732">
        <v>0</v>
      </c>
      <c r="N108" s="732">
        <v>0</v>
      </c>
      <c r="P108" s="732">
        <v>227.417</v>
      </c>
      <c r="Q108" s="732">
        <v>0</v>
      </c>
      <c r="R108" s="732">
        <v>93599</v>
      </c>
      <c r="S108" s="732">
        <v>411.57400000000001</v>
      </c>
      <c r="U108" s="732">
        <v>65475</v>
      </c>
      <c r="V108" s="732">
        <v>0</v>
      </c>
      <c r="W108" s="732">
        <v>0</v>
      </c>
      <c r="X108" s="732">
        <v>0</v>
      </c>
      <c r="Z108" s="732">
        <v>0</v>
      </c>
      <c r="AA108" s="732">
        <v>1</v>
      </c>
      <c r="AB108" s="732">
        <v>1</v>
      </c>
      <c r="AC108" s="732">
        <v>0</v>
      </c>
      <c r="AD108" s="732" t="s">
        <v>318</v>
      </c>
      <c r="AE108" s="732">
        <v>0</v>
      </c>
      <c r="AH108" s="732">
        <v>0</v>
      </c>
      <c r="AI108" s="732">
        <v>0</v>
      </c>
      <c r="AJ108" s="732">
        <v>5104</v>
      </c>
      <c r="AK108" s="732" t="s">
        <v>787</v>
      </c>
      <c r="AL108" s="732" t="s">
        <v>2</v>
      </c>
      <c r="AM108" s="732">
        <v>0</v>
      </c>
      <c r="AN108" s="732">
        <v>0</v>
      </c>
      <c r="AO108" s="732">
        <v>0</v>
      </c>
      <c r="AP108" s="732">
        <v>0</v>
      </c>
      <c r="AQ108" s="732">
        <v>0</v>
      </c>
      <c r="AR108" s="732">
        <v>0</v>
      </c>
      <c r="AS108" s="732">
        <v>0</v>
      </c>
      <c r="AT108" s="732">
        <v>0</v>
      </c>
      <c r="AU108" s="732">
        <v>0</v>
      </c>
      <c r="AV108" s="732">
        <v>-94698</v>
      </c>
      <c r="AW108" s="732">
        <v>2124081</v>
      </c>
      <c r="AX108" s="732">
        <v>2083721</v>
      </c>
      <c r="AY108" s="732">
        <v>1323023</v>
      </c>
      <c r="AZ108" s="732">
        <v>93599</v>
      </c>
      <c r="BA108" s="732">
        <v>0</v>
      </c>
      <c r="BB108" s="732">
        <v>0</v>
      </c>
      <c r="BC108" s="732">
        <v>0</v>
      </c>
      <c r="BD108" s="732">
        <v>0</v>
      </c>
      <c r="BE108" s="732">
        <v>0</v>
      </c>
      <c r="BF108" s="732">
        <v>1791441</v>
      </c>
      <c r="BG108" s="732">
        <v>0</v>
      </c>
      <c r="BH108" s="732">
        <v>0</v>
      </c>
      <c r="BI108" s="732">
        <v>0</v>
      </c>
      <c r="BJ108" s="732">
        <v>12</v>
      </c>
      <c r="BK108" s="732">
        <v>0</v>
      </c>
      <c r="BL108" s="732">
        <v>0</v>
      </c>
      <c r="BM108" s="732">
        <v>0</v>
      </c>
      <c r="BN108" s="732">
        <v>0</v>
      </c>
      <c r="BO108" s="732">
        <v>0</v>
      </c>
      <c r="BP108" s="732">
        <v>0</v>
      </c>
      <c r="BQ108" s="732">
        <v>5392</v>
      </c>
      <c r="BR108" s="732">
        <v>1</v>
      </c>
      <c r="BS108" s="732">
        <v>0</v>
      </c>
      <c r="BT108" s="732">
        <v>0</v>
      </c>
      <c r="BU108" s="732">
        <v>0</v>
      </c>
      <c r="BV108" s="732">
        <v>0</v>
      </c>
      <c r="BW108" s="732">
        <v>0</v>
      </c>
      <c r="BX108" s="732">
        <v>0</v>
      </c>
      <c r="BY108" s="732">
        <v>0</v>
      </c>
      <c r="BZ108" s="732">
        <v>0</v>
      </c>
      <c r="CA108" s="732">
        <v>0</v>
      </c>
      <c r="CB108" s="732">
        <v>0</v>
      </c>
      <c r="CC108" s="732">
        <v>0</v>
      </c>
      <c r="CG108" s="732">
        <v>0</v>
      </c>
      <c r="CH108" s="732">
        <v>40360</v>
      </c>
      <c r="CI108" s="732">
        <v>0</v>
      </c>
      <c r="CJ108" s="732">
        <v>4</v>
      </c>
      <c r="CK108" s="732">
        <v>0</v>
      </c>
      <c r="CL108" s="732">
        <v>0</v>
      </c>
      <c r="CN108" s="732">
        <v>0</v>
      </c>
      <c r="CO108" s="732">
        <v>1</v>
      </c>
      <c r="CP108" s="732">
        <v>0</v>
      </c>
      <c r="CQ108" s="732">
        <v>0</v>
      </c>
      <c r="CR108" s="732">
        <v>214.76100000000002</v>
      </c>
      <c r="CS108" s="732">
        <v>0</v>
      </c>
      <c r="CT108" s="732">
        <v>0</v>
      </c>
      <c r="CU108" s="732">
        <v>0</v>
      </c>
      <c r="CV108" s="732">
        <v>0</v>
      </c>
      <c r="CW108" s="732">
        <v>0</v>
      </c>
      <c r="CX108" s="732">
        <v>0</v>
      </c>
      <c r="CY108" s="732">
        <v>0</v>
      </c>
      <c r="CZ108" s="732">
        <v>0</v>
      </c>
      <c r="DA108" s="732">
        <v>1</v>
      </c>
      <c r="DB108" s="732">
        <v>1450689</v>
      </c>
      <c r="DC108" s="732">
        <v>0</v>
      </c>
      <c r="DD108" s="732">
        <v>0</v>
      </c>
      <c r="DE108" s="732">
        <v>312228</v>
      </c>
      <c r="DF108" s="732">
        <v>312228</v>
      </c>
      <c r="DG108" s="732">
        <v>238.67000000000002</v>
      </c>
      <c r="DH108" s="732">
        <v>0</v>
      </c>
      <c r="DI108" s="732">
        <v>0</v>
      </c>
      <c r="DK108" s="732">
        <v>5392</v>
      </c>
      <c r="DL108" s="732">
        <v>0</v>
      </c>
      <c r="DM108" s="732">
        <v>77728</v>
      </c>
      <c r="DN108" s="732">
        <v>0</v>
      </c>
      <c r="DO108" s="732">
        <v>0</v>
      </c>
      <c r="DP108" s="732">
        <v>0</v>
      </c>
      <c r="DQ108" s="732">
        <v>0</v>
      </c>
      <c r="DR108" s="732">
        <v>0</v>
      </c>
      <c r="DS108" s="732">
        <v>0</v>
      </c>
      <c r="DT108" s="732">
        <v>0</v>
      </c>
      <c r="DU108" s="732">
        <v>0</v>
      </c>
      <c r="DV108" s="732">
        <v>0</v>
      </c>
      <c r="DW108" s="732">
        <v>0</v>
      </c>
      <c r="DX108" s="732">
        <v>0</v>
      </c>
      <c r="DY108" s="732">
        <v>0</v>
      </c>
      <c r="DZ108" s="732">
        <v>0</v>
      </c>
      <c r="EA108" s="732">
        <v>0</v>
      </c>
      <c r="EB108" s="732">
        <v>0</v>
      </c>
      <c r="EC108" s="732">
        <v>1.931</v>
      </c>
      <c r="ED108" s="732">
        <v>13894</v>
      </c>
      <c r="EE108" s="732">
        <v>0</v>
      </c>
      <c r="EF108" s="732">
        <v>0</v>
      </c>
      <c r="EG108" s="732">
        <v>0</v>
      </c>
      <c r="EH108" s="732">
        <v>63834</v>
      </c>
      <c r="EI108" s="732">
        <v>0</v>
      </c>
      <c r="EJ108" s="732">
        <v>0</v>
      </c>
      <c r="EK108" s="732">
        <v>2.2730000000000001</v>
      </c>
      <c r="EL108" s="732">
        <v>0</v>
      </c>
      <c r="EM108" s="732">
        <v>0</v>
      </c>
      <c r="EN108" s="732">
        <v>0.58800000000000008</v>
      </c>
      <c r="EO108" s="732">
        <v>0</v>
      </c>
      <c r="EP108" s="732">
        <v>0</v>
      </c>
      <c r="EQ108" s="732">
        <v>2.8610000000000002</v>
      </c>
      <c r="ER108" s="732">
        <v>0</v>
      </c>
      <c r="ES108" s="732">
        <v>9.7590000000000003</v>
      </c>
      <c r="ET108" s="732">
        <v>0</v>
      </c>
      <c r="EU108" s="732">
        <v>93599</v>
      </c>
      <c r="EV108" s="732">
        <v>0</v>
      </c>
      <c r="EW108" s="732">
        <v>0</v>
      </c>
      <c r="EX108" s="732">
        <v>0</v>
      </c>
      <c r="EZ108" s="732">
        <v>1754899</v>
      </c>
      <c r="FA108" s="732">
        <v>0</v>
      </c>
      <c r="FB108" s="732">
        <v>1848498</v>
      </c>
      <c r="FC108" s="732">
        <v>0.97326799999999991</v>
      </c>
      <c r="FD108" s="732">
        <v>0</v>
      </c>
      <c r="FE108" s="732">
        <v>271072</v>
      </c>
      <c r="FF108" s="732">
        <v>57750</v>
      </c>
      <c r="FG108" s="732">
        <v>5.6818E-2</v>
      </c>
      <c r="FH108" s="732">
        <v>5.1494999999999999E-2</v>
      </c>
      <c r="FI108" s="732">
        <v>0</v>
      </c>
      <c r="FJ108" s="732">
        <v>0</v>
      </c>
      <c r="FK108" s="732">
        <v>351.00700000000001</v>
      </c>
      <c r="FL108" s="732">
        <v>2217680</v>
      </c>
      <c r="FM108" s="732">
        <v>0</v>
      </c>
      <c r="FN108" s="732">
        <v>0</v>
      </c>
      <c r="FO108" s="732">
        <v>7853</v>
      </c>
      <c r="FP108" s="732">
        <v>0</v>
      </c>
      <c r="FQ108" s="732">
        <v>7853</v>
      </c>
      <c r="FR108" s="732">
        <v>7853</v>
      </c>
      <c r="FS108" s="732">
        <v>0</v>
      </c>
      <c r="FT108" s="732">
        <v>0</v>
      </c>
      <c r="FU108" s="732">
        <v>0</v>
      </c>
      <c r="FV108" s="732">
        <v>0</v>
      </c>
      <c r="FW108" s="732">
        <v>0</v>
      </c>
      <c r="FX108" s="732">
        <v>0</v>
      </c>
      <c r="FY108" s="732">
        <v>0</v>
      </c>
      <c r="FZ108" s="732">
        <v>0</v>
      </c>
      <c r="GA108" s="732">
        <v>0</v>
      </c>
      <c r="GB108" s="732">
        <v>0</v>
      </c>
      <c r="GC108" s="732">
        <v>0</v>
      </c>
      <c r="GD108" s="732">
        <v>0</v>
      </c>
      <c r="GF108" s="732">
        <v>0</v>
      </c>
      <c r="GG108" s="732">
        <v>0</v>
      </c>
      <c r="GH108" s="732">
        <v>0</v>
      </c>
      <c r="GI108" s="732">
        <v>0</v>
      </c>
      <c r="GJ108" s="732">
        <v>0</v>
      </c>
      <c r="GK108" s="732">
        <v>5111</v>
      </c>
      <c r="GL108" s="732">
        <v>5112</v>
      </c>
      <c r="GM108" s="732">
        <v>0</v>
      </c>
      <c r="GN108" s="732">
        <v>11565</v>
      </c>
      <c r="GO108" s="732">
        <v>0</v>
      </c>
      <c r="GP108" s="732">
        <v>2177320</v>
      </c>
      <c r="GQ108" s="732">
        <v>2177320</v>
      </c>
      <c r="GR108" s="732">
        <v>0</v>
      </c>
      <c r="GS108" s="732">
        <v>0</v>
      </c>
      <c r="GT108" s="732">
        <v>0</v>
      </c>
      <c r="HB108" s="732">
        <v>292382768</v>
      </c>
      <c r="HC108" s="732">
        <v>4.6019999999999998E-2</v>
      </c>
      <c r="HD108" s="732">
        <v>40360</v>
      </c>
      <c r="IE108" s="732">
        <v>0</v>
      </c>
    </row>
    <row r="109" spans="1:239" x14ac:dyDescent="0.2">
      <c r="A109" s="734">
        <v>101856</v>
      </c>
      <c r="B109" s="734">
        <v>31709</v>
      </c>
      <c r="C109" s="732">
        <v>35</v>
      </c>
      <c r="D109" s="732">
        <v>2021</v>
      </c>
      <c r="E109" s="732">
        <v>5392</v>
      </c>
      <c r="F109" s="732">
        <v>0</v>
      </c>
      <c r="G109" s="732">
        <v>634.82500000000005</v>
      </c>
      <c r="H109" s="732">
        <v>629.49300000000005</v>
      </c>
      <c r="I109" s="732">
        <v>629.49300000000005</v>
      </c>
      <c r="J109" s="732">
        <v>634.82500000000005</v>
      </c>
      <c r="K109" s="732">
        <v>0</v>
      </c>
      <c r="L109" s="732">
        <v>6541</v>
      </c>
      <c r="M109" s="732">
        <v>0</v>
      </c>
      <c r="N109" s="732">
        <v>0</v>
      </c>
      <c r="P109" s="732">
        <v>644.45500000000004</v>
      </c>
      <c r="Q109" s="732">
        <v>0</v>
      </c>
      <c r="R109" s="732">
        <v>265241</v>
      </c>
      <c r="S109" s="732">
        <v>411.57400000000001</v>
      </c>
      <c r="U109" s="732">
        <v>185544</v>
      </c>
      <c r="V109" s="732">
        <v>571.99200000000008</v>
      </c>
      <c r="W109" s="732">
        <v>374140</v>
      </c>
      <c r="X109" s="732">
        <v>374140</v>
      </c>
      <c r="Z109" s="732">
        <v>0</v>
      </c>
      <c r="AA109" s="732">
        <v>1</v>
      </c>
      <c r="AB109" s="732">
        <v>1</v>
      </c>
      <c r="AC109" s="732">
        <v>0</v>
      </c>
      <c r="AD109" s="732" t="s">
        <v>318</v>
      </c>
      <c r="AE109" s="732">
        <v>0</v>
      </c>
      <c r="AH109" s="732">
        <v>0</v>
      </c>
      <c r="AI109" s="732">
        <v>0</v>
      </c>
      <c r="AJ109" s="732">
        <v>5104</v>
      </c>
      <c r="AK109" s="732" t="s">
        <v>787</v>
      </c>
      <c r="AL109" s="732" t="s">
        <v>34</v>
      </c>
      <c r="AM109" s="732">
        <v>0</v>
      </c>
      <c r="AN109" s="732">
        <v>0</v>
      </c>
      <c r="AO109" s="732">
        <v>0</v>
      </c>
      <c r="AP109" s="732">
        <v>0</v>
      </c>
      <c r="AQ109" s="732">
        <v>0</v>
      </c>
      <c r="AR109" s="732">
        <v>0</v>
      </c>
      <c r="AS109" s="732">
        <v>0</v>
      </c>
      <c r="AT109" s="732">
        <v>0</v>
      </c>
      <c r="AU109" s="732">
        <v>0</v>
      </c>
      <c r="AV109" s="732">
        <v>-857942</v>
      </c>
      <c r="AW109" s="732">
        <v>6534783</v>
      </c>
      <c r="AX109" s="732">
        <v>6420729</v>
      </c>
      <c r="AY109" s="732">
        <v>3705891</v>
      </c>
      <c r="AZ109" s="732">
        <v>265241</v>
      </c>
      <c r="BA109" s="732">
        <v>0</v>
      </c>
      <c r="BB109" s="732">
        <v>1018</v>
      </c>
      <c r="BC109" s="732">
        <v>1018</v>
      </c>
      <c r="BD109" s="732">
        <v>1.2970000000000002</v>
      </c>
      <c r="BE109" s="732">
        <v>0</v>
      </c>
      <c r="BF109" s="732">
        <v>5520950</v>
      </c>
      <c r="BG109" s="732">
        <v>0</v>
      </c>
      <c r="BH109" s="732">
        <v>0</v>
      </c>
      <c r="BI109" s="732">
        <v>0</v>
      </c>
      <c r="BJ109" s="732">
        <v>12</v>
      </c>
      <c r="BK109" s="732">
        <v>0</v>
      </c>
      <c r="BL109" s="732">
        <v>0</v>
      </c>
      <c r="BM109" s="732">
        <v>0</v>
      </c>
      <c r="BN109" s="732">
        <v>0</v>
      </c>
      <c r="BO109" s="732">
        <v>0</v>
      </c>
      <c r="BP109" s="732">
        <v>0</v>
      </c>
      <c r="BQ109" s="732">
        <v>5392</v>
      </c>
      <c r="BR109" s="732">
        <v>1</v>
      </c>
      <c r="BS109" s="732">
        <v>0</v>
      </c>
      <c r="BT109" s="732">
        <v>0</v>
      </c>
      <c r="BU109" s="732">
        <v>0</v>
      </c>
      <c r="BV109" s="732">
        <v>0</v>
      </c>
      <c r="BW109" s="732">
        <v>0</v>
      </c>
      <c r="BX109" s="732">
        <v>0</v>
      </c>
      <c r="BY109" s="732">
        <v>0</v>
      </c>
      <c r="BZ109" s="732">
        <v>0</v>
      </c>
      <c r="CA109" s="732">
        <v>0</v>
      </c>
      <c r="CB109" s="732">
        <v>0</v>
      </c>
      <c r="CC109" s="732">
        <v>0</v>
      </c>
      <c r="CG109" s="732">
        <v>0</v>
      </c>
      <c r="CH109" s="732">
        <v>114054</v>
      </c>
      <c r="CI109" s="732">
        <v>0</v>
      </c>
      <c r="CJ109" s="732">
        <v>4</v>
      </c>
      <c r="CK109" s="732">
        <v>0</v>
      </c>
      <c r="CL109" s="732">
        <v>0</v>
      </c>
      <c r="CN109" s="732">
        <v>0</v>
      </c>
      <c r="CO109" s="732">
        <v>1</v>
      </c>
      <c r="CP109" s="732">
        <v>0</v>
      </c>
      <c r="CQ109" s="732">
        <v>0</v>
      </c>
      <c r="CR109" s="732">
        <v>574.27800000000002</v>
      </c>
      <c r="CS109" s="732">
        <v>0</v>
      </c>
      <c r="CT109" s="732">
        <v>0</v>
      </c>
      <c r="CU109" s="732">
        <v>0</v>
      </c>
      <c r="CV109" s="732">
        <v>0</v>
      </c>
      <c r="CW109" s="732">
        <v>0</v>
      </c>
      <c r="CX109" s="732">
        <v>0</v>
      </c>
      <c r="CY109" s="732">
        <v>0</v>
      </c>
      <c r="CZ109" s="732">
        <v>0</v>
      </c>
      <c r="DA109" s="732">
        <v>1</v>
      </c>
      <c r="DB109" s="732">
        <v>4117514</v>
      </c>
      <c r="DC109" s="732">
        <v>0</v>
      </c>
      <c r="DD109" s="732">
        <v>0</v>
      </c>
      <c r="DE109" s="732">
        <v>1060320</v>
      </c>
      <c r="DF109" s="732">
        <v>1060320</v>
      </c>
      <c r="DG109" s="732">
        <v>810.51800000000003</v>
      </c>
      <c r="DH109" s="732">
        <v>0</v>
      </c>
      <c r="DI109" s="732">
        <v>0</v>
      </c>
      <c r="DK109" s="732">
        <v>5392</v>
      </c>
      <c r="DL109" s="732">
        <v>0</v>
      </c>
      <c r="DM109" s="732">
        <v>119598</v>
      </c>
      <c r="DN109" s="732">
        <v>0</v>
      </c>
      <c r="DO109" s="732">
        <v>0</v>
      </c>
      <c r="DP109" s="732">
        <v>0</v>
      </c>
      <c r="DQ109" s="732">
        <v>0</v>
      </c>
      <c r="DR109" s="732">
        <v>0</v>
      </c>
      <c r="DS109" s="732">
        <v>0</v>
      </c>
      <c r="DT109" s="732">
        <v>0</v>
      </c>
      <c r="DU109" s="732">
        <v>0</v>
      </c>
      <c r="DV109" s="732">
        <v>0</v>
      </c>
      <c r="DW109" s="732">
        <v>0</v>
      </c>
      <c r="DX109" s="732">
        <v>0</v>
      </c>
      <c r="DY109" s="732">
        <v>0</v>
      </c>
      <c r="DZ109" s="732">
        <v>0</v>
      </c>
      <c r="EA109" s="732">
        <v>0</v>
      </c>
      <c r="EB109" s="732">
        <v>0</v>
      </c>
      <c r="EC109" s="732">
        <v>0.95300000000000007</v>
      </c>
      <c r="ED109" s="732">
        <v>6857</v>
      </c>
      <c r="EE109" s="732">
        <v>0</v>
      </c>
      <c r="EF109" s="732">
        <v>0</v>
      </c>
      <c r="EG109" s="732">
        <v>0</v>
      </c>
      <c r="EH109" s="732">
        <v>112741</v>
      </c>
      <c r="EI109" s="732">
        <v>0</v>
      </c>
      <c r="EJ109" s="732">
        <v>0</v>
      </c>
      <c r="EK109" s="732">
        <v>4.7120000000000006</v>
      </c>
      <c r="EL109" s="732">
        <v>0</v>
      </c>
      <c r="EM109" s="732">
        <v>0</v>
      </c>
      <c r="EN109" s="732">
        <v>0.62</v>
      </c>
      <c r="EO109" s="732">
        <v>0</v>
      </c>
      <c r="EP109" s="732">
        <v>0</v>
      </c>
      <c r="EQ109" s="732">
        <v>5.3319999999999999</v>
      </c>
      <c r="ER109" s="732">
        <v>0</v>
      </c>
      <c r="ES109" s="732">
        <v>17.236000000000001</v>
      </c>
      <c r="ET109" s="732">
        <v>0</v>
      </c>
      <c r="EU109" s="732">
        <v>265241</v>
      </c>
      <c r="EV109" s="732">
        <v>0</v>
      </c>
      <c r="EW109" s="732">
        <v>0</v>
      </c>
      <c r="EX109" s="732">
        <v>0</v>
      </c>
      <c r="EZ109" s="732">
        <v>5407349</v>
      </c>
      <c r="FA109" s="732">
        <v>0</v>
      </c>
      <c r="FB109" s="732">
        <v>5672590</v>
      </c>
      <c r="FC109" s="732">
        <v>0.97326799999999991</v>
      </c>
      <c r="FD109" s="732">
        <v>0</v>
      </c>
      <c r="FE109" s="732">
        <v>835403</v>
      </c>
      <c r="FF109" s="732">
        <v>177977</v>
      </c>
      <c r="FG109" s="732">
        <v>5.6818E-2</v>
      </c>
      <c r="FH109" s="732">
        <v>5.1494999999999999E-2</v>
      </c>
      <c r="FI109" s="732">
        <v>0</v>
      </c>
      <c r="FJ109" s="732">
        <v>0</v>
      </c>
      <c r="FK109" s="732">
        <v>1081.75</v>
      </c>
      <c r="FL109" s="732">
        <v>6800024</v>
      </c>
      <c r="FM109" s="732">
        <v>0</v>
      </c>
      <c r="FN109" s="732">
        <v>0</v>
      </c>
      <c r="FO109" s="732">
        <v>0</v>
      </c>
      <c r="FP109" s="732">
        <v>0</v>
      </c>
      <c r="FQ109" s="732">
        <v>0</v>
      </c>
      <c r="FR109" s="732">
        <v>0</v>
      </c>
      <c r="FS109" s="732">
        <v>0</v>
      </c>
      <c r="FT109" s="732">
        <v>0</v>
      </c>
      <c r="FU109" s="732">
        <v>0</v>
      </c>
      <c r="FV109" s="732">
        <v>0</v>
      </c>
      <c r="FW109" s="732">
        <v>0</v>
      </c>
      <c r="FX109" s="732">
        <v>0</v>
      </c>
      <c r="FY109" s="732">
        <v>0</v>
      </c>
      <c r="FZ109" s="732">
        <v>0</v>
      </c>
      <c r="GA109" s="732">
        <v>0</v>
      </c>
      <c r="GB109" s="732">
        <v>0</v>
      </c>
      <c r="GC109" s="732">
        <v>0</v>
      </c>
      <c r="GD109" s="732">
        <v>0</v>
      </c>
      <c r="GF109" s="732">
        <v>0</v>
      </c>
      <c r="GG109" s="732">
        <v>0</v>
      </c>
      <c r="GH109" s="732">
        <v>0</v>
      </c>
      <c r="GI109" s="732">
        <v>0</v>
      </c>
      <c r="GJ109" s="732">
        <v>0</v>
      </c>
      <c r="GK109" s="732">
        <v>5043</v>
      </c>
      <c r="GL109" s="732">
        <v>9296</v>
      </c>
      <c r="GM109" s="732">
        <v>0</v>
      </c>
      <c r="GN109" s="732">
        <v>0</v>
      </c>
      <c r="GO109" s="732">
        <v>0</v>
      </c>
      <c r="GP109" s="732">
        <v>6685970</v>
      </c>
      <c r="GQ109" s="732">
        <v>6685970</v>
      </c>
      <c r="GR109" s="732">
        <v>0</v>
      </c>
      <c r="GS109" s="732">
        <v>0</v>
      </c>
      <c r="GT109" s="732">
        <v>0</v>
      </c>
      <c r="HB109" s="732">
        <v>292382768</v>
      </c>
      <c r="HC109" s="732">
        <v>4.6019999999999998E-2</v>
      </c>
      <c r="HD109" s="732">
        <v>114054</v>
      </c>
      <c r="IE109" s="732">
        <v>432.2</v>
      </c>
    </row>
    <row r="110" spans="1:239" x14ac:dyDescent="0.2">
      <c r="A110" s="734">
        <v>101858</v>
      </c>
      <c r="B110" s="734">
        <v>31709</v>
      </c>
      <c r="C110" s="732">
        <v>35</v>
      </c>
      <c r="D110" s="732">
        <v>2021</v>
      </c>
      <c r="E110" s="732">
        <v>5392</v>
      </c>
      <c r="F110" s="732">
        <v>0</v>
      </c>
      <c r="G110" s="732">
        <v>5791.2470000000003</v>
      </c>
      <c r="H110" s="732">
        <v>5552.0470000000005</v>
      </c>
      <c r="I110" s="732">
        <v>5552.0470000000005</v>
      </c>
      <c r="J110" s="732">
        <v>5791.2470000000003</v>
      </c>
      <c r="K110" s="732">
        <v>0</v>
      </c>
      <c r="L110" s="732">
        <v>6541</v>
      </c>
      <c r="M110" s="732">
        <v>0</v>
      </c>
      <c r="N110" s="732">
        <v>0</v>
      </c>
      <c r="P110" s="732">
        <v>5288.9679999999998</v>
      </c>
      <c r="Q110" s="732">
        <v>0</v>
      </c>
      <c r="R110" s="732">
        <v>2176802</v>
      </c>
      <c r="S110" s="732">
        <v>411.57400000000001</v>
      </c>
      <c r="U110" s="732">
        <v>1522742</v>
      </c>
      <c r="V110" s="732">
        <v>1336.5930000000001</v>
      </c>
      <c r="W110" s="732">
        <v>874265</v>
      </c>
      <c r="X110" s="732">
        <v>874265</v>
      </c>
      <c r="Z110" s="732">
        <v>0</v>
      </c>
      <c r="AA110" s="732">
        <v>1</v>
      </c>
      <c r="AB110" s="732">
        <v>1</v>
      </c>
      <c r="AC110" s="732">
        <v>0</v>
      </c>
      <c r="AD110" s="732" t="s">
        <v>318</v>
      </c>
      <c r="AE110" s="732">
        <v>0</v>
      </c>
      <c r="AH110" s="732">
        <v>0</v>
      </c>
      <c r="AI110" s="732">
        <v>0</v>
      </c>
      <c r="AJ110" s="732">
        <v>5104</v>
      </c>
      <c r="AK110" s="732" t="s">
        <v>787</v>
      </c>
      <c r="AL110" s="732" t="s">
        <v>61</v>
      </c>
      <c r="AM110" s="732">
        <v>0</v>
      </c>
      <c r="AN110" s="732">
        <v>0</v>
      </c>
      <c r="AO110" s="732">
        <v>0</v>
      </c>
      <c r="AP110" s="732">
        <v>0</v>
      </c>
      <c r="AQ110" s="732">
        <v>0</v>
      </c>
      <c r="AR110" s="732">
        <v>0</v>
      </c>
      <c r="AS110" s="732">
        <v>0</v>
      </c>
      <c r="AT110" s="732">
        <v>0</v>
      </c>
      <c r="AU110" s="732">
        <v>0</v>
      </c>
      <c r="AV110" s="732">
        <v>-762848</v>
      </c>
      <c r="AW110" s="732">
        <v>54085537</v>
      </c>
      <c r="AX110" s="732">
        <v>52598792</v>
      </c>
      <c r="AY110" s="732">
        <v>33148460</v>
      </c>
      <c r="AZ110" s="732">
        <v>2571709</v>
      </c>
      <c r="BA110" s="732">
        <v>102.75</v>
      </c>
      <c r="BB110" s="732">
        <v>212878</v>
      </c>
      <c r="BC110" s="732">
        <v>212878</v>
      </c>
      <c r="BD110" s="732">
        <v>271.20999999999998</v>
      </c>
      <c r="BE110" s="732">
        <v>0</v>
      </c>
      <c r="BF110" s="732">
        <v>45231033</v>
      </c>
      <c r="BG110" s="732">
        <v>0</v>
      </c>
      <c r="BH110" s="732">
        <v>895</v>
      </c>
      <c r="BI110" s="732">
        <v>246125</v>
      </c>
      <c r="BJ110" s="732">
        <v>12</v>
      </c>
      <c r="BK110" s="732">
        <v>0</v>
      </c>
      <c r="BL110" s="732">
        <v>0</v>
      </c>
      <c r="BM110" s="732">
        <v>0</v>
      </c>
      <c r="BN110" s="732">
        <v>0</v>
      </c>
      <c r="BO110" s="732">
        <v>0</v>
      </c>
      <c r="BP110" s="732">
        <v>0</v>
      </c>
      <c r="BQ110" s="732">
        <v>5392</v>
      </c>
      <c r="BR110" s="732">
        <v>1</v>
      </c>
      <c r="BS110" s="732">
        <v>0</v>
      </c>
      <c r="BT110" s="732">
        <v>0</v>
      </c>
      <c r="BU110" s="732">
        <v>0</v>
      </c>
      <c r="BV110" s="732">
        <v>0</v>
      </c>
      <c r="BW110" s="732">
        <v>0</v>
      </c>
      <c r="BX110" s="732">
        <v>0</v>
      </c>
      <c r="BY110" s="732">
        <v>0</v>
      </c>
      <c r="BZ110" s="732">
        <v>0</v>
      </c>
      <c r="CA110" s="732">
        <v>148.78200000000001</v>
      </c>
      <c r="CB110" s="732">
        <v>148782</v>
      </c>
      <c r="CC110" s="732">
        <v>0</v>
      </c>
      <c r="CG110" s="732">
        <v>0</v>
      </c>
      <c r="CH110" s="732">
        <v>1091838</v>
      </c>
      <c r="CI110" s="732">
        <v>0</v>
      </c>
      <c r="CJ110" s="732">
        <v>4</v>
      </c>
      <c r="CK110" s="732">
        <v>0</v>
      </c>
      <c r="CL110" s="732">
        <v>0</v>
      </c>
      <c r="CN110" s="732">
        <v>0</v>
      </c>
      <c r="CO110" s="732">
        <v>1</v>
      </c>
      <c r="CP110" s="732">
        <v>0</v>
      </c>
      <c r="CQ110" s="732">
        <v>0</v>
      </c>
      <c r="CR110" s="732">
        <v>5129.9360000000006</v>
      </c>
      <c r="CS110" s="732">
        <v>0</v>
      </c>
      <c r="CT110" s="732">
        <v>0</v>
      </c>
      <c r="CU110" s="732">
        <v>0</v>
      </c>
      <c r="CV110" s="732">
        <v>0</v>
      </c>
      <c r="CW110" s="732">
        <v>0</v>
      </c>
      <c r="CX110" s="732">
        <v>0</v>
      </c>
      <c r="CY110" s="732">
        <v>0</v>
      </c>
      <c r="CZ110" s="732">
        <v>0</v>
      </c>
      <c r="DA110" s="732">
        <v>1</v>
      </c>
      <c r="DB110" s="732">
        <v>36315939</v>
      </c>
      <c r="DC110" s="732">
        <v>0</v>
      </c>
      <c r="DD110" s="732">
        <v>0</v>
      </c>
      <c r="DE110" s="732">
        <v>4764896</v>
      </c>
      <c r="DF110" s="732">
        <v>4764896</v>
      </c>
      <c r="DG110" s="732">
        <v>3642.33</v>
      </c>
      <c r="DH110" s="732">
        <v>0</v>
      </c>
      <c r="DI110" s="732">
        <v>0</v>
      </c>
      <c r="DK110" s="732">
        <v>5392</v>
      </c>
      <c r="DL110" s="732">
        <v>0</v>
      </c>
      <c r="DM110" s="732">
        <v>3334044</v>
      </c>
      <c r="DN110" s="732">
        <v>0</v>
      </c>
      <c r="DO110" s="732">
        <v>0</v>
      </c>
      <c r="DP110" s="732">
        <v>0</v>
      </c>
      <c r="DQ110" s="732">
        <v>0</v>
      </c>
      <c r="DR110" s="732">
        <v>0</v>
      </c>
      <c r="DS110" s="732">
        <v>0</v>
      </c>
      <c r="DT110" s="732">
        <v>0</v>
      </c>
      <c r="DU110" s="732">
        <v>0</v>
      </c>
      <c r="DV110" s="732">
        <v>0</v>
      </c>
      <c r="DW110" s="732">
        <v>0</v>
      </c>
      <c r="DX110" s="732">
        <v>0</v>
      </c>
      <c r="DY110" s="732">
        <v>0</v>
      </c>
      <c r="DZ110" s="732">
        <v>0</v>
      </c>
      <c r="EA110" s="732">
        <v>0</v>
      </c>
      <c r="EB110" s="732">
        <v>0</v>
      </c>
      <c r="EC110" s="732">
        <v>95.177000000000007</v>
      </c>
      <c r="ED110" s="732">
        <v>684808</v>
      </c>
      <c r="EE110" s="732">
        <v>0</v>
      </c>
      <c r="EF110" s="732">
        <v>0</v>
      </c>
      <c r="EG110" s="732">
        <v>0</v>
      </c>
      <c r="EH110" s="732">
        <v>2649236</v>
      </c>
      <c r="EI110" s="732">
        <v>0</v>
      </c>
      <c r="EJ110" s="732">
        <v>0</v>
      </c>
      <c r="EK110" s="732">
        <v>100.65700000000001</v>
      </c>
      <c r="EL110" s="732">
        <v>0</v>
      </c>
      <c r="EM110" s="732">
        <v>19.644000000000002</v>
      </c>
      <c r="EN110" s="732">
        <v>8.7590000000000003</v>
      </c>
      <c r="EO110" s="732">
        <v>0</v>
      </c>
      <c r="EP110" s="732">
        <v>0</v>
      </c>
      <c r="EQ110" s="732">
        <v>129.19999999999999</v>
      </c>
      <c r="ER110" s="732">
        <v>0.14000000000000001</v>
      </c>
      <c r="ES110" s="732">
        <v>405.02</v>
      </c>
      <c r="ET110" s="732">
        <v>51375</v>
      </c>
      <c r="EU110" s="732">
        <v>2571709</v>
      </c>
      <c r="EV110" s="732">
        <v>0</v>
      </c>
      <c r="EW110" s="732">
        <v>0</v>
      </c>
      <c r="EX110" s="732">
        <v>0</v>
      </c>
      <c r="EZ110" s="732">
        <v>44296559</v>
      </c>
      <c r="FA110" s="732">
        <v>0</v>
      </c>
      <c r="FB110" s="732">
        <v>46868268</v>
      </c>
      <c r="FC110" s="732">
        <v>0.97326799999999991</v>
      </c>
      <c r="FD110" s="732">
        <v>0</v>
      </c>
      <c r="FE110" s="732">
        <v>6844139</v>
      </c>
      <c r="FF110" s="732">
        <v>1458094</v>
      </c>
      <c r="FG110" s="732">
        <v>5.6818E-2</v>
      </c>
      <c r="FH110" s="732">
        <v>5.1494999999999999E-2</v>
      </c>
      <c r="FI110" s="732">
        <v>0</v>
      </c>
      <c r="FJ110" s="732">
        <v>0</v>
      </c>
      <c r="FK110" s="732">
        <v>8862.3630000000012</v>
      </c>
      <c r="FL110" s="732">
        <v>56262339</v>
      </c>
      <c r="FM110" s="732">
        <v>0</v>
      </c>
      <c r="FN110" s="732">
        <v>0</v>
      </c>
      <c r="FO110" s="732">
        <v>0</v>
      </c>
      <c r="FP110" s="732">
        <v>0</v>
      </c>
      <c r="FQ110" s="732">
        <v>0</v>
      </c>
      <c r="FR110" s="732">
        <v>0</v>
      </c>
      <c r="FS110" s="732">
        <v>0</v>
      </c>
      <c r="FT110" s="732">
        <v>0</v>
      </c>
      <c r="FU110" s="732">
        <v>0</v>
      </c>
      <c r="FV110" s="732">
        <v>0</v>
      </c>
      <c r="FW110" s="732">
        <v>0</v>
      </c>
      <c r="FX110" s="732">
        <v>0</v>
      </c>
      <c r="FY110" s="732">
        <v>0</v>
      </c>
      <c r="FZ110" s="732">
        <v>0</v>
      </c>
      <c r="GA110" s="732">
        <v>0</v>
      </c>
      <c r="GB110" s="732">
        <v>971339</v>
      </c>
      <c r="GC110" s="732">
        <v>971339</v>
      </c>
      <c r="GD110" s="732">
        <v>110</v>
      </c>
      <c r="GF110" s="732">
        <v>0</v>
      </c>
      <c r="GG110" s="732">
        <v>0</v>
      </c>
      <c r="GH110" s="732">
        <v>0</v>
      </c>
      <c r="GI110" s="732">
        <v>0</v>
      </c>
      <c r="GJ110" s="732">
        <v>0</v>
      </c>
      <c r="GK110" s="732">
        <v>5121</v>
      </c>
      <c r="GL110" s="732">
        <v>18083</v>
      </c>
      <c r="GM110" s="732">
        <v>0</v>
      </c>
      <c r="GN110" s="732">
        <v>0</v>
      </c>
      <c r="GO110" s="732">
        <v>0</v>
      </c>
      <c r="GP110" s="732">
        <v>55170501</v>
      </c>
      <c r="GQ110" s="732">
        <v>55170501</v>
      </c>
      <c r="GR110" s="732">
        <v>0</v>
      </c>
      <c r="GS110" s="732">
        <v>0</v>
      </c>
      <c r="GT110" s="732">
        <v>0</v>
      </c>
      <c r="HB110" s="732">
        <v>292382768</v>
      </c>
      <c r="HC110" s="732">
        <v>4.6019999999999998E-2</v>
      </c>
      <c r="HD110" s="732">
        <v>1040463</v>
      </c>
      <c r="IE110" s="732">
        <v>0</v>
      </c>
    </row>
    <row r="111" spans="1:239" x14ac:dyDescent="0.2">
      <c r="A111" s="734">
        <v>101859</v>
      </c>
      <c r="B111" s="734">
        <v>31709</v>
      </c>
      <c r="C111" s="732">
        <v>35</v>
      </c>
      <c r="D111" s="732">
        <v>2021</v>
      </c>
      <c r="E111" s="732">
        <v>5392</v>
      </c>
      <c r="F111" s="732">
        <v>0</v>
      </c>
      <c r="G111" s="732">
        <v>470.79200000000003</v>
      </c>
      <c r="H111" s="732">
        <v>461.14300000000003</v>
      </c>
      <c r="I111" s="732">
        <v>461.14300000000003</v>
      </c>
      <c r="J111" s="732">
        <v>470.79200000000003</v>
      </c>
      <c r="K111" s="732">
        <v>0</v>
      </c>
      <c r="L111" s="732">
        <v>6541</v>
      </c>
      <c r="M111" s="732">
        <v>0</v>
      </c>
      <c r="N111" s="732">
        <v>0</v>
      </c>
      <c r="P111" s="732">
        <v>505.73</v>
      </c>
      <c r="Q111" s="732">
        <v>0</v>
      </c>
      <c r="R111" s="732">
        <v>208145</v>
      </c>
      <c r="S111" s="732">
        <v>411.57400000000001</v>
      </c>
      <c r="U111" s="732">
        <v>145604</v>
      </c>
      <c r="V111" s="732">
        <v>274.488</v>
      </c>
      <c r="W111" s="732">
        <v>179543</v>
      </c>
      <c r="X111" s="732">
        <v>179543</v>
      </c>
      <c r="Z111" s="732">
        <v>0</v>
      </c>
      <c r="AA111" s="732">
        <v>1</v>
      </c>
      <c r="AB111" s="732">
        <v>1</v>
      </c>
      <c r="AC111" s="732">
        <v>0</v>
      </c>
      <c r="AD111" s="732" t="s">
        <v>318</v>
      </c>
      <c r="AE111" s="732">
        <v>0</v>
      </c>
      <c r="AH111" s="732">
        <v>0</v>
      </c>
      <c r="AI111" s="732">
        <v>0</v>
      </c>
      <c r="AJ111" s="732">
        <v>5104</v>
      </c>
      <c r="AK111" s="732" t="s">
        <v>787</v>
      </c>
      <c r="AL111" s="732" t="s">
        <v>351</v>
      </c>
      <c r="AM111" s="732">
        <v>0</v>
      </c>
      <c r="AN111" s="732">
        <v>0</v>
      </c>
      <c r="AO111" s="732">
        <v>0</v>
      </c>
      <c r="AP111" s="732">
        <v>0</v>
      </c>
      <c r="AQ111" s="732">
        <v>0</v>
      </c>
      <c r="AR111" s="732">
        <v>0</v>
      </c>
      <c r="AS111" s="732">
        <v>0</v>
      </c>
      <c r="AT111" s="732">
        <v>0</v>
      </c>
      <c r="AU111" s="732">
        <v>0</v>
      </c>
      <c r="AV111" s="732">
        <v>-406404</v>
      </c>
      <c r="AW111" s="732">
        <v>4704901</v>
      </c>
      <c r="AX111" s="732">
        <v>4620318</v>
      </c>
      <c r="AY111" s="732">
        <v>2884749</v>
      </c>
      <c r="AZ111" s="732">
        <v>208145</v>
      </c>
      <c r="BA111" s="732">
        <v>0</v>
      </c>
      <c r="BB111" s="732">
        <v>0</v>
      </c>
      <c r="BC111" s="732">
        <v>0</v>
      </c>
      <c r="BD111" s="732">
        <v>0</v>
      </c>
      <c r="BE111" s="732">
        <v>0</v>
      </c>
      <c r="BF111" s="732">
        <v>3987111</v>
      </c>
      <c r="BG111" s="732">
        <v>0</v>
      </c>
      <c r="BH111" s="732">
        <v>0</v>
      </c>
      <c r="BI111" s="732">
        <v>0</v>
      </c>
      <c r="BJ111" s="732">
        <v>12</v>
      </c>
      <c r="BK111" s="732">
        <v>0</v>
      </c>
      <c r="BL111" s="732">
        <v>0</v>
      </c>
      <c r="BM111" s="732">
        <v>0</v>
      </c>
      <c r="BN111" s="732">
        <v>0</v>
      </c>
      <c r="BO111" s="732">
        <v>0</v>
      </c>
      <c r="BP111" s="732">
        <v>0</v>
      </c>
      <c r="BQ111" s="732">
        <v>5392</v>
      </c>
      <c r="BR111" s="732">
        <v>1</v>
      </c>
      <c r="BS111" s="732">
        <v>0</v>
      </c>
      <c r="BT111" s="732">
        <v>0</v>
      </c>
      <c r="BU111" s="732">
        <v>0</v>
      </c>
      <c r="BV111" s="732">
        <v>0</v>
      </c>
      <c r="BW111" s="732">
        <v>0</v>
      </c>
      <c r="BX111" s="732">
        <v>0</v>
      </c>
      <c r="BY111" s="732">
        <v>0</v>
      </c>
      <c r="BZ111" s="732">
        <v>0</v>
      </c>
      <c r="CA111" s="732">
        <v>0</v>
      </c>
      <c r="CB111" s="732">
        <v>0</v>
      </c>
      <c r="CC111" s="732">
        <v>0</v>
      </c>
      <c r="CG111" s="732">
        <v>0</v>
      </c>
      <c r="CH111" s="732">
        <v>84583</v>
      </c>
      <c r="CI111" s="732">
        <v>0</v>
      </c>
      <c r="CJ111" s="732">
        <v>4</v>
      </c>
      <c r="CK111" s="732">
        <v>0</v>
      </c>
      <c r="CL111" s="732">
        <v>0</v>
      </c>
      <c r="CN111" s="732">
        <v>0</v>
      </c>
      <c r="CO111" s="732">
        <v>1</v>
      </c>
      <c r="CP111" s="732">
        <v>0</v>
      </c>
      <c r="CQ111" s="732">
        <v>0</v>
      </c>
      <c r="CR111" s="732">
        <v>481.154</v>
      </c>
      <c r="CS111" s="732">
        <v>0</v>
      </c>
      <c r="CT111" s="732">
        <v>0</v>
      </c>
      <c r="CU111" s="732">
        <v>0</v>
      </c>
      <c r="CV111" s="732">
        <v>0</v>
      </c>
      <c r="CW111" s="732">
        <v>0</v>
      </c>
      <c r="CX111" s="732">
        <v>0</v>
      </c>
      <c r="CY111" s="732">
        <v>0</v>
      </c>
      <c r="CZ111" s="732">
        <v>0</v>
      </c>
      <c r="DA111" s="732">
        <v>1</v>
      </c>
      <c r="DB111" s="732">
        <v>3016336</v>
      </c>
      <c r="DC111" s="732">
        <v>0</v>
      </c>
      <c r="DD111" s="732">
        <v>0</v>
      </c>
      <c r="DE111" s="732">
        <v>631429</v>
      </c>
      <c r="DF111" s="732">
        <v>631429</v>
      </c>
      <c r="DG111" s="732">
        <v>482.67</v>
      </c>
      <c r="DH111" s="732">
        <v>0</v>
      </c>
      <c r="DI111" s="732">
        <v>0</v>
      </c>
      <c r="DK111" s="732">
        <v>5392</v>
      </c>
      <c r="DL111" s="732">
        <v>0</v>
      </c>
      <c r="DM111" s="732">
        <v>269314</v>
      </c>
      <c r="DN111" s="732">
        <v>0</v>
      </c>
      <c r="DO111" s="732">
        <v>0</v>
      </c>
      <c r="DP111" s="732">
        <v>0</v>
      </c>
      <c r="DQ111" s="732">
        <v>0</v>
      </c>
      <c r="DR111" s="732">
        <v>0</v>
      </c>
      <c r="DS111" s="732">
        <v>0</v>
      </c>
      <c r="DT111" s="732">
        <v>0</v>
      </c>
      <c r="DU111" s="732">
        <v>0</v>
      </c>
      <c r="DV111" s="732">
        <v>0</v>
      </c>
      <c r="DW111" s="732">
        <v>0</v>
      </c>
      <c r="DX111" s="732">
        <v>0</v>
      </c>
      <c r="DY111" s="732">
        <v>0</v>
      </c>
      <c r="DZ111" s="732">
        <v>0</v>
      </c>
      <c r="EA111" s="732">
        <v>0</v>
      </c>
      <c r="EB111" s="732">
        <v>0</v>
      </c>
      <c r="EC111" s="732">
        <v>9.6130000000000013</v>
      </c>
      <c r="ED111" s="732">
        <v>69166</v>
      </c>
      <c r="EE111" s="732">
        <v>0</v>
      </c>
      <c r="EF111" s="732">
        <v>0</v>
      </c>
      <c r="EG111" s="732">
        <v>0</v>
      </c>
      <c r="EH111" s="732">
        <v>200148</v>
      </c>
      <c r="EI111" s="732">
        <v>0</v>
      </c>
      <c r="EJ111" s="732">
        <v>0</v>
      </c>
      <c r="EK111" s="732">
        <v>8.8230000000000004</v>
      </c>
      <c r="EL111" s="732">
        <v>0</v>
      </c>
      <c r="EM111" s="732">
        <v>0</v>
      </c>
      <c r="EN111" s="732">
        <v>0.82600000000000007</v>
      </c>
      <c r="EO111" s="732">
        <v>0</v>
      </c>
      <c r="EP111" s="732">
        <v>0</v>
      </c>
      <c r="EQ111" s="732">
        <v>9.6490000000000009</v>
      </c>
      <c r="ER111" s="732">
        <v>0</v>
      </c>
      <c r="ES111" s="732">
        <v>30.599</v>
      </c>
      <c r="ET111" s="732">
        <v>0</v>
      </c>
      <c r="EU111" s="732">
        <v>208145</v>
      </c>
      <c r="EV111" s="732">
        <v>0</v>
      </c>
      <c r="EW111" s="732">
        <v>0</v>
      </c>
      <c r="EX111" s="732">
        <v>0</v>
      </c>
      <c r="EZ111" s="732">
        <v>3888477</v>
      </c>
      <c r="FA111" s="732">
        <v>0</v>
      </c>
      <c r="FB111" s="732">
        <v>4096622</v>
      </c>
      <c r="FC111" s="732">
        <v>0.97326799999999991</v>
      </c>
      <c r="FD111" s="732">
        <v>0</v>
      </c>
      <c r="FE111" s="732">
        <v>603310</v>
      </c>
      <c r="FF111" s="732">
        <v>128531</v>
      </c>
      <c r="FG111" s="732">
        <v>5.6818E-2</v>
      </c>
      <c r="FH111" s="732">
        <v>5.1494999999999999E-2</v>
      </c>
      <c r="FI111" s="732">
        <v>0</v>
      </c>
      <c r="FJ111" s="732">
        <v>0</v>
      </c>
      <c r="FK111" s="732">
        <v>781.21600000000001</v>
      </c>
      <c r="FL111" s="732">
        <v>4913046</v>
      </c>
      <c r="FM111" s="732">
        <v>0</v>
      </c>
      <c r="FN111" s="732">
        <v>0</v>
      </c>
      <c r="FO111" s="732">
        <v>0</v>
      </c>
      <c r="FP111" s="732">
        <v>0</v>
      </c>
      <c r="FQ111" s="732">
        <v>0</v>
      </c>
      <c r="FR111" s="732">
        <v>0</v>
      </c>
      <c r="FS111" s="732">
        <v>0</v>
      </c>
      <c r="FT111" s="732">
        <v>0</v>
      </c>
      <c r="FU111" s="732">
        <v>0</v>
      </c>
      <c r="FV111" s="732">
        <v>0</v>
      </c>
      <c r="FW111" s="732">
        <v>0</v>
      </c>
      <c r="FX111" s="732">
        <v>0</v>
      </c>
      <c r="FY111" s="732">
        <v>0</v>
      </c>
      <c r="FZ111" s="732">
        <v>0</v>
      </c>
      <c r="GA111" s="732">
        <v>0</v>
      </c>
      <c r="GB111" s="732">
        <v>0</v>
      </c>
      <c r="GC111" s="732">
        <v>0</v>
      </c>
      <c r="GD111" s="732">
        <v>0</v>
      </c>
      <c r="GF111" s="732">
        <v>0</v>
      </c>
      <c r="GG111" s="732">
        <v>0</v>
      </c>
      <c r="GH111" s="732">
        <v>0</v>
      </c>
      <c r="GI111" s="732">
        <v>0</v>
      </c>
      <c r="GJ111" s="732">
        <v>0</v>
      </c>
      <c r="GK111" s="732">
        <v>4971</v>
      </c>
      <c r="GL111" s="732">
        <v>6412</v>
      </c>
      <c r="GM111" s="732">
        <v>0</v>
      </c>
      <c r="GN111" s="732">
        <v>0</v>
      </c>
      <c r="GO111" s="732">
        <v>0</v>
      </c>
      <c r="GP111" s="732">
        <v>4828463</v>
      </c>
      <c r="GQ111" s="732">
        <v>4828463</v>
      </c>
      <c r="GR111" s="732">
        <v>0</v>
      </c>
      <c r="GS111" s="732">
        <v>0</v>
      </c>
      <c r="GT111" s="732">
        <v>0</v>
      </c>
      <c r="HB111" s="732">
        <v>292382768</v>
      </c>
      <c r="HC111" s="732">
        <v>4.6019999999999998E-2</v>
      </c>
      <c r="HD111" s="732">
        <v>84583</v>
      </c>
      <c r="IE111" s="732">
        <v>0</v>
      </c>
    </row>
    <row r="112" spans="1:239" x14ac:dyDescent="0.2">
      <c r="A112" s="734">
        <v>101861</v>
      </c>
      <c r="B112" s="734">
        <v>31709</v>
      </c>
      <c r="C112" s="732">
        <v>35</v>
      </c>
      <c r="D112" s="732">
        <v>2021</v>
      </c>
      <c r="E112" s="732">
        <v>5392</v>
      </c>
      <c r="F112" s="732">
        <v>0</v>
      </c>
      <c r="G112" s="732">
        <v>643.42700000000002</v>
      </c>
      <c r="H112" s="732">
        <v>627.04</v>
      </c>
      <c r="I112" s="732">
        <v>627.04</v>
      </c>
      <c r="J112" s="732">
        <v>643.42700000000002</v>
      </c>
      <c r="K112" s="732">
        <v>0</v>
      </c>
      <c r="L112" s="732">
        <v>6541</v>
      </c>
      <c r="M112" s="732">
        <v>0</v>
      </c>
      <c r="N112" s="732">
        <v>0</v>
      </c>
      <c r="P112" s="732">
        <v>776.62800000000004</v>
      </c>
      <c r="Q112" s="732">
        <v>0</v>
      </c>
      <c r="R112" s="732">
        <v>319640</v>
      </c>
      <c r="S112" s="732">
        <v>411.57400000000001</v>
      </c>
      <c r="U112" s="732">
        <v>223598</v>
      </c>
      <c r="V112" s="732">
        <v>13.184000000000001</v>
      </c>
      <c r="W112" s="732">
        <v>8624</v>
      </c>
      <c r="X112" s="732">
        <v>8624</v>
      </c>
      <c r="Z112" s="732">
        <v>0</v>
      </c>
      <c r="AA112" s="732">
        <v>1</v>
      </c>
      <c r="AB112" s="732">
        <v>1</v>
      </c>
      <c r="AC112" s="732">
        <v>0</v>
      </c>
      <c r="AD112" s="732" t="s">
        <v>318</v>
      </c>
      <c r="AE112" s="732">
        <v>0</v>
      </c>
      <c r="AH112" s="732">
        <v>0</v>
      </c>
      <c r="AI112" s="732">
        <v>0</v>
      </c>
      <c r="AJ112" s="732">
        <v>5104</v>
      </c>
      <c r="AK112" s="732" t="s">
        <v>787</v>
      </c>
      <c r="AL112" s="732" t="s">
        <v>352</v>
      </c>
      <c r="AM112" s="732">
        <v>0</v>
      </c>
      <c r="AN112" s="732">
        <v>0</v>
      </c>
      <c r="AO112" s="732">
        <v>0</v>
      </c>
      <c r="AP112" s="732">
        <v>0</v>
      </c>
      <c r="AQ112" s="732">
        <v>0</v>
      </c>
      <c r="AR112" s="732">
        <v>0</v>
      </c>
      <c r="AS112" s="732">
        <v>0</v>
      </c>
      <c r="AT112" s="732">
        <v>0</v>
      </c>
      <c r="AU112" s="732">
        <v>0</v>
      </c>
      <c r="AV112" s="732">
        <v>-644895</v>
      </c>
      <c r="AW112" s="732">
        <v>7198425</v>
      </c>
      <c r="AX112" s="732">
        <v>6765846</v>
      </c>
      <c r="AY112" s="732">
        <v>4563167</v>
      </c>
      <c r="AZ112" s="732">
        <v>636620</v>
      </c>
      <c r="BA112" s="732">
        <v>0</v>
      </c>
      <c r="BB112" s="732">
        <v>25117</v>
      </c>
      <c r="BC112" s="732">
        <v>25117</v>
      </c>
      <c r="BD112" s="732">
        <v>32</v>
      </c>
      <c r="BE112" s="732">
        <v>0</v>
      </c>
      <c r="BF112" s="732">
        <v>5755281</v>
      </c>
      <c r="BG112" s="732">
        <v>0</v>
      </c>
      <c r="BH112" s="732">
        <v>0</v>
      </c>
      <c r="BI112" s="732">
        <v>0</v>
      </c>
      <c r="BJ112" s="732">
        <v>12</v>
      </c>
      <c r="BK112" s="732">
        <v>0</v>
      </c>
      <c r="BL112" s="732">
        <v>0</v>
      </c>
      <c r="BM112" s="732">
        <v>0</v>
      </c>
      <c r="BN112" s="732">
        <v>0</v>
      </c>
      <c r="BO112" s="732">
        <v>0</v>
      </c>
      <c r="BP112" s="732">
        <v>0</v>
      </c>
      <c r="BQ112" s="732">
        <v>5392</v>
      </c>
      <c r="BR112" s="732">
        <v>1</v>
      </c>
      <c r="BS112" s="732">
        <v>0</v>
      </c>
      <c r="BT112" s="732">
        <v>0</v>
      </c>
      <c r="BU112" s="732">
        <v>0</v>
      </c>
      <c r="BV112" s="732">
        <v>0</v>
      </c>
      <c r="BW112" s="732">
        <v>0</v>
      </c>
      <c r="BX112" s="732">
        <v>0</v>
      </c>
      <c r="BY112" s="732">
        <v>0</v>
      </c>
      <c r="BZ112" s="732">
        <v>0</v>
      </c>
      <c r="CA112" s="732">
        <v>316.98</v>
      </c>
      <c r="CB112" s="732">
        <v>316980</v>
      </c>
      <c r="CC112" s="732">
        <v>0</v>
      </c>
      <c r="CG112" s="732">
        <v>0</v>
      </c>
      <c r="CH112" s="732">
        <v>115599</v>
      </c>
      <c r="CI112" s="732">
        <v>0</v>
      </c>
      <c r="CJ112" s="732">
        <v>5</v>
      </c>
      <c r="CK112" s="732">
        <v>0</v>
      </c>
      <c r="CL112" s="732">
        <v>0</v>
      </c>
      <c r="CN112" s="732">
        <v>0</v>
      </c>
      <c r="CO112" s="732">
        <v>1</v>
      </c>
      <c r="CP112" s="732">
        <v>0</v>
      </c>
      <c r="CQ112" s="732">
        <v>0</v>
      </c>
      <c r="CR112" s="732">
        <v>718.25300000000004</v>
      </c>
      <c r="CS112" s="732">
        <v>0</v>
      </c>
      <c r="CT112" s="732">
        <v>0</v>
      </c>
      <c r="CU112" s="732">
        <v>0</v>
      </c>
      <c r="CV112" s="732">
        <v>0</v>
      </c>
      <c r="CW112" s="732">
        <v>0</v>
      </c>
      <c r="CX112" s="732">
        <v>0</v>
      </c>
      <c r="CY112" s="732">
        <v>0</v>
      </c>
      <c r="CZ112" s="732">
        <v>0</v>
      </c>
      <c r="DA112" s="732">
        <v>1</v>
      </c>
      <c r="DB112" s="732">
        <v>4101469</v>
      </c>
      <c r="DC112" s="732">
        <v>0</v>
      </c>
      <c r="DD112" s="732">
        <v>0</v>
      </c>
      <c r="DE112" s="732">
        <v>1245184</v>
      </c>
      <c r="DF112" s="732">
        <v>1245184</v>
      </c>
      <c r="DG112" s="732">
        <v>951.83</v>
      </c>
      <c r="DH112" s="732">
        <v>0</v>
      </c>
      <c r="DI112" s="732">
        <v>0</v>
      </c>
      <c r="DK112" s="732">
        <v>5392</v>
      </c>
      <c r="DL112" s="732">
        <v>0</v>
      </c>
      <c r="DM112" s="732">
        <v>532963</v>
      </c>
      <c r="DN112" s="732">
        <v>0</v>
      </c>
      <c r="DO112" s="732">
        <v>0</v>
      </c>
      <c r="DP112" s="732">
        <v>0</v>
      </c>
      <c r="DQ112" s="732">
        <v>0</v>
      </c>
      <c r="DR112" s="732">
        <v>0</v>
      </c>
      <c r="DS112" s="732">
        <v>0</v>
      </c>
      <c r="DT112" s="732">
        <v>0</v>
      </c>
      <c r="DU112" s="732">
        <v>0</v>
      </c>
      <c r="DV112" s="732">
        <v>0</v>
      </c>
      <c r="DW112" s="732">
        <v>0</v>
      </c>
      <c r="DX112" s="732">
        <v>0</v>
      </c>
      <c r="DY112" s="732">
        <v>0</v>
      </c>
      <c r="DZ112" s="732">
        <v>0</v>
      </c>
      <c r="EA112" s="732">
        <v>0</v>
      </c>
      <c r="EB112" s="732">
        <v>0</v>
      </c>
      <c r="EC112" s="732">
        <v>27.163</v>
      </c>
      <c r="ED112" s="732">
        <v>195441</v>
      </c>
      <c r="EE112" s="732">
        <v>0</v>
      </c>
      <c r="EF112" s="732">
        <v>0</v>
      </c>
      <c r="EG112" s="732">
        <v>0</v>
      </c>
      <c r="EH112" s="732">
        <v>337522</v>
      </c>
      <c r="EI112" s="732">
        <v>0</v>
      </c>
      <c r="EJ112" s="732">
        <v>0</v>
      </c>
      <c r="EK112" s="732">
        <v>15.167000000000002</v>
      </c>
      <c r="EL112" s="732">
        <v>0</v>
      </c>
      <c r="EM112" s="732">
        <v>0</v>
      </c>
      <c r="EN112" s="732">
        <v>1.22</v>
      </c>
      <c r="EO112" s="732">
        <v>0</v>
      </c>
      <c r="EP112" s="732">
        <v>0</v>
      </c>
      <c r="EQ112" s="732">
        <v>16.387</v>
      </c>
      <c r="ER112" s="732">
        <v>0</v>
      </c>
      <c r="ES112" s="732">
        <v>51.600999999999999</v>
      </c>
      <c r="ET112" s="732">
        <v>0</v>
      </c>
      <c r="EU112" s="732">
        <v>636620</v>
      </c>
      <c r="EV112" s="732">
        <v>0</v>
      </c>
      <c r="EW112" s="732">
        <v>0</v>
      </c>
      <c r="EX112" s="732">
        <v>0</v>
      </c>
      <c r="EZ112" s="732">
        <v>5709454</v>
      </c>
      <c r="FA112" s="732">
        <v>0</v>
      </c>
      <c r="FB112" s="732">
        <v>6346074</v>
      </c>
      <c r="FC112" s="732">
        <v>0.97326799999999991</v>
      </c>
      <c r="FD112" s="732">
        <v>0</v>
      </c>
      <c r="FE112" s="732">
        <v>870861</v>
      </c>
      <c r="FF112" s="732">
        <v>185531</v>
      </c>
      <c r="FG112" s="732">
        <v>5.6818E-2</v>
      </c>
      <c r="FH112" s="732">
        <v>5.1494999999999999E-2</v>
      </c>
      <c r="FI112" s="732">
        <v>0</v>
      </c>
      <c r="FJ112" s="732">
        <v>0</v>
      </c>
      <c r="FK112" s="732">
        <v>1127.664</v>
      </c>
      <c r="FL112" s="732">
        <v>7518065</v>
      </c>
      <c r="FM112" s="732">
        <v>0</v>
      </c>
      <c r="FN112" s="732">
        <v>0</v>
      </c>
      <c r="FO112" s="732">
        <v>115737</v>
      </c>
      <c r="FP112" s="732">
        <v>0</v>
      </c>
      <c r="FQ112" s="732">
        <v>115737</v>
      </c>
      <c r="FR112" s="732">
        <v>115737</v>
      </c>
      <c r="FS112" s="732">
        <v>0</v>
      </c>
      <c r="FT112" s="732">
        <v>0</v>
      </c>
      <c r="FU112" s="732">
        <v>0</v>
      </c>
      <c r="FV112" s="732">
        <v>0</v>
      </c>
      <c r="FW112" s="732">
        <v>0</v>
      </c>
      <c r="FX112" s="732">
        <v>0</v>
      </c>
      <c r="FY112" s="732">
        <v>0</v>
      </c>
      <c r="FZ112" s="732">
        <v>0</v>
      </c>
      <c r="GA112" s="732">
        <v>0</v>
      </c>
      <c r="GB112" s="732">
        <v>0</v>
      </c>
      <c r="GC112" s="732">
        <v>0</v>
      </c>
      <c r="GD112" s="732">
        <v>0</v>
      </c>
      <c r="GF112" s="732">
        <v>0</v>
      </c>
      <c r="GG112" s="732">
        <v>0</v>
      </c>
      <c r="GH112" s="732">
        <v>0</v>
      </c>
      <c r="GI112" s="732">
        <v>0</v>
      </c>
      <c r="GJ112" s="732">
        <v>0</v>
      </c>
      <c r="GK112" s="732">
        <v>4971</v>
      </c>
      <c r="GL112" s="732">
        <v>4393</v>
      </c>
      <c r="GM112" s="732">
        <v>0</v>
      </c>
      <c r="GN112" s="732">
        <v>0</v>
      </c>
      <c r="GO112" s="732">
        <v>0</v>
      </c>
      <c r="GP112" s="732">
        <v>7402466</v>
      </c>
      <c r="GQ112" s="732">
        <v>7402466</v>
      </c>
      <c r="GR112" s="732">
        <v>0</v>
      </c>
      <c r="GS112" s="732">
        <v>0</v>
      </c>
      <c r="GT112" s="732">
        <v>0</v>
      </c>
      <c r="HB112" s="732">
        <v>292382768</v>
      </c>
      <c r="HC112" s="732">
        <v>4.6019999999999998E-2</v>
      </c>
      <c r="HD112" s="732">
        <v>115599</v>
      </c>
      <c r="IE112" s="732">
        <v>0</v>
      </c>
    </row>
    <row r="113" spans="1:239" x14ac:dyDescent="0.2">
      <c r="A113" s="734">
        <v>101862</v>
      </c>
      <c r="B113" s="734">
        <v>31709</v>
      </c>
      <c r="C113" s="732">
        <v>35</v>
      </c>
      <c r="D113" s="732">
        <v>2021</v>
      </c>
      <c r="E113" s="732">
        <v>5392</v>
      </c>
      <c r="F113" s="732">
        <v>0</v>
      </c>
      <c r="G113" s="732">
        <v>3912.4060000000004</v>
      </c>
      <c r="H113" s="732">
        <v>3622.0840000000003</v>
      </c>
      <c r="I113" s="732">
        <v>3622.0840000000003</v>
      </c>
      <c r="J113" s="732">
        <v>3912.4060000000004</v>
      </c>
      <c r="K113" s="732">
        <v>0</v>
      </c>
      <c r="L113" s="732">
        <v>6541</v>
      </c>
      <c r="M113" s="732">
        <v>0</v>
      </c>
      <c r="N113" s="732">
        <v>0</v>
      </c>
      <c r="P113" s="732">
        <v>3701.1280000000002</v>
      </c>
      <c r="Q113" s="732">
        <v>0</v>
      </c>
      <c r="R113" s="732">
        <v>1523288</v>
      </c>
      <c r="S113" s="732">
        <v>411.57400000000001</v>
      </c>
      <c r="U113" s="732">
        <v>1065588</v>
      </c>
      <c r="V113" s="732">
        <v>780.18299999999999</v>
      </c>
      <c r="W113" s="732">
        <v>510318</v>
      </c>
      <c r="X113" s="732">
        <v>510318</v>
      </c>
      <c r="Z113" s="732">
        <v>0</v>
      </c>
      <c r="AA113" s="732">
        <v>1</v>
      </c>
      <c r="AB113" s="732">
        <v>1</v>
      </c>
      <c r="AC113" s="732">
        <v>0</v>
      </c>
      <c r="AD113" s="732" t="s">
        <v>318</v>
      </c>
      <c r="AE113" s="732">
        <v>0</v>
      </c>
      <c r="AH113" s="732">
        <v>0</v>
      </c>
      <c r="AI113" s="732">
        <v>0</v>
      </c>
      <c r="AJ113" s="732">
        <v>5104</v>
      </c>
      <c r="AK113" s="732" t="s">
        <v>787</v>
      </c>
      <c r="AL113" s="732" t="s">
        <v>353</v>
      </c>
      <c r="AM113" s="732">
        <v>0</v>
      </c>
      <c r="AN113" s="732">
        <v>0</v>
      </c>
      <c r="AO113" s="732">
        <v>0</v>
      </c>
      <c r="AP113" s="732">
        <v>0</v>
      </c>
      <c r="AQ113" s="732">
        <v>0</v>
      </c>
      <c r="AR113" s="732">
        <v>0</v>
      </c>
      <c r="AS113" s="732">
        <v>0</v>
      </c>
      <c r="AT113" s="732">
        <v>0</v>
      </c>
      <c r="AU113" s="732">
        <v>0</v>
      </c>
      <c r="AV113" s="732">
        <v>-251861</v>
      </c>
      <c r="AW113" s="732">
        <v>36111210</v>
      </c>
      <c r="AX113" s="732">
        <v>35070843</v>
      </c>
      <c r="AY113" s="732">
        <v>22070865</v>
      </c>
      <c r="AZ113" s="732">
        <v>1817538</v>
      </c>
      <c r="BA113" s="732">
        <v>86.417000000000002</v>
      </c>
      <c r="BB113" s="732">
        <v>153546</v>
      </c>
      <c r="BC113" s="732">
        <v>153546</v>
      </c>
      <c r="BD113" s="732">
        <v>195.62</v>
      </c>
      <c r="BE113" s="732">
        <v>0</v>
      </c>
      <c r="BF113" s="732">
        <v>30217662</v>
      </c>
      <c r="BG113" s="732">
        <v>0</v>
      </c>
      <c r="BH113" s="732">
        <v>1070</v>
      </c>
      <c r="BI113" s="732">
        <v>294250</v>
      </c>
      <c r="BJ113" s="732">
        <v>12</v>
      </c>
      <c r="BK113" s="732">
        <v>0</v>
      </c>
      <c r="BL113" s="732">
        <v>0</v>
      </c>
      <c r="BM113" s="732">
        <v>0</v>
      </c>
      <c r="BN113" s="732">
        <v>0</v>
      </c>
      <c r="BO113" s="732">
        <v>0</v>
      </c>
      <c r="BP113" s="732">
        <v>0</v>
      </c>
      <c r="BQ113" s="732">
        <v>5392</v>
      </c>
      <c r="BR113" s="732">
        <v>1</v>
      </c>
      <c r="BS113" s="732">
        <v>0</v>
      </c>
      <c r="BT113" s="732">
        <v>0</v>
      </c>
      <c r="BU113" s="732">
        <v>0</v>
      </c>
      <c r="BV113" s="732">
        <v>0</v>
      </c>
      <c r="BW113" s="732">
        <v>0</v>
      </c>
      <c r="BX113" s="732">
        <v>0</v>
      </c>
      <c r="BY113" s="732">
        <v>0</v>
      </c>
      <c r="BZ113" s="732">
        <v>0</v>
      </c>
      <c r="CA113" s="732">
        <v>0</v>
      </c>
      <c r="CB113" s="732">
        <v>0</v>
      </c>
      <c r="CC113" s="732">
        <v>0</v>
      </c>
      <c r="CG113" s="732">
        <v>0</v>
      </c>
      <c r="CH113" s="732">
        <v>746117</v>
      </c>
      <c r="CI113" s="732">
        <v>0</v>
      </c>
      <c r="CJ113" s="732">
        <v>4</v>
      </c>
      <c r="CK113" s="732">
        <v>0</v>
      </c>
      <c r="CL113" s="732">
        <v>0</v>
      </c>
      <c r="CN113" s="732">
        <v>0</v>
      </c>
      <c r="CO113" s="732">
        <v>1</v>
      </c>
      <c r="CP113" s="732">
        <v>0</v>
      </c>
      <c r="CQ113" s="732">
        <v>0</v>
      </c>
      <c r="CR113" s="732">
        <v>3596.0610000000001</v>
      </c>
      <c r="CS113" s="732">
        <v>0</v>
      </c>
      <c r="CT113" s="732">
        <v>0</v>
      </c>
      <c r="CU113" s="732">
        <v>0</v>
      </c>
      <c r="CV113" s="732">
        <v>0</v>
      </c>
      <c r="CW113" s="732">
        <v>0</v>
      </c>
      <c r="CX113" s="732">
        <v>0</v>
      </c>
      <c r="CY113" s="732">
        <v>0</v>
      </c>
      <c r="CZ113" s="732">
        <v>0</v>
      </c>
      <c r="DA113" s="732">
        <v>1</v>
      </c>
      <c r="DB113" s="732">
        <v>23692051</v>
      </c>
      <c r="DC113" s="732">
        <v>0</v>
      </c>
      <c r="DD113" s="732">
        <v>0</v>
      </c>
      <c r="DE113" s="732">
        <v>2826588</v>
      </c>
      <c r="DF113" s="732">
        <v>2826588</v>
      </c>
      <c r="DG113" s="732">
        <v>2160.67</v>
      </c>
      <c r="DH113" s="732">
        <v>0</v>
      </c>
      <c r="DI113" s="732">
        <v>0</v>
      </c>
      <c r="DK113" s="732">
        <v>5392</v>
      </c>
      <c r="DL113" s="732">
        <v>0</v>
      </c>
      <c r="DM113" s="732">
        <v>2010751</v>
      </c>
      <c r="DN113" s="732">
        <v>0</v>
      </c>
      <c r="DO113" s="732">
        <v>0</v>
      </c>
      <c r="DP113" s="732">
        <v>0</v>
      </c>
      <c r="DQ113" s="732">
        <v>0</v>
      </c>
      <c r="DR113" s="732">
        <v>0</v>
      </c>
      <c r="DS113" s="732">
        <v>0</v>
      </c>
      <c r="DT113" s="732">
        <v>0</v>
      </c>
      <c r="DU113" s="732">
        <v>0</v>
      </c>
      <c r="DV113" s="732">
        <v>0</v>
      </c>
      <c r="DW113" s="732">
        <v>0</v>
      </c>
      <c r="DX113" s="732">
        <v>0</v>
      </c>
      <c r="DY113" s="732">
        <v>0</v>
      </c>
      <c r="DZ113" s="732">
        <v>0</v>
      </c>
      <c r="EA113" s="732">
        <v>8.4000000000000005E-2</v>
      </c>
      <c r="EB113" s="732">
        <v>0</v>
      </c>
      <c r="EC113" s="732">
        <v>49.048999999999999</v>
      </c>
      <c r="ED113" s="732">
        <v>352912</v>
      </c>
      <c r="EE113" s="732">
        <v>14033</v>
      </c>
      <c r="EF113" s="732">
        <v>1.262</v>
      </c>
      <c r="EG113" s="732">
        <v>0</v>
      </c>
      <c r="EH113" s="732">
        <v>1643806</v>
      </c>
      <c r="EI113" s="732">
        <v>0</v>
      </c>
      <c r="EJ113" s="732">
        <v>0</v>
      </c>
      <c r="EK113" s="732">
        <v>69.676000000000002</v>
      </c>
      <c r="EL113" s="732">
        <v>0</v>
      </c>
      <c r="EM113" s="732">
        <v>5.4750000000000005</v>
      </c>
      <c r="EN113" s="732">
        <v>5.0870000000000006</v>
      </c>
      <c r="EO113" s="732">
        <v>0</v>
      </c>
      <c r="EP113" s="732">
        <v>0</v>
      </c>
      <c r="EQ113" s="732">
        <v>80.322000000000003</v>
      </c>
      <c r="ER113" s="732">
        <v>0</v>
      </c>
      <c r="ES113" s="732">
        <v>251.30800000000002</v>
      </c>
      <c r="ET113" s="732">
        <v>43209</v>
      </c>
      <c r="EU113" s="732">
        <v>1817538</v>
      </c>
      <c r="EV113" s="732">
        <v>0</v>
      </c>
      <c r="EW113" s="732">
        <v>0</v>
      </c>
      <c r="EX113" s="732">
        <v>0</v>
      </c>
      <c r="EZ113" s="732">
        <v>29524340</v>
      </c>
      <c r="FA113" s="732">
        <v>0</v>
      </c>
      <c r="FB113" s="732">
        <v>31341878</v>
      </c>
      <c r="FC113" s="732">
        <v>0.97326799999999991</v>
      </c>
      <c r="FD113" s="732">
        <v>0</v>
      </c>
      <c r="FE113" s="732">
        <v>4572389</v>
      </c>
      <c r="FF113" s="732">
        <v>974114</v>
      </c>
      <c r="FG113" s="732">
        <v>5.6818E-2</v>
      </c>
      <c r="FH113" s="732">
        <v>5.1494999999999999E-2</v>
      </c>
      <c r="FI113" s="732">
        <v>0</v>
      </c>
      <c r="FJ113" s="732">
        <v>0</v>
      </c>
      <c r="FK113" s="732">
        <v>5920.7110000000002</v>
      </c>
      <c r="FL113" s="732">
        <v>37634498</v>
      </c>
      <c r="FM113" s="732">
        <v>0</v>
      </c>
      <c r="FN113" s="732">
        <v>0</v>
      </c>
      <c r="FO113" s="732">
        <v>0</v>
      </c>
      <c r="FP113" s="732">
        <v>0</v>
      </c>
      <c r="FQ113" s="732">
        <v>0</v>
      </c>
      <c r="FR113" s="732">
        <v>0</v>
      </c>
      <c r="FS113" s="732">
        <v>0</v>
      </c>
      <c r="FT113" s="732">
        <v>0</v>
      </c>
      <c r="FU113" s="732">
        <v>0</v>
      </c>
      <c r="FV113" s="732">
        <v>0</v>
      </c>
      <c r="FW113" s="732">
        <v>0</v>
      </c>
      <c r="FX113" s="732">
        <v>0</v>
      </c>
      <c r="FY113" s="732">
        <v>0</v>
      </c>
      <c r="FZ113" s="732">
        <v>0</v>
      </c>
      <c r="GA113" s="732">
        <v>0</v>
      </c>
      <c r="GB113" s="732">
        <v>1854374</v>
      </c>
      <c r="GC113" s="732">
        <v>1854374</v>
      </c>
      <c r="GD113" s="732">
        <v>210</v>
      </c>
      <c r="GF113" s="732">
        <v>0</v>
      </c>
      <c r="GG113" s="732">
        <v>0</v>
      </c>
      <c r="GH113" s="732">
        <v>0</v>
      </c>
      <c r="GI113" s="732">
        <v>0</v>
      </c>
      <c r="GJ113" s="732">
        <v>0</v>
      </c>
      <c r="GK113" s="732">
        <v>5101</v>
      </c>
      <c r="GL113" s="732">
        <v>10856</v>
      </c>
      <c r="GM113" s="732">
        <v>0</v>
      </c>
      <c r="GN113" s="732">
        <v>0</v>
      </c>
      <c r="GO113" s="732">
        <v>0</v>
      </c>
      <c r="GP113" s="732">
        <v>36888381</v>
      </c>
      <c r="GQ113" s="732">
        <v>36888381</v>
      </c>
      <c r="GR113" s="732">
        <v>0</v>
      </c>
      <c r="GS113" s="732">
        <v>0</v>
      </c>
      <c r="GT113" s="732">
        <v>0</v>
      </c>
      <c r="HB113" s="732">
        <v>292382768</v>
      </c>
      <c r="HC113" s="732">
        <v>4.6019999999999998E-2</v>
      </c>
      <c r="HD113" s="732">
        <v>702908</v>
      </c>
      <c r="IE113" s="732">
        <v>0</v>
      </c>
    </row>
    <row r="114" spans="1:239" x14ac:dyDescent="0.2">
      <c r="A114" s="734">
        <v>101864</v>
      </c>
      <c r="B114" s="734">
        <v>31709</v>
      </c>
      <c r="C114" s="732">
        <v>35</v>
      </c>
      <c r="D114" s="732">
        <v>2021</v>
      </c>
      <c r="E114" s="732">
        <v>5392</v>
      </c>
      <c r="F114" s="732">
        <v>0</v>
      </c>
      <c r="G114" s="732">
        <v>171.55200000000002</v>
      </c>
      <c r="H114" s="732">
        <v>169.529</v>
      </c>
      <c r="I114" s="732">
        <v>169.529</v>
      </c>
      <c r="J114" s="732">
        <v>171.55200000000002</v>
      </c>
      <c r="K114" s="732">
        <v>0</v>
      </c>
      <c r="L114" s="732">
        <v>6541</v>
      </c>
      <c r="M114" s="732">
        <v>0</v>
      </c>
      <c r="N114" s="732">
        <v>0</v>
      </c>
      <c r="P114" s="732">
        <v>178.37300000000002</v>
      </c>
      <c r="Q114" s="732">
        <v>0</v>
      </c>
      <c r="R114" s="732">
        <v>73414</v>
      </c>
      <c r="S114" s="732">
        <v>411.57400000000001</v>
      </c>
      <c r="U114" s="732">
        <v>51355</v>
      </c>
      <c r="V114" s="732">
        <v>0</v>
      </c>
      <c r="W114" s="732">
        <v>0</v>
      </c>
      <c r="X114" s="732">
        <v>0</v>
      </c>
      <c r="Z114" s="732">
        <v>0</v>
      </c>
      <c r="AA114" s="732">
        <v>1</v>
      </c>
      <c r="AB114" s="732">
        <v>1</v>
      </c>
      <c r="AC114" s="732">
        <v>0</v>
      </c>
      <c r="AD114" s="732" t="s">
        <v>318</v>
      </c>
      <c r="AE114" s="732">
        <v>0</v>
      </c>
      <c r="AH114" s="732">
        <v>0</v>
      </c>
      <c r="AI114" s="732">
        <v>0</v>
      </c>
      <c r="AJ114" s="732">
        <v>5104</v>
      </c>
      <c r="AK114" s="732" t="s">
        <v>787</v>
      </c>
      <c r="AL114" s="732" t="s">
        <v>354</v>
      </c>
      <c r="AM114" s="732">
        <v>0</v>
      </c>
      <c r="AN114" s="732">
        <v>0</v>
      </c>
      <c r="AO114" s="732">
        <v>0</v>
      </c>
      <c r="AP114" s="732">
        <v>0</v>
      </c>
      <c r="AQ114" s="732">
        <v>0</v>
      </c>
      <c r="AR114" s="732">
        <v>0</v>
      </c>
      <c r="AS114" s="732">
        <v>0</v>
      </c>
      <c r="AT114" s="732">
        <v>0</v>
      </c>
      <c r="AU114" s="732">
        <v>0</v>
      </c>
      <c r="AV114" s="732">
        <v>-99407</v>
      </c>
      <c r="AW114" s="732">
        <v>1823862</v>
      </c>
      <c r="AX114" s="732">
        <v>1793041</v>
      </c>
      <c r="AY114" s="732">
        <v>1047239</v>
      </c>
      <c r="AZ114" s="732">
        <v>73414</v>
      </c>
      <c r="BA114" s="732">
        <v>0</v>
      </c>
      <c r="BB114" s="732">
        <v>0</v>
      </c>
      <c r="BC114" s="732">
        <v>0</v>
      </c>
      <c r="BD114" s="732">
        <v>0</v>
      </c>
      <c r="BE114" s="732">
        <v>0</v>
      </c>
      <c r="BF114" s="732">
        <v>1523829</v>
      </c>
      <c r="BG114" s="732">
        <v>0</v>
      </c>
      <c r="BH114" s="732">
        <v>0</v>
      </c>
      <c r="BI114" s="732">
        <v>0</v>
      </c>
      <c r="BJ114" s="732">
        <v>12</v>
      </c>
      <c r="BK114" s="732">
        <v>0</v>
      </c>
      <c r="BL114" s="732">
        <v>0</v>
      </c>
      <c r="BM114" s="732">
        <v>0</v>
      </c>
      <c r="BN114" s="732">
        <v>0</v>
      </c>
      <c r="BO114" s="732">
        <v>0</v>
      </c>
      <c r="BP114" s="732">
        <v>0</v>
      </c>
      <c r="BQ114" s="732">
        <v>5392</v>
      </c>
      <c r="BR114" s="732">
        <v>1</v>
      </c>
      <c r="BS114" s="732">
        <v>0</v>
      </c>
      <c r="BT114" s="732">
        <v>0</v>
      </c>
      <c r="BU114" s="732">
        <v>0</v>
      </c>
      <c r="BV114" s="732">
        <v>0</v>
      </c>
      <c r="BW114" s="732">
        <v>0</v>
      </c>
      <c r="BX114" s="732">
        <v>0</v>
      </c>
      <c r="BY114" s="732">
        <v>0</v>
      </c>
      <c r="BZ114" s="732">
        <v>0</v>
      </c>
      <c r="CA114" s="732">
        <v>0</v>
      </c>
      <c r="CB114" s="732">
        <v>0</v>
      </c>
      <c r="CC114" s="732">
        <v>0</v>
      </c>
      <c r="CG114" s="732">
        <v>0</v>
      </c>
      <c r="CH114" s="732">
        <v>30821</v>
      </c>
      <c r="CI114" s="732">
        <v>0</v>
      </c>
      <c r="CJ114" s="732">
        <v>4</v>
      </c>
      <c r="CK114" s="732">
        <v>0</v>
      </c>
      <c r="CL114" s="732">
        <v>0</v>
      </c>
      <c r="CN114" s="732">
        <v>0</v>
      </c>
      <c r="CO114" s="732">
        <v>1</v>
      </c>
      <c r="CP114" s="732">
        <v>0</v>
      </c>
      <c r="CQ114" s="732">
        <v>0</v>
      </c>
      <c r="CR114" s="732">
        <v>169.363</v>
      </c>
      <c r="CS114" s="732">
        <v>0</v>
      </c>
      <c r="CT114" s="732">
        <v>0</v>
      </c>
      <c r="CU114" s="732">
        <v>0</v>
      </c>
      <c r="CV114" s="732">
        <v>0</v>
      </c>
      <c r="CW114" s="732">
        <v>0</v>
      </c>
      <c r="CX114" s="732">
        <v>0</v>
      </c>
      <c r="CY114" s="732">
        <v>0</v>
      </c>
      <c r="CZ114" s="732">
        <v>0</v>
      </c>
      <c r="DA114" s="732">
        <v>1</v>
      </c>
      <c r="DB114" s="732">
        <v>1108889</v>
      </c>
      <c r="DC114" s="732">
        <v>0</v>
      </c>
      <c r="DD114" s="732">
        <v>0</v>
      </c>
      <c r="DE114" s="732">
        <v>340039</v>
      </c>
      <c r="DF114" s="732">
        <v>340039</v>
      </c>
      <c r="DG114" s="732">
        <v>259.92900000000003</v>
      </c>
      <c r="DH114" s="732">
        <v>0</v>
      </c>
      <c r="DI114" s="732">
        <v>0</v>
      </c>
      <c r="DK114" s="732">
        <v>5392</v>
      </c>
      <c r="DL114" s="732">
        <v>0</v>
      </c>
      <c r="DM114" s="732">
        <v>116755</v>
      </c>
      <c r="DN114" s="732">
        <v>0</v>
      </c>
      <c r="DO114" s="732">
        <v>0</v>
      </c>
      <c r="DP114" s="732">
        <v>0</v>
      </c>
      <c r="DQ114" s="732">
        <v>0</v>
      </c>
      <c r="DR114" s="732">
        <v>0</v>
      </c>
      <c r="DS114" s="732">
        <v>0</v>
      </c>
      <c r="DT114" s="732">
        <v>0</v>
      </c>
      <c r="DU114" s="732">
        <v>0</v>
      </c>
      <c r="DV114" s="732">
        <v>0</v>
      </c>
      <c r="DW114" s="732">
        <v>0</v>
      </c>
      <c r="DX114" s="732">
        <v>0</v>
      </c>
      <c r="DY114" s="732">
        <v>0</v>
      </c>
      <c r="DZ114" s="732">
        <v>0</v>
      </c>
      <c r="EA114" s="732">
        <v>0</v>
      </c>
      <c r="EB114" s="732">
        <v>0</v>
      </c>
      <c r="EC114" s="732">
        <v>10.637</v>
      </c>
      <c r="ED114" s="732">
        <v>76534</v>
      </c>
      <c r="EE114" s="732">
        <v>0</v>
      </c>
      <c r="EF114" s="732">
        <v>0</v>
      </c>
      <c r="EG114" s="732">
        <v>0</v>
      </c>
      <c r="EH114" s="732">
        <v>40221</v>
      </c>
      <c r="EI114" s="732">
        <v>0</v>
      </c>
      <c r="EJ114" s="732">
        <v>0</v>
      </c>
      <c r="EK114" s="732">
        <v>1.5250000000000001</v>
      </c>
      <c r="EL114" s="732">
        <v>0</v>
      </c>
      <c r="EM114" s="732">
        <v>0.45800000000000002</v>
      </c>
      <c r="EN114" s="732">
        <v>0.04</v>
      </c>
      <c r="EO114" s="732">
        <v>0</v>
      </c>
      <c r="EP114" s="732">
        <v>0</v>
      </c>
      <c r="EQ114" s="732">
        <v>2.0230000000000001</v>
      </c>
      <c r="ER114" s="732">
        <v>0</v>
      </c>
      <c r="ES114" s="732">
        <v>6.149</v>
      </c>
      <c r="ET114" s="732">
        <v>0</v>
      </c>
      <c r="EU114" s="732">
        <v>73414</v>
      </c>
      <c r="EV114" s="732">
        <v>0</v>
      </c>
      <c r="EW114" s="732">
        <v>0</v>
      </c>
      <c r="EX114" s="732">
        <v>0</v>
      </c>
      <c r="EZ114" s="732">
        <v>1513340</v>
      </c>
      <c r="FA114" s="732">
        <v>0</v>
      </c>
      <c r="FB114" s="732">
        <v>1586754</v>
      </c>
      <c r="FC114" s="732">
        <v>0.97326799999999991</v>
      </c>
      <c r="FD114" s="732">
        <v>0</v>
      </c>
      <c r="FE114" s="732">
        <v>230578</v>
      </c>
      <c r="FF114" s="732">
        <v>49123</v>
      </c>
      <c r="FG114" s="732">
        <v>5.6818E-2</v>
      </c>
      <c r="FH114" s="732">
        <v>5.1494999999999999E-2</v>
      </c>
      <c r="FI114" s="732">
        <v>0</v>
      </c>
      <c r="FJ114" s="732">
        <v>0</v>
      </c>
      <c r="FK114" s="732">
        <v>298.572</v>
      </c>
      <c r="FL114" s="732">
        <v>1897276</v>
      </c>
      <c r="FM114" s="732">
        <v>0</v>
      </c>
      <c r="FN114" s="732">
        <v>0</v>
      </c>
      <c r="FO114" s="732">
        <v>21071</v>
      </c>
      <c r="FP114" s="732">
        <v>0</v>
      </c>
      <c r="FQ114" s="732">
        <v>21071</v>
      </c>
      <c r="FR114" s="732">
        <v>21071</v>
      </c>
      <c r="FS114" s="732">
        <v>0</v>
      </c>
      <c r="FT114" s="732">
        <v>0</v>
      </c>
      <c r="FU114" s="732">
        <v>0</v>
      </c>
      <c r="FV114" s="732">
        <v>0</v>
      </c>
      <c r="FW114" s="732">
        <v>0</v>
      </c>
      <c r="FX114" s="732">
        <v>0</v>
      </c>
      <c r="FY114" s="732">
        <v>0</v>
      </c>
      <c r="FZ114" s="732">
        <v>0</v>
      </c>
      <c r="GA114" s="732">
        <v>0</v>
      </c>
      <c r="GB114" s="732">
        <v>0</v>
      </c>
      <c r="GC114" s="732">
        <v>0</v>
      </c>
      <c r="GD114" s="732">
        <v>0</v>
      </c>
      <c r="GF114" s="732">
        <v>0</v>
      </c>
      <c r="GG114" s="732">
        <v>0</v>
      </c>
      <c r="GH114" s="732">
        <v>0</v>
      </c>
      <c r="GI114" s="732">
        <v>0</v>
      </c>
      <c r="GJ114" s="732">
        <v>0</v>
      </c>
      <c r="GK114" s="732">
        <v>4971</v>
      </c>
      <c r="GL114" s="732">
        <v>0</v>
      </c>
      <c r="GM114" s="732">
        <v>0</v>
      </c>
      <c r="GN114" s="732">
        <v>0</v>
      </c>
      <c r="GO114" s="732">
        <v>0</v>
      </c>
      <c r="GP114" s="732">
        <v>1866455</v>
      </c>
      <c r="GQ114" s="732">
        <v>1866455</v>
      </c>
      <c r="GR114" s="732">
        <v>0</v>
      </c>
      <c r="GS114" s="732">
        <v>0</v>
      </c>
      <c r="GT114" s="732">
        <v>0</v>
      </c>
      <c r="HB114" s="732">
        <v>292382768</v>
      </c>
      <c r="HC114" s="732">
        <v>4.6019999999999998E-2</v>
      </c>
      <c r="HD114" s="732">
        <v>30821</v>
      </c>
      <c r="IE114" s="732">
        <v>0</v>
      </c>
    </row>
    <row r="115" spans="1:239" x14ac:dyDescent="0.2">
      <c r="A115" s="734">
        <v>101868</v>
      </c>
      <c r="B115" s="734">
        <v>31709</v>
      </c>
      <c r="C115" s="732">
        <v>35</v>
      </c>
      <c r="D115" s="732">
        <v>2021</v>
      </c>
      <c r="E115" s="732">
        <v>5392</v>
      </c>
      <c r="F115" s="732">
        <v>0</v>
      </c>
      <c r="G115" s="732">
        <v>373.16200000000003</v>
      </c>
      <c r="H115" s="732">
        <v>278.72899999999998</v>
      </c>
      <c r="I115" s="732">
        <v>278.72899999999998</v>
      </c>
      <c r="J115" s="732">
        <v>373.16200000000003</v>
      </c>
      <c r="K115" s="732">
        <v>0</v>
      </c>
      <c r="L115" s="732">
        <v>6541</v>
      </c>
      <c r="M115" s="732">
        <v>0</v>
      </c>
      <c r="N115" s="732">
        <v>0</v>
      </c>
      <c r="P115" s="732">
        <v>441.90200000000004</v>
      </c>
      <c r="Q115" s="732">
        <v>0</v>
      </c>
      <c r="R115" s="732">
        <v>181875</v>
      </c>
      <c r="S115" s="732">
        <v>411.57400000000001</v>
      </c>
      <c r="U115" s="732">
        <v>127228</v>
      </c>
      <c r="V115" s="732">
        <v>0</v>
      </c>
      <c r="W115" s="732">
        <v>0</v>
      </c>
      <c r="X115" s="732">
        <v>0</v>
      </c>
      <c r="Z115" s="732">
        <v>0</v>
      </c>
      <c r="AA115" s="732">
        <v>1</v>
      </c>
      <c r="AB115" s="732">
        <v>1</v>
      </c>
      <c r="AC115" s="732">
        <v>0</v>
      </c>
      <c r="AD115" s="732" t="s">
        <v>318</v>
      </c>
      <c r="AE115" s="732">
        <v>0</v>
      </c>
      <c r="AH115" s="732">
        <v>0</v>
      </c>
      <c r="AI115" s="732">
        <v>0</v>
      </c>
      <c r="AJ115" s="732">
        <v>5104</v>
      </c>
      <c r="AK115" s="732" t="s">
        <v>787</v>
      </c>
      <c r="AL115" s="732" t="s">
        <v>355</v>
      </c>
      <c r="AM115" s="732">
        <v>0</v>
      </c>
      <c r="AN115" s="732">
        <v>0</v>
      </c>
      <c r="AO115" s="732">
        <v>0</v>
      </c>
      <c r="AP115" s="732">
        <v>0</v>
      </c>
      <c r="AQ115" s="732">
        <v>0</v>
      </c>
      <c r="AR115" s="732">
        <v>0</v>
      </c>
      <c r="AS115" s="732">
        <v>0</v>
      </c>
      <c r="AT115" s="732">
        <v>0</v>
      </c>
      <c r="AU115" s="732">
        <v>0</v>
      </c>
      <c r="AV115" s="732">
        <v>-129998</v>
      </c>
      <c r="AW115" s="732">
        <v>4260851</v>
      </c>
      <c r="AX115" s="732">
        <v>4124013</v>
      </c>
      <c r="AY115" s="732">
        <v>3002605</v>
      </c>
      <c r="AZ115" s="732">
        <v>251670</v>
      </c>
      <c r="BA115" s="732">
        <v>0</v>
      </c>
      <c r="BB115" s="732">
        <v>0</v>
      </c>
      <c r="BC115" s="732">
        <v>0</v>
      </c>
      <c r="BD115" s="732">
        <v>0</v>
      </c>
      <c r="BE115" s="732">
        <v>0</v>
      </c>
      <c r="BF115" s="732">
        <v>3497017</v>
      </c>
      <c r="BG115" s="732">
        <v>0</v>
      </c>
      <c r="BH115" s="732">
        <v>253.8</v>
      </c>
      <c r="BI115" s="732">
        <v>69795</v>
      </c>
      <c r="BJ115" s="732">
        <v>12</v>
      </c>
      <c r="BK115" s="732">
        <v>0</v>
      </c>
      <c r="BL115" s="732">
        <v>0</v>
      </c>
      <c r="BM115" s="732">
        <v>0</v>
      </c>
      <c r="BN115" s="732">
        <v>0</v>
      </c>
      <c r="BO115" s="732">
        <v>0</v>
      </c>
      <c r="BP115" s="732">
        <v>0</v>
      </c>
      <c r="BQ115" s="732">
        <v>5392</v>
      </c>
      <c r="BR115" s="732">
        <v>1</v>
      </c>
      <c r="BS115" s="732">
        <v>0</v>
      </c>
      <c r="BT115" s="732">
        <v>0</v>
      </c>
      <c r="BU115" s="732">
        <v>0</v>
      </c>
      <c r="BV115" s="732">
        <v>0</v>
      </c>
      <c r="BW115" s="732">
        <v>0</v>
      </c>
      <c r="BX115" s="732">
        <v>0</v>
      </c>
      <c r="BY115" s="732">
        <v>0</v>
      </c>
      <c r="BZ115" s="732">
        <v>0</v>
      </c>
      <c r="CA115" s="732">
        <v>0</v>
      </c>
      <c r="CB115" s="732">
        <v>0</v>
      </c>
      <c r="CC115" s="732">
        <v>0</v>
      </c>
      <c r="CG115" s="732">
        <v>0</v>
      </c>
      <c r="CH115" s="732">
        <v>67043</v>
      </c>
      <c r="CI115" s="732">
        <v>0</v>
      </c>
      <c r="CJ115" s="732">
        <v>5</v>
      </c>
      <c r="CK115" s="732">
        <v>0</v>
      </c>
      <c r="CL115" s="732">
        <v>0</v>
      </c>
      <c r="CN115" s="732">
        <v>0</v>
      </c>
      <c r="CO115" s="732">
        <v>1</v>
      </c>
      <c r="CP115" s="732">
        <v>0</v>
      </c>
      <c r="CQ115" s="732">
        <v>0</v>
      </c>
      <c r="CR115" s="732">
        <v>431.06600000000003</v>
      </c>
      <c r="CS115" s="732">
        <v>0</v>
      </c>
      <c r="CT115" s="732">
        <v>0</v>
      </c>
      <c r="CU115" s="732">
        <v>0</v>
      </c>
      <c r="CV115" s="732">
        <v>0</v>
      </c>
      <c r="CW115" s="732">
        <v>0</v>
      </c>
      <c r="CX115" s="732">
        <v>0</v>
      </c>
      <c r="CY115" s="732">
        <v>0</v>
      </c>
      <c r="CZ115" s="732">
        <v>0</v>
      </c>
      <c r="DA115" s="732">
        <v>1</v>
      </c>
      <c r="DB115" s="732">
        <v>1823166</v>
      </c>
      <c r="DC115" s="732">
        <v>0</v>
      </c>
      <c r="DD115" s="732">
        <v>0</v>
      </c>
      <c r="DE115" s="732">
        <v>579310</v>
      </c>
      <c r="DF115" s="732">
        <v>579310</v>
      </c>
      <c r="DG115" s="732">
        <v>442.83</v>
      </c>
      <c r="DH115" s="732">
        <v>0</v>
      </c>
      <c r="DI115" s="732">
        <v>0</v>
      </c>
      <c r="DK115" s="732">
        <v>5392</v>
      </c>
      <c r="DL115" s="732">
        <v>0</v>
      </c>
      <c r="DM115" s="732">
        <v>410341</v>
      </c>
      <c r="DN115" s="732">
        <v>0</v>
      </c>
      <c r="DO115" s="732">
        <v>0</v>
      </c>
      <c r="DP115" s="732">
        <v>0</v>
      </c>
      <c r="DQ115" s="732">
        <v>0</v>
      </c>
      <c r="DR115" s="732">
        <v>0</v>
      </c>
      <c r="DS115" s="732">
        <v>0</v>
      </c>
      <c r="DT115" s="732">
        <v>0</v>
      </c>
      <c r="DU115" s="732">
        <v>0</v>
      </c>
      <c r="DV115" s="732">
        <v>0</v>
      </c>
      <c r="DW115" s="732">
        <v>0</v>
      </c>
      <c r="DX115" s="732">
        <v>0</v>
      </c>
      <c r="DY115" s="732">
        <v>0</v>
      </c>
      <c r="DZ115" s="732">
        <v>0</v>
      </c>
      <c r="EA115" s="732">
        <v>0</v>
      </c>
      <c r="EB115" s="732">
        <v>0</v>
      </c>
      <c r="EC115" s="732">
        <v>40.468000000000004</v>
      </c>
      <c r="ED115" s="732">
        <v>291171</v>
      </c>
      <c r="EE115" s="732">
        <v>0</v>
      </c>
      <c r="EF115" s="732">
        <v>0</v>
      </c>
      <c r="EG115" s="732">
        <v>0</v>
      </c>
      <c r="EH115" s="732">
        <v>119170</v>
      </c>
      <c r="EI115" s="732">
        <v>0</v>
      </c>
      <c r="EJ115" s="732">
        <v>0</v>
      </c>
      <c r="EK115" s="732">
        <v>5.6270000000000007</v>
      </c>
      <c r="EL115" s="732">
        <v>0</v>
      </c>
      <c r="EM115" s="732">
        <v>0.44600000000000001</v>
      </c>
      <c r="EN115" s="732">
        <v>0</v>
      </c>
      <c r="EO115" s="732">
        <v>0</v>
      </c>
      <c r="EP115" s="732">
        <v>0</v>
      </c>
      <c r="EQ115" s="732">
        <v>6.0730000000000004</v>
      </c>
      <c r="ER115" s="732">
        <v>0</v>
      </c>
      <c r="ES115" s="732">
        <v>18.219000000000001</v>
      </c>
      <c r="ET115" s="732">
        <v>0</v>
      </c>
      <c r="EU115" s="732">
        <v>251670</v>
      </c>
      <c r="EV115" s="732">
        <v>0</v>
      </c>
      <c r="EW115" s="732">
        <v>0</v>
      </c>
      <c r="EX115" s="732">
        <v>0</v>
      </c>
      <c r="EZ115" s="732">
        <v>3482129</v>
      </c>
      <c r="FA115" s="732">
        <v>0</v>
      </c>
      <c r="FB115" s="732">
        <v>3733799</v>
      </c>
      <c r="FC115" s="732">
        <v>0.97326799999999991</v>
      </c>
      <c r="FD115" s="732">
        <v>0</v>
      </c>
      <c r="FE115" s="732">
        <v>529152</v>
      </c>
      <c r="FF115" s="732">
        <v>112732</v>
      </c>
      <c r="FG115" s="732">
        <v>5.6818E-2</v>
      </c>
      <c r="FH115" s="732">
        <v>5.1494999999999999E-2</v>
      </c>
      <c r="FI115" s="732">
        <v>0</v>
      </c>
      <c r="FJ115" s="732">
        <v>0</v>
      </c>
      <c r="FK115" s="732">
        <v>685.19</v>
      </c>
      <c r="FL115" s="732">
        <v>4442726</v>
      </c>
      <c r="FM115" s="732">
        <v>0</v>
      </c>
      <c r="FN115" s="732">
        <v>0</v>
      </c>
      <c r="FO115" s="732">
        <v>70937</v>
      </c>
      <c r="FP115" s="732">
        <v>0</v>
      </c>
      <c r="FQ115" s="732">
        <v>70937</v>
      </c>
      <c r="FR115" s="732">
        <v>70937</v>
      </c>
      <c r="FS115" s="732">
        <v>0</v>
      </c>
      <c r="FT115" s="732">
        <v>0</v>
      </c>
      <c r="FU115" s="732">
        <v>0</v>
      </c>
      <c r="FV115" s="732">
        <v>0</v>
      </c>
      <c r="FW115" s="732">
        <v>0</v>
      </c>
      <c r="FX115" s="732">
        <v>0</v>
      </c>
      <c r="FY115" s="732">
        <v>0</v>
      </c>
      <c r="FZ115" s="732">
        <v>0</v>
      </c>
      <c r="GA115" s="732">
        <v>0</v>
      </c>
      <c r="GB115" s="732">
        <v>780250</v>
      </c>
      <c r="GC115" s="732">
        <v>780250</v>
      </c>
      <c r="GD115" s="732">
        <v>88.36</v>
      </c>
      <c r="GF115" s="732">
        <v>0</v>
      </c>
      <c r="GG115" s="732">
        <v>0</v>
      </c>
      <c r="GH115" s="732">
        <v>0</v>
      </c>
      <c r="GI115" s="732">
        <v>0</v>
      </c>
      <c r="GJ115" s="732">
        <v>0</v>
      </c>
      <c r="GK115" s="732">
        <v>4971</v>
      </c>
      <c r="GL115" s="732">
        <v>0</v>
      </c>
      <c r="GM115" s="732">
        <v>0</v>
      </c>
      <c r="GN115" s="732">
        <v>0</v>
      </c>
      <c r="GO115" s="732">
        <v>0</v>
      </c>
      <c r="GP115" s="732">
        <v>4375683</v>
      </c>
      <c r="GQ115" s="732">
        <v>4375683</v>
      </c>
      <c r="GR115" s="732">
        <v>0</v>
      </c>
      <c r="GS115" s="732">
        <v>0</v>
      </c>
      <c r="GT115" s="732">
        <v>0</v>
      </c>
      <c r="HB115" s="732">
        <v>292382768</v>
      </c>
      <c r="HC115" s="732">
        <v>4.6019999999999998E-2</v>
      </c>
      <c r="HD115" s="732">
        <v>67043</v>
      </c>
      <c r="IE115" s="732">
        <v>0</v>
      </c>
    </row>
    <row r="116" spans="1:239" x14ac:dyDescent="0.2">
      <c r="A116" s="734">
        <v>101870</v>
      </c>
      <c r="B116" s="734">
        <v>31709</v>
      </c>
      <c r="C116" s="732">
        <v>35</v>
      </c>
      <c r="D116" s="732">
        <v>2021</v>
      </c>
      <c r="E116" s="732">
        <v>5392</v>
      </c>
      <c r="F116" s="732">
        <v>0</v>
      </c>
      <c r="G116" s="732">
        <v>1080.3700000000001</v>
      </c>
      <c r="H116" s="732">
        <v>1070.623</v>
      </c>
      <c r="I116" s="732">
        <v>1070.623</v>
      </c>
      <c r="J116" s="732">
        <v>1080.3700000000001</v>
      </c>
      <c r="K116" s="732">
        <v>0</v>
      </c>
      <c r="L116" s="732">
        <v>6541</v>
      </c>
      <c r="M116" s="732">
        <v>0</v>
      </c>
      <c r="N116" s="732">
        <v>0</v>
      </c>
      <c r="P116" s="732">
        <v>806.48800000000006</v>
      </c>
      <c r="Q116" s="732">
        <v>0</v>
      </c>
      <c r="R116" s="732">
        <v>331929</v>
      </c>
      <c r="S116" s="732">
        <v>411.57400000000001</v>
      </c>
      <c r="U116" s="732">
        <v>232194</v>
      </c>
      <c r="V116" s="732">
        <v>192.535</v>
      </c>
      <c r="W116" s="732">
        <v>125937</v>
      </c>
      <c r="X116" s="732">
        <v>125937</v>
      </c>
      <c r="Z116" s="732">
        <v>0</v>
      </c>
      <c r="AA116" s="732">
        <v>1</v>
      </c>
      <c r="AB116" s="732">
        <v>1</v>
      </c>
      <c r="AC116" s="732">
        <v>0</v>
      </c>
      <c r="AD116" s="732" t="s">
        <v>318</v>
      </c>
      <c r="AE116" s="732">
        <v>0</v>
      </c>
      <c r="AH116" s="732">
        <v>0</v>
      </c>
      <c r="AI116" s="732">
        <v>0</v>
      </c>
      <c r="AJ116" s="732">
        <v>5104</v>
      </c>
      <c r="AK116" s="732" t="s">
        <v>787</v>
      </c>
      <c r="AL116" s="732" t="s">
        <v>373</v>
      </c>
      <c r="AM116" s="732">
        <v>0</v>
      </c>
      <c r="AN116" s="732">
        <v>0</v>
      </c>
      <c r="AO116" s="732">
        <v>0</v>
      </c>
      <c r="AP116" s="732">
        <v>0</v>
      </c>
      <c r="AQ116" s="732">
        <v>0</v>
      </c>
      <c r="AR116" s="732">
        <v>0</v>
      </c>
      <c r="AS116" s="732">
        <v>0</v>
      </c>
      <c r="AT116" s="732">
        <v>0</v>
      </c>
      <c r="AU116" s="732">
        <v>0</v>
      </c>
      <c r="AV116" s="732">
        <v>-7615</v>
      </c>
      <c r="AW116" s="732">
        <v>9557330</v>
      </c>
      <c r="AX116" s="732">
        <v>9352229</v>
      </c>
      <c r="AY116" s="732">
        <v>6343144</v>
      </c>
      <c r="AZ116" s="732">
        <v>342929</v>
      </c>
      <c r="BA116" s="732">
        <v>0</v>
      </c>
      <c r="BB116" s="732">
        <v>0</v>
      </c>
      <c r="BC116" s="732">
        <v>0</v>
      </c>
      <c r="BD116" s="732">
        <v>0</v>
      </c>
      <c r="BE116" s="732">
        <v>0</v>
      </c>
      <c r="BF116" s="732">
        <v>7996708</v>
      </c>
      <c r="BG116" s="732">
        <v>0</v>
      </c>
      <c r="BH116" s="732">
        <v>40</v>
      </c>
      <c r="BI116" s="732">
        <v>11000</v>
      </c>
      <c r="BJ116" s="732">
        <v>12</v>
      </c>
      <c r="BK116" s="732">
        <v>0</v>
      </c>
      <c r="BL116" s="732">
        <v>0</v>
      </c>
      <c r="BM116" s="732">
        <v>0</v>
      </c>
      <c r="BN116" s="732">
        <v>0</v>
      </c>
      <c r="BO116" s="732">
        <v>0</v>
      </c>
      <c r="BP116" s="732">
        <v>0</v>
      </c>
      <c r="BQ116" s="732">
        <v>5392</v>
      </c>
      <c r="BR116" s="732">
        <v>1</v>
      </c>
      <c r="BS116" s="732">
        <v>0</v>
      </c>
      <c r="BT116" s="732">
        <v>0</v>
      </c>
      <c r="BU116" s="732">
        <v>0</v>
      </c>
      <c r="BV116" s="732">
        <v>0</v>
      </c>
      <c r="BW116" s="732">
        <v>0</v>
      </c>
      <c r="BX116" s="732">
        <v>0</v>
      </c>
      <c r="BY116" s="732">
        <v>0</v>
      </c>
      <c r="BZ116" s="732">
        <v>0</v>
      </c>
      <c r="CA116" s="732">
        <v>0</v>
      </c>
      <c r="CB116" s="732">
        <v>0</v>
      </c>
      <c r="CC116" s="732">
        <v>0</v>
      </c>
      <c r="CG116" s="732">
        <v>0</v>
      </c>
      <c r="CH116" s="732">
        <v>194101</v>
      </c>
      <c r="CI116" s="732">
        <v>0</v>
      </c>
      <c r="CJ116" s="732">
        <v>4</v>
      </c>
      <c r="CK116" s="732">
        <v>0</v>
      </c>
      <c r="CL116" s="732">
        <v>0</v>
      </c>
      <c r="CN116" s="732">
        <v>0</v>
      </c>
      <c r="CO116" s="732">
        <v>1</v>
      </c>
      <c r="CP116" s="732">
        <v>0</v>
      </c>
      <c r="CQ116" s="732">
        <v>0</v>
      </c>
      <c r="CR116" s="732">
        <v>784.476</v>
      </c>
      <c r="CS116" s="732">
        <v>0</v>
      </c>
      <c r="CT116" s="732">
        <v>0</v>
      </c>
      <c r="CU116" s="732">
        <v>0</v>
      </c>
      <c r="CV116" s="732">
        <v>0</v>
      </c>
      <c r="CW116" s="732">
        <v>0</v>
      </c>
      <c r="CX116" s="732">
        <v>0</v>
      </c>
      <c r="CY116" s="732">
        <v>0</v>
      </c>
      <c r="CZ116" s="732">
        <v>0</v>
      </c>
      <c r="DA116" s="732">
        <v>1</v>
      </c>
      <c r="DB116" s="732">
        <v>7002945</v>
      </c>
      <c r="DC116" s="732">
        <v>0</v>
      </c>
      <c r="DD116" s="732">
        <v>0</v>
      </c>
      <c r="DE116" s="732">
        <v>656939</v>
      </c>
      <c r="DF116" s="732">
        <v>656939</v>
      </c>
      <c r="DG116" s="732">
        <v>502.17</v>
      </c>
      <c r="DH116" s="732">
        <v>0</v>
      </c>
      <c r="DI116" s="732">
        <v>0</v>
      </c>
      <c r="DK116" s="732">
        <v>5392</v>
      </c>
      <c r="DL116" s="732">
        <v>0</v>
      </c>
      <c r="DM116" s="732">
        <v>430527</v>
      </c>
      <c r="DN116" s="732">
        <v>0</v>
      </c>
      <c r="DO116" s="732">
        <v>0</v>
      </c>
      <c r="DP116" s="732">
        <v>0</v>
      </c>
      <c r="DQ116" s="732">
        <v>0</v>
      </c>
      <c r="DR116" s="732">
        <v>0</v>
      </c>
      <c r="DS116" s="732">
        <v>0</v>
      </c>
      <c r="DT116" s="732">
        <v>0</v>
      </c>
      <c r="DU116" s="732">
        <v>0</v>
      </c>
      <c r="DV116" s="732">
        <v>0</v>
      </c>
      <c r="DW116" s="732">
        <v>0</v>
      </c>
      <c r="DX116" s="732">
        <v>0</v>
      </c>
      <c r="DY116" s="732">
        <v>0</v>
      </c>
      <c r="DZ116" s="732">
        <v>0</v>
      </c>
      <c r="EA116" s="732">
        <v>0</v>
      </c>
      <c r="EB116" s="732">
        <v>0</v>
      </c>
      <c r="EC116" s="732">
        <v>30.677000000000003</v>
      </c>
      <c r="ED116" s="732">
        <v>220724</v>
      </c>
      <c r="EE116" s="732">
        <v>0</v>
      </c>
      <c r="EF116" s="732">
        <v>0</v>
      </c>
      <c r="EG116" s="732">
        <v>0</v>
      </c>
      <c r="EH116" s="732">
        <v>209803</v>
      </c>
      <c r="EI116" s="732">
        <v>0</v>
      </c>
      <c r="EJ116" s="732">
        <v>0</v>
      </c>
      <c r="EK116" s="732">
        <v>7.6690000000000005</v>
      </c>
      <c r="EL116" s="732">
        <v>0</v>
      </c>
      <c r="EM116" s="732">
        <v>0.66100000000000003</v>
      </c>
      <c r="EN116" s="732">
        <v>1.417</v>
      </c>
      <c r="EO116" s="732">
        <v>0</v>
      </c>
      <c r="EP116" s="732">
        <v>0</v>
      </c>
      <c r="EQ116" s="732">
        <v>9.7469999999999999</v>
      </c>
      <c r="ER116" s="732">
        <v>0</v>
      </c>
      <c r="ES116" s="732">
        <v>32.075000000000003</v>
      </c>
      <c r="ET116" s="732">
        <v>0</v>
      </c>
      <c r="EU116" s="732">
        <v>342929</v>
      </c>
      <c r="EV116" s="732">
        <v>0</v>
      </c>
      <c r="EW116" s="732">
        <v>0</v>
      </c>
      <c r="EX116" s="732">
        <v>0</v>
      </c>
      <c r="EZ116" s="732">
        <v>7884419</v>
      </c>
      <c r="FA116" s="732">
        <v>0</v>
      </c>
      <c r="FB116" s="732">
        <v>8227348</v>
      </c>
      <c r="FC116" s="732">
        <v>0.97326799999999991</v>
      </c>
      <c r="FD116" s="732">
        <v>0</v>
      </c>
      <c r="FE116" s="732">
        <v>1210023</v>
      </c>
      <c r="FF116" s="732">
        <v>257787</v>
      </c>
      <c r="FG116" s="732">
        <v>5.6818E-2</v>
      </c>
      <c r="FH116" s="732">
        <v>5.1494999999999999E-2</v>
      </c>
      <c r="FI116" s="732">
        <v>0</v>
      </c>
      <c r="FJ116" s="732">
        <v>0</v>
      </c>
      <c r="FK116" s="732">
        <v>1566.8390000000002</v>
      </c>
      <c r="FL116" s="732">
        <v>9889259</v>
      </c>
      <c r="FM116" s="732">
        <v>0</v>
      </c>
      <c r="FN116" s="732">
        <v>0</v>
      </c>
      <c r="FO116" s="732">
        <v>0</v>
      </c>
      <c r="FP116" s="732">
        <v>0</v>
      </c>
      <c r="FQ116" s="732">
        <v>0</v>
      </c>
      <c r="FR116" s="732">
        <v>0</v>
      </c>
      <c r="FS116" s="732">
        <v>0</v>
      </c>
      <c r="FT116" s="732">
        <v>0</v>
      </c>
      <c r="FU116" s="732">
        <v>0</v>
      </c>
      <c r="FV116" s="732">
        <v>0</v>
      </c>
      <c r="FW116" s="732">
        <v>0</v>
      </c>
      <c r="FX116" s="732">
        <v>0</v>
      </c>
      <c r="FY116" s="732">
        <v>0</v>
      </c>
      <c r="FZ116" s="732">
        <v>0</v>
      </c>
      <c r="GA116" s="732">
        <v>0</v>
      </c>
      <c r="GB116" s="732">
        <v>0</v>
      </c>
      <c r="GC116" s="732">
        <v>0</v>
      </c>
      <c r="GD116" s="732">
        <v>0</v>
      </c>
      <c r="GF116" s="732">
        <v>0</v>
      </c>
      <c r="GG116" s="732">
        <v>0</v>
      </c>
      <c r="GH116" s="732">
        <v>0</v>
      </c>
      <c r="GI116" s="732">
        <v>0</v>
      </c>
      <c r="GJ116" s="732">
        <v>0</v>
      </c>
      <c r="GK116" s="732">
        <v>0</v>
      </c>
      <c r="GL116" s="732">
        <v>0</v>
      </c>
      <c r="GM116" s="732">
        <v>0</v>
      </c>
      <c r="GN116" s="732">
        <v>0</v>
      </c>
      <c r="GO116" s="732">
        <v>0</v>
      </c>
      <c r="GP116" s="732">
        <v>9695158</v>
      </c>
      <c r="GQ116" s="732">
        <v>9695158</v>
      </c>
      <c r="GR116" s="732">
        <v>0</v>
      </c>
      <c r="GS116" s="732">
        <v>0</v>
      </c>
      <c r="GT116" s="732">
        <v>0</v>
      </c>
      <c r="HB116" s="732">
        <v>292382768</v>
      </c>
      <c r="HC116" s="732">
        <v>4.6019999999999998E-2</v>
      </c>
      <c r="HD116" s="732">
        <v>194101</v>
      </c>
      <c r="IE116" s="732">
        <v>0</v>
      </c>
    </row>
    <row r="117" spans="1:239" x14ac:dyDescent="0.2">
      <c r="A117" s="734">
        <v>101871</v>
      </c>
      <c r="B117" s="734">
        <v>31709</v>
      </c>
      <c r="C117" s="732">
        <v>35</v>
      </c>
      <c r="D117" s="732">
        <v>2021</v>
      </c>
      <c r="E117" s="732">
        <v>5392</v>
      </c>
      <c r="F117" s="732">
        <v>0</v>
      </c>
      <c r="G117" s="732">
        <v>138.28800000000001</v>
      </c>
      <c r="H117" s="732">
        <v>137.75300000000001</v>
      </c>
      <c r="I117" s="732">
        <v>137.75300000000001</v>
      </c>
      <c r="J117" s="732">
        <v>138.28800000000001</v>
      </c>
      <c r="K117" s="732">
        <v>0</v>
      </c>
      <c r="L117" s="732">
        <v>6541</v>
      </c>
      <c r="M117" s="732">
        <v>0</v>
      </c>
      <c r="N117" s="732">
        <v>0</v>
      </c>
      <c r="P117" s="732">
        <v>124.50800000000001</v>
      </c>
      <c r="Q117" s="732">
        <v>0</v>
      </c>
      <c r="R117" s="732">
        <v>51244</v>
      </c>
      <c r="S117" s="732">
        <v>411.57400000000001</v>
      </c>
      <c r="U117" s="732">
        <v>35846</v>
      </c>
      <c r="V117" s="732">
        <v>8.5500000000000007</v>
      </c>
      <c r="W117" s="732">
        <v>5593</v>
      </c>
      <c r="X117" s="732">
        <v>5593</v>
      </c>
      <c r="Z117" s="732">
        <v>0</v>
      </c>
      <c r="AA117" s="732">
        <v>1</v>
      </c>
      <c r="AB117" s="732">
        <v>1</v>
      </c>
      <c r="AC117" s="732">
        <v>0</v>
      </c>
      <c r="AD117" s="732" t="s">
        <v>318</v>
      </c>
      <c r="AE117" s="732">
        <v>0</v>
      </c>
      <c r="AH117" s="732">
        <v>0</v>
      </c>
      <c r="AI117" s="732">
        <v>0</v>
      </c>
      <c r="AJ117" s="732">
        <v>5104</v>
      </c>
      <c r="AK117" s="732" t="s">
        <v>787</v>
      </c>
      <c r="AL117" s="732" t="s">
        <v>391</v>
      </c>
      <c r="AM117" s="732">
        <v>0</v>
      </c>
      <c r="AN117" s="732">
        <v>0</v>
      </c>
      <c r="AO117" s="732">
        <v>0</v>
      </c>
      <c r="AP117" s="732">
        <v>0</v>
      </c>
      <c r="AQ117" s="732">
        <v>0</v>
      </c>
      <c r="AR117" s="732">
        <v>0</v>
      </c>
      <c r="AS117" s="732">
        <v>0</v>
      </c>
      <c r="AT117" s="732">
        <v>0</v>
      </c>
      <c r="AU117" s="732">
        <v>0</v>
      </c>
      <c r="AV117" s="732">
        <v>-97116</v>
      </c>
      <c r="AW117" s="732">
        <v>1524602</v>
      </c>
      <c r="AX117" s="732">
        <v>1498290</v>
      </c>
      <c r="AY117" s="732">
        <v>844000</v>
      </c>
      <c r="AZ117" s="732">
        <v>52711</v>
      </c>
      <c r="BA117" s="732">
        <v>0</v>
      </c>
      <c r="BB117" s="732">
        <v>0</v>
      </c>
      <c r="BC117" s="732">
        <v>0</v>
      </c>
      <c r="BD117" s="732">
        <v>0</v>
      </c>
      <c r="BE117" s="732">
        <v>0</v>
      </c>
      <c r="BF117" s="732">
        <v>1279530</v>
      </c>
      <c r="BG117" s="732">
        <v>0</v>
      </c>
      <c r="BH117" s="732">
        <v>0</v>
      </c>
      <c r="BI117" s="732">
        <v>0</v>
      </c>
      <c r="BJ117" s="732">
        <v>12</v>
      </c>
      <c r="BK117" s="732">
        <v>0</v>
      </c>
      <c r="BL117" s="732">
        <v>0</v>
      </c>
      <c r="BM117" s="732">
        <v>0</v>
      </c>
      <c r="BN117" s="732">
        <v>0</v>
      </c>
      <c r="BO117" s="732">
        <v>0</v>
      </c>
      <c r="BP117" s="732">
        <v>0</v>
      </c>
      <c r="BQ117" s="732">
        <v>5392</v>
      </c>
      <c r="BR117" s="732">
        <v>1</v>
      </c>
      <c r="BS117" s="732">
        <v>0</v>
      </c>
      <c r="BT117" s="732">
        <v>0</v>
      </c>
      <c r="BU117" s="732">
        <v>0</v>
      </c>
      <c r="BV117" s="732">
        <v>0</v>
      </c>
      <c r="BW117" s="732">
        <v>0</v>
      </c>
      <c r="BX117" s="732">
        <v>0</v>
      </c>
      <c r="BY117" s="732">
        <v>0</v>
      </c>
      <c r="BZ117" s="732">
        <v>0</v>
      </c>
      <c r="CA117" s="732">
        <v>1.4670000000000001</v>
      </c>
      <c r="CB117" s="732">
        <v>1467</v>
      </c>
      <c r="CC117" s="732">
        <v>0</v>
      </c>
      <c r="CG117" s="732">
        <v>0</v>
      </c>
      <c r="CH117" s="732">
        <v>24845</v>
      </c>
      <c r="CI117" s="732">
        <v>0</v>
      </c>
      <c r="CJ117" s="732">
        <v>4</v>
      </c>
      <c r="CK117" s="732">
        <v>0</v>
      </c>
      <c r="CL117" s="732">
        <v>0</v>
      </c>
      <c r="CN117" s="732">
        <v>0</v>
      </c>
      <c r="CO117" s="732">
        <v>1</v>
      </c>
      <c r="CP117" s="732">
        <v>0</v>
      </c>
      <c r="CQ117" s="732">
        <v>0</v>
      </c>
      <c r="CR117" s="732">
        <v>114.89700000000001</v>
      </c>
      <c r="CS117" s="732">
        <v>0</v>
      </c>
      <c r="CT117" s="732">
        <v>0</v>
      </c>
      <c r="CU117" s="732">
        <v>0</v>
      </c>
      <c r="CV117" s="732">
        <v>0</v>
      </c>
      <c r="CW117" s="732">
        <v>0</v>
      </c>
      <c r="CX117" s="732">
        <v>0</v>
      </c>
      <c r="CY117" s="732">
        <v>0</v>
      </c>
      <c r="CZ117" s="732">
        <v>0</v>
      </c>
      <c r="DA117" s="732">
        <v>1</v>
      </c>
      <c r="DB117" s="732">
        <v>901042</v>
      </c>
      <c r="DC117" s="732">
        <v>0</v>
      </c>
      <c r="DD117" s="732">
        <v>0</v>
      </c>
      <c r="DE117" s="732">
        <v>153059</v>
      </c>
      <c r="DF117" s="732">
        <v>153059</v>
      </c>
      <c r="DG117" s="732">
        <v>117</v>
      </c>
      <c r="DH117" s="732">
        <v>0</v>
      </c>
      <c r="DI117" s="732">
        <v>0</v>
      </c>
      <c r="DK117" s="732">
        <v>5392</v>
      </c>
      <c r="DL117" s="732">
        <v>0</v>
      </c>
      <c r="DM117" s="732">
        <v>254980</v>
      </c>
      <c r="DN117" s="732">
        <v>0</v>
      </c>
      <c r="DO117" s="732">
        <v>0</v>
      </c>
      <c r="DP117" s="732">
        <v>0</v>
      </c>
      <c r="DQ117" s="732">
        <v>0</v>
      </c>
      <c r="DR117" s="732">
        <v>0</v>
      </c>
      <c r="DS117" s="732">
        <v>0</v>
      </c>
      <c r="DT117" s="732">
        <v>0</v>
      </c>
      <c r="DU117" s="732">
        <v>0</v>
      </c>
      <c r="DV117" s="732">
        <v>0</v>
      </c>
      <c r="DW117" s="732">
        <v>0</v>
      </c>
      <c r="DX117" s="732">
        <v>0</v>
      </c>
      <c r="DY117" s="732">
        <v>0</v>
      </c>
      <c r="DZ117" s="732">
        <v>0</v>
      </c>
      <c r="EA117" s="732">
        <v>0</v>
      </c>
      <c r="EB117" s="732">
        <v>0</v>
      </c>
      <c r="EC117" s="732">
        <v>33.588000000000001</v>
      </c>
      <c r="ED117" s="732">
        <v>241669</v>
      </c>
      <c r="EE117" s="732">
        <v>0</v>
      </c>
      <c r="EF117" s="732">
        <v>0</v>
      </c>
      <c r="EG117" s="732">
        <v>0</v>
      </c>
      <c r="EH117" s="732">
        <v>13311</v>
      </c>
      <c r="EI117" s="732">
        <v>0</v>
      </c>
      <c r="EJ117" s="732">
        <v>0</v>
      </c>
      <c r="EK117" s="732">
        <v>0</v>
      </c>
      <c r="EL117" s="732">
        <v>0</v>
      </c>
      <c r="EM117" s="732">
        <v>0.32</v>
      </c>
      <c r="EN117" s="732">
        <v>0.215</v>
      </c>
      <c r="EO117" s="732">
        <v>0</v>
      </c>
      <c r="EP117" s="732">
        <v>0</v>
      </c>
      <c r="EQ117" s="732">
        <v>0.53500000000000003</v>
      </c>
      <c r="ER117" s="732">
        <v>0</v>
      </c>
      <c r="ES117" s="732">
        <v>2.0350000000000001</v>
      </c>
      <c r="ET117" s="732">
        <v>0</v>
      </c>
      <c r="EU117" s="732">
        <v>52711</v>
      </c>
      <c r="EV117" s="732">
        <v>0</v>
      </c>
      <c r="EW117" s="732">
        <v>0</v>
      </c>
      <c r="EX117" s="732">
        <v>0</v>
      </c>
      <c r="EZ117" s="732">
        <v>1263430</v>
      </c>
      <c r="FA117" s="732">
        <v>0</v>
      </c>
      <c r="FB117" s="732">
        <v>1316141</v>
      </c>
      <c r="FC117" s="732">
        <v>0.97326799999999991</v>
      </c>
      <c r="FD117" s="732">
        <v>0</v>
      </c>
      <c r="FE117" s="732">
        <v>193612</v>
      </c>
      <c r="FF117" s="732">
        <v>41248</v>
      </c>
      <c r="FG117" s="732">
        <v>5.6818E-2</v>
      </c>
      <c r="FH117" s="732">
        <v>5.1494999999999999E-2</v>
      </c>
      <c r="FI117" s="732">
        <v>0</v>
      </c>
      <c r="FJ117" s="732">
        <v>0</v>
      </c>
      <c r="FK117" s="732">
        <v>250.70500000000001</v>
      </c>
      <c r="FL117" s="732">
        <v>1575846</v>
      </c>
      <c r="FM117" s="732">
        <v>0</v>
      </c>
      <c r="FN117" s="732">
        <v>0</v>
      </c>
      <c r="FO117" s="732">
        <v>0</v>
      </c>
      <c r="FP117" s="732">
        <v>0</v>
      </c>
      <c r="FQ117" s="732">
        <v>0</v>
      </c>
      <c r="FR117" s="732">
        <v>0</v>
      </c>
      <c r="FS117" s="732">
        <v>0</v>
      </c>
      <c r="FT117" s="732">
        <v>0</v>
      </c>
      <c r="FU117" s="732">
        <v>0</v>
      </c>
      <c r="FV117" s="732">
        <v>0</v>
      </c>
      <c r="FW117" s="732">
        <v>0</v>
      </c>
      <c r="FX117" s="732">
        <v>0</v>
      </c>
      <c r="FY117" s="732">
        <v>0</v>
      </c>
      <c r="FZ117" s="732">
        <v>0</v>
      </c>
      <c r="GA117" s="732">
        <v>0</v>
      </c>
      <c r="GB117" s="732">
        <v>0</v>
      </c>
      <c r="GC117" s="732">
        <v>0</v>
      </c>
      <c r="GD117" s="732">
        <v>0</v>
      </c>
      <c r="GF117" s="732">
        <v>0</v>
      </c>
      <c r="GG117" s="732">
        <v>0</v>
      </c>
      <c r="GH117" s="732">
        <v>0</v>
      </c>
      <c r="GI117" s="732">
        <v>0</v>
      </c>
      <c r="GJ117" s="732">
        <v>0</v>
      </c>
      <c r="GK117" s="732">
        <v>0</v>
      </c>
      <c r="GL117" s="732">
        <v>0</v>
      </c>
      <c r="GM117" s="732">
        <v>0</v>
      </c>
      <c r="GN117" s="732">
        <v>0</v>
      </c>
      <c r="GO117" s="732">
        <v>0</v>
      </c>
      <c r="GP117" s="732">
        <v>1551001</v>
      </c>
      <c r="GQ117" s="732">
        <v>1551001</v>
      </c>
      <c r="GR117" s="732">
        <v>0</v>
      </c>
      <c r="GS117" s="732">
        <v>0</v>
      </c>
      <c r="GT117" s="732">
        <v>0</v>
      </c>
      <c r="HB117" s="732">
        <v>292382768</v>
      </c>
      <c r="HC117" s="732">
        <v>4.6019999999999998E-2</v>
      </c>
      <c r="HD117" s="732">
        <v>24845</v>
      </c>
      <c r="IE117" s="732">
        <v>0</v>
      </c>
    </row>
    <row r="118" spans="1:239" x14ac:dyDescent="0.2">
      <c r="A118" s="734">
        <v>101872</v>
      </c>
      <c r="B118" s="734">
        <v>31709</v>
      </c>
      <c r="C118" s="732">
        <v>35</v>
      </c>
      <c r="D118" s="732">
        <v>2021</v>
      </c>
      <c r="E118" s="732">
        <v>5392</v>
      </c>
      <c r="F118" s="732">
        <v>0</v>
      </c>
      <c r="G118" s="732">
        <v>211.52700000000002</v>
      </c>
      <c r="H118" s="732">
        <v>210.791</v>
      </c>
      <c r="I118" s="732">
        <v>210.791</v>
      </c>
      <c r="J118" s="732">
        <v>211.52700000000002</v>
      </c>
      <c r="K118" s="732">
        <v>0</v>
      </c>
      <c r="L118" s="732">
        <v>6541</v>
      </c>
      <c r="M118" s="732">
        <v>0</v>
      </c>
      <c r="N118" s="732">
        <v>0</v>
      </c>
      <c r="P118" s="732">
        <v>139.15200000000002</v>
      </c>
      <c r="Q118" s="732">
        <v>0</v>
      </c>
      <c r="R118" s="732">
        <v>57271</v>
      </c>
      <c r="S118" s="732">
        <v>411.57400000000001</v>
      </c>
      <c r="U118" s="732">
        <v>40063</v>
      </c>
      <c r="V118" s="732">
        <v>128.79</v>
      </c>
      <c r="W118" s="732">
        <v>84242</v>
      </c>
      <c r="X118" s="732">
        <v>84242</v>
      </c>
      <c r="Z118" s="732">
        <v>0</v>
      </c>
      <c r="AA118" s="732">
        <v>1</v>
      </c>
      <c r="AB118" s="732">
        <v>1</v>
      </c>
      <c r="AC118" s="732">
        <v>0</v>
      </c>
      <c r="AD118" s="732" t="s">
        <v>318</v>
      </c>
      <c r="AE118" s="732">
        <v>0</v>
      </c>
      <c r="AH118" s="732">
        <v>0</v>
      </c>
      <c r="AI118" s="732">
        <v>0</v>
      </c>
      <c r="AJ118" s="732">
        <v>5104</v>
      </c>
      <c r="AK118" s="732" t="s">
        <v>787</v>
      </c>
      <c r="AL118" s="732" t="s">
        <v>476</v>
      </c>
      <c r="AM118" s="732">
        <v>0</v>
      </c>
      <c r="AN118" s="732">
        <v>0</v>
      </c>
      <c r="AO118" s="732">
        <v>0</v>
      </c>
      <c r="AP118" s="732">
        <v>0</v>
      </c>
      <c r="AQ118" s="732">
        <v>0</v>
      </c>
      <c r="AR118" s="732">
        <v>0</v>
      </c>
      <c r="AS118" s="732">
        <v>0</v>
      </c>
      <c r="AT118" s="732">
        <v>0</v>
      </c>
      <c r="AU118" s="732">
        <v>0</v>
      </c>
      <c r="AV118" s="732">
        <v>-23</v>
      </c>
      <c r="AW118" s="732">
        <v>1896258</v>
      </c>
      <c r="AX118" s="732">
        <v>1858255</v>
      </c>
      <c r="AY118" s="732">
        <v>1421695</v>
      </c>
      <c r="AZ118" s="732">
        <v>57271</v>
      </c>
      <c r="BA118" s="732">
        <v>0</v>
      </c>
      <c r="BB118" s="732">
        <v>0</v>
      </c>
      <c r="BC118" s="732">
        <v>0</v>
      </c>
      <c r="BD118" s="732">
        <v>0</v>
      </c>
      <c r="BE118" s="732">
        <v>0</v>
      </c>
      <c r="BF118" s="732">
        <v>1572715</v>
      </c>
      <c r="BG118" s="732">
        <v>0</v>
      </c>
      <c r="BH118" s="732">
        <v>0</v>
      </c>
      <c r="BI118" s="732">
        <v>0</v>
      </c>
      <c r="BJ118" s="732">
        <v>12</v>
      </c>
      <c r="BK118" s="732">
        <v>0</v>
      </c>
      <c r="BL118" s="732">
        <v>0</v>
      </c>
      <c r="BM118" s="732">
        <v>0</v>
      </c>
      <c r="BN118" s="732">
        <v>0</v>
      </c>
      <c r="BO118" s="732">
        <v>0</v>
      </c>
      <c r="BP118" s="732">
        <v>0</v>
      </c>
      <c r="BQ118" s="732">
        <v>5392</v>
      </c>
      <c r="BR118" s="732">
        <v>1</v>
      </c>
      <c r="BS118" s="732">
        <v>0</v>
      </c>
      <c r="BT118" s="732">
        <v>0</v>
      </c>
      <c r="BU118" s="732">
        <v>0</v>
      </c>
      <c r="BV118" s="732">
        <v>0</v>
      </c>
      <c r="BW118" s="732">
        <v>0</v>
      </c>
      <c r="BX118" s="732">
        <v>0</v>
      </c>
      <c r="BY118" s="732">
        <v>0</v>
      </c>
      <c r="BZ118" s="732">
        <v>0</v>
      </c>
      <c r="CA118" s="732">
        <v>0</v>
      </c>
      <c r="CB118" s="732">
        <v>0</v>
      </c>
      <c r="CC118" s="732">
        <v>0</v>
      </c>
      <c r="CG118" s="732">
        <v>0</v>
      </c>
      <c r="CH118" s="732">
        <v>38003</v>
      </c>
      <c r="CI118" s="732">
        <v>0</v>
      </c>
      <c r="CJ118" s="732">
        <v>5</v>
      </c>
      <c r="CK118" s="732">
        <v>0</v>
      </c>
      <c r="CL118" s="732">
        <v>0</v>
      </c>
      <c r="CN118" s="732">
        <v>0</v>
      </c>
      <c r="CO118" s="732">
        <v>1</v>
      </c>
      <c r="CP118" s="732">
        <v>0</v>
      </c>
      <c r="CQ118" s="732">
        <v>0</v>
      </c>
      <c r="CR118" s="732">
        <v>138.81200000000001</v>
      </c>
      <c r="CS118" s="732">
        <v>0</v>
      </c>
      <c r="CT118" s="732">
        <v>0</v>
      </c>
      <c r="CU118" s="732">
        <v>0</v>
      </c>
      <c r="CV118" s="732">
        <v>0</v>
      </c>
      <c r="CW118" s="732">
        <v>0</v>
      </c>
      <c r="CX118" s="732">
        <v>0</v>
      </c>
      <c r="CY118" s="732">
        <v>0</v>
      </c>
      <c r="CZ118" s="732">
        <v>0</v>
      </c>
      <c r="DA118" s="732">
        <v>1</v>
      </c>
      <c r="DB118" s="732">
        <v>1378784</v>
      </c>
      <c r="DC118" s="732">
        <v>0</v>
      </c>
      <c r="DD118" s="732">
        <v>0</v>
      </c>
      <c r="DE118" s="732">
        <v>0</v>
      </c>
      <c r="DF118" s="732">
        <v>0</v>
      </c>
      <c r="DG118" s="732">
        <v>0</v>
      </c>
      <c r="DH118" s="732">
        <v>0</v>
      </c>
      <c r="DI118" s="732">
        <v>0</v>
      </c>
      <c r="DK118" s="732">
        <v>5392</v>
      </c>
      <c r="DL118" s="732">
        <v>0</v>
      </c>
      <c r="DM118" s="732">
        <v>152886</v>
      </c>
      <c r="DN118" s="732">
        <v>0</v>
      </c>
      <c r="DO118" s="732">
        <v>0</v>
      </c>
      <c r="DP118" s="732">
        <v>0</v>
      </c>
      <c r="DQ118" s="732">
        <v>0</v>
      </c>
      <c r="DR118" s="732">
        <v>0</v>
      </c>
      <c r="DS118" s="732">
        <v>0</v>
      </c>
      <c r="DT118" s="732">
        <v>0</v>
      </c>
      <c r="DU118" s="732">
        <v>0</v>
      </c>
      <c r="DV118" s="732">
        <v>0</v>
      </c>
      <c r="DW118" s="732">
        <v>0</v>
      </c>
      <c r="DX118" s="732">
        <v>0</v>
      </c>
      <c r="DY118" s="732">
        <v>0</v>
      </c>
      <c r="DZ118" s="732">
        <v>0</v>
      </c>
      <c r="EA118" s="732">
        <v>0</v>
      </c>
      <c r="EB118" s="732">
        <v>0</v>
      </c>
      <c r="EC118" s="732">
        <v>18.845000000000002</v>
      </c>
      <c r="ED118" s="732">
        <v>135592</v>
      </c>
      <c r="EE118" s="732">
        <v>0</v>
      </c>
      <c r="EF118" s="732">
        <v>0</v>
      </c>
      <c r="EG118" s="732">
        <v>0</v>
      </c>
      <c r="EH118" s="732">
        <v>17294</v>
      </c>
      <c r="EI118" s="732">
        <v>0</v>
      </c>
      <c r="EJ118" s="732">
        <v>0</v>
      </c>
      <c r="EK118" s="732">
        <v>0.51800000000000002</v>
      </c>
      <c r="EL118" s="732">
        <v>0</v>
      </c>
      <c r="EM118" s="732">
        <v>0</v>
      </c>
      <c r="EN118" s="732">
        <v>0.218</v>
      </c>
      <c r="EO118" s="732">
        <v>0</v>
      </c>
      <c r="EP118" s="732">
        <v>0</v>
      </c>
      <c r="EQ118" s="732">
        <v>0.73599999999999999</v>
      </c>
      <c r="ER118" s="732">
        <v>0</v>
      </c>
      <c r="ES118" s="732">
        <v>2.6440000000000001</v>
      </c>
      <c r="ET118" s="732">
        <v>0</v>
      </c>
      <c r="EU118" s="732">
        <v>57271</v>
      </c>
      <c r="EV118" s="732">
        <v>0</v>
      </c>
      <c r="EW118" s="732">
        <v>0</v>
      </c>
      <c r="EX118" s="732">
        <v>0</v>
      </c>
      <c r="EZ118" s="732">
        <v>1569580</v>
      </c>
      <c r="FA118" s="732">
        <v>0</v>
      </c>
      <c r="FB118" s="732">
        <v>1626851</v>
      </c>
      <c r="FC118" s="732">
        <v>0.97326799999999991</v>
      </c>
      <c r="FD118" s="732">
        <v>0</v>
      </c>
      <c r="FE118" s="732">
        <v>237976</v>
      </c>
      <c r="FF118" s="732">
        <v>50699</v>
      </c>
      <c r="FG118" s="732">
        <v>5.6818E-2</v>
      </c>
      <c r="FH118" s="732">
        <v>5.1494999999999999E-2</v>
      </c>
      <c r="FI118" s="732">
        <v>0</v>
      </c>
      <c r="FJ118" s="732">
        <v>0</v>
      </c>
      <c r="FK118" s="732">
        <v>308.15100000000001</v>
      </c>
      <c r="FL118" s="732">
        <v>1953529</v>
      </c>
      <c r="FM118" s="732">
        <v>0</v>
      </c>
      <c r="FN118" s="732">
        <v>0</v>
      </c>
      <c r="FO118" s="732">
        <v>10939</v>
      </c>
      <c r="FP118" s="732">
        <v>0</v>
      </c>
      <c r="FQ118" s="732">
        <v>10939</v>
      </c>
      <c r="FR118" s="732">
        <v>10939</v>
      </c>
      <c r="FS118" s="732">
        <v>0</v>
      </c>
      <c r="FT118" s="732">
        <v>0</v>
      </c>
      <c r="FU118" s="732">
        <v>0</v>
      </c>
      <c r="FV118" s="732">
        <v>0</v>
      </c>
      <c r="FW118" s="732">
        <v>0</v>
      </c>
      <c r="FX118" s="732">
        <v>0</v>
      </c>
      <c r="FY118" s="732">
        <v>0</v>
      </c>
      <c r="FZ118" s="732">
        <v>0</v>
      </c>
      <c r="GA118" s="732">
        <v>0</v>
      </c>
      <c r="GB118" s="732">
        <v>0</v>
      </c>
      <c r="GC118" s="732">
        <v>0</v>
      </c>
      <c r="GD118" s="732">
        <v>0</v>
      </c>
      <c r="GF118" s="732">
        <v>0</v>
      </c>
      <c r="GG118" s="732">
        <v>0</v>
      </c>
      <c r="GH118" s="732">
        <v>0</v>
      </c>
      <c r="GI118" s="732">
        <v>0</v>
      </c>
      <c r="GJ118" s="732">
        <v>0</v>
      </c>
      <c r="GK118" s="732">
        <v>0</v>
      </c>
      <c r="GL118" s="732">
        <v>0</v>
      </c>
      <c r="GM118" s="732">
        <v>0</v>
      </c>
      <c r="GN118" s="732">
        <v>0</v>
      </c>
      <c r="GO118" s="732">
        <v>0</v>
      </c>
      <c r="GP118" s="732">
        <v>1915526</v>
      </c>
      <c r="GQ118" s="732">
        <v>1915526</v>
      </c>
      <c r="GR118" s="732">
        <v>0</v>
      </c>
      <c r="GS118" s="732">
        <v>0</v>
      </c>
      <c r="GT118" s="732">
        <v>0</v>
      </c>
      <c r="HB118" s="732">
        <v>292382768</v>
      </c>
      <c r="HC118" s="732">
        <v>4.6019999999999998E-2</v>
      </c>
      <c r="HD118" s="732">
        <v>38003</v>
      </c>
      <c r="IE118" s="732">
        <v>0</v>
      </c>
    </row>
    <row r="119" spans="1:239" x14ac:dyDescent="0.2">
      <c r="A119" s="734">
        <v>101873</v>
      </c>
      <c r="B119" s="734">
        <v>31709</v>
      </c>
      <c r="C119" s="732">
        <v>35</v>
      </c>
      <c r="D119" s="732">
        <v>2021</v>
      </c>
      <c r="E119" s="732">
        <v>5392</v>
      </c>
      <c r="F119" s="732">
        <v>0</v>
      </c>
      <c r="G119" s="732">
        <v>206.74300000000002</v>
      </c>
      <c r="H119" s="732">
        <v>202.82300000000001</v>
      </c>
      <c r="I119" s="732">
        <v>202.82300000000001</v>
      </c>
      <c r="J119" s="732">
        <v>206.74300000000002</v>
      </c>
      <c r="K119" s="732">
        <v>0</v>
      </c>
      <c r="L119" s="732">
        <v>6541</v>
      </c>
      <c r="M119" s="732">
        <v>0</v>
      </c>
      <c r="N119" s="732">
        <v>0</v>
      </c>
      <c r="P119" s="732">
        <v>247.68800000000002</v>
      </c>
      <c r="Q119" s="732">
        <v>0</v>
      </c>
      <c r="R119" s="732">
        <v>101942</v>
      </c>
      <c r="S119" s="732">
        <v>411.57400000000001</v>
      </c>
      <c r="U119" s="732">
        <v>71311</v>
      </c>
      <c r="V119" s="732">
        <v>0</v>
      </c>
      <c r="W119" s="732">
        <v>0</v>
      </c>
      <c r="X119" s="732">
        <v>0</v>
      </c>
      <c r="Z119" s="732">
        <v>0</v>
      </c>
      <c r="AA119" s="732">
        <v>1</v>
      </c>
      <c r="AB119" s="732">
        <v>1</v>
      </c>
      <c r="AC119" s="732">
        <v>0</v>
      </c>
      <c r="AD119" s="732" t="s">
        <v>318</v>
      </c>
      <c r="AE119" s="732">
        <v>0</v>
      </c>
      <c r="AH119" s="732">
        <v>0</v>
      </c>
      <c r="AI119" s="732">
        <v>0</v>
      </c>
      <c r="AJ119" s="732">
        <v>5104</v>
      </c>
      <c r="AK119" s="732" t="s">
        <v>787</v>
      </c>
      <c r="AL119" s="732" t="s">
        <v>485</v>
      </c>
      <c r="AM119" s="732">
        <v>0</v>
      </c>
      <c r="AN119" s="732">
        <v>0</v>
      </c>
      <c r="AO119" s="732">
        <v>0</v>
      </c>
      <c r="AP119" s="732">
        <v>0</v>
      </c>
      <c r="AQ119" s="732">
        <v>0</v>
      </c>
      <c r="AR119" s="732">
        <v>0</v>
      </c>
      <c r="AS119" s="732">
        <v>0</v>
      </c>
      <c r="AT119" s="732">
        <v>0</v>
      </c>
      <c r="AU119" s="732">
        <v>0</v>
      </c>
      <c r="AV119" s="732">
        <v>-152752</v>
      </c>
      <c r="AW119" s="732">
        <v>1645940</v>
      </c>
      <c r="AX119" s="732">
        <v>1645940</v>
      </c>
      <c r="AY119" s="732">
        <v>1194526</v>
      </c>
      <c r="AZ119" s="732">
        <v>101942</v>
      </c>
      <c r="BA119" s="732">
        <v>0</v>
      </c>
      <c r="BB119" s="732">
        <v>0</v>
      </c>
      <c r="BC119" s="732">
        <v>0</v>
      </c>
      <c r="BD119" s="732">
        <v>0</v>
      </c>
      <c r="BE119" s="732">
        <v>0</v>
      </c>
      <c r="BF119" s="732">
        <v>1400848</v>
      </c>
      <c r="BG119" s="732">
        <v>0</v>
      </c>
      <c r="BH119" s="732">
        <v>0</v>
      </c>
      <c r="BI119" s="732">
        <v>0</v>
      </c>
      <c r="BJ119" s="732">
        <v>12</v>
      </c>
      <c r="BK119" s="732">
        <v>0</v>
      </c>
      <c r="BL119" s="732">
        <v>0</v>
      </c>
      <c r="BM119" s="732">
        <v>0</v>
      </c>
      <c r="BN119" s="732">
        <v>0</v>
      </c>
      <c r="BO119" s="732">
        <v>0</v>
      </c>
      <c r="BP119" s="732">
        <v>0</v>
      </c>
      <c r="BQ119" s="732">
        <v>5392</v>
      </c>
      <c r="BR119" s="732">
        <v>1</v>
      </c>
      <c r="BS119" s="732">
        <v>0</v>
      </c>
      <c r="BT119" s="732">
        <v>0</v>
      </c>
      <c r="BU119" s="732">
        <v>0</v>
      </c>
      <c r="BV119" s="732">
        <v>0</v>
      </c>
      <c r="BW119" s="732">
        <v>0</v>
      </c>
      <c r="BX119" s="732">
        <v>0</v>
      </c>
      <c r="BY119" s="732">
        <v>0</v>
      </c>
      <c r="BZ119" s="732">
        <v>0</v>
      </c>
      <c r="CA119" s="732">
        <v>0</v>
      </c>
      <c r="CB119" s="732">
        <v>0</v>
      </c>
      <c r="CC119" s="732">
        <v>0</v>
      </c>
      <c r="CG119" s="732">
        <v>0</v>
      </c>
      <c r="CH119" s="732">
        <v>0</v>
      </c>
      <c r="CI119" s="732">
        <v>0</v>
      </c>
      <c r="CJ119" s="732">
        <v>4</v>
      </c>
      <c r="CK119" s="732">
        <v>0</v>
      </c>
      <c r="CL119" s="732">
        <v>0</v>
      </c>
      <c r="CN119" s="732">
        <v>0</v>
      </c>
      <c r="CO119" s="732">
        <v>1</v>
      </c>
      <c r="CP119" s="732">
        <v>0</v>
      </c>
      <c r="CQ119" s="732">
        <v>0</v>
      </c>
      <c r="CR119" s="732">
        <v>230.16800000000001</v>
      </c>
      <c r="CS119" s="732">
        <v>0</v>
      </c>
      <c r="CT119" s="732">
        <v>0</v>
      </c>
      <c r="CU119" s="732">
        <v>0</v>
      </c>
      <c r="CV119" s="732">
        <v>0</v>
      </c>
      <c r="CW119" s="732">
        <v>0</v>
      </c>
      <c r="CX119" s="732">
        <v>0</v>
      </c>
      <c r="CY119" s="732">
        <v>0</v>
      </c>
      <c r="CZ119" s="732">
        <v>0</v>
      </c>
      <c r="DA119" s="732">
        <v>1</v>
      </c>
      <c r="DB119" s="732">
        <v>1326665</v>
      </c>
      <c r="DC119" s="732">
        <v>0</v>
      </c>
      <c r="DD119" s="732">
        <v>0</v>
      </c>
      <c r="DE119" s="732">
        <v>0</v>
      </c>
      <c r="DF119" s="732">
        <v>0</v>
      </c>
      <c r="DG119" s="732">
        <v>0</v>
      </c>
      <c r="DH119" s="732">
        <v>0</v>
      </c>
      <c r="DI119" s="732">
        <v>0</v>
      </c>
      <c r="DK119" s="732">
        <v>5392</v>
      </c>
      <c r="DL119" s="732">
        <v>0</v>
      </c>
      <c r="DM119" s="732">
        <v>112659</v>
      </c>
      <c r="DN119" s="732">
        <v>0</v>
      </c>
      <c r="DO119" s="732">
        <v>0</v>
      </c>
      <c r="DP119" s="732">
        <v>0</v>
      </c>
      <c r="DQ119" s="732">
        <v>0</v>
      </c>
      <c r="DR119" s="732">
        <v>0</v>
      </c>
      <c r="DS119" s="732">
        <v>0</v>
      </c>
      <c r="DT119" s="732">
        <v>0</v>
      </c>
      <c r="DU119" s="732">
        <v>0</v>
      </c>
      <c r="DV119" s="732">
        <v>0</v>
      </c>
      <c r="DW119" s="732">
        <v>0</v>
      </c>
      <c r="DX119" s="732">
        <v>0</v>
      </c>
      <c r="DY119" s="732">
        <v>0</v>
      </c>
      <c r="DZ119" s="732">
        <v>0</v>
      </c>
      <c r="EA119" s="732">
        <v>0</v>
      </c>
      <c r="EB119" s="732">
        <v>0</v>
      </c>
      <c r="EC119" s="732">
        <v>4.7850000000000001</v>
      </c>
      <c r="ED119" s="732">
        <v>34429</v>
      </c>
      <c r="EE119" s="732">
        <v>0</v>
      </c>
      <c r="EF119" s="732">
        <v>0</v>
      </c>
      <c r="EG119" s="732">
        <v>0</v>
      </c>
      <c r="EH119" s="732">
        <v>78230</v>
      </c>
      <c r="EI119" s="732">
        <v>0</v>
      </c>
      <c r="EJ119" s="732">
        <v>0</v>
      </c>
      <c r="EK119" s="732">
        <v>3.4330000000000003</v>
      </c>
      <c r="EL119" s="732">
        <v>0</v>
      </c>
      <c r="EM119" s="732">
        <v>0.38700000000000001</v>
      </c>
      <c r="EN119" s="732">
        <v>0.1</v>
      </c>
      <c r="EO119" s="732">
        <v>0</v>
      </c>
      <c r="EP119" s="732">
        <v>0</v>
      </c>
      <c r="EQ119" s="732">
        <v>3.92</v>
      </c>
      <c r="ER119" s="732">
        <v>0</v>
      </c>
      <c r="ES119" s="732">
        <v>11.96</v>
      </c>
      <c r="ET119" s="732">
        <v>0</v>
      </c>
      <c r="EU119" s="732">
        <v>101942</v>
      </c>
      <c r="EV119" s="732">
        <v>0</v>
      </c>
      <c r="EW119" s="732">
        <v>0</v>
      </c>
      <c r="EX119" s="732">
        <v>0</v>
      </c>
      <c r="EZ119" s="732">
        <v>1388811</v>
      </c>
      <c r="FA119" s="732">
        <v>0</v>
      </c>
      <c r="FB119" s="732">
        <v>1490753</v>
      </c>
      <c r="FC119" s="732">
        <v>0.97326799999999991</v>
      </c>
      <c r="FD119" s="732">
        <v>0</v>
      </c>
      <c r="FE119" s="732">
        <v>211970</v>
      </c>
      <c r="FF119" s="732">
        <v>45159</v>
      </c>
      <c r="FG119" s="732">
        <v>5.6818E-2</v>
      </c>
      <c r="FH119" s="732">
        <v>5.1494999999999999E-2</v>
      </c>
      <c r="FI119" s="732">
        <v>0</v>
      </c>
      <c r="FJ119" s="732">
        <v>0</v>
      </c>
      <c r="FK119" s="732">
        <v>274.476</v>
      </c>
      <c r="FL119" s="732">
        <v>1747882</v>
      </c>
      <c r="FM119" s="732">
        <v>0</v>
      </c>
      <c r="FN119" s="732">
        <v>0</v>
      </c>
      <c r="FO119" s="732">
        <v>51429</v>
      </c>
      <c r="FP119" s="732">
        <v>0</v>
      </c>
      <c r="FQ119" s="732">
        <v>51429</v>
      </c>
      <c r="FR119" s="732">
        <v>51429</v>
      </c>
      <c r="FS119" s="732">
        <v>0</v>
      </c>
      <c r="FT119" s="732">
        <v>0</v>
      </c>
      <c r="FU119" s="732">
        <v>0</v>
      </c>
      <c r="FV119" s="732">
        <v>0</v>
      </c>
      <c r="FW119" s="732">
        <v>0</v>
      </c>
      <c r="FX119" s="732">
        <v>0</v>
      </c>
      <c r="FY119" s="732">
        <v>0</v>
      </c>
      <c r="FZ119" s="732">
        <v>0</v>
      </c>
      <c r="GA119" s="732">
        <v>0</v>
      </c>
      <c r="GB119" s="732">
        <v>0</v>
      </c>
      <c r="GC119" s="732">
        <v>0</v>
      </c>
      <c r="GD119" s="732">
        <v>0</v>
      </c>
      <c r="GF119" s="732">
        <v>0</v>
      </c>
      <c r="GG119" s="732">
        <v>0</v>
      </c>
      <c r="GH119" s="732">
        <v>0</v>
      </c>
      <c r="GI119" s="732">
        <v>0</v>
      </c>
      <c r="GJ119" s="732">
        <v>0</v>
      </c>
      <c r="GK119" s="732">
        <v>0</v>
      </c>
      <c r="GL119" s="732">
        <v>0</v>
      </c>
      <c r="GM119" s="732">
        <v>0</v>
      </c>
      <c r="GN119" s="732">
        <v>0</v>
      </c>
      <c r="GO119" s="732">
        <v>0</v>
      </c>
      <c r="GP119" s="732">
        <v>1747882</v>
      </c>
      <c r="GQ119" s="732">
        <v>1747882</v>
      </c>
      <c r="GR119" s="732">
        <v>0</v>
      </c>
      <c r="GS119" s="732">
        <v>0</v>
      </c>
      <c r="GT119" s="732">
        <v>0</v>
      </c>
      <c r="HB119" s="732">
        <v>0</v>
      </c>
      <c r="HC119" s="732">
        <v>0</v>
      </c>
      <c r="HD119" s="732">
        <v>0</v>
      </c>
      <c r="IE119" s="732">
        <v>0</v>
      </c>
    </row>
    <row r="120" spans="1:239" x14ac:dyDescent="0.2">
      <c r="A120" s="734">
        <v>101874</v>
      </c>
      <c r="B120" s="734">
        <v>31709</v>
      </c>
      <c r="C120" s="732">
        <v>35</v>
      </c>
      <c r="D120" s="732">
        <v>2021</v>
      </c>
      <c r="E120" s="732">
        <v>5392</v>
      </c>
      <c r="F120" s="732">
        <v>0</v>
      </c>
      <c r="G120" s="732">
        <v>359.16200000000003</v>
      </c>
      <c r="H120" s="732">
        <v>359.072</v>
      </c>
      <c r="I120" s="732">
        <v>359.072</v>
      </c>
      <c r="J120" s="732">
        <v>359.16200000000003</v>
      </c>
      <c r="K120" s="732">
        <v>0</v>
      </c>
      <c r="L120" s="732">
        <v>6541</v>
      </c>
      <c r="M120" s="732">
        <v>0</v>
      </c>
      <c r="N120" s="732">
        <v>0</v>
      </c>
      <c r="P120" s="732">
        <v>388.23500000000001</v>
      </c>
      <c r="Q120" s="732">
        <v>0</v>
      </c>
      <c r="R120" s="732">
        <v>159787</v>
      </c>
      <c r="S120" s="732">
        <v>411.57400000000001</v>
      </c>
      <c r="U120" s="732">
        <v>111777</v>
      </c>
      <c r="V120" s="732">
        <v>3.8320000000000003</v>
      </c>
      <c r="W120" s="732">
        <v>2507</v>
      </c>
      <c r="X120" s="732">
        <v>2507</v>
      </c>
      <c r="Z120" s="732">
        <v>0</v>
      </c>
      <c r="AA120" s="732">
        <v>1</v>
      </c>
      <c r="AB120" s="732">
        <v>1</v>
      </c>
      <c r="AC120" s="732">
        <v>0</v>
      </c>
      <c r="AD120" s="732" t="s">
        <v>318</v>
      </c>
      <c r="AE120" s="732">
        <v>0</v>
      </c>
      <c r="AH120" s="732">
        <v>0</v>
      </c>
      <c r="AI120" s="732">
        <v>0</v>
      </c>
      <c r="AJ120" s="732">
        <v>5104</v>
      </c>
      <c r="AK120" s="732" t="s">
        <v>787</v>
      </c>
      <c r="AL120" s="732" t="s">
        <v>478</v>
      </c>
      <c r="AM120" s="732">
        <v>0</v>
      </c>
      <c r="AN120" s="732">
        <v>0</v>
      </c>
      <c r="AO120" s="732">
        <v>0</v>
      </c>
      <c r="AP120" s="732">
        <v>0</v>
      </c>
      <c r="AQ120" s="732">
        <v>0</v>
      </c>
      <c r="AR120" s="732">
        <v>0</v>
      </c>
      <c r="AS120" s="732">
        <v>0</v>
      </c>
      <c r="AT120" s="732">
        <v>0</v>
      </c>
      <c r="AU120" s="732">
        <v>0</v>
      </c>
      <c r="AV120" s="732">
        <v>-76021</v>
      </c>
      <c r="AW120" s="732">
        <v>2794914</v>
      </c>
      <c r="AX120" s="732">
        <v>2794914</v>
      </c>
      <c r="AY120" s="732">
        <v>1902210</v>
      </c>
      <c r="AZ120" s="732">
        <v>159787</v>
      </c>
      <c r="BA120" s="732">
        <v>0</v>
      </c>
      <c r="BB120" s="732">
        <v>0</v>
      </c>
      <c r="BC120" s="732">
        <v>0</v>
      </c>
      <c r="BD120" s="732">
        <v>0</v>
      </c>
      <c r="BE120" s="732">
        <v>0</v>
      </c>
      <c r="BF120" s="732">
        <v>2439849</v>
      </c>
      <c r="BG120" s="732">
        <v>0</v>
      </c>
      <c r="BH120" s="732">
        <v>0</v>
      </c>
      <c r="BI120" s="732">
        <v>0</v>
      </c>
      <c r="BJ120" s="732">
        <v>12</v>
      </c>
      <c r="BK120" s="732">
        <v>0</v>
      </c>
      <c r="BL120" s="732">
        <v>0</v>
      </c>
      <c r="BM120" s="732">
        <v>0</v>
      </c>
      <c r="BN120" s="732">
        <v>0</v>
      </c>
      <c r="BO120" s="732">
        <v>0</v>
      </c>
      <c r="BP120" s="732">
        <v>0</v>
      </c>
      <c r="BQ120" s="732">
        <v>5392</v>
      </c>
      <c r="BR120" s="732">
        <v>1</v>
      </c>
      <c r="BS120" s="732">
        <v>0</v>
      </c>
      <c r="BT120" s="732">
        <v>0</v>
      </c>
      <c r="BU120" s="732">
        <v>0</v>
      </c>
      <c r="BV120" s="732">
        <v>0</v>
      </c>
      <c r="BW120" s="732">
        <v>0</v>
      </c>
      <c r="BX120" s="732">
        <v>0</v>
      </c>
      <c r="BY120" s="732">
        <v>0</v>
      </c>
      <c r="BZ120" s="732">
        <v>0</v>
      </c>
      <c r="CA120" s="732">
        <v>0</v>
      </c>
      <c r="CB120" s="732">
        <v>0</v>
      </c>
      <c r="CC120" s="732">
        <v>0</v>
      </c>
      <c r="CG120" s="732">
        <v>0</v>
      </c>
      <c r="CH120" s="732">
        <v>0</v>
      </c>
      <c r="CI120" s="732">
        <v>0</v>
      </c>
      <c r="CJ120" s="732">
        <v>4</v>
      </c>
      <c r="CK120" s="732">
        <v>0</v>
      </c>
      <c r="CL120" s="732">
        <v>0</v>
      </c>
      <c r="CN120" s="732">
        <v>0</v>
      </c>
      <c r="CO120" s="732">
        <v>1</v>
      </c>
      <c r="CP120" s="732">
        <v>0</v>
      </c>
      <c r="CQ120" s="732">
        <v>0</v>
      </c>
      <c r="CR120" s="732">
        <v>379.572</v>
      </c>
      <c r="CS120" s="732">
        <v>0</v>
      </c>
      <c r="CT120" s="732">
        <v>0</v>
      </c>
      <c r="CU120" s="732">
        <v>0</v>
      </c>
      <c r="CV120" s="732">
        <v>0</v>
      </c>
      <c r="CW120" s="732">
        <v>0</v>
      </c>
      <c r="CX120" s="732">
        <v>0</v>
      </c>
      <c r="CY120" s="732">
        <v>0</v>
      </c>
      <c r="CZ120" s="732">
        <v>0</v>
      </c>
      <c r="DA120" s="732">
        <v>1</v>
      </c>
      <c r="DB120" s="732">
        <v>2348690</v>
      </c>
      <c r="DC120" s="732">
        <v>0</v>
      </c>
      <c r="DD120" s="732">
        <v>0</v>
      </c>
      <c r="DE120" s="732">
        <v>0</v>
      </c>
      <c r="DF120" s="732">
        <v>0</v>
      </c>
      <c r="DG120" s="732">
        <v>0</v>
      </c>
      <c r="DH120" s="732">
        <v>0</v>
      </c>
      <c r="DI120" s="732">
        <v>0</v>
      </c>
      <c r="DK120" s="732">
        <v>5392</v>
      </c>
      <c r="DL120" s="732">
        <v>0</v>
      </c>
      <c r="DM120" s="732">
        <v>155666</v>
      </c>
      <c r="DN120" s="732">
        <v>0</v>
      </c>
      <c r="DO120" s="732">
        <v>0</v>
      </c>
      <c r="DP120" s="732">
        <v>0</v>
      </c>
      <c r="DQ120" s="732">
        <v>0</v>
      </c>
      <c r="DR120" s="732">
        <v>0</v>
      </c>
      <c r="DS120" s="732">
        <v>0</v>
      </c>
      <c r="DT120" s="732">
        <v>0</v>
      </c>
      <c r="DU120" s="732">
        <v>0</v>
      </c>
      <c r="DV120" s="732">
        <v>0</v>
      </c>
      <c r="DW120" s="732">
        <v>0</v>
      </c>
      <c r="DX120" s="732">
        <v>0</v>
      </c>
      <c r="DY120" s="732">
        <v>0</v>
      </c>
      <c r="DZ120" s="732">
        <v>0</v>
      </c>
      <c r="EA120" s="732">
        <v>0</v>
      </c>
      <c r="EB120" s="732">
        <v>0</v>
      </c>
      <c r="EC120" s="732">
        <v>21.226000000000003</v>
      </c>
      <c r="ED120" s="732">
        <v>152723</v>
      </c>
      <c r="EE120" s="732">
        <v>0</v>
      </c>
      <c r="EF120" s="732">
        <v>0</v>
      </c>
      <c r="EG120" s="732">
        <v>0</v>
      </c>
      <c r="EH120" s="732">
        <v>2943</v>
      </c>
      <c r="EI120" s="732">
        <v>0</v>
      </c>
      <c r="EJ120" s="732">
        <v>0</v>
      </c>
      <c r="EK120" s="732">
        <v>0</v>
      </c>
      <c r="EL120" s="732">
        <v>0</v>
      </c>
      <c r="EM120" s="732">
        <v>0</v>
      </c>
      <c r="EN120" s="732">
        <v>0.09</v>
      </c>
      <c r="EO120" s="732">
        <v>0</v>
      </c>
      <c r="EP120" s="732">
        <v>0</v>
      </c>
      <c r="EQ120" s="732">
        <v>0.09</v>
      </c>
      <c r="ER120" s="732">
        <v>0</v>
      </c>
      <c r="ES120" s="732">
        <v>0.45</v>
      </c>
      <c r="ET120" s="732">
        <v>0</v>
      </c>
      <c r="EU120" s="732">
        <v>159787</v>
      </c>
      <c r="EV120" s="732">
        <v>0</v>
      </c>
      <c r="EW120" s="732">
        <v>0</v>
      </c>
      <c r="EX120" s="732">
        <v>0</v>
      </c>
      <c r="EZ120" s="732">
        <v>2347076</v>
      </c>
      <c r="FA120" s="732">
        <v>0</v>
      </c>
      <c r="FB120" s="732">
        <v>2506863</v>
      </c>
      <c r="FC120" s="732">
        <v>0.97326799999999991</v>
      </c>
      <c r="FD120" s="732">
        <v>0</v>
      </c>
      <c r="FE120" s="732">
        <v>369186</v>
      </c>
      <c r="FF120" s="732">
        <v>78652</v>
      </c>
      <c r="FG120" s="732">
        <v>5.6818E-2</v>
      </c>
      <c r="FH120" s="732">
        <v>5.1494999999999999E-2</v>
      </c>
      <c r="FI120" s="732">
        <v>0</v>
      </c>
      <c r="FJ120" s="732">
        <v>0</v>
      </c>
      <c r="FK120" s="732">
        <v>478.053</v>
      </c>
      <c r="FL120" s="732">
        <v>2954701</v>
      </c>
      <c r="FM120" s="732">
        <v>0</v>
      </c>
      <c r="FN120" s="732">
        <v>0</v>
      </c>
      <c r="FO120" s="732">
        <v>0</v>
      </c>
      <c r="FP120" s="732">
        <v>0</v>
      </c>
      <c r="FQ120" s="732">
        <v>0</v>
      </c>
      <c r="FR120" s="732">
        <v>0</v>
      </c>
      <c r="FS120" s="732">
        <v>0</v>
      </c>
      <c r="FT120" s="732">
        <v>0</v>
      </c>
      <c r="FU120" s="732">
        <v>0</v>
      </c>
      <c r="FV120" s="732">
        <v>0</v>
      </c>
      <c r="FW120" s="732">
        <v>0</v>
      </c>
      <c r="FX120" s="732">
        <v>0</v>
      </c>
      <c r="FY120" s="732">
        <v>0</v>
      </c>
      <c r="FZ120" s="732">
        <v>0</v>
      </c>
      <c r="GA120" s="732">
        <v>0</v>
      </c>
      <c r="GB120" s="732">
        <v>0</v>
      </c>
      <c r="GC120" s="732">
        <v>0</v>
      </c>
      <c r="GD120" s="732">
        <v>0</v>
      </c>
      <c r="GF120" s="732">
        <v>0</v>
      </c>
      <c r="GG120" s="732">
        <v>0</v>
      </c>
      <c r="GH120" s="732">
        <v>0</v>
      </c>
      <c r="GI120" s="732">
        <v>0</v>
      </c>
      <c r="GJ120" s="732">
        <v>0</v>
      </c>
      <c r="GK120" s="732">
        <v>0</v>
      </c>
      <c r="GL120" s="732">
        <v>0</v>
      </c>
      <c r="GM120" s="732">
        <v>0</v>
      </c>
      <c r="GN120" s="732">
        <v>0</v>
      </c>
      <c r="GO120" s="732">
        <v>0</v>
      </c>
      <c r="GP120" s="732">
        <v>2954701</v>
      </c>
      <c r="GQ120" s="732">
        <v>2954701</v>
      </c>
      <c r="GR120" s="732">
        <v>0</v>
      </c>
      <c r="GS120" s="732">
        <v>0</v>
      </c>
      <c r="GT120" s="732">
        <v>0</v>
      </c>
      <c r="HB120" s="732">
        <v>0</v>
      </c>
      <c r="HC120" s="732">
        <v>0</v>
      </c>
      <c r="HD120" s="732">
        <v>0</v>
      </c>
      <c r="IE120" s="732">
        <v>0</v>
      </c>
    </row>
    <row r="121" spans="1:239" x14ac:dyDescent="0.2">
      <c r="A121" s="734">
        <v>101875</v>
      </c>
      <c r="B121" s="734">
        <v>31709</v>
      </c>
      <c r="C121" s="732">
        <v>35</v>
      </c>
      <c r="D121" s="732">
        <v>2021</v>
      </c>
      <c r="E121" s="732">
        <v>5392</v>
      </c>
      <c r="F121" s="732">
        <v>0</v>
      </c>
      <c r="G121" s="732">
        <v>79.906000000000006</v>
      </c>
      <c r="H121" s="732">
        <v>78.206000000000003</v>
      </c>
      <c r="I121" s="732">
        <v>78.206000000000003</v>
      </c>
      <c r="J121" s="732">
        <v>79.906000000000006</v>
      </c>
      <c r="K121" s="732">
        <v>0</v>
      </c>
      <c r="L121" s="732">
        <v>6541</v>
      </c>
      <c r="M121" s="732">
        <v>0</v>
      </c>
      <c r="N121" s="732">
        <v>0</v>
      </c>
      <c r="P121" s="732">
        <v>36.89</v>
      </c>
      <c r="Q121" s="732">
        <v>0</v>
      </c>
      <c r="R121" s="732">
        <v>15183</v>
      </c>
      <c r="S121" s="732">
        <v>411.57400000000001</v>
      </c>
      <c r="U121" s="732">
        <v>10620</v>
      </c>
      <c r="V121" s="732">
        <v>0</v>
      </c>
      <c r="W121" s="732">
        <v>0</v>
      </c>
      <c r="X121" s="732">
        <v>0</v>
      </c>
      <c r="Z121" s="732">
        <v>0</v>
      </c>
      <c r="AA121" s="732">
        <v>1</v>
      </c>
      <c r="AB121" s="732">
        <v>1</v>
      </c>
      <c r="AC121" s="732">
        <v>0</v>
      </c>
      <c r="AD121" s="732" t="s">
        <v>318</v>
      </c>
      <c r="AE121" s="732">
        <v>0</v>
      </c>
      <c r="AH121" s="732">
        <v>0</v>
      </c>
      <c r="AI121" s="732">
        <v>0</v>
      </c>
      <c r="AJ121" s="732">
        <v>5104</v>
      </c>
      <c r="AK121" s="732" t="s">
        <v>787</v>
      </c>
      <c r="AL121" s="732" t="s">
        <v>504</v>
      </c>
      <c r="AM121" s="732">
        <v>0</v>
      </c>
      <c r="AN121" s="732">
        <v>0</v>
      </c>
      <c r="AO121" s="732">
        <v>0</v>
      </c>
      <c r="AP121" s="732">
        <v>0</v>
      </c>
      <c r="AQ121" s="732">
        <v>0</v>
      </c>
      <c r="AR121" s="732">
        <v>0</v>
      </c>
      <c r="AS121" s="732">
        <v>0</v>
      </c>
      <c r="AT121" s="732">
        <v>0</v>
      </c>
      <c r="AU121" s="732">
        <v>0</v>
      </c>
      <c r="AV121" s="732">
        <v>-42016</v>
      </c>
      <c r="AW121" s="732">
        <v>0</v>
      </c>
      <c r="AX121" s="732">
        <v>633391</v>
      </c>
      <c r="AY121" s="732">
        <v>516255</v>
      </c>
      <c r="AZ121" s="732">
        <v>15183</v>
      </c>
      <c r="BA121" s="732">
        <v>0</v>
      </c>
      <c r="BB121" s="732">
        <v>0</v>
      </c>
      <c r="BC121" s="732">
        <v>0</v>
      </c>
      <c r="BD121" s="732">
        <v>0</v>
      </c>
      <c r="BE121" s="732">
        <v>0</v>
      </c>
      <c r="BF121" s="732">
        <v>535561</v>
      </c>
      <c r="BG121" s="732">
        <v>0</v>
      </c>
      <c r="BH121" s="732">
        <v>0</v>
      </c>
      <c r="BI121" s="732">
        <v>0</v>
      </c>
      <c r="BJ121" s="732">
        <v>12</v>
      </c>
      <c r="BK121" s="732">
        <v>0</v>
      </c>
      <c r="BL121" s="732">
        <v>0</v>
      </c>
      <c r="BM121" s="732">
        <v>0</v>
      </c>
      <c r="BN121" s="732">
        <v>0</v>
      </c>
      <c r="BO121" s="732">
        <v>0</v>
      </c>
      <c r="BP121" s="732">
        <v>0</v>
      </c>
      <c r="BQ121" s="732">
        <v>5392</v>
      </c>
      <c r="BR121" s="732">
        <v>1</v>
      </c>
      <c r="BS121" s="732">
        <v>0</v>
      </c>
      <c r="BT121" s="732">
        <v>0</v>
      </c>
      <c r="BU121" s="732">
        <v>0</v>
      </c>
      <c r="BV121" s="732">
        <v>0</v>
      </c>
      <c r="BW121" s="732">
        <v>0</v>
      </c>
      <c r="BX121" s="732">
        <v>0</v>
      </c>
      <c r="BY121" s="732">
        <v>0</v>
      </c>
      <c r="BZ121" s="732">
        <v>0</v>
      </c>
      <c r="CA121" s="732">
        <v>0</v>
      </c>
      <c r="CB121" s="732">
        <v>0</v>
      </c>
      <c r="CC121" s="732">
        <v>0</v>
      </c>
      <c r="CG121" s="732">
        <v>0</v>
      </c>
      <c r="CH121" s="732">
        <v>0</v>
      </c>
      <c r="CI121" s="732">
        <v>0</v>
      </c>
      <c r="CJ121" s="732">
        <v>4</v>
      </c>
      <c r="CK121" s="732">
        <v>0</v>
      </c>
      <c r="CL121" s="732">
        <v>0</v>
      </c>
      <c r="CN121" s="732">
        <v>0</v>
      </c>
      <c r="CO121" s="732">
        <v>1</v>
      </c>
      <c r="CP121" s="732">
        <v>0</v>
      </c>
      <c r="CQ121" s="732">
        <v>0</v>
      </c>
      <c r="CR121" s="732">
        <v>35.143999999999998</v>
      </c>
      <c r="CS121" s="732">
        <v>0</v>
      </c>
      <c r="CT121" s="732">
        <v>0</v>
      </c>
      <c r="CU121" s="732">
        <v>0</v>
      </c>
      <c r="CV121" s="732">
        <v>0</v>
      </c>
      <c r="CW121" s="732">
        <v>0</v>
      </c>
      <c r="CX121" s="732">
        <v>0</v>
      </c>
      <c r="CY121" s="732">
        <v>0</v>
      </c>
      <c r="CZ121" s="732">
        <v>0</v>
      </c>
      <c r="DA121" s="732">
        <v>1</v>
      </c>
      <c r="DB121" s="732">
        <v>511545</v>
      </c>
      <c r="DC121" s="732">
        <v>0</v>
      </c>
      <c r="DD121" s="732">
        <v>0</v>
      </c>
      <c r="DE121" s="732">
        <v>0</v>
      </c>
      <c r="DF121" s="732">
        <v>0</v>
      </c>
      <c r="DG121" s="732">
        <v>0</v>
      </c>
      <c r="DH121" s="732">
        <v>0</v>
      </c>
      <c r="DI121" s="732">
        <v>0</v>
      </c>
      <c r="DK121" s="732">
        <v>5392</v>
      </c>
      <c r="DL121" s="732">
        <v>0</v>
      </c>
      <c r="DM121" s="732">
        <v>38726</v>
      </c>
      <c r="DN121" s="732">
        <v>0</v>
      </c>
      <c r="DO121" s="732">
        <v>0</v>
      </c>
      <c r="DP121" s="732">
        <v>0</v>
      </c>
      <c r="DQ121" s="732">
        <v>0</v>
      </c>
      <c r="DR121" s="732">
        <v>0</v>
      </c>
      <c r="DS121" s="732">
        <v>0</v>
      </c>
      <c r="DT121" s="732">
        <v>0</v>
      </c>
      <c r="DU121" s="732">
        <v>0</v>
      </c>
      <c r="DV121" s="732">
        <v>0</v>
      </c>
      <c r="DW121" s="732">
        <v>0</v>
      </c>
      <c r="DX121" s="732">
        <v>0</v>
      </c>
      <c r="DY121" s="732">
        <v>0</v>
      </c>
      <c r="DZ121" s="732">
        <v>0</v>
      </c>
      <c r="EA121" s="732">
        <v>0</v>
      </c>
      <c r="EB121" s="732">
        <v>0</v>
      </c>
      <c r="EC121" s="732">
        <v>4.0000000000000001E-3</v>
      </c>
      <c r="ED121" s="732">
        <v>29</v>
      </c>
      <c r="EE121" s="732">
        <v>0</v>
      </c>
      <c r="EF121" s="732">
        <v>0</v>
      </c>
      <c r="EG121" s="732">
        <v>0</v>
      </c>
      <c r="EH121" s="732">
        <v>38697</v>
      </c>
      <c r="EI121" s="732">
        <v>0</v>
      </c>
      <c r="EJ121" s="732">
        <v>0</v>
      </c>
      <c r="EK121" s="732">
        <v>1.2070000000000001</v>
      </c>
      <c r="EL121" s="732">
        <v>0</v>
      </c>
      <c r="EM121" s="732">
        <v>8.5000000000000006E-2</v>
      </c>
      <c r="EN121" s="732">
        <v>0.40800000000000003</v>
      </c>
      <c r="EO121" s="732">
        <v>0</v>
      </c>
      <c r="EP121" s="732">
        <v>0</v>
      </c>
      <c r="EQ121" s="732">
        <v>1.7</v>
      </c>
      <c r="ER121" s="732">
        <v>0</v>
      </c>
      <c r="ES121" s="732">
        <v>5.9160000000000004</v>
      </c>
      <c r="ET121" s="732">
        <v>0</v>
      </c>
      <c r="EU121" s="732">
        <v>15183</v>
      </c>
      <c r="EV121" s="732">
        <v>0</v>
      </c>
      <c r="EW121" s="732">
        <v>0</v>
      </c>
      <c r="EX121" s="732">
        <v>0</v>
      </c>
      <c r="EZ121" s="732">
        <v>535088</v>
      </c>
      <c r="FA121" s="732">
        <v>0</v>
      </c>
      <c r="FB121" s="732">
        <v>550271</v>
      </c>
      <c r="FC121" s="732">
        <v>0.97326799999999991</v>
      </c>
      <c r="FD121" s="732">
        <v>0</v>
      </c>
      <c r="FE121" s="732">
        <v>81038</v>
      </c>
      <c r="FF121" s="732">
        <v>17265</v>
      </c>
      <c r="FG121" s="732">
        <v>5.6818E-2</v>
      </c>
      <c r="FH121" s="732">
        <v>5.1494999999999999E-2</v>
      </c>
      <c r="FI121" s="732">
        <v>0</v>
      </c>
      <c r="FJ121" s="732">
        <v>0</v>
      </c>
      <c r="FK121" s="732">
        <v>104.935</v>
      </c>
      <c r="FL121" s="732">
        <v>0</v>
      </c>
      <c r="FM121" s="732">
        <v>0</v>
      </c>
      <c r="FN121" s="732">
        <v>0</v>
      </c>
      <c r="FO121" s="732">
        <v>0</v>
      </c>
      <c r="FP121" s="732">
        <v>0</v>
      </c>
      <c r="FQ121" s="732">
        <v>0</v>
      </c>
      <c r="FR121" s="732">
        <v>0</v>
      </c>
      <c r="FS121" s="732">
        <v>0</v>
      </c>
      <c r="FT121" s="732">
        <v>0</v>
      </c>
      <c r="FU121" s="732">
        <v>0</v>
      </c>
      <c r="FV121" s="732">
        <v>0</v>
      </c>
      <c r="FW121" s="732">
        <v>0</v>
      </c>
      <c r="FX121" s="732">
        <v>0</v>
      </c>
      <c r="FY121" s="732">
        <v>0</v>
      </c>
      <c r="FZ121" s="732">
        <v>0</v>
      </c>
      <c r="GA121" s="732">
        <v>0</v>
      </c>
      <c r="GB121" s="732">
        <v>0</v>
      </c>
      <c r="GC121" s="732">
        <v>0</v>
      </c>
      <c r="GD121" s="732">
        <v>0</v>
      </c>
      <c r="GF121" s="732">
        <v>0</v>
      </c>
      <c r="GG121" s="732">
        <v>0</v>
      </c>
      <c r="GH121" s="732">
        <v>0</v>
      </c>
      <c r="GI121" s="732">
        <v>0</v>
      </c>
      <c r="GJ121" s="732">
        <v>0</v>
      </c>
      <c r="GK121" s="732">
        <v>0</v>
      </c>
      <c r="GL121" s="732">
        <v>0</v>
      </c>
      <c r="GM121" s="732">
        <v>0</v>
      </c>
      <c r="GN121" s="732">
        <v>0</v>
      </c>
      <c r="GO121" s="732">
        <v>0</v>
      </c>
      <c r="GP121" s="732">
        <v>648574</v>
      </c>
      <c r="GQ121" s="732">
        <v>648574</v>
      </c>
      <c r="GR121" s="732">
        <v>0</v>
      </c>
      <c r="GS121" s="732">
        <v>0</v>
      </c>
      <c r="GT121" s="732">
        <v>0</v>
      </c>
      <c r="HB121" s="732">
        <v>0</v>
      </c>
      <c r="HC121" s="732">
        <v>0</v>
      </c>
      <c r="HD121" s="732">
        <v>0</v>
      </c>
      <c r="IE121" s="732">
        <v>0</v>
      </c>
    </row>
    <row r="122" spans="1:239" x14ac:dyDescent="0.2">
      <c r="A122" s="734">
        <v>101876</v>
      </c>
      <c r="B122" s="734">
        <v>31709</v>
      </c>
      <c r="C122" s="732">
        <v>35</v>
      </c>
      <c r="D122" s="732">
        <v>2021</v>
      </c>
      <c r="E122" s="732">
        <v>5392</v>
      </c>
      <c r="F122" s="732">
        <v>0</v>
      </c>
      <c r="G122" s="732">
        <v>127.97200000000001</v>
      </c>
      <c r="H122" s="732">
        <v>127.17200000000001</v>
      </c>
      <c r="I122" s="732">
        <v>127.17200000000001</v>
      </c>
      <c r="J122" s="732">
        <v>127.97200000000001</v>
      </c>
      <c r="K122" s="732">
        <v>0</v>
      </c>
      <c r="L122" s="732">
        <v>6541</v>
      </c>
      <c r="M122" s="732">
        <v>0</v>
      </c>
      <c r="N122" s="732">
        <v>0</v>
      </c>
      <c r="P122" s="732">
        <v>61.504000000000005</v>
      </c>
      <c r="Q122" s="732">
        <v>0</v>
      </c>
      <c r="R122" s="732">
        <v>25313</v>
      </c>
      <c r="S122" s="732">
        <v>411.57400000000001</v>
      </c>
      <c r="U122" s="732">
        <v>17708</v>
      </c>
      <c r="V122" s="732">
        <v>23.698</v>
      </c>
      <c r="W122" s="732">
        <v>15501</v>
      </c>
      <c r="X122" s="732">
        <v>15501</v>
      </c>
      <c r="Z122" s="732">
        <v>0</v>
      </c>
      <c r="AA122" s="732">
        <v>1</v>
      </c>
      <c r="AB122" s="732">
        <v>1</v>
      </c>
      <c r="AC122" s="732">
        <v>0</v>
      </c>
      <c r="AD122" s="732" t="s">
        <v>318</v>
      </c>
      <c r="AE122" s="732">
        <v>0</v>
      </c>
      <c r="AH122" s="732">
        <v>0</v>
      </c>
      <c r="AI122" s="732">
        <v>0</v>
      </c>
      <c r="AJ122" s="732">
        <v>5104</v>
      </c>
      <c r="AK122" s="732" t="s">
        <v>787</v>
      </c>
      <c r="AL122" s="732" t="s">
        <v>505</v>
      </c>
      <c r="AM122" s="732">
        <v>0</v>
      </c>
      <c r="AN122" s="732">
        <v>0</v>
      </c>
      <c r="AO122" s="732">
        <v>0</v>
      </c>
      <c r="AP122" s="732">
        <v>0</v>
      </c>
      <c r="AQ122" s="732">
        <v>0</v>
      </c>
      <c r="AR122" s="732">
        <v>0</v>
      </c>
      <c r="AS122" s="732">
        <v>0</v>
      </c>
      <c r="AT122" s="732">
        <v>0</v>
      </c>
      <c r="AU122" s="732">
        <v>0</v>
      </c>
      <c r="AV122" s="732">
        <v>-79378</v>
      </c>
      <c r="AW122" s="732">
        <v>0</v>
      </c>
      <c r="AX122" s="732">
        <v>1042599</v>
      </c>
      <c r="AY122" s="732">
        <v>878649</v>
      </c>
      <c r="AZ122" s="732">
        <v>25313</v>
      </c>
      <c r="BA122" s="732">
        <v>0</v>
      </c>
      <c r="BB122" s="732">
        <v>0</v>
      </c>
      <c r="BC122" s="732">
        <v>0</v>
      </c>
      <c r="BD122" s="732">
        <v>0</v>
      </c>
      <c r="BE122" s="732">
        <v>0</v>
      </c>
      <c r="BF122" s="732">
        <v>867414</v>
      </c>
      <c r="BG122" s="732">
        <v>0</v>
      </c>
      <c r="BH122" s="732">
        <v>0</v>
      </c>
      <c r="BI122" s="732">
        <v>0</v>
      </c>
      <c r="BJ122" s="732">
        <v>12</v>
      </c>
      <c r="BK122" s="732">
        <v>0</v>
      </c>
      <c r="BL122" s="732">
        <v>0</v>
      </c>
      <c r="BM122" s="732">
        <v>0</v>
      </c>
      <c r="BN122" s="732">
        <v>0</v>
      </c>
      <c r="BO122" s="732">
        <v>0</v>
      </c>
      <c r="BP122" s="732">
        <v>0</v>
      </c>
      <c r="BQ122" s="732">
        <v>5392</v>
      </c>
      <c r="BR122" s="732">
        <v>1</v>
      </c>
      <c r="BS122" s="732">
        <v>0</v>
      </c>
      <c r="BT122" s="732">
        <v>0</v>
      </c>
      <c r="BU122" s="732">
        <v>0</v>
      </c>
      <c r="BV122" s="732">
        <v>0</v>
      </c>
      <c r="BW122" s="732">
        <v>0</v>
      </c>
      <c r="BX122" s="732">
        <v>0</v>
      </c>
      <c r="BY122" s="732">
        <v>0</v>
      </c>
      <c r="BZ122" s="732">
        <v>0</v>
      </c>
      <c r="CA122" s="732">
        <v>0</v>
      </c>
      <c r="CB122" s="732">
        <v>0</v>
      </c>
      <c r="CC122" s="732">
        <v>0</v>
      </c>
      <c r="CG122" s="732">
        <v>0</v>
      </c>
      <c r="CH122" s="732">
        <v>0</v>
      </c>
      <c r="CI122" s="732">
        <v>0</v>
      </c>
      <c r="CJ122" s="732">
        <v>5</v>
      </c>
      <c r="CK122" s="732">
        <v>0</v>
      </c>
      <c r="CL122" s="732">
        <v>0</v>
      </c>
      <c r="CN122" s="732">
        <v>0</v>
      </c>
      <c r="CO122" s="732">
        <v>1</v>
      </c>
      <c r="CP122" s="732">
        <v>0</v>
      </c>
      <c r="CQ122" s="732">
        <v>0</v>
      </c>
      <c r="CR122" s="732">
        <v>59.582000000000001</v>
      </c>
      <c r="CS122" s="732">
        <v>0</v>
      </c>
      <c r="CT122" s="732">
        <v>0</v>
      </c>
      <c r="CU122" s="732">
        <v>0</v>
      </c>
      <c r="CV122" s="732">
        <v>0</v>
      </c>
      <c r="CW122" s="732">
        <v>0</v>
      </c>
      <c r="CX122" s="732">
        <v>0</v>
      </c>
      <c r="CY122" s="732">
        <v>0</v>
      </c>
      <c r="CZ122" s="732">
        <v>0</v>
      </c>
      <c r="DA122" s="732">
        <v>1</v>
      </c>
      <c r="DB122" s="732">
        <v>831832</v>
      </c>
      <c r="DC122" s="732">
        <v>0</v>
      </c>
      <c r="DD122" s="732">
        <v>0</v>
      </c>
      <c r="DE122" s="732">
        <v>0</v>
      </c>
      <c r="DF122" s="732">
        <v>0</v>
      </c>
      <c r="DG122" s="732">
        <v>0</v>
      </c>
      <c r="DH122" s="732">
        <v>0</v>
      </c>
      <c r="DI122" s="732">
        <v>0</v>
      </c>
      <c r="DK122" s="732">
        <v>5392</v>
      </c>
      <c r="DL122" s="732">
        <v>0</v>
      </c>
      <c r="DM122" s="732">
        <v>43906</v>
      </c>
      <c r="DN122" s="732">
        <v>0</v>
      </c>
      <c r="DO122" s="732">
        <v>0</v>
      </c>
      <c r="DP122" s="732">
        <v>0</v>
      </c>
      <c r="DQ122" s="732">
        <v>0</v>
      </c>
      <c r="DR122" s="732">
        <v>0</v>
      </c>
      <c r="DS122" s="732">
        <v>0</v>
      </c>
      <c r="DT122" s="732">
        <v>0</v>
      </c>
      <c r="DU122" s="732">
        <v>0</v>
      </c>
      <c r="DV122" s="732">
        <v>0</v>
      </c>
      <c r="DW122" s="732">
        <v>0</v>
      </c>
      <c r="DX122" s="732">
        <v>0</v>
      </c>
      <c r="DY122" s="732">
        <v>0</v>
      </c>
      <c r="DZ122" s="732">
        <v>0</v>
      </c>
      <c r="EA122" s="732">
        <v>0</v>
      </c>
      <c r="EB122" s="732">
        <v>0</v>
      </c>
      <c r="EC122" s="732">
        <v>2.8440000000000003</v>
      </c>
      <c r="ED122" s="732">
        <v>20463</v>
      </c>
      <c r="EE122" s="732">
        <v>0</v>
      </c>
      <c r="EF122" s="732">
        <v>0</v>
      </c>
      <c r="EG122" s="732">
        <v>0</v>
      </c>
      <c r="EH122" s="732">
        <v>23443</v>
      </c>
      <c r="EI122" s="732">
        <v>0</v>
      </c>
      <c r="EJ122" s="732">
        <v>0</v>
      </c>
      <c r="EK122" s="732">
        <v>0.20800000000000002</v>
      </c>
      <c r="EL122" s="732">
        <v>0</v>
      </c>
      <c r="EM122" s="732">
        <v>0</v>
      </c>
      <c r="EN122" s="732">
        <v>0.59200000000000008</v>
      </c>
      <c r="EO122" s="732">
        <v>0</v>
      </c>
      <c r="EP122" s="732">
        <v>0</v>
      </c>
      <c r="EQ122" s="732">
        <v>0.8</v>
      </c>
      <c r="ER122" s="732">
        <v>0</v>
      </c>
      <c r="ES122" s="732">
        <v>3.5840000000000001</v>
      </c>
      <c r="ET122" s="732">
        <v>0</v>
      </c>
      <c r="EU122" s="732">
        <v>25313</v>
      </c>
      <c r="EV122" s="732">
        <v>0</v>
      </c>
      <c r="EW122" s="732">
        <v>0</v>
      </c>
      <c r="EX122" s="732">
        <v>0</v>
      </c>
      <c r="EZ122" s="732">
        <v>883384</v>
      </c>
      <c r="FA122" s="732">
        <v>0</v>
      </c>
      <c r="FB122" s="732">
        <v>908697</v>
      </c>
      <c r="FC122" s="732">
        <v>0.97326799999999991</v>
      </c>
      <c r="FD122" s="732">
        <v>0</v>
      </c>
      <c r="FE122" s="732">
        <v>131253</v>
      </c>
      <c r="FF122" s="732">
        <v>27962</v>
      </c>
      <c r="FG122" s="732">
        <v>5.6818E-2</v>
      </c>
      <c r="FH122" s="732">
        <v>5.1494999999999999E-2</v>
      </c>
      <c r="FI122" s="732">
        <v>0</v>
      </c>
      <c r="FJ122" s="732">
        <v>0</v>
      </c>
      <c r="FK122" s="732">
        <v>169.95700000000002</v>
      </c>
      <c r="FL122" s="732">
        <v>0</v>
      </c>
      <c r="FM122" s="732">
        <v>0</v>
      </c>
      <c r="FN122" s="732">
        <v>0</v>
      </c>
      <c r="FO122" s="732">
        <v>17458</v>
      </c>
      <c r="FP122" s="732">
        <v>0</v>
      </c>
      <c r="FQ122" s="732">
        <v>17458</v>
      </c>
      <c r="FR122" s="732">
        <v>17458</v>
      </c>
      <c r="FS122" s="732">
        <v>0</v>
      </c>
      <c r="FT122" s="732">
        <v>0</v>
      </c>
      <c r="FU122" s="732">
        <v>0</v>
      </c>
      <c r="FV122" s="732">
        <v>0</v>
      </c>
      <c r="FW122" s="732">
        <v>0</v>
      </c>
      <c r="FX122" s="732">
        <v>0</v>
      </c>
      <c r="FY122" s="732">
        <v>0</v>
      </c>
      <c r="FZ122" s="732">
        <v>0</v>
      </c>
      <c r="GA122" s="732">
        <v>0</v>
      </c>
      <c r="GB122" s="732">
        <v>0</v>
      </c>
      <c r="GC122" s="732">
        <v>0</v>
      </c>
      <c r="GD122" s="732">
        <v>0</v>
      </c>
      <c r="GF122" s="732">
        <v>0</v>
      </c>
      <c r="GG122" s="732">
        <v>0</v>
      </c>
      <c r="GH122" s="732">
        <v>0</v>
      </c>
      <c r="GI122" s="732">
        <v>0</v>
      </c>
      <c r="GJ122" s="732">
        <v>0</v>
      </c>
      <c r="GK122" s="732">
        <v>0</v>
      </c>
      <c r="GL122" s="732">
        <v>0</v>
      </c>
      <c r="GM122" s="732">
        <v>0</v>
      </c>
      <c r="GN122" s="732">
        <v>0</v>
      </c>
      <c r="GO122" s="732">
        <v>0</v>
      </c>
      <c r="GP122" s="732">
        <v>1067912</v>
      </c>
      <c r="GQ122" s="732">
        <v>1067912</v>
      </c>
      <c r="GR122" s="732">
        <v>0</v>
      </c>
      <c r="GS122" s="732">
        <v>0</v>
      </c>
      <c r="GT122" s="732">
        <v>0</v>
      </c>
      <c r="HB122" s="732">
        <v>0</v>
      </c>
      <c r="HC122" s="732">
        <v>0</v>
      </c>
      <c r="HD122" s="732">
        <v>0</v>
      </c>
      <c r="IE122" s="732">
        <v>0</v>
      </c>
    </row>
    <row r="123" spans="1:239" x14ac:dyDescent="0.2">
      <c r="A123" s="734">
        <v>101878</v>
      </c>
      <c r="B123" s="734">
        <v>31709</v>
      </c>
      <c r="C123" s="732">
        <v>35</v>
      </c>
      <c r="D123" s="732">
        <v>2021</v>
      </c>
      <c r="E123" s="732">
        <v>5392</v>
      </c>
      <c r="F123" s="732">
        <v>0</v>
      </c>
      <c r="G123" s="732">
        <v>40.527000000000001</v>
      </c>
      <c r="H123" s="732">
        <v>40.491</v>
      </c>
      <c r="I123" s="732">
        <v>40.491</v>
      </c>
      <c r="J123" s="732">
        <v>40.527000000000001</v>
      </c>
      <c r="K123" s="732">
        <v>0</v>
      </c>
      <c r="L123" s="732">
        <v>6541</v>
      </c>
      <c r="M123" s="732">
        <v>0</v>
      </c>
      <c r="N123" s="732">
        <v>0</v>
      </c>
      <c r="P123" s="732">
        <v>0</v>
      </c>
      <c r="Q123" s="732">
        <v>0</v>
      </c>
      <c r="R123" s="732">
        <v>0</v>
      </c>
      <c r="S123" s="732">
        <v>411.57400000000001</v>
      </c>
      <c r="U123" s="732">
        <v>0</v>
      </c>
      <c r="V123" s="732">
        <v>5.2220000000000004</v>
      </c>
      <c r="W123" s="732">
        <v>3416</v>
      </c>
      <c r="X123" s="732">
        <v>3416</v>
      </c>
      <c r="Z123" s="732">
        <v>0</v>
      </c>
      <c r="AA123" s="732">
        <v>1</v>
      </c>
      <c r="AB123" s="732">
        <v>1</v>
      </c>
      <c r="AC123" s="732">
        <v>0</v>
      </c>
      <c r="AD123" s="732" t="s">
        <v>318</v>
      </c>
      <c r="AE123" s="732">
        <v>0</v>
      </c>
      <c r="AH123" s="732">
        <v>0</v>
      </c>
      <c r="AI123" s="732">
        <v>0</v>
      </c>
      <c r="AJ123" s="732">
        <v>5104</v>
      </c>
      <c r="AK123" s="732" t="s">
        <v>787</v>
      </c>
      <c r="AL123" s="732" t="s">
        <v>596</v>
      </c>
      <c r="AM123" s="732">
        <v>0</v>
      </c>
      <c r="AN123" s="732">
        <v>0</v>
      </c>
      <c r="AO123" s="732">
        <v>0</v>
      </c>
      <c r="AP123" s="732">
        <v>0</v>
      </c>
      <c r="AQ123" s="732">
        <v>0</v>
      </c>
      <c r="AR123" s="732">
        <v>0</v>
      </c>
      <c r="AS123" s="732">
        <v>0</v>
      </c>
      <c r="AT123" s="732">
        <v>0</v>
      </c>
      <c r="AU123" s="732">
        <v>0</v>
      </c>
      <c r="AV123" s="732">
        <v>0</v>
      </c>
      <c r="AW123" s="732">
        <v>0</v>
      </c>
      <c r="AX123" s="732">
        <v>321142</v>
      </c>
      <c r="AY123" s="732">
        <v>305976</v>
      </c>
      <c r="AZ123" s="732">
        <v>0</v>
      </c>
      <c r="BA123" s="732">
        <v>0</v>
      </c>
      <c r="BB123" s="732">
        <v>0</v>
      </c>
      <c r="BC123" s="732">
        <v>0</v>
      </c>
      <c r="BD123" s="732">
        <v>0</v>
      </c>
      <c r="BE123" s="732">
        <v>0</v>
      </c>
      <c r="BF123" s="732">
        <v>265183</v>
      </c>
      <c r="BG123" s="732">
        <v>0</v>
      </c>
      <c r="BH123" s="732">
        <v>0</v>
      </c>
      <c r="BI123" s="732">
        <v>0</v>
      </c>
      <c r="BJ123" s="732">
        <v>12</v>
      </c>
      <c r="BK123" s="732">
        <v>0</v>
      </c>
      <c r="BL123" s="732">
        <v>0</v>
      </c>
      <c r="BM123" s="732">
        <v>0</v>
      </c>
      <c r="BN123" s="732">
        <v>0</v>
      </c>
      <c r="BO123" s="732">
        <v>0</v>
      </c>
      <c r="BP123" s="732">
        <v>0</v>
      </c>
      <c r="BQ123" s="732">
        <v>5392</v>
      </c>
      <c r="BR123" s="732">
        <v>1</v>
      </c>
      <c r="BS123" s="732">
        <v>0</v>
      </c>
      <c r="BT123" s="732">
        <v>0</v>
      </c>
      <c r="BU123" s="732">
        <v>0</v>
      </c>
      <c r="BV123" s="732">
        <v>0</v>
      </c>
      <c r="BW123" s="732">
        <v>0</v>
      </c>
      <c r="BX123" s="732">
        <v>0</v>
      </c>
      <c r="BY123" s="732">
        <v>0</v>
      </c>
      <c r="BZ123" s="732">
        <v>0</v>
      </c>
      <c r="CA123" s="732">
        <v>0</v>
      </c>
      <c r="CB123" s="732">
        <v>0</v>
      </c>
      <c r="CC123" s="732">
        <v>0</v>
      </c>
      <c r="CG123" s="732">
        <v>0</v>
      </c>
      <c r="CH123" s="732">
        <v>0</v>
      </c>
      <c r="CI123" s="732">
        <v>0</v>
      </c>
      <c r="CJ123" s="732">
        <v>4</v>
      </c>
      <c r="CK123" s="732">
        <v>0</v>
      </c>
      <c r="CL123" s="732">
        <v>0</v>
      </c>
      <c r="CN123" s="732">
        <v>0</v>
      </c>
      <c r="CO123" s="732">
        <v>1</v>
      </c>
      <c r="CP123" s="732">
        <v>0</v>
      </c>
      <c r="CQ123" s="732">
        <v>0</v>
      </c>
      <c r="CR123" s="732">
        <v>0</v>
      </c>
      <c r="CS123" s="732">
        <v>0</v>
      </c>
      <c r="CT123" s="732">
        <v>0</v>
      </c>
      <c r="CU123" s="732">
        <v>0</v>
      </c>
      <c r="CV123" s="732">
        <v>0</v>
      </c>
      <c r="CW123" s="732">
        <v>0</v>
      </c>
      <c r="CX123" s="732">
        <v>0</v>
      </c>
      <c r="CY123" s="732">
        <v>0</v>
      </c>
      <c r="CZ123" s="732">
        <v>0</v>
      </c>
      <c r="DA123" s="732">
        <v>1</v>
      </c>
      <c r="DB123" s="732">
        <v>264852</v>
      </c>
      <c r="DC123" s="732">
        <v>0</v>
      </c>
      <c r="DD123" s="732">
        <v>0</v>
      </c>
      <c r="DE123" s="732">
        <v>0</v>
      </c>
      <c r="DF123" s="732">
        <v>0</v>
      </c>
      <c r="DG123" s="732">
        <v>0</v>
      </c>
      <c r="DH123" s="732">
        <v>0</v>
      </c>
      <c r="DI123" s="732">
        <v>0</v>
      </c>
      <c r="DK123" s="732">
        <v>5392</v>
      </c>
      <c r="DL123" s="732">
        <v>0</v>
      </c>
      <c r="DM123" s="732">
        <v>4199</v>
      </c>
      <c r="DN123" s="732">
        <v>0</v>
      </c>
      <c r="DO123" s="732">
        <v>0</v>
      </c>
      <c r="DP123" s="732">
        <v>0</v>
      </c>
      <c r="DQ123" s="732">
        <v>0</v>
      </c>
      <c r="DR123" s="732">
        <v>0</v>
      </c>
      <c r="DS123" s="732">
        <v>0</v>
      </c>
      <c r="DT123" s="732">
        <v>0</v>
      </c>
      <c r="DU123" s="732">
        <v>0</v>
      </c>
      <c r="DV123" s="732">
        <v>0</v>
      </c>
      <c r="DW123" s="732">
        <v>0</v>
      </c>
      <c r="DX123" s="732">
        <v>0</v>
      </c>
      <c r="DY123" s="732">
        <v>0</v>
      </c>
      <c r="DZ123" s="732">
        <v>0</v>
      </c>
      <c r="EA123" s="732">
        <v>0</v>
      </c>
      <c r="EB123" s="732">
        <v>0</v>
      </c>
      <c r="EC123" s="732">
        <v>0.42</v>
      </c>
      <c r="ED123" s="732">
        <v>3022</v>
      </c>
      <c r="EE123" s="732">
        <v>0</v>
      </c>
      <c r="EF123" s="732">
        <v>0</v>
      </c>
      <c r="EG123" s="732">
        <v>0</v>
      </c>
      <c r="EH123" s="732">
        <v>1177</v>
      </c>
      <c r="EI123" s="732">
        <v>0</v>
      </c>
      <c r="EJ123" s="732">
        <v>0</v>
      </c>
      <c r="EK123" s="732">
        <v>0</v>
      </c>
      <c r="EL123" s="732">
        <v>0</v>
      </c>
      <c r="EM123" s="732">
        <v>0</v>
      </c>
      <c r="EN123" s="732">
        <v>3.6000000000000004E-2</v>
      </c>
      <c r="EO123" s="732">
        <v>0</v>
      </c>
      <c r="EP123" s="732">
        <v>0</v>
      </c>
      <c r="EQ123" s="732">
        <v>3.6000000000000004E-2</v>
      </c>
      <c r="ER123" s="732">
        <v>0</v>
      </c>
      <c r="ES123" s="732">
        <v>0.18</v>
      </c>
      <c r="ET123" s="732">
        <v>0</v>
      </c>
      <c r="EU123" s="732">
        <v>0</v>
      </c>
      <c r="EV123" s="732">
        <v>0</v>
      </c>
      <c r="EW123" s="732">
        <v>0</v>
      </c>
      <c r="EX123" s="732">
        <v>0</v>
      </c>
      <c r="EZ123" s="732">
        <v>272467</v>
      </c>
      <c r="FA123" s="732">
        <v>0</v>
      </c>
      <c r="FB123" s="732">
        <v>272467</v>
      </c>
      <c r="FC123" s="732">
        <v>0.97326799999999991</v>
      </c>
      <c r="FD123" s="732">
        <v>0</v>
      </c>
      <c r="FE123" s="732">
        <v>40126</v>
      </c>
      <c r="FF123" s="732">
        <v>8549</v>
      </c>
      <c r="FG123" s="732">
        <v>5.6818E-2</v>
      </c>
      <c r="FH123" s="732">
        <v>5.1494999999999999E-2</v>
      </c>
      <c r="FI123" s="732">
        <v>0</v>
      </c>
      <c r="FJ123" s="732">
        <v>0</v>
      </c>
      <c r="FK123" s="732">
        <v>51.959000000000003</v>
      </c>
      <c r="FL123" s="732">
        <v>0</v>
      </c>
      <c r="FM123" s="732">
        <v>0</v>
      </c>
      <c r="FN123" s="732">
        <v>0</v>
      </c>
      <c r="FO123" s="732">
        <v>0</v>
      </c>
      <c r="FP123" s="732">
        <v>0</v>
      </c>
      <c r="FQ123" s="732">
        <v>0</v>
      </c>
      <c r="FR123" s="732">
        <v>0</v>
      </c>
      <c r="FS123" s="732">
        <v>0</v>
      </c>
      <c r="FT123" s="732">
        <v>0</v>
      </c>
      <c r="FU123" s="732">
        <v>0</v>
      </c>
      <c r="FV123" s="732">
        <v>0</v>
      </c>
      <c r="FW123" s="732">
        <v>0</v>
      </c>
      <c r="FX123" s="732">
        <v>0</v>
      </c>
      <c r="FY123" s="732">
        <v>0</v>
      </c>
      <c r="FZ123" s="732">
        <v>0</v>
      </c>
      <c r="GA123" s="732">
        <v>0</v>
      </c>
      <c r="GB123" s="732">
        <v>0</v>
      </c>
      <c r="GC123" s="732">
        <v>0</v>
      </c>
      <c r="GD123" s="732">
        <v>0</v>
      </c>
      <c r="GF123" s="732">
        <v>0</v>
      </c>
      <c r="GG123" s="732">
        <v>0</v>
      </c>
      <c r="GH123" s="732">
        <v>0</v>
      </c>
      <c r="GI123" s="732">
        <v>0</v>
      </c>
      <c r="GJ123" s="732">
        <v>0</v>
      </c>
      <c r="GK123" s="732">
        <v>0</v>
      </c>
      <c r="GL123" s="732">
        <v>0</v>
      </c>
      <c r="GM123" s="732">
        <v>0</v>
      </c>
      <c r="GN123" s="732">
        <v>0</v>
      </c>
      <c r="GO123" s="732">
        <v>0</v>
      </c>
      <c r="GP123" s="732">
        <v>321142</v>
      </c>
      <c r="GQ123" s="732">
        <v>321142</v>
      </c>
      <c r="GR123" s="732">
        <v>0</v>
      </c>
      <c r="GS123" s="732">
        <v>0</v>
      </c>
      <c r="GT123" s="732">
        <v>0</v>
      </c>
      <c r="HB123" s="732">
        <v>0</v>
      </c>
      <c r="HC123" s="732">
        <v>0</v>
      </c>
      <c r="HD123" s="732">
        <v>0</v>
      </c>
      <c r="IE123" s="732">
        <v>0</v>
      </c>
    </row>
    <row r="124" spans="1:239" x14ac:dyDescent="0.2">
      <c r="A124" s="734">
        <v>105801</v>
      </c>
      <c r="B124" s="734">
        <v>31709</v>
      </c>
      <c r="C124" s="732">
        <v>35</v>
      </c>
      <c r="D124" s="732">
        <v>2021</v>
      </c>
      <c r="E124" s="732">
        <v>5392</v>
      </c>
      <c r="F124" s="732">
        <v>0</v>
      </c>
      <c r="G124" s="732">
        <v>82.942999999999998</v>
      </c>
      <c r="H124" s="732">
        <v>64.070999999999998</v>
      </c>
      <c r="I124" s="732">
        <v>64.070999999999998</v>
      </c>
      <c r="J124" s="732">
        <v>82.942999999999998</v>
      </c>
      <c r="K124" s="732">
        <v>0</v>
      </c>
      <c r="L124" s="732">
        <v>6541</v>
      </c>
      <c r="M124" s="732">
        <v>0</v>
      </c>
      <c r="N124" s="732">
        <v>0</v>
      </c>
      <c r="P124" s="732">
        <v>134.67500000000001</v>
      </c>
      <c r="Q124" s="732">
        <v>0</v>
      </c>
      <c r="R124" s="732">
        <v>55429</v>
      </c>
      <c r="S124" s="732">
        <v>411.57400000000001</v>
      </c>
      <c r="U124" s="732">
        <v>38775</v>
      </c>
      <c r="V124" s="732">
        <v>0</v>
      </c>
      <c r="W124" s="732">
        <v>0</v>
      </c>
      <c r="X124" s="732">
        <v>0</v>
      </c>
      <c r="Z124" s="732">
        <v>0</v>
      </c>
      <c r="AA124" s="732">
        <v>1</v>
      </c>
      <c r="AB124" s="732">
        <v>1</v>
      </c>
      <c r="AC124" s="732">
        <v>0</v>
      </c>
      <c r="AD124" s="732" t="s">
        <v>318</v>
      </c>
      <c r="AE124" s="732">
        <v>0</v>
      </c>
      <c r="AH124" s="732">
        <v>0</v>
      </c>
      <c r="AI124" s="732">
        <v>0</v>
      </c>
      <c r="AJ124" s="732">
        <v>5104</v>
      </c>
      <c r="AK124" s="732" t="s">
        <v>787</v>
      </c>
      <c r="AL124" s="732" t="s">
        <v>35</v>
      </c>
      <c r="AM124" s="732">
        <v>0</v>
      </c>
      <c r="AN124" s="732">
        <v>0</v>
      </c>
      <c r="AO124" s="732">
        <v>0</v>
      </c>
      <c r="AP124" s="732">
        <v>0</v>
      </c>
      <c r="AQ124" s="732">
        <v>0</v>
      </c>
      <c r="AR124" s="732">
        <v>0</v>
      </c>
      <c r="AS124" s="732">
        <v>0</v>
      </c>
      <c r="AT124" s="732">
        <v>0</v>
      </c>
      <c r="AU124" s="732">
        <v>0</v>
      </c>
      <c r="AV124" s="732">
        <v>-95064</v>
      </c>
      <c r="AW124" s="732">
        <v>962697</v>
      </c>
      <c r="AX124" s="732">
        <v>919652</v>
      </c>
      <c r="AY124" s="732">
        <v>622809</v>
      </c>
      <c r="AZ124" s="732">
        <v>78238</v>
      </c>
      <c r="BA124" s="732">
        <v>8.1669999999999998</v>
      </c>
      <c r="BB124" s="732">
        <v>0</v>
      </c>
      <c r="BC124" s="732">
        <v>0</v>
      </c>
      <c r="BD124" s="732">
        <v>0</v>
      </c>
      <c r="BE124" s="732">
        <v>0</v>
      </c>
      <c r="BF124" s="732">
        <v>731291</v>
      </c>
      <c r="BG124" s="732">
        <v>0</v>
      </c>
      <c r="BH124" s="732">
        <v>141.68200000000002</v>
      </c>
      <c r="BI124" s="732">
        <v>22809</v>
      </c>
      <c r="BJ124" s="732">
        <v>12</v>
      </c>
      <c r="BK124" s="732">
        <v>0</v>
      </c>
      <c r="BL124" s="732">
        <v>0</v>
      </c>
      <c r="BM124" s="732">
        <v>0</v>
      </c>
      <c r="BN124" s="732">
        <v>0</v>
      </c>
      <c r="BO124" s="732">
        <v>0</v>
      </c>
      <c r="BP124" s="732">
        <v>0</v>
      </c>
      <c r="BQ124" s="732">
        <v>5392</v>
      </c>
      <c r="BR124" s="732">
        <v>1</v>
      </c>
      <c r="BS124" s="732">
        <v>0</v>
      </c>
      <c r="BT124" s="732">
        <v>0</v>
      </c>
      <c r="BU124" s="732">
        <v>0</v>
      </c>
      <c r="BV124" s="732">
        <v>0</v>
      </c>
      <c r="BW124" s="732">
        <v>0</v>
      </c>
      <c r="BX124" s="732">
        <v>0</v>
      </c>
      <c r="BY124" s="732">
        <v>0</v>
      </c>
      <c r="BZ124" s="732">
        <v>0</v>
      </c>
      <c r="CA124" s="732">
        <v>0</v>
      </c>
      <c r="CB124" s="732">
        <v>0</v>
      </c>
      <c r="CC124" s="732">
        <v>0</v>
      </c>
      <c r="CG124" s="732">
        <v>0</v>
      </c>
      <c r="CH124" s="732">
        <v>20236</v>
      </c>
      <c r="CI124" s="732">
        <v>0</v>
      </c>
      <c r="CJ124" s="732">
        <v>4</v>
      </c>
      <c r="CK124" s="732">
        <v>0</v>
      </c>
      <c r="CL124" s="732">
        <v>0</v>
      </c>
      <c r="CN124" s="732">
        <v>0</v>
      </c>
      <c r="CO124" s="732">
        <v>1</v>
      </c>
      <c r="CP124" s="732">
        <v>0</v>
      </c>
      <c r="CQ124" s="732">
        <v>5</v>
      </c>
      <c r="CR124" s="732">
        <v>129.66900000000001</v>
      </c>
      <c r="CS124" s="732">
        <v>0</v>
      </c>
      <c r="CT124" s="732">
        <v>0</v>
      </c>
      <c r="CU124" s="732">
        <v>0</v>
      </c>
      <c r="CV124" s="732">
        <v>0</v>
      </c>
      <c r="CW124" s="732">
        <v>0</v>
      </c>
      <c r="CX124" s="732">
        <v>0</v>
      </c>
      <c r="CY124" s="732">
        <v>0</v>
      </c>
      <c r="CZ124" s="732">
        <v>0</v>
      </c>
      <c r="DA124" s="732">
        <v>1</v>
      </c>
      <c r="DB124" s="732">
        <v>419088</v>
      </c>
      <c r="DC124" s="732">
        <v>0</v>
      </c>
      <c r="DD124" s="732">
        <v>0</v>
      </c>
      <c r="DE124" s="732">
        <v>98926</v>
      </c>
      <c r="DF124" s="732">
        <v>98926</v>
      </c>
      <c r="DG124" s="732">
        <v>75.62</v>
      </c>
      <c r="DH124" s="732">
        <v>0</v>
      </c>
      <c r="DI124" s="732">
        <v>0</v>
      </c>
      <c r="DK124" s="732">
        <v>5392</v>
      </c>
      <c r="DL124" s="732">
        <v>0</v>
      </c>
      <c r="DM124" s="732">
        <v>82920</v>
      </c>
      <c r="DN124" s="732">
        <v>0</v>
      </c>
      <c r="DO124" s="732">
        <v>0</v>
      </c>
      <c r="DP124" s="732">
        <v>0</v>
      </c>
      <c r="DQ124" s="732">
        <v>0</v>
      </c>
      <c r="DR124" s="732">
        <v>0</v>
      </c>
      <c r="DS124" s="732">
        <v>0</v>
      </c>
      <c r="DT124" s="732">
        <v>0</v>
      </c>
      <c r="DU124" s="732">
        <v>0</v>
      </c>
      <c r="DV124" s="732">
        <v>0</v>
      </c>
      <c r="DW124" s="732">
        <v>0</v>
      </c>
      <c r="DX124" s="732">
        <v>0</v>
      </c>
      <c r="DY124" s="732">
        <v>0</v>
      </c>
      <c r="DZ124" s="732">
        <v>0</v>
      </c>
      <c r="EA124" s="732">
        <v>0</v>
      </c>
      <c r="EB124" s="732">
        <v>0</v>
      </c>
      <c r="EC124" s="732">
        <v>6.5200000000000005</v>
      </c>
      <c r="ED124" s="732">
        <v>46912</v>
      </c>
      <c r="EE124" s="732">
        <v>0</v>
      </c>
      <c r="EF124" s="732">
        <v>0</v>
      </c>
      <c r="EG124" s="732">
        <v>0</v>
      </c>
      <c r="EH124" s="732">
        <v>36008</v>
      </c>
      <c r="EI124" s="732">
        <v>0</v>
      </c>
      <c r="EJ124" s="732">
        <v>0</v>
      </c>
      <c r="EK124" s="732">
        <v>1.8350000000000002</v>
      </c>
      <c r="EL124" s="732">
        <v>0</v>
      </c>
      <c r="EM124" s="732">
        <v>0</v>
      </c>
      <c r="EN124" s="732">
        <v>0</v>
      </c>
      <c r="EO124" s="732">
        <v>0</v>
      </c>
      <c r="EP124" s="732">
        <v>0</v>
      </c>
      <c r="EQ124" s="732">
        <v>1.8350000000000002</v>
      </c>
      <c r="ER124" s="732">
        <v>0</v>
      </c>
      <c r="ES124" s="732">
        <v>5.5049999999999999</v>
      </c>
      <c r="ET124" s="732">
        <v>5334</v>
      </c>
      <c r="EU124" s="732">
        <v>78238</v>
      </c>
      <c r="EV124" s="732">
        <v>0</v>
      </c>
      <c r="EW124" s="732">
        <v>0</v>
      </c>
      <c r="EX124" s="732">
        <v>0</v>
      </c>
      <c r="EZ124" s="732">
        <v>785422</v>
      </c>
      <c r="FA124" s="732">
        <v>0</v>
      </c>
      <c r="FB124" s="732">
        <v>863660</v>
      </c>
      <c r="FC124" s="732">
        <v>0.97326799999999991</v>
      </c>
      <c r="FD124" s="732">
        <v>0</v>
      </c>
      <c r="FE124" s="732">
        <v>110656</v>
      </c>
      <c r="FF124" s="732">
        <v>23574</v>
      </c>
      <c r="FG124" s="732">
        <v>5.6818E-2</v>
      </c>
      <c r="FH124" s="732">
        <v>5.1494999999999999E-2</v>
      </c>
      <c r="FI124" s="732">
        <v>0</v>
      </c>
      <c r="FJ124" s="732">
        <v>0</v>
      </c>
      <c r="FK124" s="732">
        <v>143.286</v>
      </c>
      <c r="FL124" s="732">
        <v>1018126</v>
      </c>
      <c r="FM124" s="732">
        <v>0</v>
      </c>
      <c r="FN124" s="732">
        <v>0</v>
      </c>
      <c r="FO124" s="732">
        <v>89474</v>
      </c>
      <c r="FP124" s="732">
        <v>0</v>
      </c>
      <c r="FQ124" s="732">
        <v>89474</v>
      </c>
      <c r="FR124" s="732">
        <v>89474</v>
      </c>
      <c r="FS124" s="732">
        <v>0</v>
      </c>
      <c r="FT124" s="732">
        <v>0</v>
      </c>
      <c r="FU124" s="732">
        <v>0</v>
      </c>
      <c r="FV124" s="732">
        <v>0</v>
      </c>
      <c r="FW124" s="732">
        <v>0</v>
      </c>
      <c r="FX124" s="732">
        <v>0</v>
      </c>
      <c r="FY124" s="732">
        <v>0</v>
      </c>
      <c r="FZ124" s="732">
        <v>0</v>
      </c>
      <c r="GA124" s="732">
        <v>0</v>
      </c>
      <c r="GB124" s="732">
        <v>150443</v>
      </c>
      <c r="GC124" s="732">
        <v>150443</v>
      </c>
      <c r="GD124" s="732">
        <v>17.037000000000003</v>
      </c>
      <c r="GF124" s="732">
        <v>0</v>
      </c>
      <c r="GG124" s="732">
        <v>0</v>
      </c>
      <c r="GH124" s="732">
        <v>0</v>
      </c>
      <c r="GI124" s="732">
        <v>0</v>
      </c>
      <c r="GJ124" s="732">
        <v>0</v>
      </c>
      <c r="GK124" s="732">
        <v>5779</v>
      </c>
      <c r="GL124" s="732">
        <v>3597</v>
      </c>
      <c r="GM124" s="732">
        <v>0</v>
      </c>
      <c r="GN124" s="732">
        <v>44710</v>
      </c>
      <c r="GO124" s="732">
        <v>0</v>
      </c>
      <c r="GP124" s="732">
        <v>997890</v>
      </c>
      <c r="GQ124" s="732">
        <v>997890</v>
      </c>
      <c r="GR124" s="732">
        <v>0</v>
      </c>
      <c r="GS124" s="732">
        <v>0</v>
      </c>
      <c r="GT124" s="732">
        <v>0</v>
      </c>
      <c r="HB124" s="732">
        <v>292382768</v>
      </c>
      <c r="HC124" s="732">
        <v>4.6019999999999998E-2</v>
      </c>
      <c r="HD124" s="732">
        <v>14902</v>
      </c>
      <c r="IE124" s="732">
        <v>0</v>
      </c>
    </row>
    <row r="125" spans="1:239" x14ac:dyDescent="0.2">
      <c r="A125" s="734">
        <v>105802</v>
      </c>
      <c r="B125" s="734">
        <v>31709</v>
      </c>
      <c r="C125" s="732">
        <v>35</v>
      </c>
      <c r="D125" s="732">
        <v>2021</v>
      </c>
      <c r="E125" s="732">
        <v>5392</v>
      </c>
      <c r="F125" s="732">
        <v>0</v>
      </c>
      <c r="G125" s="732">
        <v>147.97</v>
      </c>
      <c r="H125" s="732">
        <v>147.71800000000002</v>
      </c>
      <c r="I125" s="732">
        <v>147.71800000000002</v>
      </c>
      <c r="J125" s="732">
        <v>147.97</v>
      </c>
      <c r="K125" s="732">
        <v>0</v>
      </c>
      <c r="L125" s="732">
        <v>6541</v>
      </c>
      <c r="M125" s="732">
        <v>0</v>
      </c>
      <c r="N125" s="732">
        <v>0</v>
      </c>
      <c r="P125" s="732">
        <v>179.255</v>
      </c>
      <c r="Q125" s="732">
        <v>0</v>
      </c>
      <c r="R125" s="732">
        <v>73777</v>
      </c>
      <c r="S125" s="732">
        <v>411.57400000000001</v>
      </c>
      <c r="U125" s="732">
        <v>51609</v>
      </c>
      <c r="V125" s="732">
        <v>0</v>
      </c>
      <c r="W125" s="732">
        <v>0</v>
      </c>
      <c r="X125" s="732">
        <v>0</v>
      </c>
      <c r="Z125" s="732">
        <v>0</v>
      </c>
      <c r="AA125" s="732">
        <v>1</v>
      </c>
      <c r="AB125" s="732">
        <v>1</v>
      </c>
      <c r="AC125" s="732">
        <v>0</v>
      </c>
      <c r="AD125" s="732" t="s">
        <v>318</v>
      </c>
      <c r="AE125" s="732">
        <v>0</v>
      </c>
      <c r="AH125" s="732">
        <v>0</v>
      </c>
      <c r="AI125" s="732">
        <v>0</v>
      </c>
      <c r="AJ125" s="732">
        <v>5104</v>
      </c>
      <c r="AK125" s="732" t="s">
        <v>787</v>
      </c>
      <c r="AL125" s="732" t="s">
        <v>3</v>
      </c>
      <c r="AM125" s="732">
        <v>0</v>
      </c>
      <c r="AN125" s="732">
        <v>0</v>
      </c>
      <c r="AO125" s="732">
        <v>0</v>
      </c>
      <c r="AP125" s="732">
        <v>0</v>
      </c>
      <c r="AQ125" s="732">
        <v>0</v>
      </c>
      <c r="AR125" s="732">
        <v>0</v>
      </c>
      <c r="AS125" s="732">
        <v>0</v>
      </c>
      <c r="AT125" s="732">
        <v>0</v>
      </c>
      <c r="AU125" s="732">
        <v>0</v>
      </c>
      <c r="AV125" s="732">
        <v>-83880</v>
      </c>
      <c r="AW125" s="732">
        <v>1540276</v>
      </c>
      <c r="AX125" s="732">
        <v>1531422</v>
      </c>
      <c r="AY125" s="732">
        <v>1089701</v>
      </c>
      <c r="AZ125" s="732">
        <v>73777</v>
      </c>
      <c r="BA125" s="732">
        <v>15</v>
      </c>
      <c r="BB125" s="732">
        <v>0</v>
      </c>
      <c r="BC125" s="732">
        <v>0</v>
      </c>
      <c r="BD125" s="732">
        <v>0</v>
      </c>
      <c r="BE125" s="732">
        <v>0</v>
      </c>
      <c r="BF125" s="732">
        <v>1302502</v>
      </c>
      <c r="BG125" s="732">
        <v>0</v>
      </c>
      <c r="BH125" s="732">
        <v>0</v>
      </c>
      <c r="BI125" s="732">
        <v>0</v>
      </c>
      <c r="BJ125" s="732">
        <v>12</v>
      </c>
      <c r="BK125" s="732">
        <v>0</v>
      </c>
      <c r="BL125" s="732">
        <v>0</v>
      </c>
      <c r="BM125" s="732">
        <v>0</v>
      </c>
      <c r="BN125" s="732">
        <v>0</v>
      </c>
      <c r="BO125" s="732">
        <v>0</v>
      </c>
      <c r="BP125" s="732">
        <v>0</v>
      </c>
      <c r="BQ125" s="732">
        <v>5392</v>
      </c>
      <c r="BR125" s="732">
        <v>1</v>
      </c>
      <c r="BS125" s="732">
        <v>0</v>
      </c>
      <c r="BT125" s="732">
        <v>0</v>
      </c>
      <c r="BU125" s="732">
        <v>0</v>
      </c>
      <c r="BV125" s="732">
        <v>0</v>
      </c>
      <c r="BW125" s="732">
        <v>0</v>
      </c>
      <c r="BX125" s="732">
        <v>0</v>
      </c>
      <c r="BY125" s="732">
        <v>0</v>
      </c>
      <c r="BZ125" s="732">
        <v>0</v>
      </c>
      <c r="CA125" s="732">
        <v>0</v>
      </c>
      <c r="CB125" s="732">
        <v>0</v>
      </c>
      <c r="CC125" s="732">
        <v>0</v>
      </c>
      <c r="CG125" s="732">
        <v>0</v>
      </c>
      <c r="CH125" s="732">
        <v>8854</v>
      </c>
      <c r="CI125" s="732">
        <v>0</v>
      </c>
      <c r="CJ125" s="732">
        <v>4</v>
      </c>
      <c r="CK125" s="732">
        <v>0</v>
      </c>
      <c r="CL125" s="732">
        <v>0</v>
      </c>
      <c r="CN125" s="732">
        <v>0</v>
      </c>
      <c r="CO125" s="732">
        <v>1</v>
      </c>
      <c r="CP125" s="732">
        <v>0</v>
      </c>
      <c r="CQ125" s="732">
        <v>5.4170000000000007</v>
      </c>
      <c r="CR125" s="732">
        <v>173.892</v>
      </c>
      <c r="CS125" s="732">
        <v>0</v>
      </c>
      <c r="CT125" s="732">
        <v>0</v>
      </c>
      <c r="CU125" s="732">
        <v>0</v>
      </c>
      <c r="CV125" s="732">
        <v>0</v>
      </c>
      <c r="CW125" s="732">
        <v>0</v>
      </c>
      <c r="CX125" s="732">
        <v>0</v>
      </c>
      <c r="CY125" s="732">
        <v>0</v>
      </c>
      <c r="CZ125" s="732">
        <v>0</v>
      </c>
      <c r="DA125" s="732">
        <v>1</v>
      </c>
      <c r="DB125" s="732">
        <v>966223</v>
      </c>
      <c r="DC125" s="732">
        <v>0</v>
      </c>
      <c r="DD125" s="732">
        <v>0</v>
      </c>
      <c r="DE125" s="732">
        <v>310266</v>
      </c>
      <c r="DF125" s="732">
        <v>310266</v>
      </c>
      <c r="DG125" s="732">
        <v>237.17000000000002</v>
      </c>
      <c r="DH125" s="732">
        <v>0</v>
      </c>
      <c r="DI125" s="732">
        <v>0</v>
      </c>
      <c r="DK125" s="732">
        <v>5392</v>
      </c>
      <c r="DL125" s="732">
        <v>0</v>
      </c>
      <c r="DM125" s="732">
        <v>61788</v>
      </c>
      <c r="DN125" s="732">
        <v>0</v>
      </c>
      <c r="DO125" s="732">
        <v>0</v>
      </c>
      <c r="DP125" s="732">
        <v>0</v>
      </c>
      <c r="DQ125" s="732">
        <v>0</v>
      </c>
      <c r="DR125" s="732">
        <v>0</v>
      </c>
      <c r="DS125" s="732">
        <v>0</v>
      </c>
      <c r="DT125" s="732">
        <v>0</v>
      </c>
      <c r="DU125" s="732">
        <v>0</v>
      </c>
      <c r="DV125" s="732">
        <v>0</v>
      </c>
      <c r="DW125" s="732">
        <v>0</v>
      </c>
      <c r="DX125" s="732">
        <v>0</v>
      </c>
      <c r="DY125" s="732">
        <v>0</v>
      </c>
      <c r="DZ125" s="732">
        <v>0</v>
      </c>
      <c r="EA125" s="732">
        <v>0</v>
      </c>
      <c r="EB125" s="732">
        <v>0</v>
      </c>
      <c r="EC125" s="732">
        <v>7.4420000000000002</v>
      </c>
      <c r="ED125" s="732">
        <v>53546</v>
      </c>
      <c r="EE125" s="732">
        <v>0</v>
      </c>
      <c r="EF125" s="732">
        <v>0</v>
      </c>
      <c r="EG125" s="732">
        <v>0</v>
      </c>
      <c r="EH125" s="732">
        <v>8242</v>
      </c>
      <c r="EI125" s="732">
        <v>0</v>
      </c>
      <c r="EJ125" s="732">
        <v>0</v>
      </c>
      <c r="EK125" s="732">
        <v>0</v>
      </c>
      <c r="EL125" s="732">
        <v>0</v>
      </c>
      <c r="EM125" s="732">
        <v>0</v>
      </c>
      <c r="EN125" s="732">
        <v>0.252</v>
      </c>
      <c r="EO125" s="732">
        <v>0</v>
      </c>
      <c r="EP125" s="732">
        <v>0</v>
      </c>
      <c r="EQ125" s="732">
        <v>0.252</v>
      </c>
      <c r="ER125" s="732">
        <v>0</v>
      </c>
      <c r="ES125" s="732">
        <v>1.26</v>
      </c>
      <c r="ET125" s="732">
        <v>8854</v>
      </c>
      <c r="EU125" s="732">
        <v>73777</v>
      </c>
      <c r="EV125" s="732">
        <v>0</v>
      </c>
      <c r="EW125" s="732">
        <v>0</v>
      </c>
      <c r="EX125" s="732">
        <v>0</v>
      </c>
      <c r="EZ125" s="732">
        <v>1292346</v>
      </c>
      <c r="FA125" s="732">
        <v>0</v>
      </c>
      <c r="FB125" s="732">
        <v>1366123</v>
      </c>
      <c r="FC125" s="732">
        <v>0.97326799999999991</v>
      </c>
      <c r="FD125" s="732">
        <v>0</v>
      </c>
      <c r="FE125" s="732">
        <v>197088</v>
      </c>
      <c r="FF125" s="732">
        <v>41988</v>
      </c>
      <c r="FG125" s="732">
        <v>5.6818E-2</v>
      </c>
      <c r="FH125" s="732">
        <v>5.1494999999999999E-2</v>
      </c>
      <c r="FI125" s="732">
        <v>0</v>
      </c>
      <c r="FJ125" s="732">
        <v>0</v>
      </c>
      <c r="FK125" s="732">
        <v>255.20600000000002</v>
      </c>
      <c r="FL125" s="732">
        <v>1614053</v>
      </c>
      <c r="FM125" s="732">
        <v>0</v>
      </c>
      <c r="FN125" s="732">
        <v>0</v>
      </c>
      <c r="FO125" s="732">
        <v>27846</v>
      </c>
      <c r="FP125" s="732">
        <v>0</v>
      </c>
      <c r="FQ125" s="732">
        <v>27846</v>
      </c>
      <c r="FR125" s="732">
        <v>27846</v>
      </c>
      <c r="FS125" s="732">
        <v>0</v>
      </c>
      <c r="FT125" s="732">
        <v>0</v>
      </c>
      <c r="FU125" s="732">
        <v>0</v>
      </c>
      <c r="FV125" s="732">
        <v>0</v>
      </c>
      <c r="FW125" s="732">
        <v>0</v>
      </c>
      <c r="FX125" s="732">
        <v>0</v>
      </c>
      <c r="FY125" s="732">
        <v>0</v>
      </c>
      <c r="FZ125" s="732">
        <v>0</v>
      </c>
      <c r="GA125" s="732">
        <v>0</v>
      </c>
      <c r="GB125" s="732">
        <v>0</v>
      </c>
      <c r="GC125" s="732">
        <v>0</v>
      </c>
      <c r="GD125" s="732">
        <v>0</v>
      </c>
      <c r="GF125" s="732">
        <v>0</v>
      </c>
      <c r="GG125" s="732">
        <v>0</v>
      </c>
      <c r="GH125" s="732">
        <v>0</v>
      </c>
      <c r="GI125" s="732">
        <v>0</v>
      </c>
      <c r="GJ125" s="732">
        <v>0</v>
      </c>
      <c r="GK125" s="732">
        <v>5083</v>
      </c>
      <c r="GL125" s="732">
        <v>2925</v>
      </c>
      <c r="GM125" s="732">
        <v>0</v>
      </c>
      <c r="GN125" s="732">
        <v>0</v>
      </c>
      <c r="GO125" s="732">
        <v>0</v>
      </c>
      <c r="GP125" s="732">
        <v>1605199</v>
      </c>
      <c r="GQ125" s="732">
        <v>1605199</v>
      </c>
      <c r="GR125" s="732">
        <v>0</v>
      </c>
      <c r="GS125" s="732">
        <v>0</v>
      </c>
      <c r="GT125" s="732">
        <v>0</v>
      </c>
      <c r="HB125" s="732">
        <v>0</v>
      </c>
      <c r="HC125" s="732">
        <v>0</v>
      </c>
      <c r="HD125" s="732">
        <v>0</v>
      </c>
      <c r="IE125" s="732">
        <v>0</v>
      </c>
    </row>
    <row r="126" spans="1:239" x14ac:dyDescent="0.2">
      <c r="A126" s="734">
        <v>105803</v>
      </c>
      <c r="B126" s="734">
        <v>31709</v>
      </c>
      <c r="C126" s="732">
        <v>35</v>
      </c>
      <c r="D126" s="732">
        <v>2021</v>
      </c>
      <c r="E126" s="732">
        <v>5392</v>
      </c>
      <c r="F126" s="732">
        <v>0</v>
      </c>
      <c r="G126" s="732">
        <v>271.54300000000001</v>
      </c>
      <c r="H126" s="732">
        <v>175.054</v>
      </c>
      <c r="I126" s="732">
        <v>175.054</v>
      </c>
      <c r="J126" s="732">
        <v>271.54300000000001</v>
      </c>
      <c r="K126" s="732">
        <v>0</v>
      </c>
      <c r="L126" s="732">
        <v>6541</v>
      </c>
      <c r="M126" s="732">
        <v>0</v>
      </c>
      <c r="N126" s="732">
        <v>0</v>
      </c>
      <c r="P126" s="732">
        <v>178.48699999999999</v>
      </c>
      <c r="Q126" s="732">
        <v>0</v>
      </c>
      <c r="R126" s="732">
        <v>73461</v>
      </c>
      <c r="S126" s="732">
        <v>411.57400000000001</v>
      </c>
      <c r="U126" s="732">
        <v>51389</v>
      </c>
      <c r="V126" s="732">
        <v>0.378</v>
      </c>
      <c r="W126" s="732">
        <v>247</v>
      </c>
      <c r="X126" s="732">
        <v>247</v>
      </c>
      <c r="Z126" s="732">
        <v>0</v>
      </c>
      <c r="AA126" s="732">
        <v>1</v>
      </c>
      <c r="AB126" s="732">
        <v>1</v>
      </c>
      <c r="AC126" s="732">
        <v>0</v>
      </c>
      <c r="AD126" s="732" t="s">
        <v>318</v>
      </c>
      <c r="AE126" s="732">
        <v>0</v>
      </c>
      <c r="AH126" s="732">
        <v>0</v>
      </c>
      <c r="AI126" s="732">
        <v>0</v>
      </c>
      <c r="AJ126" s="732">
        <v>5104</v>
      </c>
      <c r="AK126" s="732" t="s">
        <v>787</v>
      </c>
      <c r="AL126" s="732" t="s">
        <v>374</v>
      </c>
      <c r="AM126" s="732">
        <v>0</v>
      </c>
      <c r="AN126" s="732">
        <v>0</v>
      </c>
      <c r="AO126" s="732">
        <v>0</v>
      </c>
      <c r="AP126" s="732">
        <v>0</v>
      </c>
      <c r="AQ126" s="732">
        <v>0</v>
      </c>
      <c r="AR126" s="732">
        <v>0</v>
      </c>
      <c r="AS126" s="732">
        <v>0</v>
      </c>
      <c r="AT126" s="732">
        <v>0</v>
      </c>
      <c r="AU126" s="732">
        <v>0</v>
      </c>
      <c r="AV126" s="732">
        <v>-85</v>
      </c>
      <c r="AW126" s="732">
        <v>4537134</v>
      </c>
      <c r="AX126" s="732">
        <v>4466375</v>
      </c>
      <c r="AY126" s="732">
        <v>2823703</v>
      </c>
      <c r="AZ126" s="732">
        <v>95434</v>
      </c>
      <c r="BA126" s="732">
        <v>0</v>
      </c>
      <c r="BB126" s="732">
        <v>1570</v>
      </c>
      <c r="BC126" s="732">
        <v>1570</v>
      </c>
      <c r="BD126" s="732">
        <v>2</v>
      </c>
      <c r="BE126" s="732">
        <v>0</v>
      </c>
      <c r="BF126" s="732">
        <v>3748777</v>
      </c>
      <c r="BG126" s="732">
        <v>0</v>
      </c>
      <c r="BH126" s="732">
        <v>79.90100000000001</v>
      </c>
      <c r="BI126" s="732">
        <v>21973</v>
      </c>
      <c r="BJ126" s="732">
        <v>12</v>
      </c>
      <c r="BK126" s="732">
        <v>0</v>
      </c>
      <c r="BL126" s="732">
        <v>0</v>
      </c>
      <c r="BM126" s="732">
        <v>0</v>
      </c>
      <c r="BN126" s="732">
        <v>0</v>
      </c>
      <c r="BO126" s="732">
        <v>0</v>
      </c>
      <c r="BP126" s="732">
        <v>0</v>
      </c>
      <c r="BQ126" s="732">
        <v>5392</v>
      </c>
      <c r="BR126" s="732">
        <v>1</v>
      </c>
      <c r="BS126" s="732">
        <v>0</v>
      </c>
      <c r="BT126" s="732">
        <v>0</v>
      </c>
      <c r="BU126" s="732">
        <v>0</v>
      </c>
      <c r="BV126" s="732">
        <v>0</v>
      </c>
      <c r="BW126" s="732">
        <v>0</v>
      </c>
      <c r="BX126" s="732">
        <v>0</v>
      </c>
      <c r="BY126" s="732">
        <v>0</v>
      </c>
      <c r="BZ126" s="732">
        <v>0</v>
      </c>
      <c r="CA126" s="732">
        <v>0</v>
      </c>
      <c r="CB126" s="732">
        <v>0</v>
      </c>
      <c r="CC126" s="732">
        <v>0</v>
      </c>
      <c r="CG126" s="732">
        <v>0</v>
      </c>
      <c r="CH126" s="732">
        <v>48786</v>
      </c>
      <c r="CI126" s="732">
        <v>0</v>
      </c>
      <c r="CJ126" s="732">
        <v>4</v>
      </c>
      <c r="CK126" s="732">
        <v>0</v>
      </c>
      <c r="CL126" s="732">
        <v>0</v>
      </c>
      <c r="CN126" s="732">
        <v>0</v>
      </c>
      <c r="CO126" s="732">
        <v>1</v>
      </c>
      <c r="CP126" s="732">
        <v>0</v>
      </c>
      <c r="CQ126" s="732">
        <v>0</v>
      </c>
      <c r="CR126" s="732">
        <v>178.90600000000001</v>
      </c>
      <c r="CS126" s="732">
        <v>0</v>
      </c>
      <c r="CT126" s="732">
        <v>0</v>
      </c>
      <c r="CU126" s="732">
        <v>0</v>
      </c>
      <c r="CV126" s="732">
        <v>0</v>
      </c>
      <c r="CW126" s="732">
        <v>0</v>
      </c>
      <c r="CX126" s="732">
        <v>0</v>
      </c>
      <c r="CY126" s="732">
        <v>0</v>
      </c>
      <c r="CZ126" s="732">
        <v>0</v>
      </c>
      <c r="DA126" s="732">
        <v>1</v>
      </c>
      <c r="DB126" s="732">
        <v>1145028</v>
      </c>
      <c r="DC126" s="732">
        <v>0</v>
      </c>
      <c r="DD126" s="732">
        <v>0</v>
      </c>
      <c r="DE126" s="732">
        <v>237007</v>
      </c>
      <c r="DF126" s="732">
        <v>237007</v>
      </c>
      <c r="DG126" s="732">
        <v>181.17000000000002</v>
      </c>
      <c r="DH126" s="732">
        <v>0</v>
      </c>
      <c r="DI126" s="732">
        <v>0</v>
      </c>
      <c r="DK126" s="732">
        <v>5392</v>
      </c>
      <c r="DL126" s="732">
        <v>0</v>
      </c>
      <c r="DM126" s="732">
        <v>2429019</v>
      </c>
      <c r="DN126" s="732">
        <v>0</v>
      </c>
      <c r="DO126" s="732">
        <v>0</v>
      </c>
      <c r="DP126" s="732">
        <v>0</v>
      </c>
      <c r="DQ126" s="732">
        <v>0</v>
      </c>
      <c r="DR126" s="732">
        <v>0</v>
      </c>
      <c r="DS126" s="732">
        <v>0</v>
      </c>
      <c r="DT126" s="732">
        <v>0</v>
      </c>
      <c r="DU126" s="732">
        <v>0</v>
      </c>
      <c r="DV126" s="732">
        <v>0</v>
      </c>
      <c r="DW126" s="732">
        <v>0</v>
      </c>
      <c r="DX126" s="732">
        <v>0</v>
      </c>
      <c r="DY126" s="732">
        <v>0</v>
      </c>
      <c r="DZ126" s="732">
        <v>0</v>
      </c>
      <c r="EA126" s="732">
        <v>0</v>
      </c>
      <c r="EB126" s="732">
        <v>0</v>
      </c>
      <c r="EC126" s="732">
        <v>3.3380000000000001</v>
      </c>
      <c r="ED126" s="732">
        <v>24017</v>
      </c>
      <c r="EE126" s="732">
        <v>0</v>
      </c>
      <c r="EF126" s="732">
        <v>0</v>
      </c>
      <c r="EG126" s="732">
        <v>0</v>
      </c>
      <c r="EH126" s="732">
        <v>71958</v>
      </c>
      <c r="EI126" s="732">
        <v>2333044</v>
      </c>
      <c r="EJ126" s="732">
        <v>89.17</v>
      </c>
      <c r="EK126" s="732">
        <v>1.792</v>
      </c>
      <c r="EL126" s="732">
        <v>0</v>
      </c>
      <c r="EM126" s="732">
        <v>0</v>
      </c>
      <c r="EN126" s="732">
        <v>1.125</v>
      </c>
      <c r="EO126" s="732">
        <v>0</v>
      </c>
      <c r="EP126" s="732">
        <v>0</v>
      </c>
      <c r="EQ126" s="732">
        <v>92.087000000000003</v>
      </c>
      <c r="ER126" s="732">
        <v>0</v>
      </c>
      <c r="ES126" s="732">
        <v>11.001000000000001</v>
      </c>
      <c r="ET126" s="732">
        <v>0</v>
      </c>
      <c r="EU126" s="732">
        <v>95434</v>
      </c>
      <c r="EV126" s="732">
        <v>0</v>
      </c>
      <c r="EW126" s="732">
        <v>0</v>
      </c>
      <c r="EX126" s="732">
        <v>0</v>
      </c>
      <c r="EZ126" s="732">
        <v>3778281</v>
      </c>
      <c r="FA126" s="732">
        <v>0</v>
      </c>
      <c r="FB126" s="732">
        <v>3873715</v>
      </c>
      <c r="FC126" s="732">
        <v>0.97326799999999991</v>
      </c>
      <c r="FD126" s="732">
        <v>0</v>
      </c>
      <c r="FE126" s="732">
        <v>567246</v>
      </c>
      <c r="FF126" s="732">
        <v>120848</v>
      </c>
      <c r="FG126" s="732">
        <v>5.6818E-2</v>
      </c>
      <c r="FH126" s="732">
        <v>5.1494999999999999E-2</v>
      </c>
      <c r="FI126" s="732">
        <v>0</v>
      </c>
      <c r="FJ126" s="732">
        <v>0</v>
      </c>
      <c r="FK126" s="732">
        <v>734.51800000000003</v>
      </c>
      <c r="FL126" s="732">
        <v>4610595</v>
      </c>
      <c r="FM126" s="732">
        <v>0</v>
      </c>
      <c r="FN126" s="732">
        <v>0</v>
      </c>
      <c r="FO126" s="732">
        <v>0</v>
      </c>
      <c r="FP126" s="732">
        <v>0</v>
      </c>
      <c r="FQ126" s="732">
        <v>0</v>
      </c>
      <c r="FR126" s="732">
        <v>0</v>
      </c>
      <c r="FS126" s="732">
        <v>0</v>
      </c>
      <c r="FT126" s="732">
        <v>0</v>
      </c>
      <c r="FU126" s="732">
        <v>0</v>
      </c>
      <c r="FV126" s="732">
        <v>0</v>
      </c>
      <c r="FW126" s="732">
        <v>0</v>
      </c>
      <c r="FX126" s="732">
        <v>0</v>
      </c>
      <c r="FY126" s="732">
        <v>0</v>
      </c>
      <c r="FZ126" s="732">
        <v>0</v>
      </c>
      <c r="GA126" s="732">
        <v>0</v>
      </c>
      <c r="GB126" s="732">
        <v>38871</v>
      </c>
      <c r="GC126" s="732">
        <v>38871</v>
      </c>
      <c r="GD126" s="732">
        <v>4.4020000000000001</v>
      </c>
      <c r="GF126" s="732">
        <v>0</v>
      </c>
      <c r="GG126" s="732">
        <v>0</v>
      </c>
      <c r="GH126" s="732">
        <v>0</v>
      </c>
      <c r="GI126" s="732">
        <v>0</v>
      </c>
      <c r="GJ126" s="732">
        <v>0</v>
      </c>
      <c r="GK126" s="732">
        <v>0</v>
      </c>
      <c r="GL126" s="732">
        <v>0</v>
      </c>
      <c r="GM126" s="732">
        <v>0</v>
      </c>
      <c r="GN126" s="732">
        <v>0</v>
      </c>
      <c r="GO126" s="732">
        <v>0</v>
      </c>
      <c r="GP126" s="732">
        <v>4561809</v>
      </c>
      <c r="GQ126" s="732">
        <v>4561809</v>
      </c>
      <c r="GR126" s="732">
        <v>0</v>
      </c>
      <c r="GS126" s="732">
        <v>0</v>
      </c>
      <c r="GT126" s="732">
        <v>0</v>
      </c>
      <c r="HB126" s="732">
        <v>292382768</v>
      </c>
      <c r="HC126" s="732">
        <v>4.6019999999999998E-2</v>
      </c>
      <c r="HD126" s="732">
        <v>48786</v>
      </c>
      <c r="IE126" s="732">
        <v>0</v>
      </c>
    </row>
    <row r="127" spans="1:239" x14ac:dyDescent="0.2">
      <c r="A127" s="734">
        <v>108802</v>
      </c>
      <c r="B127" s="734">
        <v>31709</v>
      </c>
      <c r="C127" s="732">
        <v>35</v>
      </c>
      <c r="D127" s="732">
        <v>2021</v>
      </c>
      <c r="E127" s="732">
        <v>5392</v>
      </c>
      <c r="F127" s="732">
        <v>0</v>
      </c>
      <c r="G127" s="732">
        <v>1051.0150000000001</v>
      </c>
      <c r="H127" s="732">
        <v>1036.673</v>
      </c>
      <c r="I127" s="732">
        <v>1036.673</v>
      </c>
      <c r="J127" s="732">
        <v>1051.0150000000001</v>
      </c>
      <c r="K127" s="732">
        <v>0</v>
      </c>
      <c r="L127" s="732">
        <v>6541</v>
      </c>
      <c r="M127" s="732">
        <v>0</v>
      </c>
      <c r="N127" s="732">
        <v>0</v>
      </c>
      <c r="P127" s="732">
        <v>953.20800000000008</v>
      </c>
      <c r="Q127" s="732">
        <v>0</v>
      </c>
      <c r="R127" s="732">
        <v>392316</v>
      </c>
      <c r="S127" s="732">
        <v>411.57400000000001</v>
      </c>
      <c r="U127" s="732">
        <v>274437</v>
      </c>
      <c r="V127" s="732">
        <v>318.50200000000001</v>
      </c>
      <c r="W127" s="732">
        <v>208332</v>
      </c>
      <c r="X127" s="732">
        <v>208332</v>
      </c>
      <c r="Z127" s="732">
        <v>0</v>
      </c>
      <c r="AA127" s="732">
        <v>1</v>
      </c>
      <c r="AB127" s="732">
        <v>1</v>
      </c>
      <c r="AC127" s="732">
        <v>0</v>
      </c>
      <c r="AD127" s="732" t="s">
        <v>318</v>
      </c>
      <c r="AE127" s="732">
        <v>0</v>
      </c>
      <c r="AH127" s="732">
        <v>0</v>
      </c>
      <c r="AI127" s="732">
        <v>0</v>
      </c>
      <c r="AJ127" s="732">
        <v>5104</v>
      </c>
      <c r="AK127" s="732" t="s">
        <v>787</v>
      </c>
      <c r="AL127" s="732" t="s">
        <v>356</v>
      </c>
      <c r="AM127" s="732">
        <v>0</v>
      </c>
      <c r="AN127" s="732">
        <v>0</v>
      </c>
      <c r="AO127" s="732">
        <v>0</v>
      </c>
      <c r="AP127" s="732">
        <v>0</v>
      </c>
      <c r="AQ127" s="732">
        <v>0</v>
      </c>
      <c r="AR127" s="732">
        <v>0</v>
      </c>
      <c r="AS127" s="732">
        <v>0</v>
      </c>
      <c r="AT127" s="732">
        <v>0</v>
      </c>
      <c r="AU127" s="732">
        <v>0</v>
      </c>
      <c r="AV127" s="732">
        <v>-247480</v>
      </c>
      <c r="AW127" s="732">
        <v>10693644</v>
      </c>
      <c r="AX127" s="732">
        <v>10321160</v>
      </c>
      <c r="AY127" s="732">
        <v>6247151</v>
      </c>
      <c r="AZ127" s="732">
        <v>520848</v>
      </c>
      <c r="BA127" s="732">
        <v>107.417</v>
      </c>
      <c r="BB127" s="732">
        <v>41248</v>
      </c>
      <c r="BC127" s="732">
        <v>41248</v>
      </c>
      <c r="BD127" s="732">
        <v>52.551000000000002</v>
      </c>
      <c r="BE127" s="732">
        <v>0</v>
      </c>
      <c r="BF127" s="732">
        <v>8846670</v>
      </c>
      <c r="BG127" s="732">
        <v>0</v>
      </c>
      <c r="BH127" s="732">
        <v>0</v>
      </c>
      <c r="BI127" s="732">
        <v>0</v>
      </c>
      <c r="BJ127" s="732">
        <v>12</v>
      </c>
      <c r="BK127" s="732">
        <v>0</v>
      </c>
      <c r="BL127" s="732">
        <v>0</v>
      </c>
      <c r="BM127" s="732">
        <v>0</v>
      </c>
      <c r="BN127" s="732">
        <v>0</v>
      </c>
      <c r="BO127" s="732">
        <v>0</v>
      </c>
      <c r="BP127" s="732">
        <v>0</v>
      </c>
      <c r="BQ127" s="732">
        <v>5392</v>
      </c>
      <c r="BR127" s="732">
        <v>1</v>
      </c>
      <c r="BS127" s="732">
        <v>0</v>
      </c>
      <c r="BT127" s="732">
        <v>0</v>
      </c>
      <c r="BU127" s="732">
        <v>0</v>
      </c>
      <c r="BV127" s="732">
        <v>0</v>
      </c>
      <c r="BW127" s="732">
        <v>0</v>
      </c>
      <c r="BX127" s="732">
        <v>0</v>
      </c>
      <c r="BY127" s="732">
        <v>0</v>
      </c>
      <c r="BZ127" s="732">
        <v>0</v>
      </c>
      <c r="CA127" s="732">
        <v>128.53200000000001</v>
      </c>
      <c r="CB127" s="732">
        <v>128532</v>
      </c>
      <c r="CC127" s="732">
        <v>0</v>
      </c>
      <c r="CG127" s="732">
        <v>0</v>
      </c>
      <c r="CH127" s="732">
        <v>243952</v>
      </c>
      <c r="CI127" s="732">
        <v>0</v>
      </c>
      <c r="CJ127" s="732">
        <v>4</v>
      </c>
      <c r="CK127" s="732">
        <v>0</v>
      </c>
      <c r="CL127" s="732">
        <v>0</v>
      </c>
      <c r="CN127" s="732">
        <v>0</v>
      </c>
      <c r="CO127" s="732">
        <v>1</v>
      </c>
      <c r="CP127" s="732">
        <v>0</v>
      </c>
      <c r="CQ127" s="732">
        <v>5.6670000000000007</v>
      </c>
      <c r="CR127" s="732">
        <v>917.06500000000005</v>
      </c>
      <c r="CS127" s="732">
        <v>0</v>
      </c>
      <c r="CT127" s="732">
        <v>0</v>
      </c>
      <c r="CU127" s="732">
        <v>0</v>
      </c>
      <c r="CV127" s="732">
        <v>0</v>
      </c>
      <c r="CW127" s="732">
        <v>0</v>
      </c>
      <c r="CX127" s="732">
        <v>0</v>
      </c>
      <c r="CY127" s="732">
        <v>0</v>
      </c>
      <c r="CZ127" s="732">
        <v>0</v>
      </c>
      <c r="DA127" s="732">
        <v>1</v>
      </c>
      <c r="DB127" s="732">
        <v>6780878</v>
      </c>
      <c r="DC127" s="732">
        <v>0</v>
      </c>
      <c r="DD127" s="732">
        <v>0</v>
      </c>
      <c r="DE127" s="732">
        <v>1586847</v>
      </c>
      <c r="DF127" s="732">
        <v>1586847</v>
      </c>
      <c r="DG127" s="732">
        <v>1213</v>
      </c>
      <c r="DH127" s="732">
        <v>0</v>
      </c>
      <c r="DI127" s="732">
        <v>0</v>
      </c>
      <c r="DK127" s="732">
        <v>5392</v>
      </c>
      <c r="DL127" s="732">
        <v>0</v>
      </c>
      <c r="DM127" s="732">
        <v>472350</v>
      </c>
      <c r="DN127" s="732">
        <v>0</v>
      </c>
      <c r="DO127" s="732">
        <v>0</v>
      </c>
      <c r="DP127" s="732">
        <v>0</v>
      </c>
      <c r="DQ127" s="732">
        <v>0</v>
      </c>
      <c r="DR127" s="732">
        <v>0</v>
      </c>
      <c r="DS127" s="732">
        <v>0</v>
      </c>
      <c r="DT127" s="732">
        <v>0</v>
      </c>
      <c r="DU127" s="732">
        <v>0</v>
      </c>
      <c r="DV127" s="732">
        <v>0</v>
      </c>
      <c r="DW127" s="732">
        <v>0</v>
      </c>
      <c r="DX127" s="732">
        <v>0</v>
      </c>
      <c r="DY127" s="732">
        <v>0</v>
      </c>
      <c r="DZ127" s="732">
        <v>0</v>
      </c>
      <c r="EA127" s="732">
        <v>0</v>
      </c>
      <c r="EB127" s="732">
        <v>0</v>
      </c>
      <c r="EC127" s="732">
        <v>23.447000000000003</v>
      </c>
      <c r="ED127" s="732">
        <v>168704</v>
      </c>
      <c r="EE127" s="732">
        <v>0</v>
      </c>
      <c r="EF127" s="732">
        <v>0</v>
      </c>
      <c r="EG127" s="732">
        <v>0</v>
      </c>
      <c r="EH127" s="732">
        <v>303646</v>
      </c>
      <c r="EI127" s="732">
        <v>0</v>
      </c>
      <c r="EJ127" s="732">
        <v>0</v>
      </c>
      <c r="EK127" s="732">
        <v>12.644</v>
      </c>
      <c r="EL127" s="732">
        <v>0</v>
      </c>
      <c r="EM127" s="732">
        <v>0</v>
      </c>
      <c r="EN127" s="732">
        <v>1.6980000000000002</v>
      </c>
      <c r="EO127" s="732">
        <v>0</v>
      </c>
      <c r="EP127" s="732">
        <v>0</v>
      </c>
      <c r="EQ127" s="732">
        <v>14.342000000000001</v>
      </c>
      <c r="ER127" s="732">
        <v>0</v>
      </c>
      <c r="ES127" s="732">
        <v>46.422000000000004</v>
      </c>
      <c r="ET127" s="732">
        <v>55125</v>
      </c>
      <c r="EU127" s="732">
        <v>520848</v>
      </c>
      <c r="EV127" s="732">
        <v>0</v>
      </c>
      <c r="EW127" s="732">
        <v>0</v>
      </c>
      <c r="EX127" s="732">
        <v>0</v>
      </c>
      <c r="EZ127" s="732">
        <v>8697339</v>
      </c>
      <c r="FA127" s="732">
        <v>0</v>
      </c>
      <c r="FB127" s="732">
        <v>9218187</v>
      </c>
      <c r="FC127" s="732">
        <v>0.97326799999999991</v>
      </c>
      <c r="FD127" s="732">
        <v>0</v>
      </c>
      <c r="FE127" s="732">
        <v>1338635</v>
      </c>
      <c r="FF127" s="732">
        <v>285186</v>
      </c>
      <c r="FG127" s="732">
        <v>5.6818E-2</v>
      </c>
      <c r="FH127" s="732">
        <v>5.1494999999999999E-2</v>
      </c>
      <c r="FI127" s="732">
        <v>0</v>
      </c>
      <c r="FJ127" s="732">
        <v>0</v>
      </c>
      <c r="FK127" s="732">
        <v>1733.376</v>
      </c>
      <c r="FL127" s="732">
        <v>11085960</v>
      </c>
      <c r="FM127" s="732">
        <v>0</v>
      </c>
      <c r="FN127" s="732">
        <v>0</v>
      </c>
      <c r="FO127" s="732">
        <v>0</v>
      </c>
      <c r="FP127" s="732">
        <v>0</v>
      </c>
      <c r="FQ127" s="732">
        <v>0</v>
      </c>
      <c r="FR127" s="732">
        <v>0</v>
      </c>
      <c r="FS127" s="732">
        <v>0</v>
      </c>
      <c r="FT127" s="732">
        <v>0</v>
      </c>
      <c r="FU127" s="732">
        <v>0</v>
      </c>
      <c r="FV127" s="732">
        <v>0</v>
      </c>
      <c r="FW127" s="732">
        <v>0</v>
      </c>
      <c r="FX127" s="732">
        <v>0</v>
      </c>
      <c r="FY127" s="732">
        <v>0</v>
      </c>
      <c r="FZ127" s="732">
        <v>0</v>
      </c>
      <c r="GA127" s="732">
        <v>0</v>
      </c>
      <c r="GB127" s="732">
        <v>0</v>
      </c>
      <c r="GC127" s="732">
        <v>0</v>
      </c>
      <c r="GD127" s="732">
        <v>0</v>
      </c>
      <c r="GF127" s="732">
        <v>0</v>
      </c>
      <c r="GG127" s="732">
        <v>0</v>
      </c>
      <c r="GH127" s="732">
        <v>0</v>
      </c>
      <c r="GI127" s="732">
        <v>0</v>
      </c>
      <c r="GJ127" s="732">
        <v>0</v>
      </c>
      <c r="GK127" s="732">
        <v>4978</v>
      </c>
      <c r="GL127" s="732">
        <v>16256</v>
      </c>
      <c r="GM127" s="732">
        <v>0</v>
      </c>
      <c r="GN127" s="732">
        <v>0</v>
      </c>
      <c r="GO127" s="732">
        <v>0</v>
      </c>
      <c r="GP127" s="732">
        <v>10842008</v>
      </c>
      <c r="GQ127" s="732">
        <v>10842008</v>
      </c>
      <c r="GR127" s="732">
        <v>0</v>
      </c>
      <c r="GS127" s="732">
        <v>0</v>
      </c>
      <c r="GT127" s="732">
        <v>0</v>
      </c>
      <c r="HB127" s="732">
        <v>292382768</v>
      </c>
      <c r="HC127" s="732">
        <v>4.6019999999999998E-2</v>
      </c>
      <c r="HD127" s="732">
        <v>188827</v>
      </c>
      <c r="IE127" s="732">
        <v>0</v>
      </c>
    </row>
    <row r="128" spans="1:239" x14ac:dyDescent="0.2">
      <c r="A128" s="734">
        <v>108804</v>
      </c>
      <c r="B128" s="734">
        <v>31709</v>
      </c>
      <c r="C128" s="732">
        <v>35</v>
      </c>
      <c r="D128" s="732">
        <v>2021</v>
      </c>
      <c r="E128" s="732">
        <v>5392</v>
      </c>
      <c r="F128" s="732">
        <v>0</v>
      </c>
      <c r="G128" s="732">
        <v>438.57</v>
      </c>
      <c r="H128" s="732">
        <v>425.74200000000002</v>
      </c>
      <c r="I128" s="732">
        <v>425.74200000000002</v>
      </c>
      <c r="J128" s="732">
        <v>438.57</v>
      </c>
      <c r="K128" s="732">
        <v>0</v>
      </c>
      <c r="L128" s="732">
        <v>6541</v>
      </c>
      <c r="M128" s="732">
        <v>0</v>
      </c>
      <c r="N128" s="732">
        <v>0</v>
      </c>
      <c r="P128" s="732">
        <v>408.04500000000002</v>
      </c>
      <c r="Q128" s="732">
        <v>0</v>
      </c>
      <c r="R128" s="732">
        <v>167941</v>
      </c>
      <c r="S128" s="732">
        <v>411.57400000000001</v>
      </c>
      <c r="U128" s="732">
        <v>117479</v>
      </c>
      <c r="V128" s="732">
        <v>95.22</v>
      </c>
      <c r="W128" s="732">
        <v>62283</v>
      </c>
      <c r="X128" s="732">
        <v>62283</v>
      </c>
      <c r="Z128" s="732">
        <v>0</v>
      </c>
      <c r="AA128" s="732">
        <v>1</v>
      </c>
      <c r="AB128" s="732">
        <v>1</v>
      </c>
      <c r="AC128" s="732">
        <v>0</v>
      </c>
      <c r="AD128" s="732" t="s">
        <v>318</v>
      </c>
      <c r="AE128" s="732">
        <v>0</v>
      </c>
      <c r="AH128" s="732">
        <v>0</v>
      </c>
      <c r="AI128" s="732">
        <v>0</v>
      </c>
      <c r="AJ128" s="732">
        <v>5104</v>
      </c>
      <c r="AK128" s="732" t="s">
        <v>787</v>
      </c>
      <c r="AL128" s="732" t="s">
        <v>506</v>
      </c>
      <c r="AM128" s="732">
        <v>0</v>
      </c>
      <c r="AN128" s="732">
        <v>0</v>
      </c>
      <c r="AO128" s="732">
        <v>0</v>
      </c>
      <c r="AP128" s="732">
        <v>0</v>
      </c>
      <c r="AQ128" s="732">
        <v>0</v>
      </c>
      <c r="AR128" s="732">
        <v>0</v>
      </c>
      <c r="AS128" s="732">
        <v>0</v>
      </c>
      <c r="AT128" s="732">
        <v>0</v>
      </c>
      <c r="AU128" s="732">
        <v>0</v>
      </c>
      <c r="AV128" s="732">
        <v>-124525</v>
      </c>
      <c r="AW128" s="732">
        <v>4531219</v>
      </c>
      <c r="AX128" s="732">
        <v>4356344</v>
      </c>
      <c r="AY128" s="732">
        <v>2705732</v>
      </c>
      <c r="AZ128" s="732">
        <v>250855</v>
      </c>
      <c r="BA128" s="732">
        <v>20.5</v>
      </c>
      <c r="BB128" s="732">
        <v>0</v>
      </c>
      <c r="BC128" s="732">
        <v>0</v>
      </c>
      <c r="BD128" s="732">
        <v>0</v>
      </c>
      <c r="BE128" s="732">
        <v>0</v>
      </c>
      <c r="BF128" s="732">
        <v>3735936</v>
      </c>
      <c r="BG128" s="732">
        <v>0</v>
      </c>
      <c r="BH128" s="732">
        <v>301.505</v>
      </c>
      <c r="BI128" s="732">
        <v>82914</v>
      </c>
      <c r="BJ128" s="732">
        <v>12</v>
      </c>
      <c r="BK128" s="732">
        <v>0</v>
      </c>
      <c r="BL128" s="732">
        <v>0</v>
      </c>
      <c r="BM128" s="732">
        <v>0</v>
      </c>
      <c r="BN128" s="732">
        <v>0</v>
      </c>
      <c r="BO128" s="732">
        <v>0</v>
      </c>
      <c r="BP128" s="732">
        <v>0</v>
      </c>
      <c r="BQ128" s="732">
        <v>5392</v>
      </c>
      <c r="BR128" s="732">
        <v>1</v>
      </c>
      <c r="BS128" s="732">
        <v>0</v>
      </c>
      <c r="BT128" s="732">
        <v>0</v>
      </c>
      <c r="BU128" s="732">
        <v>0</v>
      </c>
      <c r="BV128" s="732">
        <v>0</v>
      </c>
      <c r="BW128" s="732">
        <v>0</v>
      </c>
      <c r="BX128" s="732">
        <v>0</v>
      </c>
      <c r="BY128" s="732">
        <v>0</v>
      </c>
      <c r="BZ128" s="732">
        <v>0</v>
      </c>
      <c r="CA128" s="732">
        <v>0</v>
      </c>
      <c r="CB128" s="732">
        <v>0</v>
      </c>
      <c r="CC128" s="732">
        <v>0</v>
      </c>
      <c r="CG128" s="732">
        <v>0</v>
      </c>
      <c r="CH128" s="732">
        <v>91961</v>
      </c>
      <c r="CI128" s="732">
        <v>0</v>
      </c>
      <c r="CJ128" s="732">
        <v>4</v>
      </c>
      <c r="CK128" s="732">
        <v>0</v>
      </c>
      <c r="CL128" s="732">
        <v>0</v>
      </c>
      <c r="CN128" s="732">
        <v>0</v>
      </c>
      <c r="CO128" s="732">
        <v>1</v>
      </c>
      <c r="CP128" s="732">
        <v>1.044</v>
      </c>
      <c r="CQ128" s="732">
        <v>11.667</v>
      </c>
      <c r="CR128" s="732">
        <v>392.113</v>
      </c>
      <c r="CS128" s="732">
        <v>0</v>
      </c>
      <c r="CT128" s="732">
        <v>0</v>
      </c>
      <c r="CU128" s="732">
        <v>0</v>
      </c>
      <c r="CV128" s="732">
        <v>0</v>
      </c>
      <c r="CW128" s="732">
        <v>0</v>
      </c>
      <c r="CX128" s="732">
        <v>0</v>
      </c>
      <c r="CY128" s="732">
        <v>0</v>
      </c>
      <c r="CZ128" s="732">
        <v>0</v>
      </c>
      <c r="DA128" s="732">
        <v>1</v>
      </c>
      <c r="DB128" s="732">
        <v>2784778</v>
      </c>
      <c r="DC128" s="732">
        <v>0</v>
      </c>
      <c r="DD128" s="732">
        <v>0</v>
      </c>
      <c r="DE128" s="732">
        <v>440955</v>
      </c>
      <c r="DF128" s="732">
        <v>457412</v>
      </c>
      <c r="DG128" s="732">
        <v>337.07</v>
      </c>
      <c r="DH128" s="732">
        <v>0</v>
      </c>
      <c r="DI128" s="732">
        <v>16457</v>
      </c>
      <c r="DK128" s="732">
        <v>5392</v>
      </c>
      <c r="DL128" s="732">
        <v>0</v>
      </c>
      <c r="DM128" s="732">
        <v>425117</v>
      </c>
      <c r="DN128" s="732">
        <v>0</v>
      </c>
      <c r="DO128" s="732">
        <v>0</v>
      </c>
      <c r="DP128" s="732">
        <v>0</v>
      </c>
      <c r="DQ128" s="732">
        <v>0</v>
      </c>
      <c r="DR128" s="732">
        <v>0</v>
      </c>
      <c r="DS128" s="732">
        <v>0</v>
      </c>
      <c r="DT128" s="732">
        <v>0</v>
      </c>
      <c r="DU128" s="732">
        <v>0</v>
      </c>
      <c r="DV128" s="732">
        <v>0</v>
      </c>
      <c r="DW128" s="732">
        <v>0</v>
      </c>
      <c r="DX128" s="732">
        <v>0</v>
      </c>
      <c r="DY128" s="732">
        <v>0</v>
      </c>
      <c r="DZ128" s="732">
        <v>0</v>
      </c>
      <c r="EA128" s="732">
        <v>2.8000000000000001E-2</v>
      </c>
      <c r="EB128" s="732">
        <v>0</v>
      </c>
      <c r="EC128" s="732">
        <v>57.407000000000004</v>
      </c>
      <c r="ED128" s="732">
        <v>413049</v>
      </c>
      <c r="EE128" s="732">
        <v>0</v>
      </c>
      <c r="EF128" s="732">
        <v>0</v>
      </c>
      <c r="EG128" s="732">
        <v>0</v>
      </c>
      <c r="EH128" s="732">
        <v>12068</v>
      </c>
      <c r="EI128" s="732">
        <v>0</v>
      </c>
      <c r="EJ128" s="732">
        <v>0</v>
      </c>
      <c r="EK128" s="732">
        <v>0.3</v>
      </c>
      <c r="EL128" s="732">
        <v>0</v>
      </c>
      <c r="EM128" s="732">
        <v>0</v>
      </c>
      <c r="EN128" s="732">
        <v>0.161</v>
      </c>
      <c r="EO128" s="732">
        <v>0</v>
      </c>
      <c r="EP128" s="732">
        <v>0</v>
      </c>
      <c r="EQ128" s="732">
        <v>0.48900000000000005</v>
      </c>
      <c r="ER128" s="732">
        <v>0</v>
      </c>
      <c r="ES128" s="732">
        <v>1.8450000000000002</v>
      </c>
      <c r="ET128" s="732">
        <v>13167</v>
      </c>
      <c r="EU128" s="732">
        <v>250855</v>
      </c>
      <c r="EV128" s="732">
        <v>0</v>
      </c>
      <c r="EW128" s="732">
        <v>0</v>
      </c>
      <c r="EX128" s="732">
        <v>0</v>
      </c>
      <c r="EZ128" s="732">
        <v>3670607</v>
      </c>
      <c r="FA128" s="732">
        <v>0</v>
      </c>
      <c r="FB128" s="732">
        <v>3921462</v>
      </c>
      <c r="FC128" s="732">
        <v>0.97326799999999991</v>
      </c>
      <c r="FD128" s="732">
        <v>0</v>
      </c>
      <c r="FE128" s="732">
        <v>565303</v>
      </c>
      <c r="FF128" s="732">
        <v>120434</v>
      </c>
      <c r="FG128" s="732">
        <v>5.6818E-2</v>
      </c>
      <c r="FH128" s="732">
        <v>5.1494999999999999E-2</v>
      </c>
      <c r="FI128" s="732">
        <v>0</v>
      </c>
      <c r="FJ128" s="732">
        <v>0</v>
      </c>
      <c r="FK128" s="732">
        <v>732.00200000000007</v>
      </c>
      <c r="FL128" s="732">
        <v>4699160</v>
      </c>
      <c r="FM128" s="732">
        <v>0</v>
      </c>
      <c r="FN128" s="732">
        <v>0</v>
      </c>
      <c r="FO128" s="732">
        <v>0</v>
      </c>
      <c r="FP128" s="732">
        <v>0</v>
      </c>
      <c r="FQ128" s="732">
        <v>0</v>
      </c>
      <c r="FR128" s="732">
        <v>0</v>
      </c>
      <c r="FS128" s="732">
        <v>0</v>
      </c>
      <c r="FT128" s="732">
        <v>0</v>
      </c>
      <c r="FU128" s="732">
        <v>0</v>
      </c>
      <c r="FV128" s="732">
        <v>0</v>
      </c>
      <c r="FW128" s="732">
        <v>0</v>
      </c>
      <c r="FX128" s="732">
        <v>0</v>
      </c>
      <c r="FY128" s="732">
        <v>0</v>
      </c>
      <c r="FZ128" s="732">
        <v>0</v>
      </c>
      <c r="GA128" s="732">
        <v>0</v>
      </c>
      <c r="GB128" s="732">
        <v>108958</v>
      </c>
      <c r="GC128" s="732">
        <v>108958</v>
      </c>
      <c r="GD128" s="732">
        <v>12.339</v>
      </c>
      <c r="GF128" s="732">
        <v>0</v>
      </c>
      <c r="GG128" s="732">
        <v>0</v>
      </c>
      <c r="GH128" s="732">
        <v>0</v>
      </c>
      <c r="GI128" s="732">
        <v>0</v>
      </c>
      <c r="GJ128" s="732">
        <v>0</v>
      </c>
      <c r="GK128" s="732">
        <v>5153</v>
      </c>
      <c r="GL128" s="732">
        <v>9199</v>
      </c>
      <c r="GM128" s="732">
        <v>0</v>
      </c>
      <c r="GN128" s="732">
        <v>0</v>
      </c>
      <c r="GO128" s="732">
        <v>0</v>
      </c>
      <c r="GP128" s="732">
        <v>4607199</v>
      </c>
      <c r="GQ128" s="732">
        <v>4607199</v>
      </c>
      <c r="GR128" s="732">
        <v>0</v>
      </c>
      <c r="GS128" s="732">
        <v>0</v>
      </c>
      <c r="GT128" s="732">
        <v>0</v>
      </c>
      <c r="HB128" s="732">
        <v>292382768</v>
      </c>
      <c r="HC128" s="732">
        <v>4.6019999999999998E-2</v>
      </c>
      <c r="HD128" s="732">
        <v>78794</v>
      </c>
      <c r="IE128" s="732">
        <v>0</v>
      </c>
    </row>
    <row r="129" spans="1:239" x14ac:dyDescent="0.2">
      <c r="A129" s="734">
        <v>108807</v>
      </c>
      <c r="B129" s="734">
        <v>31709</v>
      </c>
      <c r="C129" s="732">
        <v>35</v>
      </c>
      <c r="D129" s="732">
        <v>2021</v>
      </c>
      <c r="E129" s="732">
        <v>5392</v>
      </c>
      <c r="F129" s="732">
        <v>0</v>
      </c>
      <c r="G129" s="732">
        <v>58782.872000000003</v>
      </c>
      <c r="H129" s="732">
        <v>57747.328000000001</v>
      </c>
      <c r="I129" s="732">
        <v>57747.328000000001</v>
      </c>
      <c r="J129" s="732">
        <v>58782.872000000003</v>
      </c>
      <c r="K129" s="732">
        <v>0</v>
      </c>
      <c r="L129" s="732">
        <v>6541</v>
      </c>
      <c r="M129" s="732">
        <v>0</v>
      </c>
      <c r="N129" s="732">
        <v>0</v>
      </c>
      <c r="P129" s="732">
        <v>45945.432999999997</v>
      </c>
      <c r="Q129" s="732">
        <v>0</v>
      </c>
      <c r="R129" s="732">
        <v>18909946</v>
      </c>
      <c r="S129" s="732">
        <v>411.57400000000001</v>
      </c>
      <c r="U129" s="732">
        <v>13228107</v>
      </c>
      <c r="V129" s="732">
        <v>21708.143</v>
      </c>
      <c r="W129" s="732">
        <v>14199296</v>
      </c>
      <c r="X129" s="732">
        <v>14199296</v>
      </c>
      <c r="Z129" s="732">
        <v>0</v>
      </c>
      <c r="AA129" s="732">
        <v>1</v>
      </c>
      <c r="AB129" s="732">
        <v>1</v>
      </c>
      <c r="AC129" s="732">
        <v>0</v>
      </c>
      <c r="AD129" s="732" t="s">
        <v>318</v>
      </c>
      <c r="AE129" s="732">
        <v>0</v>
      </c>
      <c r="AH129" s="732">
        <v>0</v>
      </c>
      <c r="AI129" s="732">
        <v>0</v>
      </c>
      <c r="AJ129" s="732">
        <v>5104</v>
      </c>
      <c r="AK129" s="732" t="s">
        <v>787</v>
      </c>
      <c r="AL129" s="732" t="s">
        <v>97</v>
      </c>
      <c r="AM129" s="732">
        <v>0</v>
      </c>
      <c r="AN129" s="732">
        <v>0</v>
      </c>
      <c r="AO129" s="732">
        <v>0</v>
      </c>
      <c r="AP129" s="732">
        <v>0</v>
      </c>
      <c r="AQ129" s="732">
        <v>0</v>
      </c>
      <c r="AR129" s="732">
        <v>0</v>
      </c>
      <c r="AS129" s="732">
        <v>0</v>
      </c>
      <c r="AT129" s="732">
        <v>0</v>
      </c>
      <c r="AU129" s="732">
        <v>0</v>
      </c>
      <c r="AV129" s="732">
        <v>-5932451</v>
      </c>
      <c r="AW129" s="732">
        <v>571230005</v>
      </c>
      <c r="AX129" s="732">
        <v>548177906</v>
      </c>
      <c r="AY129" s="732">
        <v>373810451</v>
      </c>
      <c r="AZ129" s="732">
        <v>30162098</v>
      </c>
      <c r="BA129" s="732">
        <v>2384.25</v>
      </c>
      <c r="BB129" s="732">
        <v>0</v>
      </c>
      <c r="BC129" s="732">
        <v>0</v>
      </c>
      <c r="BD129" s="732">
        <v>0</v>
      </c>
      <c r="BE129" s="732">
        <v>0</v>
      </c>
      <c r="BF129" s="732">
        <v>466294332</v>
      </c>
      <c r="BG129" s="732">
        <v>0</v>
      </c>
      <c r="BH129" s="732">
        <v>9395</v>
      </c>
      <c r="BI129" s="732">
        <v>2583625</v>
      </c>
      <c r="BJ129" s="732">
        <v>12</v>
      </c>
      <c r="BK129" s="732">
        <v>0</v>
      </c>
      <c r="BL129" s="732">
        <v>0</v>
      </c>
      <c r="BM129" s="732">
        <v>0</v>
      </c>
      <c r="BN129" s="732">
        <v>0</v>
      </c>
      <c r="BO129" s="732">
        <v>0</v>
      </c>
      <c r="BP129" s="732">
        <v>0</v>
      </c>
      <c r="BQ129" s="732">
        <v>5392</v>
      </c>
      <c r="BR129" s="732">
        <v>1</v>
      </c>
      <c r="BS129" s="732">
        <v>0</v>
      </c>
      <c r="BT129" s="732">
        <v>0</v>
      </c>
      <c r="BU129" s="732">
        <v>0</v>
      </c>
      <c r="BV129" s="732">
        <v>0</v>
      </c>
      <c r="BW129" s="732">
        <v>0</v>
      </c>
      <c r="BX129" s="732">
        <v>0</v>
      </c>
      <c r="BY129" s="732">
        <v>0</v>
      </c>
      <c r="BZ129" s="732">
        <v>0</v>
      </c>
      <c r="CA129" s="732">
        <v>8668.527</v>
      </c>
      <c r="CB129" s="732">
        <v>8668527</v>
      </c>
      <c r="CC129" s="732">
        <v>0</v>
      </c>
      <c r="CG129" s="732">
        <v>0</v>
      </c>
      <c r="CH129" s="732">
        <v>11799947</v>
      </c>
      <c r="CI129" s="732">
        <v>0</v>
      </c>
      <c r="CJ129" s="732">
        <v>5</v>
      </c>
      <c r="CK129" s="732">
        <v>0</v>
      </c>
      <c r="CL129" s="732">
        <v>0</v>
      </c>
      <c r="CN129" s="732">
        <v>0</v>
      </c>
      <c r="CO129" s="732">
        <v>1</v>
      </c>
      <c r="CP129" s="732">
        <v>0</v>
      </c>
      <c r="CQ129" s="732">
        <v>187.25</v>
      </c>
      <c r="CR129" s="732">
        <v>44347.131000000001</v>
      </c>
      <c r="CS129" s="732">
        <v>0</v>
      </c>
      <c r="CT129" s="732">
        <v>0</v>
      </c>
      <c r="CU129" s="732">
        <v>0</v>
      </c>
      <c r="CV129" s="732">
        <v>0</v>
      </c>
      <c r="CW129" s="732">
        <v>0</v>
      </c>
      <c r="CX129" s="732">
        <v>0</v>
      </c>
      <c r="CY129" s="732">
        <v>0</v>
      </c>
      <c r="CZ129" s="732">
        <v>0</v>
      </c>
      <c r="DA129" s="732">
        <v>1</v>
      </c>
      <c r="DB129" s="732">
        <v>377725272</v>
      </c>
      <c r="DC129" s="732">
        <v>0</v>
      </c>
      <c r="DD129" s="732">
        <v>0</v>
      </c>
      <c r="DE129" s="732">
        <v>55379154</v>
      </c>
      <c r="DF129" s="732">
        <v>55379154</v>
      </c>
      <c r="DG129" s="732">
        <v>42332.33</v>
      </c>
      <c r="DH129" s="732">
        <v>0</v>
      </c>
      <c r="DI129" s="732">
        <v>0</v>
      </c>
      <c r="DK129" s="732">
        <v>5392</v>
      </c>
      <c r="DL129" s="732">
        <v>0</v>
      </c>
      <c r="DM129" s="732">
        <v>31118037</v>
      </c>
      <c r="DN129" s="732">
        <v>0</v>
      </c>
      <c r="DO129" s="732">
        <v>0</v>
      </c>
      <c r="DP129" s="732">
        <v>0</v>
      </c>
      <c r="DQ129" s="732">
        <v>0</v>
      </c>
      <c r="DR129" s="732">
        <v>0</v>
      </c>
      <c r="DS129" s="732">
        <v>0</v>
      </c>
      <c r="DT129" s="732">
        <v>0</v>
      </c>
      <c r="DU129" s="732">
        <v>0</v>
      </c>
      <c r="DV129" s="732">
        <v>0</v>
      </c>
      <c r="DW129" s="732">
        <v>0</v>
      </c>
      <c r="DX129" s="732">
        <v>0</v>
      </c>
      <c r="DY129" s="732">
        <v>0</v>
      </c>
      <c r="DZ129" s="732">
        <v>0</v>
      </c>
      <c r="EA129" s="732">
        <v>1.3</v>
      </c>
      <c r="EB129" s="732">
        <v>0</v>
      </c>
      <c r="EC129" s="732">
        <v>1531.402</v>
      </c>
      <c r="ED129" s="732">
        <v>11018591</v>
      </c>
      <c r="EE129" s="732">
        <v>0</v>
      </c>
      <c r="EF129" s="732">
        <v>0</v>
      </c>
      <c r="EG129" s="732">
        <v>0</v>
      </c>
      <c r="EH129" s="732">
        <v>20092434</v>
      </c>
      <c r="EI129" s="732">
        <v>7012</v>
      </c>
      <c r="EJ129" s="732">
        <v>0.26800000000000002</v>
      </c>
      <c r="EK129" s="732">
        <v>450.72500000000002</v>
      </c>
      <c r="EL129" s="732">
        <v>10.468</v>
      </c>
      <c r="EM129" s="732">
        <v>409.08100000000002</v>
      </c>
      <c r="EN129" s="732">
        <v>97.17</v>
      </c>
      <c r="EO129" s="732">
        <v>0</v>
      </c>
      <c r="EP129" s="732">
        <v>0</v>
      </c>
      <c r="EQ129" s="732">
        <v>958.5440000000001</v>
      </c>
      <c r="ER129" s="732">
        <v>0</v>
      </c>
      <c r="ES129" s="732">
        <v>3071.768</v>
      </c>
      <c r="ET129" s="732">
        <v>1238938</v>
      </c>
      <c r="EU129" s="732">
        <v>30162098</v>
      </c>
      <c r="EV129" s="732">
        <v>0</v>
      </c>
      <c r="EW129" s="732">
        <v>0</v>
      </c>
      <c r="EX129" s="732">
        <v>0</v>
      </c>
      <c r="EZ129" s="732">
        <v>462588790</v>
      </c>
      <c r="FA129" s="732">
        <v>0</v>
      </c>
      <c r="FB129" s="732">
        <v>492750888</v>
      </c>
      <c r="FC129" s="732">
        <v>0.97326799999999991</v>
      </c>
      <c r="FD129" s="732">
        <v>0</v>
      </c>
      <c r="FE129" s="732">
        <v>70557382</v>
      </c>
      <c r="FF129" s="732">
        <v>15031734</v>
      </c>
      <c r="FG129" s="732">
        <v>5.6818E-2</v>
      </c>
      <c r="FH129" s="732">
        <v>5.1494999999999999E-2</v>
      </c>
      <c r="FI129" s="732">
        <v>0</v>
      </c>
      <c r="FJ129" s="732">
        <v>0</v>
      </c>
      <c r="FK129" s="732">
        <v>91363.589000000007</v>
      </c>
      <c r="FL129" s="732">
        <v>590139951</v>
      </c>
      <c r="FM129" s="732">
        <v>0</v>
      </c>
      <c r="FN129" s="732">
        <v>0</v>
      </c>
      <c r="FO129" s="732">
        <v>1852545</v>
      </c>
      <c r="FP129" s="732">
        <v>544495</v>
      </c>
      <c r="FQ129" s="732">
        <v>2397040</v>
      </c>
      <c r="FR129" s="732">
        <v>1852545</v>
      </c>
      <c r="FS129" s="732">
        <v>0</v>
      </c>
      <c r="FT129" s="732">
        <v>0</v>
      </c>
      <c r="FU129" s="732">
        <v>0</v>
      </c>
      <c r="FV129" s="732">
        <v>0</v>
      </c>
      <c r="FW129" s="732">
        <v>0</v>
      </c>
      <c r="FX129" s="732">
        <v>0</v>
      </c>
      <c r="FY129" s="732">
        <v>0</v>
      </c>
      <c r="FZ129" s="732">
        <v>0</v>
      </c>
      <c r="GA129" s="732">
        <v>0</v>
      </c>
      <c r="GB129" s="732">
        <v>679937</v>
      </c>
      <c r="GC129" s="732">
        <v>679937</v>
      </c>
      <c r="GD129" s="732">
        <v>77</v>
      </c>
      <c r="GF129" s="732">
        <v>0</v>
      </c>
      <c r="GG129" s="732">
        <v>0</v>
      </c>
      <c r="GH129" s="732">
        <v>0</v>
      </c>
      <c r="GI129" s="732">
        <v>0</v>
      </c>
      <c r="GJ129" s="732">
        <v>0</v>
      </c>
      <c r="GK129" s="732">
        <v>5071</v>
      </c>
      <c r="GL129" s="732">
        <v>120568</v>
      </c>
      <c r="GM129" s="732">
        <v>0</v>
      </c>
      <c r="GN129" s="732">
        <v>563496</v>
      </c>
      <c r="GO129" s="732">
        <v>0</v>
      </c>
      <c r="GP129" s="732">
        <v>578340004</v>
      </c>
      <c r="GQ129" s="732">
        <v>578340004</v>
      </c>
      <c r="GR129" s="732">
        <v>0</v>
      </c>
      <c r="GS129" s="732">
        <v>0</v>
      </c>
      <c r="GT129" s="732">
        <v>0</v>
      </c>
      <c r="HB129" s="732">
        <v>292382768</v>
      </c>
      <c r="HC129" s="732">
        <v>4.6019999999999998E-2</v>
      </c>
      <c r="HD129" s="732">
        <v>10561009</v>
      </c>
      <c r="IE129" s="732">
        <v>0</v>
      </c>
    </row>
    <row r="130" spans="1:239" x14ac:dyDescent="0.2">
      <c r="A130" s="734">
        <v>108808</v>
      </c>
      <c r="B130" s="734">
        <v>31709</v>
      </c>
      <c r="C130" s="732">
        <v>35</v>
      </c>
      <c r="D130" s="732">
        <v>2021</v>
      </c>
      <c r="E130" s="732">
        <v>5392</v>
      </c>
      <c r="F130" s="732">
        <v>0</v>
      </c>
      <c r="G130" s="732">
        <v>4524.4570000000003</v>
      </c>
      <c r="H130" s="732">
        <v>4242.2269999999999</v>
      </c>
      <c r="I130" s="732">
        <v>4242.2269999999999</v>
      </c>
      <c r="J130" s="732">
        <v>4524.4570000000003</v>
      </c>
      <c r="K130" s="732">
        <v>0</v>
      </c>
      <c r="L130" s="732">
        <v>6541</v>
      </c>
      <c r="M130" s="732">
        <v>0</v>
      </c>
      <c r="N130" s="732">
        <v>0</v>
      </c>
      <c r="P130" s="732">
        <v>4041.17</v>
      </c>
      <c r="Q130" s="732">
        <v>0</v>
      </c>
      <c r="R130" s="732">
        <v>1663241</v>
      </c>
      <c r="S130" s="732">
        <v>411.57400000000001</v>
      </c>
      <c r="U130" s="732">
        <v>1163489</v>
      </c>
      <c r="V130" s="732">
        <v>1253.298</v>
      </c>
      <c r="W130" s="732">
        <v>819782</v>
      </c>
      <c r="X130" s="732">
        <v>819782</v>
      </c>
      <c r="Z130" s="732">
        <v>0</v>
      </c>
      <c r="AA130" s="732">
        <v>1</v>
      </c>
      <c r="AB130" s="732">
        <v>1</v>
      </c>
      <c r="AC130" s="732">
        <v>0</v>
      </c>
      <c r="AD130" s="732" t="s">
        <v>318</v>
      </c>
      <c r="AE130" s="732">
        <v>0</v>
      </c>
      <c r="AH130" s="732">
        <v>0</v>
      </c>
      <c r="AI130" s="732">
        <v>0</v>
      </c>
      <c r="AJ130" s="732">
        <v>5104</v>
      </c>
      <c r="AK130" s="732" t="s">
        <v>787</v>
      </c>
      <c r="AL130" s="732" t="s">
        <v>90</v>
      </c>
      <c r="AM130" s="732">
        <v>0</v>
      </c>
      <c r="AN130" s="732">
        <v>0</v>
      </c>
      <c r="AO130" s="732">
        <v>0</v>
      </c>
      <c r="AP130" s="732">
        <v>0</v>
      </c>
      <c r="AQ130" s="732">
        <v>0</v>
      </c>
      <c r="AR130" s="732">
        <v>0</v>
      </c>
      <c r="AS130" s="732">
        <v>0</v>
      </c>
      <c r="AT130" s="732">
        <v>0</v>
      </c>
      <c r="AU130" s="732">
        <v>0</v>
      </c>
      <c r="AV130" s="732">
        <v>-993393</v>
      </c>
      <c r="AW130" s="732">
        <v>43470066</v>
      </c>
      <c r="AX130" s="732">
        <v>42490683</v>
      </c>
      <c r="AY130" s="732">
        <v>25782613</v>
      </c>
      <c r="AZ130" s="732">
        <v>1829754</v>
      </c>
      <c r="BA130" s="732">
        <v>0</v>
      </c>
      <c r="BB130" s="732">
        <v>176607</v>
      </c>
      <c r="BC130" s="732">
        <v>176607</v>
      </c>
      <c r="BD130" s="732">
        <v>225</v>
      </c>
      <c r="BE130" s="732">
        <v>0</v>
      </c>
      <c r="BF130" s="732">
        <v>36381701</v>
      </c>
      <c r="BG130" s="732">
        <v>0</v>
      </c>
      <c r="BH130" s="732">
        <v>605.5</v>
      </c>
      <c r="BI130" s="732">
        <v>166513</v>
      </c>
      <c r="BJ130" s="732">
        <v>12</v>
      </c>
      <c r="BK130" s="732">
        <v>0</v>
      </c>
      <c r="BL130" s="732">
        <v>0</v>
      </c>
      <c r="BM130" s="732">
        <v>0</v>
      </c>
      <c r="BN130" s="732">
        <v>0</v>
      </c>
      <c r="BO130" s="732">
        <v>0</v>
      </c>
      <c r="BP130" s="732">
        <v>0</v>
      </c>
      <c r="BQ130" s="732">
        <v>5392</v>
      </c>
      <c r="BR130" s="732">
        <v>1</v>
      </c>
      <c r="BS130" s="732">
        <v>0</v>
      </c>
      <c r="BT130" s="732">
        <v>0</v>
      </c>
      <c r="BU130" s="732">
        <v>0</v>
      </c>
      <c r="BV130" s="732">
        <v>0</v>
      </c>
      <c r="BW130" s="732">
        <v>0</v>
      </c>
      <c r="BX130" s="732">
        <v>0</v>
      </c>
      <c r="BY130" s="732">
        <v>0</v>
      </c>
      <c r="BZ130" s="732">
        <v>0</v>
      </c>
      <c r="CA130" s="732">
        <v>0</v>
      </c>
      <c r="CB130" s="732">
        <v>0</v>
      </c>
      <c r="CC130" s="732">
        <v>0</v>
      </c>
      <c r="CG130" s="732">
        <v>0</v>
      </c>
      <c r="CH130" s="732">
        <v>812870</v>
      </c>
      <c r="CI130" s="732">
        <v>0</v>
      </c>
      <c r="CJ130" s="732">
        <v>4</v>
      </c>
      <c r="CK130" s="732">
        <v>0</v>
      </c>
      <c r="CL130" s="732">
        <v>0</v>
      </c>
      <c r="CN130" s="732">
        <v>0</v>
      </c>
      <c r="CO130" s="732">
        <v>1</v>
      </c>
      <c r="CP130" s="732">
        <v>0</v>
      </c>
      <c r="CQ130" s="732">
        <v>0</v>
      </c>
      <c r="CR130" s="732">
        <v>3888.0370000000003</v>
      </c>
      <c r="CS130" s="732">
        <v>0</v>
      </c>
      <c r="CT130" s="732">
        <v>0</v>
      </c>
      <c r="CU130" s="732">
        <v>0</v>
      </c>
      <c r="CV130" s="732">
        <v>0</v>
      </c>
      <c r="CW130" s="732">
        <v>0</v>
      </c>
      <c r="CX130" s="732">
        <v>0</v>
      </c>
      <c r="CY130" s="732">
        <v>0</v>
      </c>
      <c r="CZ130" s="732">
        <v>0</v>
      </c>
      <c r="DA130" s="732">
        <v>1</v>
      </c>
      <c r="DB130" s="732">
        <v>27748407</v>
      </c>
      <c r="DC130" s="732">
        <v>0</v>
      </c>
      <c r="DD130" s="732">
        <v>0</v>
      </c>
      <c r="DE130" s="732">
        <v>4897901</v>
      </c>
      <c r="DF130" s="732">
        <v>4897901</v>
      </c>
      <c r="DG130" s="732">
        <v>3744</v>
      </c>
      <c r="DH130" s="732">
        <v>0</v>
      </c>
      <c r="DI130" s="732">
        <v>0</v>
      </c>
      <c r="DK130" s="732">
        <v>5392</v>
      </c>
      <c r="DL130" s="732">
        <v>0</v>
      </c>
      <c r="DM130" s="732">
        <v>2072825</v>
      </c>
      <c r="DN130" s="732">
        <v>0</v>
      </c>
      <c r="DO130" s="732">
        <v>0</v>
      </c>
      <c r="DP130" s="732">
        <v>0</v>
      </c>
      <c r="DQ130" s="732">
        <v>0</v>
      </c>
      <c r="DR130" s="732">
        <v>0</v>
      </c>
      <c r="DS130" s="732">
        <v>0</v>
      </c>
      <c r="DT130" s="732">
        <v>0</v>
      </c>
      <c r="DU130" s="732">
        <v>0</v>
      </c>
      <c r="DV130" s="732">
        <v>0</v>
      </c>
      <c r="DW130" s="732">
        <v>0</v>
      </c>
      <c r="DX130" s="732">
        <v>0</v>
      </c>
      <c r="DY130" s="732">
        <v>0</v>
      </c>
      <c r="DZ130" s="732">
        <v>0</v>
      </c>
      <c r="EA130" s="732">
        <v>0</v>
      </c>
      <c r="EB130" s="732">
        <v>0</v>
      </c>
      <c r="EC130" s="732">
        <v>21.402000000000001</v>
      </c>
      <c r="ED130" s="732">
        <v>153990</v>
      </c>
      <c r="EE130" s="732">
        <v>0</v>
      </c>
      <c r="EF130" s="732">
        <v>0</v>
      </c>
      <c r="EG130" s="732">
        <v>0</v>
      </c>
      <c r="EH130" s="732">
        <v>1918835</v>
      </c>
      <c r="EI130" s="732">
        <v>0</v>
      </c>
      <c r="EJ130" s="732">
        <v>0</v>
      </c>
      <c r="EK130" s="732">
        <v>77.896000000000001</v>
      </c>
      <c r="EL130" s="732">
        <v>0</v>
      </c>
      <c r="EM130" s="732">
        <v>9.4890000000000008</v>
      </c>
      <c r="EN130" s="732">
        <v>6.24</v>
      </c>
      <c r="EO130" s="732">
        <v>0</v>
      </c>
      <c r="EP130" s="732">
        <v>0</v>
      </c>
      <c r="EQ130" s="732">
        <v>93.625</v>
      </c>
      <c r="ER130" s="732">
        <v>0</v>
      </c>
      <c r="ES130" s="732">
        <v>293.35500000000002</v>
      </c>
      <c r="ET130" s="732">
        <v>0</v>
      </c>
      <c r="EU130" s="732">
        <v>1829754</v>
      </c>
      <c r="EV130" s="732">
        <v>0</v>
      </c>
      <c r="EW130" s="732">
        <v>0</v>
      </c>
      <c r="EX130" s="732">
        <v>0</v>
      </c>
      <c r="EZ130" s="732">
        <v>35812760</v>
      </c>
      <c r="FA130" s="732">
        <v>0</v>
      </c>
      <c r="FB130" s="732">
        <v>37642514</v>
      </c>
      <c r="FC130" s="732">
        <v>0.97326799999999991</v>
      </c>
      <c r="FD130" s="732">
        <v>0</v>
      </c>
      <c r="FE130" s="732">
        <v>5505101</v>
      </c>
      <c r="FF130" s="732">
        <v>1172822</v>
      </c>
      <c r="FG130" s="732">
        <v>5.6818E-2</v>
      </c>
      <c r="FH130" s="732">
        <v>5.1494999999999999E-2</v>
      </c>
      <c r="FI130" s="732">
        <v>0</v>
      </c>
      <c r="FJ130" s="732">
        <v>0</v>
      </c>
      <c r="FK130" s="732">
        <v>7128.4650000000001</v>
      </c>
      <c r="FL130" s="732">
        <v>45133307</v>
      </c>
      <c r="FM130" s="732">
        <v>0</v>
      </c>
      <c r="FN130" s="732">
        <v>0</v>
      </c>
      <c r="FO130" s="732">
        <v>11738</v>
      </c>
      <c r="FP130" s="732">
        <v>0</v>
      </c>
      <c r="FQ130" s="732">
        <v>95031</v>
      </c>
      <c r="FR130" s="732">
        <v>11738</v>
      </c>
      <c r="FS130" s="732">
        <v>83293</v>
      </c>
      <c r="FT130" s="732">
        <v>0</v>
      </c>
      <c r="FU130" s="732">
        <v>0</v>
      </c>
      <c r="FV130" s="732">
        <v>0</v>
      </c>
      <c r="FW130" s="732">
        <v>0</v>
      </c>
      <c r="FX130" s="732">
        <v>0</v>
      </c>
      <c r="FY130" s="732">
        <v>0</v>
      </c>
      <c r="FZ130" s="732">
        <v>0</v>
      </c>
      <c r="GA130" s="732">
        <v>0</v>
      </c>
      <c r="GB130" s="732">
        <v>1665448</v>
      </c>
      <c r="GC130" s="732">
        <v>1665448</v>
      </c>
      <c r="GD130" s="732">
        <v>188.60500000000002</v>
      </c>
      <c r="GF130" s="732">
        <v>0</v>
      </c>
      <c r="GG130" s="732">
        <v>0</v>
      </c>
      <c r="GH130" s="732">
        <v>0</v>
      </c>
      <c r="GI130" s="732">
        <v>0</v>
      </c>
      <c r="GJ130" s="732">
        <v>0</v>
      </c>
      <c r="GK130" s="732">
        <v>4955</v>
      </c>
      <c r="GL130" s="732">
        <v>19656</v>
      </c>
      <c r="GM130" s="732">
        <v>0</v>
      </c>
      <c r="GN130" s="732">
        <v>0</v>
      </c>
      <c r="GO130" s="732">
        <v>0</v>
      </c>
      <c r="GP130" s="732">
        <v>44320437</v>
      </c>
      <c r="GQ130" s="732">
        <v>44320437</v>
      </c>
      <c r="GR130" s="732">
        <v>0</v>
      </c>
      <c r="GS130" s="732">
        <v>0</v>
      </c>
      <c r="GT130" s="732">
        <v>0</v>
      </c>
      <c r="HB130" s="732">
        <v>292382768</v>
      </c>
      <c r="HC130" s="732">
        <v>4.6019999999999998E-2</v>
      </c>
      <c r="HD130" s="732">
        <v>812870</v>
      </c>
      <c r="IE130" s="732">
        <v>0</v>
      </c>
    </row>
    <row r="131" spans="1:239" x14ac:dyDescent="0.2">
      <c r="A131" s="734">
        <v>108809</v>
      </c>
      <c r="B131" s="734">
        <v>31709</v>
      </c>
      <c r="C131" s="732">
        <v>35</v>
      </c>
      <c r="D131" s="732">
        <v>2021</v>
      </c>
      <c r="E131" s="732">
        <v>5392</v>
      </c>
      <c r="F131" s="732">
        <v>0</v>
      </c>
      <c r="G131" s="732">
        <v>265.96199999999999</v>
      </c>
      <c r="H131" s="732">
        <v>253.54</v>
      </c>
      <c r="I131" s="732">
        <v>253.54</v>
      </c>
      <c r="J131" s="732">
        <v>265.96199999999999</v>
      </c>
      <c r="K131" s="732">
        <v>0</v>
      </c>
      <c r="L131" s="732">
        <v>6541</v>
      </c>
      <c r="M131" s="732">
        <v>0</v>
      </c>
      <c r="N131" s="732">
        <v>0</v>
      </c>
      <c r="P131" s="732">
        <v>270.60599999999999</v>
      </c>
      <c r="Q131" s="732">
        <v>0</v>
      </c>
      <c r="R131" s="732">
        <v>111374</v>
      </c>
      <c r="S131" s="732">
        <v>411.57400000000001</v>
      </c>
      <c r="U131" s="732">
        <v>77911</v>
      </c>
      <c r="V131" s="732">
        <v>165.42400000000001</v>
      </c>
      <c r="W131" s="732">
        <v>108204</v>
      </c>
      <c r="X131" s="732">
        <v>108204</v>
      </c>
      <c r="Z131" s="732">
        <v>0</v>
      </c>
      <c r="AA131" s="732">
        <v>1</v>
      </c>
      <c r="AB131" s="732">
        <v>1</v>
      </c>
      <c r="AC131" s="732">
        <v>0</v>
      </c>
      <c r="AD131" s="732" t="s">
        <v>318</v>
      </c>
      <c r="AE131" s="732">
        <v>0</v>
      </c>
      <c r="AH131" s="732">
        <v>0</v>
      </c>
      <c r="AI131" s="732">
        <v>0</v>
      </c>
      <c r="AJ131" s="732">
        <v>5104</v>
      </c>
      <c r="AK131" s="732" t="s">
        <v>787</v>
      </c>
      <c r="AL131" s="732" t="s">
        <v>119</v>
      </c>
      <c r="AM131" s="732">
        <v>0</v>
      </c>
      <c r="AN131" s="732">
        <v>0</v>
      </c>
      <c r="AO131" s="732">
        <v>0</v>
      </c>
      <c r="AP131" s="732">
        <v>0</v>
      </c>
      <c r="AQ131" s="732">
        <v>0</v>
      </c>
      <c r="AR131" s="732">
        <v>0</v>
      </c>
      <c r="AS131" s="732">
        <v>0</v>
      </c>
      <c r="AT131" s="732">
        <v>0</v>
      </c>
      <c r="AU131" s="732">
        <v>0</v>
      </c>
      <c r="AV131" s="732">
        <v>-120398</v>
      </c>
      <c r="AW131" s="732">
        <v>2721739</v>
      </c>
      <c r="AX131" s="732">
        <v>2673956</v>
      </c>
      <c r="AY131" s="732">
        <v>1657211</v>
      </c>
      <c r="AZ131" s="732">
        <v>111374</v>
      </c>
      <c r="BA131" s="732">
        <v>0</v>
      </c>
      <c r="BB131" s="732">
        <v>0</v>
      </c>
      <c r="BC131" s="732">
        <v>0</v>
      </c>
      <c r="BD131" s="732">
        <v>0</v>
      </c>
      <c r="BE131" s="732">
        <v>0</v>
      </c>
      <c r="BF131" s="732">
        <v>2299990</v>
      </c>
      <c r="BG131" s="732">
        <v>0</v>
      </c>
      <c r="BH131" s="732">
        <v>0</v>
      </c>
      <c r="BI131" s="732">
        <v>0</v>
      </c>
      <c r="BJ131" s="732">
        <v>12</v>
      </c>
      <c r="BK131" s="732">
        <v>0</v>
      </c>
      <c r="BL131" s="732">
        <v>0</v>
      </c>
      <c r="BM131" s="732">
        <v>0</v>
      </c>
      <c r="BN131" s="732">
        <v>0</v>
      </c>
      <c r="BO131" s="732">
        <v>0</v>
      </c>
      <c r="BP131" s="732">
        <v>0</v>
      </c>
      <c r="BQ131" s="732">
        <v>5392</v>
      </c>
      <c r="BR131" s="732">
        <v>1</v>
      </c>
      <c r="BS131" s="732">
        <v>0</v>
      </c>
      <c r="BT131" s="732">
        <v>0</v>
      </c>
      <c r="BU131" s="732">
        <v>0</v>
      </c>
      <c r="BV131" s="732">
        <v>0</v>
      </c>
      <c r="BW131" s="732">
        <v>0</v>
      </c>
      <c r="BX131" s="732">
        <v>0</v>
      </c>
      <c r="BY131" s="732">
        <v>0</v>
      </c>
      <c r="BZ131" s="732">
        <v>0</v>
      </c>
      <c r="CA131" s="732">
        <v>0</v>
      </c>
      <c r="CB131" s="732">
        <v>0</v>
      </c>
      <c r="CC131" s="732">
        <v>0</v>
      </c>
      <c r="CG131" s="732">
        <v>0</v>
      </c>
      <c r="CH131" s="732">
        <v>47783</v>
      </c>
      <c r="CI131" s="732">
        <v>0</v>
      </c>
      <c r="CJ131" s="732">
        <v>4</v>
      </c>
      <c r="CK131" s="732">
        <v>0</v>
      </c>
      <c r="CL131" s="732">
        <v>0</v>
      </c>
      <c r="CN131" s="732">
        <v>0</v>
      </c>
      <c r="CO131" s="732">
        <v>1</v>
      </c>
      <c r="CP131" s="732">
        <v>0</v>
      </c>
      <c r="CQ131" s="732">
        <v>0</v>
      </c>
      <c r="CR131" s="732">
        <v>259.25700000000001</v>
      </c>
      <c r="CS131" s="732">
        <v>0</v>
      </c>
      <c r="CT131" s="732">
        <v>0</v>
      </c>
      <c r="CU131" s="732">
        <v>0</v>
      </c>
      <c r="CV131" s="732">
        <v>0</v>
      </c>
      <c r="CW131" s="732">
        <v>0</v>
      </c>
      <c r="CX131" s="732">
        <v>0</v>
      </c>
      <c r="CY131" s="732">
        <v>0</v>
      </c>
      <c r="CZ131" s="732">
        <v>0</v>
      </c>
      <c r="DA131" s="732">
        <v>1</v>
      </c>
      <c r="DB131" s="732">
        <v>1658405</v>
      </c>
      <c r="DC131" s="732">
        <v>0</v>
      </c>
      <c r="DD131" s="732">
        <v>0</v>
      </c>
      <c r="DE131" s="732">
        <v>341663</v>
      </c>
      <c r="DF131" s="732">
        <v>341663</v>
      </c>
      <c r="DG131" s="732">
        <v>261.17</v>
      </c>
      <c r="DH131" s="732">
        <v>0</v>
      </c>
      <c r="DI131" s="732">
        <v>0</v>
      </c>
      <c r="DK131" s="732">
        <v>5392</v>
      </c>
      <c r="DL131" s="732">
        <v>0</v>
      </c>
      <c r="DM131" s="732">
        <v>254890</v>
      </c>
      <c r="DN131" s="732">
        <v>0</v>
      </c>
      <c r="DO131" s="732">
        <v>0</v>
      </c>
      <c r="DP131" s="732">
        <v>0</v>
      </c>
      <c r="DQ131" s="732">
        <v>0</v>
      </c>
      <c r="DR131" s="732">
        <v>0</v>
      </c>
      <c r="DS131" s="732">
        <v>0</v>
      </c>
      <c r="DT131" s="732">
        <v>0</v>
      </c>
      <c r="DU131" s="732">
        <v>0</v>
      </c>
      <c r="DV131" s="732">
        <v>0</v>
      </c>
      <c r="DW131" s="732">
        <v>0</v>
      </c>
      <c r="DX131" s="732">
        <v>0</v>
      </c>
      <c r="DY131" s="732">
        <v>0</v>
      </c>
      <c r="DZ131" s="732">
        <v>0</v>
      </c>
      <c r="EA131" s="732">
        <v>0</v>
      </c>
      <c r="EB131" s="732">
        <v>0</v>
      </c>
      <c r="EC131" s="732">
        <v>0</v>
      </c>
      <c r="ED131" s="732">
        <v>0</v>
      </c>
      <c r="EE131" s="732">
        <v>0</v>
      </c>
      <c r="EF131" s="732">
        <v>0</v>
      </c>
      <c r="EG131" s="732">
        <v>0</v>
      </c>
      <c r="EH131" s="732">
        <v>254890</v>
      </c>
      <c r="EI131" s="732">
        <v>0</v>
      </c>
      <c r="EJ131" s="732">
        <v>0</v>
      </c>
      <c r="EK131" s="732">
        <v>11.571</v>
      </c>
      <c r="EL131" s="732">
        <v>0</v>
      </c>
      <c r="EM131" s="732">
        <v>0</v>
      </c>
      <c r="EN131" s="732">
        <v>0.85100000000000009</v>
      </c>
      <c r="EO131" s="732">
        <v>0</v>
      </c>
      <c r="EP131" s="732">
        <v>0</v>
      </c>
      <c r="EQ131" s="732">
        <v>12.422000000000001</v>
      </c>
      <c r="ER131" s="732">
        <v>0</v>
      </c>
      <c r="ES131" s="732">
        <v>38.968000000000004</v>
      </c>
      <c r="ET131" s="732">
        <v>0</v>
      </c>
      <c r="EU131" s="732">
        <v>111374</v>
      </c>
      <c r="EV131" s="732">
        <v>0</v>
      </c>
      <c r="EW131" s="732">
        <v>0</v>
      </c>
      <c r="EX131" s="732">
        <v>0</v>
      </c>
      <c r="EZ131" s="732">
        <v>2251788</v>
      </c>
      <c r="FA131" s="732">
        <v>0</v>
      </c>
      <c r="FB131" s="732">
        <v>2363162</v>
      </c>
      <c r="FC131" s="732">
        <v>0.97326799999999991</v>
      </c>
      <c r="FD131" s="732">
        <v>0</v>
      </c>
      <c r="FE131" s="732">
        <v>348024</v>
      </c>
      <c r="FF131" s="732">
        <v>74144</v>
      </c>
      <c r="FG131" s="732">
        <v>5.6818E-2</v>
      </c>
      <c r="FH131" s="732">
        <v>5.1494999999999999E-2</v>
      </c>
      <c r="FI131" s="732">
        <v>0</v>
      </c>
      <c r="FJ131" s="732">
        <v>0</v>
      </c>
      <c r="FK131" s="732">
        <v>450.65000000000003</v>
      </c>
      <c r="FL131" s="732">
        <v>2833113</v>
      </c>
      <c r="FM131" s="732">
        <v>0</v>
      </c>
      <c r="FN131" s="732">
        <v>0</v>
      </c>
      <c r="FO131" s="732">
        <v>0</v>
      </c>
      <c r="FP131" s="732">
        <v>0</v>
      </c>
      <c r="FQ131" s="732">
        <v>0</v>
      </c>
      <c r="FR131" s="732">
        <v>0</v>
      </c>
      <c r="FS131" s="732">
        <v>0</v>
      </c>
      <c r="FT131" s="732">
        <v>0</v>
      </c>
      <c r="FU131" s="732">
        <v>0</v>
      </c>
      <c r="FV131" s="732">
        <v>0</v>
      </c>
      <c r="FW131" s="732">
        <v>0</v>
      </c>
      <c r="FX131" s="732">
        <v>0</v>
      </c>
      <c r="FY131" s="732">
        <v>0</v>
      </c>
      <c r="FZ131" s="732">
        <v>0</v>
      </c>
      <c r="GA131" s="732">
        <v>0</v>
      </c>
      <c r="GB131" s="732">
        <v>0</v>
      </c>
      <c r="GC131" s="732">
        <v>0</v>
      </c>
      <c r="GD131" s="732">
        <v>0</v>
      </c>
      <c r="GF131" s="732">
        <v>0</v>
      </c>
      <c r="GG131" s="732">
        <v>0</v>
      </c>
      <c r="GH131" s="732">
        <v>0</v>
      </c>
      <c r="GI131" s="732">
        <v>0</v>
      </c>
      <c r="GJ131" s="732">
        <v>0</v>
      </c>
      <c r="GK131" s="732">
        <v>4971</v>
      </c>
      <c r="GL131" s="732">
        <v>0</v>
      </c>
      <c r="GM131" s="732">
        <v>0</v>
      </c>
      <c r="GN131" s="732">
        <v>0</v>
      </c>
      <c r="GO131" s="732">
        <v>0</v>
      </c>
      <c r="GP131" s="732">
        <v>2785330</v>
      </c>
      <c r="GQ131" s="732">
        <v>2785330</v>
      </c>
      <c r="GR131" s="732">
        <v>0</v>
      </c>
      <c r="GS131" s="732">
        <v>0</v>
      </c>
      <c r="GT131" s="732">
        <v>0</v>
      </c>
      <c r="HB131" s="732">
        <v>292382768</v>
      </c>
      <c r="HC131" s="732">
        <v>4.6019999999999998E-2</v>
      </c>
      <c r="HD131" s="732">
        <v>47783</v>
      </c>
      <c r="IE131" s="732">
        <v>0</v>
      </c>
    </row>
    <row r="132" spans="1:239" x14ac:dyDescent="0.2">
      <c r="A132" s="734">
        <v>111801</v>
      </c>
      <c r="B132" s="734">
        <v>31709</v>
      </c>
      <c r="C132" s="732">
        <v>35</v>
      </c>
      <c r="D132" s="732">
        <v>2021</v>
      </c>
      <c r="E132" s="732">
        <v>5392</v>
      </c>
      <c r="F132" s="732">
        <v>0</v>
      </c>
      <c r="G132" s="732">
        <v>65.802999999999997</v>
      </c>
      <c r="H132" s="732">
        <v>59.562000000000005</v>
      </c>
      <c r="I132" s="732">
        <v>59.562000000000005</v>
      </c>
      <c r="J132" s="732">
        <v>65.802999999999997</v>
      </c>
      <c r="K132" s="732">
        <v>0</v>
      </c>
      <c r="L132" s="732">
        <v>6541</v>
      </c>
      <c r="M132" s="732">
        <v>0</v>
      </c>
      <c r="N132" s="732">
        <v>0</v>
      </c>
      <c r="P132" s="732">
        <v>76.313000000000002</v>
      </c>
      <c r="Q132" s="732">
        <v>0</v>
      </c>
      <c r="R132" s="732">
        <v>31408</v>
      </c>
      <c r="S132" s="732">
        <v>411.57400000000001</v>
      </c>
      <c r="U132" s="732">
        <v>21972</v>
      </c>
      <c r="V132" s="732">
        <v>0</v>
      </c>
      <c r="W132" s="732">
        <v>0</v>
      </c>
      <c r="X132" s="732">
        <v>0</v>
      </c>
      <c r="Z132" s="732">
        <v>0</v>
      </c>
      <c r="AA132" s="732">
        <v>1</v>
      </c>
      <c r="AB132" s="732">
        <v>1</v>
      </c>
      <c r="AC132" s="732">
        <v>0</v>
      </c>
      <c r="AD132" s="732" t="s">
        <v>318</v>
      </c>
      <c r="AE132" s="732">
        <v>0</v>
      </c>
      <c r="AH132" s="732">
        <v>0</v>
      </c>
      <c r="AI132" s="732">
        <v>0</v>
      </c>
      <c r="AJ132" s="732">
        <v>5104</v>
      </c>
      <c r="AK132" s="732" t="s">
        <v>787</v>
      </c>
      <c r="AL132" s="732" t="s">
        <v>507</v>
      </c>
      <c r="AM132" s="732">
        <v>0</v>
      </c>
      <c r="AN132" s="732">
        <v>0</v>
      </c>
      <c r="AO132" s="732">
        <v>0</v>
      </c>
      <c r="AP132" s="732">
        <v>0</v>
      </c>
      <c r="AQ132" s="732">
        <v>0</v>
      </c>
      <c r="AR132" s="732">
        <v>0</v>
      </c>
      <c r="AS132" s="732">
        <v>0</v>
      </c>
      <c r="AT132" s="732">
        <v>0</v>
      </c>
      <c r="AU132" s="732">
        <v>0</v>
      </c>
      <c r="AV132" s="732">
        <v>-12</v>
      </c>
      <c r="AW132" s="732">
        <v>634893</v>
      </c>
      <c r="AX132" s="732">
        <v>623071</v>
      </c>
      <c r="AY132" s="732">
        <v>506459</v>
      </c>
      <c r="AZ132" s="732">
        <v>31408</v>
      </c>
      <c r="BA132" s="732">
        <v>0</v>
      </c>
      <c r="BB132" s="732">
        <v>0</v>
      </c>
      <c r="BC132" s="732">
        <v>0</v>
      </c>
      <c r="BD132" s="732">
        <v>0</v>
      </c>
      <c r="BE132" s="732">
        <v>0</v>
      </c>
      <c r="BF132" s="732">
        <v>540437</v>
      </c>
      <c r="BG132" s="732">
        <v>0</v>
      </c>
      <c r="BH132" s="732">
        <v>0</v>
      </c>
      <c r="BI132" s="732">
        <v>0</v>
      </c>
      <c r="BJ132" s="732">
        <v>12</v>
      </c>
      <c r="BK132" s="732">
        <v>0</v>
      </c>
      <c r="BL132" s="732">
        <v>0</v>
      </c>
      <c r="BM132" s="732">
        <v>0</v>
      </c>
      <c r="BN132" s="732">
        <v>0</v>
      </c>
      <c r="BO132" s="732">
        <v>0</v>
      </c>
      <c r="BP132" s="732">
        <v>0</v>
      </c>
      <c r="BQ132" s="732">
        <v>5392</v>
      </c>
      <c r="BR132" s="732">
        <v>1</v>
      </c>
      <c r="BS132" s="732">
        <v>0</v>
      </c>
      <c r="BT132" s="732">
        <v>0</v>
      </c>
      <c r="BU132" s="732">
        <v>0</v>
      </c>
      <c r="BV132" s="732">
        <v>0</v>
      </c>
      <c r="BW132" s="732">
        <v>0</v>
      </c>
      <c r="BX132" s="732">
        <v>0</v>
      </c>
      <c r="BY132" s="732">
        <v>0</v>
      </c>
      <c r="BZ132" s="732">
        <v>0</v>
      </c>
      <c r="CA132" s="732">
        <v>0</v>
      </c>
      <c r="CB132" s="732">
        <v>0</v>
      </c>
      <c r="CC132" s="732">
        <v>0</v>
      </c>
      <c r="CG132" s="732">
        <v>0</v>
      </c>
      <c r="CH132" s="732">
        <v>11822</v>
      </c>
      <c r="CI132" s="732">
        <v>0</v>
      </c>
      <c r="CJ132" s="732">
        <v>4</v>
      </c>
      <c r="CK132" s="732">
        <v>0</v>
      </c>
      <c r="CL132" s="732">
        <v>0</v>
      </c>
      <c r="CN132" s="732">
        <v>0</v>
      </c>
      <c r="CO132" s="732">
        <v>1</v>
      </c>
      <c r="CP132" s="732">
        <v>0</v>
      </c>
      <c r="CQ132" s="732">
        <v>0</v>
      </c>
      <c r="CR132" s="732">
        <v>81.09</v>
      </c>
      <c r="CS132" s="732">
        <v>0</v>
      </c>
      <c r="CT132" s="732">
        <v>0</v>
      </c>
      <c r="CU132" s="732">
        <v>0</v>
      </c>
      <c r="CV132" s="732">
        <v>0</v>
      </c>
      <c r="CW132" s="732">
        <v>0</v>
      </c>
      <c r="CX132" s="732">
        <v>0</v>
      </c>
      <c r="CY132" s="732">
        <v>0</v>
      </c>
      <c r="CZ132" s="732">
        <v>0</v>
      </c>
      <c r="DA132" s="732">
        <v>1</v>
      </c>
      <c r="DB132" s="732">
        <v>389595</v>
      </c>
      <c r="DC132" s="732">
        <v>0</v>
      </c>
      <c r="DD132" s="732">
        <v>0</v>
      </c>
      <c r="DE132" s="732">
        <v>0</v>
      </c>
      <c r="DF132" s="732">
        <v>0</v>
      </c>
      <c r="DG132" s="732">
        <v>0</v>
      </c>
      <c r="DH132" s="732">
        <v>0</v>
      </c>
      <c r="DI132" s="732">
        <v>0</v>
      </c>
      <c r="DK132" s="732">
        <v>5392</v>
      </c>
      <c r="DL132" s="732">
        <v>0</v>
      </c>
      <c r="DM132" s="732">
        <v>165686</v>
      </c>
      <c r="DN132" s="732">
        <v>0</v>
      </c>
      <c r="DO132" s="732">
        <v>0</v>
      </c>
      <c r="DP132" s="732">
        <v>0</v>
      </c>
      <c r="DQ132" s="732">
        <v>0</v>
      </c>
      <c r="DR132" s="732">
        <v>0</v>
      </c>
      <c r="DS132" s="732">
        <v>0</v>
      </c>
      <c r="DT132" s="732">
        <v>0</v>
      </c>
      <c r="DU132" s="732">
        <v>0</v>
      </c>
      <c r="DV132" s="732">
        <v>0</v>
      </c>
      <c r="DW132" s="732">
        <v>0</v>
      </c>
      <c r="DX132" s="732">
        <v>0</v>
      </c>
      <c r="DY132" s="732">
        <v>0</v>
      </c>
      <c r="DZ132" s="732">
        <v>0</v>
      </c>
      <c r="EA132" s="732">
        <v>0</v>
      </c>
      <c r="EB132" s="732">
        <v>0</v>
      </c>
      <c r="EC132" s="732">
        <v>0.33300000000000002</v>
      </c>
      <c r="ED132" s="732">
        <v>2396</v>
      </c>
      <c r="EE132" s="732">
        <v>0</v>
      </c>
      <c r="EF132" s="732">
        <v>0</v>
      </c>
      <c r="EG132" s="732">
        <v>0</v>
      </c>
      <c r="EH132" s="732">
        <v>0</v>
      </c>
      <c r="EI132" s="732">
        <v>163290</v>
      </c>
      <c r="EJ132" s="732">
        <v>6.2410000000000005</v>
      </c>
      <c r="EK132" s="732">
        <v>0</v>
      </c>
      <c r="EL132" s="732">
        <v>0</v>
      </c>
      <c r="EM132" s="732">
        <v>0</v>
      </c>
      <c r="EN132" s="732">
        <v>0</v>
      </c>
      <c r="EO132" s="732">
        <v>0</v>
      </c>
      <c r="EP132" s="732">
        <v>0</v>
      </c>
      <c r="EQ132" s="732">
        <v>6.2410000000000005</v>
      </c>
      <c r="ER132" s="732">
        <v>0</v>
      </c>
      <c r="ES132" s="732">
        <v>0</v>
      </c>
      <c r="ET132" s="732">
        <v>0</v>
      </c>
      <c r="EU132" s="732">
        <v>31408</v>
      </c>
      <c r="EV132" s="732">
        <v>0</v>
      </c>
      <c r="EW132" s="732">
        <v>0</v>
      </c>
      <c r="EX132" s="732">
        <v>0</v>
      </c>
      <c r="EZ132" s="732">
        <v>523873</v>
      </c>
      <c r="FA132" s="732">
        <v>0</v>
      </c>
      <c r="FB132" s="732">
        <v>555281</v>
      </c>
      <c r="FC132" s="732">
        <v>0.97326799999999991</v>
      </c>
      <c r="FD132" s="732">
        <v>0</v>
      </c>
      <c r="FE132" s="732">
        <v>81776</v>
      </c>
      <c r="FF132" s="732">
        <v>17422</v>
      </c>
      <c r="FG132" s="732">
        <v>5.6818E-2</v>
      </c>
      <c r="FH132" s="732">
        <v>5.1494999999999999E-2</v>
      </c>
      <c r="FI132" s="732">
        <v>0</v>
      </c>
      <c r="FJ132" s="732">
        <v>0</v>
      </c>
      <c r="FK132" s="732">
        <v>105.89100000000001</v>
      </c>
      <c r="FL132" s="732">
        <v>666301</v>
      </c>
      <c r="FM132" s="732">
        <v>0</v>
      </c>
      <c r="FN132" s="732">
        <v>0</v>
      </c>
      <c r="FO132" s="732">
        <v>0</v>
      </c>
      <c r="FP132" s="732">
        <v>0</v>
      </c>
      <c r="FQ132" s="732">
        <v>0</v>
      </c>
      <c r="FR132" s="732">
        <v>0</v>
      </c>
      <c r="FS132" s="732">
        <v>0</v>
      </c>
      <c r="FT132" s="732">
        <v>0</v>
      </c>
      <c r="FU132" s="732">
        <v>0</v>
      </c>
      <c r="FV132" s="732">
        <v>0</v>
      </c>
      <c r="FW132" s="732">
        <v>0</v>
      </c>
      <c r="FX132" s="732">
        <v>0</v>
      </c>
      <c r="FY132" s="732">
        <v>0</v>
      </c>
      <c r="FZ132" s="732">
        <v>0</v>
      </c>
      <c r="GA132" s="732">
        <v>0</v>
      </c>
      <c r="GB132" s="732">
        <v>0</v>
      </c>
      <c r="GC132" s="732">
        <v>0</v>
      </c>
      <c r="GD132" s="732">
        <v>0</v>
      </c>
      <c r="GF132" s="732">
        <v>0</v>
      </c>
      <c r="GG132" s="732">
        <v>0</v>
      </c>
      <c r="GH132" s="732">
        <v>0</v>
      </c>
      <c r="GI132" s="732">
        <v>0</v>
      </c>
      <c r="GJ132" s="732">
        <v>0</v>
      </c>
      <c r="GK132" s="732">
        <v>0</v>
      </c>
      <c r="GL132" s="732">
        <v>0</v>
      </c>
      <c r="GM132" s="732">
        <v>0</v>
      </c>
      <c r="GN132" s="732">
        <v>0</v>
      </c>
      <c r="GO132" s="732">
        <v>0</v>
      </c>
      <c r="GP132" s="732">
        <v>654479</v>
      </c>
      <c r="GQ132" s="732">
        <v>654479</v>
      </c>
      <c r="GR132" s="732">
        <v>0</v>
      </c>
      <c r="GS132" s="732">
        <v>0</v>
      </c>
      <c r="GT132" s="732">
        <v>0</v>
      </c>
      <c r="HB132" s="732">
        <v>292382768</v>
      </c>
      <c r="HC132" s="732">
        <v>4.6019999999999998E-2</v>
      </c>
      <c r="HD132" s="732">
        <v>11822</v>
      </c>
      <c r="IE132" s="732">
        <v>0</v>
      </c>
    </row>
    <row r="133" spans="1:239" x14ac:dyDescent="0.2">
      <c r="A133" s="734">
        <v>123803</v>
      </c>
      <c r="B133" s="734">
        <v>31709</v>
      </c>
      <c r="C133" s="732">
        <v>35</v>
      </c>
      <c r="D133" s="732">
        <v>2021</v>
      </c>
      <c r="E133" s="732">
        <v>5392</v>
      </c>
      <c r="F133" s="732">
        <v>0</v>
      </c>
      <c r="G133" s="732">
        <v>392.40500000000003</v>
      </c>
      <c r="H133" s="732">
        <v>377.39300000000003</v>
      </c>
      <c r="I133" s="732">
        <v>377.39300000000003</v>
      </c>
      <c r="J133" s="732">
        <v>392.40500000000003</v>
      </c>
      <c r="K133" s="732">
        <v>0</v>
      </c>
      <c r="L133" s="732">
        <v>6541</v>
      </c>
      <c r="M133" s="732">
        <v>0</v>
      </c>
      <c r="N133" s="732">
        <v>0</v>
      </c>
      <c r="P133" s="732">
        <v>376.16700000000003</v>
      </c>
      <c r="Q133" s="732">
        <v>0</v>
      </c>
      <c r="R133" s="732">
        <v>154821</v>
      </c>
      <c r="S133" s="732">
        <v>411.57400000000001</v>
      </c>
      <c r="U133" s="732">
        <v>108302</v>
      </c>
      <c r="V133" s="732">
        <v>0</v>
      </c>
      <c r="W133" s="732">
        <v>0</v>
      </c>
      <c r="X133" s="732">
        <v>0</v>
      </c>
      <c r="Z133" s="732">
        <v>0</v>
      </c>
      <c r="AA133" s="732">
        <v>1</v>
      </c>
      <c r="AB133" s="732">
        <v>1</v>
      </c>
      <c r="AC133" s="732">
        <v>0</v>
      </c>
      <c r="AD133" s="732" t="s">
        <v>318</v>
      </c>
      <c r="AE133" s="732">
        <v>0</v>
      </c>
      <c r="AH133" s="732">
        <v>0</v>
      </c>
      <c r="AI133" s="732">
        <v>0</v>
      </c>
      <c r="AJ133" s="732">
        <v>5104</v>
      </c>
      <c r="AK133" s="732" t="s">
        <v>787</v>
      </c>
      <c r="AL133" s="732" t="s">
        <v>358</v>
      </c>
      <c r="AM133" s="732">
        <v>0</v>
      </c>
      <c r="AN133" s="732">
        <v>0</v>
      </c>
      <c r="AO133" s="732">
        <v>0</v>
      </c>
      <c r="AP133" s="732">
        <v>0</v>
      </c>
      <c r="AQ133" s="732">
        <v>0</v>
      </c>
      <c r="AR133" s="732">
        <v>0</v>
      </c>
      <c r="AS133" s="732">
        <v>0</v>
      </c>
      <c r="AT133" s="732">
        <v>0</v>
      </c>
      <c r="AU133" s="732">
        <v>0</v>
      </c>
      <c r="AV133" s="732">
        <v>-235316</v>
      </c>
      <c r="AW133" s="732">
        <v>3842723</v>
      </c>
      <c r="AX133" s="732">
        <v>3736422</v>
      </c>
      <c r="AY133" s="732">
        <v>2394779</v>
      </c>
      <c r="AZ133" s="732">
        <v>173226</v>
      </c>
      <c r="BA133" s="732">
        <v>34</v>
      </c>
      <c r="BB133" s="732">
        <v>0</v>
      </c>
      <c r="BC133" s="732">
        <v>0</v>
      </c>
      <c r="BD133" s="732">
        <v>0</v>
      </c>
      <c r="BE133" s="732">
        <v>0</v>
      </c>
      <c r="BF133" s="732">
        <v>3179000</v>
      </c>
      <c r="BG133" s="732">
        <v>0</v>
      </c>
      <c r="BH133" s="732">
        <v>66.927999999999997</v>
      </c>
      <c r="BI133" s="732">
        <v>18405</v>
      </c>
      <c r="BJ133" s="732">
        <v>12</v>
      </c>
      <c r="BK133" s="732">
        <v>0</v>
      </c>
      <c r="BL133" s="732">
        <v>0</v>
      </c>
      <c r="BM133" s="732">
        <v>0</v>
      </c>
      <c r="BN133" s="732">
        <v>0</v>
      </c>
      <c r="BO133" s="732">
        <v>0</v>
      </c>
      <c r="BP133" s="732">
        <v>0</v>
      </c>
      <c r="BQ133" s="732">
        <v>5392</v>
      </c>
      <c r="BR133" s="732">
        <v>1</v>
      </c>
      <c r="BS133" s="732">
        <v>0</v>
      </c>
      <c r="BT133" s="732">
        <v>0</v>
      </c>
      <c r="BU133" s="732">
        <v>0</v>
      </c>
      <c r="BV133" s="732">
        <v>0</v>
      </c>
      <c r="BW133" s="732">
        <v>0</v>
      </c>
      <c r="BX133" s="732">
        <v>0</v>
      </c>
      <c r="BY133" s="732">
        <v>0</v>
      </c>
      <c r="BZ133" s="732">
        <v>0</v>
      </c>
      <c r="CA133" s="732">
        <v>0</v>
      </c>
      <c r="CB133" s="732">
        <v>0</v>
      </c>
      <c r="CC133" s="732">
        <v>0</v>
      </c>
      <c r="CG133" s="732">
        <v>0</v>
      </c>
      <c r="CH133" s="732">
        <v>87896</v>
      </c>
      <c r="CI133" s="732">
        <v>0</v>
      </c>
      <c r="CJ133" s="732">
        <v>4</v>
      </c>
      <c r="CK133" s="732">
        <v>0</v>
      </c>
      <c r="CL133" s="732">
        <v>0</v>
      </c>
      <c r="CN133" s="732">
        <v>0</v>
      </c>
      <c r="CO133" s="732">
        <v>1</v>
      </c>
      <c r="CP133" s="732">
        <v>0</v>
      </c>
      <c r="CQ133" s="732">
        <v>1.5830000000000002</v>
      </c>
      <c r="CR133" s="732">
        <v>343.32900000000001</v>
      </c>
      <c r="CS133" s="732">
        <v>0</v>
      </c>
      <c r="CT133" s="732">
        <v>0</v>
      </c>
      <c r="CU133" s="732">
        <v>0</v>
      </c>
      <c r="CV133" s="732">
        <v>0</v>
      </c>
      <c r="CW133" s="732">
        <v>0</v>
      </c>
      <c r="CX133" s="732">
        <v>0</v>
      </c>
      <c r="CY133" s="732">
        <v>0</v>
      </c>
      <c r="CZ133" s="732">
        <v>0</v>
      </c>
      <c r="DA133" s="732">
        <v>1</v>
      </c>
      <c r="DB133" s="732">
        <v>2468528</v>
      </c>
      <c r="DC133" s="732">
        <v>0</v>
      </c>
      <c r="DD133" s="732">
        <v>0</v>
      </c>
      <c r="DE133" s="732">
        <v>598933</v>
      </c>
      <c r="DF133" s="732">
        <v>598933</v>
      </c>
      <c r="DG133" s="732">
        <v>457.83</v>
      </c>
      <c r="DH133" s="732">
        <v>0</v>
      </c>
      <c r="DI133" s="732">
        <v>0</v>
      </c>
      <c r="DK133" s="732">
        <v>5392</v>
      </c>
      <c r="DL133" s="732">
        <v>0</v>
      </c>
      <c r="DM133" s="732">
        <v>67061</v>
      </c>
      <c r="DN133" s="732">
        <v>0</v>
      </c>
      <c r="DO133" s="732">
        <v>0</v>
      </c>
      <c r="DP133" s="732">
        <v>0</v>
      </c>
      <c r="DQ133" s="732">
        <v>0</v>
      </c>
      <c r="DR133" s="732">
        <v>0</v>
      </c>
      <c r="DS133" s="732">
        <v>0</v>
      </c>
      <c r="DT133" s="732">
        <v>0</v>
      </c>
      <c r="DU133" s="732">
        <v>0</v>
      </c>
      <c r="DV133" s="732">
        <v>0</v>
      </c>
      <c r="DW133" s="732">
        <v>0</v>
      </c>
      <c r="DX133" s="732">
        <v>0</v>
      </c>
      <c r="DY133" s="732">
        <v>0</v>
      </c>
      <c r="DZ133" s="732">
        <v>0</v>
      </c>
      <c r="EA133" s="732">
        <v>0</v>
      </c>
      <c r="EB133" s="732">
        <v>0</v>
      </c>
      <c r="EC133" s="732">
        <v>8.9250000000000007</v>
      </c>
      <c r="ED133" s="732">
        <v>64216</v>
      </c>
      <c r="EE133" s="732">
        <v>0</v>
      </c>
      <c r="EF133" s="732">
        <v>0</v>
      </c>
      <c r="EG133" s="732">
        <v>0</v>
      </c>
      <c r="EH133" s="732">
        <v>2845</v>
      </c>
      <c r="EI133" s="732">
        <v>0</v>
      </c>
      <c r="EJ133" s="732">
        <v>0</v>
      </c>
      <c r="EK133" s="732">
        <v>0</v>
      </c>
      <c r="EL133" s="732">
        <v>0</v>
      </c>
      <c r="EM133" s="732">
        <v>0</v>
      </c>
      <c r="EN133" s="732">
        <v>8.7000000000000008E-2</v>
      </c>
      <c r="EO133" s="732">
        <v>0</v>
      </c>
      <c r="EP133" s="732">
        <v>0</v>
      </c>
      <c r="EQ133" s="732">
        <v>8.7000000000000008E-2</v>
      </c>
      <c r="ER133" s="732">
        <v>0</v>
      </c>
      <c r="ES133" s="732">
        <v>0.435</v>
      </c>
      <c r="ET133" s="732">
        <v>17396</v>
      </c>
      <c r="EU133" s="732">
        <v>173226</v>
      </c>
      <c r="EV133" s="732">
        <v>0</v>
      </c>
      <c r="EW133" s="732">
        <v>0</v>
      </c>
      <c r="EX133" s="732">
        <v>0</v>
      </c>
      <c r="EZ133" s="732">
        <v>3152911</v>
      </c>
      <c r="FA133" s="732">
        <v>0</v>
      </c>
      <c r="FB133" s="732">
        <v>3326137</v>
      </c>
      <c r="FC133" s="732">
        <v>0.97326799999999991</v>
      </c>
      <c r="FD133" s="732">
        <v>0</v>
      </c>
      <c r="FE133" s="732">
        <v>481031</v>
      </c>
      <c r="FF133" s="732">
        <v>102480</v>
      </c>
      <c r="FG133" s="732">
        <v>5.6818E-2</v>
      </c>
      <c r="FH133" s="732">
        <v>5.1494999999999999E-2</v>
      </c>
      <c r="FI133" s="732">
        <v>0</v>
      </c>
      <c r="FJ133" s="732">
        <v>0</v>
      </c>
      <c r="FK133" s="732">
        <v>622.87900000000002</v>
      </c>
      <c r="FL133" s="732">
        <v>3997544</v>
      </c>
      <c r="FM133" s="732">
        <v>0</v>
      </c>
      <c r="FN133" s="732">
        <v>0</v>
      </c>
      <c r="FO133" s="732">
        <v>41417</v>
      </c>
      <c r="FP133" s="732">
        <v>0</v>
      </c>
      <c r="FQ133" s="732">
        <v>41417</v>
      </c>
      <c r="FR133" s="732">
        <v>41417</v>
      </c>
      <c r="FS133" s="732">
        <v>0</v>
      </c>
      <c r="FT133" s="732">
        <v>0</v>
      </c>
      <c r="FU133" s="732">
        <v>0</v>
      </c>
      <c r="FV133" s="732">
        <v>0</v>
      </c>
      <c r="FW133" s="732">
        <v>0</v>
      </c>
      <c r="FX133" s="732">
        <v>0</v>
      </c>
      <c r="FY133" s="732">
        <v>0</v>
      </c>
      <c r="FZ133" s="732">
        <v>0</v>
      </c>
      <c r="GA133" s="732">
        <v>0</v>
      </c>
      <c r="GB133" s="732">
        <v>131793</v>
      </c>
      <c r="GC133" s="732">
        <v>131793</v>
      </c>
      <c r="GD133" s="732">
        <v>14.925000000000001</v>
      </c>
      <c r="GF133" s="732">
        <v>0</v>
      </c>
      <c r="GG133" s="732">
        <v>0</v>
      </c>
      <c r="GH133" s="732">
        <v>0</v>
      </c>
      <c r="GI133" s="732">
        <v>0</v>
      </c>
      <c r="GJ133" s="732">
        <v>0</v>
      </c>
      <c r="GK133" s="732">
        <v>5375</v>
      </c>
      <c r="GL133" s="732">
        <v>12000</v>
      </c>
      <c r="GM133" s="732">
        <v>0</v>
      </c>
      <c r="GN133" s="732">
        <v>44080</v>
      </c>
      <c r="GO133" s="732">
        <v>0</v>
      </c>
      <c r="GP133" s="732">
        <v>3909648</v>
      </c>
      <c r="GQ133" s="732">
        <v>3909648</v>
      </c>
      <c r="GR133" s="732">
        <v>0</v>
      </c>
      <c r="GS133" s="732">
        <v>0</v>
      </c>
      <c r="GT133" s="732">
        <v>0</v>
      </c>
      <c r="HB133" s="732">
        <v>292382768</v>
      </c>
      <c r="HC133" s="732">
        <v>4.6019999999999998E-2</v>
      </c>
      <c r="HD133" s="732">
        <v>70500</v>
      </c>
      <c r="IE133" s="732">
        <v>0</v>
      </c>
    </row>
    <row r="134" spans="1:239" x14ac:dyDescent="0.2">
      <c r="A134" s="734">
        <v>123805</v>
      </c>
      <c r="B134" s="734">
        <v>31709</v>
      </c>
      <c r="C134" s="732">
        <v>35</v>
      </c>
      <c r="D134" s="732">
        <v>2021</v>
      </c>
      <c r="E134" s="732">
        <v>5392</v>
      </c>
      <c r="F134" s="732">
        <v>0</v>
      </c>
      <c r="G134" s="732">
        <v>447.77800000000002</v>
      </c>
      <c r="H134" s="732">
        <v>443.86</v>
      </c>
      <c r="I134" s="732">
        <v>443.86</v>
      </c>
      <c r="J134" s="732">
        <v>447.77800000000002</v>
      </c>
      <c r="K134" s="732">
        <v>0</v>
      </c>
      <c r="L134" s="732">
        <v>6541</v>
      </c>
      <c r="M134" s="732">
        <v>0</v>
      </c>
      <c r="N134" s="732">
        <v>0</v>
      </c>
      <c r="P134" s="732">
        <v>430.97300000000001</v>
      </c>
      <c r="Q134" s="732">
        <v>0</v>
      </c>
      <c r="R134" s="732">
        <v>177377</v>
      </c>
      <c r="S134" s="732">
        <v>411.57400000000001</v>
      </c>
      <c r="U134" s="732">
        <v>124081</v>
      </c>
      <c r="V134" s="732">
        <v>252.15800000000002</v>
      </c>
      <c r="W134" s="732">
        <v>164937</v>
      </c>
      <c r="X134" s="732">
        <v>164937</v>
      </c>
      <c r="Z134" s="732">
        <v>0</v>
      </c>
      <c r="AA134" s="732">
        <v>1</v>
      </c>
      <c r="AB134" s="732">
        <v>1</v>
      </c>
      <c r="AC134" s="732">
        <v>0</v>
      </c>
      <c r="AD134" s="732" t="s">
        <v>318</v>
      </c>
      <c r="AE134" s="732">
        <v>0</v>
      </c>
      <c r="AH134" s="732">
        <v>0</v>
      </c>
      <c r="AI134" s="732">
        <v>0</v>
      </c>
      <c r="AJ134" s="732">
        <v>5104</v>
      </c>
      <c r="AK134" s="732" t="s">
        <v>787</v>
      </c>
      <c r="AL134" s="732" t="s">
        <v>4</v>
      </c>
      <c r="AM134" s="732">
        <v>0</v>
      </c>
      <c r="AN134" s="732">
        <v>0</v>
      </c>
      <c r="AO134" s="732">
        <v>0</v>
      </c>
      <c r="AP134" s="732">
        <v>0</v>
      </c>
      <c r="AQ134" s="732">
        <v>0</v>
      </c>
      <c r="AR134" s="732">
        <v>0</v>
      </c>
      <c r="AS134" s="732">
        <v>0</v>
      </c>
      <c r="AT134" s="732">
        <v>0</v>
      </c>
      <c r="AU134" s="732">
        <v>0</v>
      </c>
      <c r="AV134" s="732">
        <v>-91040</v>
      </c>
      <c r="AW134" s="732">
        <v>4545997</v>
      </c>
      <c r="AX134" s="732">
        <v>4465049</v>
      </c>
      <c r="AY134" s="732">
        <v>2787719</v>
      </c>
      <c r="AZ134" s="732">
        <v>177377</v>
      </c>
      <c r="BA134" s="732">
        <v>1</v>
      </c>
      <c r="BB134" s="732">
        <v>17573</v>
      </c>
      <c r="BC134" s="732">
        <v>17573</v>
      </c>
      <c r="BD134" s="732">
        <v>22.388999999999999</v>
      </c>
      <c r="BE134" s="732">
        <v>0</v>
      </c>
      <c r="BF134" s="732">
        <v>3833490</v>
      </c>
      <c r="BG134" s="732">
        <v>0</v>
      </c>
      <c r="BH134" s="732">
        <v>0</v>
      </c>
      <c r="BI134" s="732">
        <v>0</v>
      </c>
      <c r="BJ134" s="732">
        <v>12</v>
      </c>
      <c r="BK134" s="732">
        <v>0</v>
      </c>
      <c r="BL134" s="732">
        <v>0</v>
      </c>
      <c r="BM134" s="732">
        <v>0</v>
      </c>
      <c r="BN134" s="732">
        <v>0</v>
      </c>
      <c r="BO134" s="732">
        <v>0</v>
      </c>
      <c r="BP134" s="732">
        <v>0</v>
      </c>
      <c r="BQ134" s="732">
        <v>5392</v>
      </c>
      <c r="BR134" s="732">
        <v>1</v>
      </c>
      <c r="BS134" s="732">
        <v>0</v>
      </c>
      <c r="BT134" s="732">
        <v>0</v>
      </c>
      <c r="BU134" s="732">
        <v>0</v>
      </c>
      <c r="BV134" s="732">
        <v>0</v>
      </c>
      <c r="BW134" s="732">
        <v>0</v>
      </c>
      <c r="BX134" s="732">
        <v>0</v>
      </c>
      <c r="BY134" s="732">
        <v>0</v>
      </c>
      <c r="BZ134" s="732">
        <v>0</v>
      </c>
      <c r="CA134" s="732">
        <v>0</v>
      </c>
      <c r="CB134" s="732">
        <v>0</v>
      </c>
      <c r="CC134" s="732">
        <v>0</v>
      </c>
      <c r="CG134" s="732">
        <v>0</v>
      </c>
      <c r="CH134" s="732">
        <v>80948</v>
      </c>
      <c r="CI134" s="732">
        <v>0</v>
      </c>
      <c r="CJ134" s="732">
        <v>4</v>
      </c>
      <c r="CK134" s="732">
        <v>0</v>
      </c>
      <c r="CL134" s="732">
        <v>0</v>
      </c>
      <c r="CN134" s="732">
        <v>0</v>
      </c>
      <c r="CO134" s="732">
        <v>1</v>
      </c>
      <c r="CP134" s="732">
        <v>0</v>
      </c>
      <c r="CQ134" s="732">
        <v>0</v>
      </c>
      <c r="CR134" s="732">
        <v>412.529</v>
      </c>
      <c r="CS134" s="732">
        <v>0</v>
      </c>
      <c r="CT134" s="732">
        <v>0</v>
      </c>
      <c r="CU134" s="732">
        <v>0</v>
      </c>
      <c r="CV134" s="732">
        <v>0</v>
      </c>
      <c r="CW134" s="732">
        <v>0</v>
      </c>
      <c r="CX134" s="732">
        <v>0</v>
      </c>
      <c r="CY134" s="732">
        <v>0</v>
      </c>
      <c r="CZ134" s="732">
        <v>0</v>
      </c>
      <c r="DA134" s="732">
        <v>1</v>
      </c>
      <c r="DB134" s="732">
        <v>2903288</v>
      </c>
      <c r="DC134" s="732">
        <v>0</v>
      </c>
      <c r="DD134" s="732">
        <v>0</v>
      </c>
      <c r="DE134" s="732">
        <v>576916</v>
      </c>
      <c r="DF134" s="732">
        <v>576916</v>
      </c>
      <c r="DG134" s="732">
        <v>441</v>
      </c>
      <c r="DH134" s="732">
        <v>0</v>
      </c>
      <c r="DI134" s="732">
        <v>0</v>
      </c>
      <c r="DK134" s="732">
        <v>5392</v>
      </c>
      <c r="DL134" s="732">
        <v>0</v>
      </c>
      <c r="DM134" s="732">
        <v>276068</v>
      </c>
      <c r="DN134" s="732">
        <v>0</v>
      </c>
      <c r="DO134" s="732">
        <v>0</v>
      </c>
      <c r="DP134" s="732">
        <v>0</v>
      </c>
      <c r="DQ134" s="732">
        <v>0</v>
      </c>
      <c r="DR134" s="732">
        <v>0</v>
      </c>
      <c r="DS134" s="732">
        <v>0</v>
      </c>
      <c r="DT134" s="732">
        <v>0</v>
      </c>
      <c r="DU134" s="732">
        <v>0</v>
      </c>
      <c r="DV134" s="732">
        <v>0</v>
      </c>
      <c r="DW134" s="732">
        <v>0</v>
      </c>
      <c r="DX134" s="732">
        <v>0</v>
      </c>
      <c r="DY134" s="732">
        <v>0</v>
      </c>
      <c r="DZ134" s="732">
        <v>0</v>
      </c>
      <c r="EA134" s="732">
        <v>0</v>
      </c>
      <c r="EB134" s="732">
        <v>0</v>
      </c>
      <c r="EC134" s="732">
        <v>26.467000000000002</v>
      </c>
      <c r="ED134" s="732">
        <v>190433</v>
      </c>
      <c r="EE134" s="732">
        <v>0</v>
      </c>
      <c r="EF134" s="732">
        <v>0</v>
      </c>
      <c r="EG134" s="732">
        <v>0</v>
      </c>
      <c r="EH134" s="732">
        <v>85635</v>
      </c>
      <c r="EI134" s="732">
        <v>0</v>
      </c>
      <c r="EJ134" s="732">
        <v>0</v>
      </c>
      <c r="EK134" s="732">
        <v>3.2490000000000001</v>
      </c>
      <c r="EL134" s="732">
        <v>0</v>
      </c>
      <c r="EM134" s="732">
        <v>0</v>
      </c>
      <c r="EN134" s="732">
        <v>0.66900000000000004</v>
      </c>
      <c r="EO134" s="732">
        <v>0</v>
      </c>
      <c r="EP134" s="732">
        <v>0</v>
      </c>
      <c r="EQ134" s="732">
        <v>3.9180000000000001</v>
      </c>
      <c r="ER134" s="732">
        <v>0</v>
      </c>
      <c r="ES134" s="732">
        <v>13.092000000000001</v>
      </c>
      <c r="ET134" s="732">
        <v>500</v>
      </c>
      <c r="EU134" s="732">
        <v>177377</v>
      </c>
      <c r="EV134" s="732">
        <v>0</v>
      </c>
      <c r="EW134" s="732">
        <v>0</v>
      </c>
      <c r="EX134" s="732">
        <v>0</v>
      </c>
      <c r="EZ134" s="732">
        <v>3761405</v>
      </c>
      <c r="FA134" s="732">
        <v>0</v>
      </c>
      <c r="FB134" s="732">
        <v>3938782</v>
      </c>
      <c r="FC134" s="732">
        <v>0.97326799999999991</v>
      </c>
      <c r="FD134" s="732">
        <v>0</v>
      </c>
      <c r="FE134" s="732">
        <v>580065</v>
      </c>
      <c r="FF134" s="732">
        <v>123579</v>
      </c>
      <c r="FG134" s="732">
        <v>5.6818E-2</v>
      </c>
      <c r="FH134" s="732">
        <v>5.1494999999999999E-2</v>
      </c>
      <c r="FI134" s="732">
        <v>0</v>
      </c>
      <c r="FJ134" s="732">
        <v>0</v>
      </c>
      <c r="FK134" s="732">
        <v>751.11700000000008</v>
      </c>
      <c r="FL134" s="732">
        <v>4723374</v>
      </c>
      <c r="FM134" s="732">
        <v>0</v>
      </c>
      <c r="FN134" s="732">
        <v>0</v>
      </c>
      <c r="FO134" s="732">
        <v>0</v>
      </c>
      <c r="FP134" s="732">
        <v>0</v>
      </c>
      <c r="FQ134" s="732">
        <v>0</v>
      </c>
      <c r="FR134" s="732">
        <v>0</v>
      </c>
      <c r="FS134" s="732">
        <v>0</v>
      </c>
      <c r="FT134" s="732">
        <v>0</v>
      </c>
      <c r="FU134" s="732">
        <v>0</v>
      </c>
      <c r="FV134" s="732">
        <v>0</v>
      </c>
      <c r="FW134" s="732">
        <v>0</v>
      </c>
      <c r="FX134" s="732">
        <v>0</v>
      </c>
      <c r="FY134" s="732">
        <v>0</v>
      </c>
      <c r="FZ134" s="732">
        <v>0</v>
      </c>
      <c r="GA134" s="732">
        <v>0</v>
      </c>
      <c r="GB134" s="732">
        <v>0</v>
      </c>
      <c r="GC134" s="732">
        <v>0</v>
      </c>
      <c r="GD134" s="732">
        <v>0</v>
      </c>
      <c r="GF134" s="732">
        <v>0</v>
      </c>
      <c r="GG134" s="732">
        <v>0</v>
      </c>
      <c r="GH134" s="732">
        <v>0</v>
      </c>
      <c r="GI134" s="732">
        <v>0</v>
      </c>
      <c r="GJ134" s="732">
        <v>0</v>
      </c>
      <c r="GK134" s="732">
        <v>5176</v>
      </c>
      <c r="GL134" s="732">
        <v>6273</v>
      </c>
      <c r="GM134" s="732">
        <v>0</v>
      </c>
      <c r="GN134" s="732">
        <v>0</v>
      </c>
      <c r="GO134" s="732">
        <v>0</v>
      </c>
      <c r="GP134" s="732">
        <v>4642426</v>
      </c>
      <c r="GQ134" s="732">
        <v>4642426</v>
      </c>
      <c r="GR134" s="732">
        <v>0</v>
      </c>
      <c r="GS134" s="732">
        <v>0</v>
      </c>
      <c r="GT134" s="732">
        <v>0</v>
      </c>
      <c r="HB134" s="732">
        <v>292382768</v>
      </c>
      <c r="HC134" s="732">
        <v>4.6019999999999998E-2</v>
      </c>
      <c r="HD134" s="732">
        <v>80448</v>
      </c>
      <c r="IE134" s="732">
        <v>0</v>
      </c>
    </row>
    <row r="135" spans="1:239" x14ac:dyDescent="0.2">
      <c r="A135" s="734">
        <v>123807</v>
      </c>
      <c r="B135" s="734">
        <v>31709</v>
      </c>
      <c r="C135" s="732">
        <v>35</v>
      </c>
      <c r="D135" s="732">
        <v>2021</v>
      </c>
      <c r="E135" s="732">
        <v>5392</v>
      </c>
      <c r="F135" s="732">
        <v>0</v>
      </c>
      <c r="G135" s="732">
        <v>2041.6320000000001</v>
      </c>
      <c r="H135" s="732">
        <v>1812.7070000000001</v>
      </c>
      <c r="I135" s="732">
        <v>1812.7070000000001</v>
      </c>
      <c r="J135" s="732">
        <v>2041.6320000000001</v>
      </c>
      <c r="K135" s="732">
        <v>0</v>
      </c>
      <c r="L135" s="732">
        <v>6541</v>
      </c>
      <c r="M135" s="732">
        <v>0</v>
      </c>
      <c r="N135" s="732">
        <v>0</v>
      </c>
      <c r="P135" s="732">
        <v>1639.4930000000002</v>
      </c>
      <c r="Q135" s="732">
        <v>0</v>
      </c>
      <c r="R135" s="732">
        <v>674773</v>
      </c>
      <c r="S135" s="732">
        <v>411.57400000000001</v>
      </c>
      <c r="U135" s="732">
        <v>472024</v>
      </c>
      <c r="V135" s="732">
        <v>712.21</v>
      </c>
      <c r="W135" s="732">
        <v>465857</v>
      </c>
      <c r="X135" s="732">
        <v>465857</v>
      </c>
      <c r="Z135" s="732">
        <v>0</v>
      </c>
      <c r="AA135" s="732">
        <v>1</v>
      </c>
      <c r="AB135" s="732">
        <v>1</v>
      </c>
      <c r="AC135" s="732">
        <v>0</v>
      </c>
      <c r="AD135" s="732" t="s">
        <v>318</v>
      </c>
      <c r="AE135" s="732">
        <v>0</v>
      </c>
      <c r="AH135" s="732">
        <v>0</v>
      </c>
      <c r="AI135" s="732">
        <v>0</v>
      </c>
      <c r="AJ135" s="732">
        <v>5104</v>
      </c>
      <c r="AK135" s="732" t="s">
        <v>787</v>
      </c>
      <c r="AL135" s="732" t="s">
        <v>359</v>
      </c>
      <c r="AM135" s="732">
        <v>0</v>
      </c>
      <c r="AN135" s="732">
        <v>0</v>
      </c>
      <c r="AO135" s="732">
        <v>0</v>
      </c>
      <c r="AP135" s="732">
        <v>0</v>
      </c>
      <c r="AQ135" s="732">
        <v>0</v>
      </c>
      <c r="AR135" s="732">
        <v>0</v>
      </c>
      <c r="AS135" s="732">
        <v>0</v>
      </c>
      <c r="AT135" s="732">
        <v>0</v>
      </c>
      <c r="AU135" s="732">
        <v>0</v>
      </c>
      <c r="AV135" s="732">
        <v>-456</v>
      </c>
      <c r="AW135" s="732">
        <v>19719458</v>
      </c>
      <c r="AX135" s="732">
        <v>19229404</v>
      </c>
      <c r="AY135" s="732">
        <v>13095640</v>
      </c>
      <c r="AZ135" s="732">
        <v>798025</v>
      </c>
      <c r="BA135" s="732">
        <v>0</v>
      </c>
      <c r="BB135" s="732">
        <v>0</v>
      </c>
      <c r="BC135" s="732">
        <v>0</v>
      </c>
      <c r="BD135" s="732">
        <v>0</v>
      </c>
      <c r="BE135" s="732">
        <v>0</v>
      </c>
      <c r="BF135" s="732">
        <v>16406924</v>
      </c>
      <c r="BG135" s="732">
        <v>0</v>
      </c>
      <c r="BH135" s="732">
        <v>448.19</v>
      </c>
      <c r="BI135" s="732">
        <v>123252</v>
      </c>
      <c r="BJ135" s="732">
        <v>12</v>
      </c>
      <c r="BK135" s="732">
        <v>0</v>
      </c>
      <c r="BL135" s="732">
        <v>0</v>
      </c>
      <c r="BM135" s="732">
        <v>0</v>
      </c>
      <c r="BN135" s="732">
        <v>0</v>
      </c>
      <c r="BO135" s="732">
        <v>0</v>
      </c>
      <c r="BP135" s="732">
        <v>0</v>
      </c>
      <c r="BQ135" s="732">
        <v>5392</v>
      </c>
      <c r="BR135" s="732">
        <v>1</v>
      </c>
      <c r="BS135" s="732">
        <v>0</v>
      </c>
      <c r="BT135" s="732">
        <v>0</v>
      </c>
      <c r="BU135" s="732">
        <v>0</v>
      </c>
      <c r="BV135" s="732">
        <v>0</v>
      </c>
      <c r="BW135" s="732">
        <v>0</v>
      </c>
      <c r="BX135" s="732">
        <v>0</v>
      </c>
      <c r="BY135" s="732">
        <v>0</v>
      </c>
      <c r="BZ135" s="732">
        <v>0</v>
      </c>
      <c r="CA135" s="732">
        <v>0</v>
      </c>
      <c r="CB135" s="732">
        <v>0</v>
      </c>
      <c r="CC135" s="732">
        <v>0</v>
      </c>
      <c r="CG135" s="732">
        <v>0</v>
      </c>
      <c r="CH135" s="732">
        <v>366802</v>
      </c>
      <c r="CI135" s="732">
        <v>0</v>
      </c>
      <c r="CJ135" s="732">
        <v>4</v>
      </c>
      <c r="CK135" s="732">
        <v>0</v>
      </c>
      <c r="CL135" s="732">
        <v>0</v>
      </c>
      <c r="CN135" s="732">
        <v>0</v>
      </c>
      <c r="CO135" s="732">
        <v>1</v>
      </c>
      <c r="CP135" s="732">
        <v>0</v>
      </c>
      <c r="CQ135" s="732">
        <v>0</v>
      </c>
      <c r="CR135" s="732">
        <v>1586.8030000000001</v>
      </c>
      <c r="CS135" s="732">
        <v>0</v>
      </c>
      <c r="CT135" s="732">
        <v>0</v>
      </c>
      <c r="CU135" s="732">
        <v>0</v>
      </c>
      <c r="CV135" s="732">
        <v>0</v>
      </c>
      <c r="CW135" s="732">
        <v>0</v>
      </c>
      <c r="CX135" s="732">
        <v>0</v>
      </c>
      <c r="CY135" s="732">
        <v>0</v>
      </c>
      <c r="CZ135" s="732">
        <v>0</v>
      </c>
      <c r="DA135" s="732">
        <v>1</v>
      </c>
      <c r="DB135" s="732">
        <v>11856916</v>
      </c>
      <c r="DC135" s="732">
        <v>0</v>
      </c>
      <c r="DD135" s="732">
        <v>0</v>
      </c>
      <c r="DE135" s="732">
        <v>2086357</v>
      </c>
      <c r="DF135" s="732">
        <v>2086357</v>
      </c>
      <c r="DG135" s="732">
        <v>1594.83</v>
      </c>
      <c r="DH135" s="732">
        <v>0</v>
      </c>
      <c r="DI135" s="732">
        <v>0</v>
      </c>
      <c r="DK135" s="732">
        <v>5392</v>
      </c>
      <c r="DL135" s="732">
        <v>0</v>
      </c>
      <c r="DM135" s="732">
        <v>719448</v>
      </c>
      <c r="DN135" s="732">
        <v>0</v>
      </c>
      <c r="DO135" s="732">
        <v>0</v>
      </c>
      <c r="DP135" s="732">
        <v>0</v>
      </c>
      <c r="DQ135" s="732">
        <v>0</v>
      </c>
      <c r="DR135" s="732">
        <v>0</v>
      </c>
      <c r="DS135" s="732">
        <v>0</v>
      </c>
      <c r="DT135" s="732">
        <v>0</v>
      </c>
      <c r="DU135" s="732">
        <v>0</v>
      </c>
      <c r="DV135" s="732">
        <v>0</v>
      </c>
      <c r="DW135" s="732">
        <v>0</v>
      </c>
      <c r="DX135" s="732">
        <v>0</v>
      </c>
      <c r="DY135" s="732">
        <v>0</v>
      </c>
      <c r="DZ135" s="732">
        <v>0</v>
      </c>
      <c r="EA135" s="732">
        <v>0</v>
      </c>
      <c r="EB135" s="732">
        <v>0</v>
      </c>
      <c r="EC135" s="732">
        <v>6.5650000000000004</v>
      </c>
      <c r="ED135" s="732">
        <v>47236</v>
      </c>
      <c r="EE135" s="732">
        <v>0</v>
      </c>
      <c r="EF135" s="732">
        <v>0</v>
      </c>
      <c r="EG135" s="732">
        <v>0</v>
      </c>
      <c r="EH135" s="732">
        <v>672212</v>
      </c>
      <c r="EI135" s="732">
        <v>0</v>
      </c>
      <c r="EJ135" s="732">
        <v>0</v>
      </c>
      <c r="EK135" s="732">
        <v>24.015000000000001</v>
      </c>
      <c r="EL135" s="732">
        <v>0</v>
      </c>
      <c r="EM135" s="732">
        <v>7.4130000000000003</v>
      </c>
      <c r="EN135" s="732">
        <v>1.6970000000000001</v>
      </c>
      <c r="EO135" s="732">
        <v>0</v>
      </c>
      <c r="EP135" s="732">
        <v>0</v>
      </c>
      <c r="EQ135" s="732">
        <v>33.125</v>
      </c>
      <c r="ER135" s="732">
        <v>0</v>
      </c>
      <c r="ES135" s="732">
        <v>102.76900000000001</v>
      </c>
      <c r="ET135" s="732">
        <v>0</v>
      </c>
      <c r="EU135" s="732">
        <v>798025</v>
      </c>
      <c r="EV135" s="732">
        <v>0</v>
      </c>
      <c r="EW135" s="732">
        <v>0</v>
      </c>
      <c r="EX135" s="732">
        <v>0</v>
      </c>
      <c r="EZ135" s="732">
        <v>16217885</v>
      </c>
      <c r="FA135" s="732">
        <v>0</v>
      </c>
      <c r="FB135" s="732">
        <v>17015910</v>
      </c>
      <c r="FC135" s="732">
        <v>0.97326799999999991</v>
      </c>
      <c r="FD135" s="732">
        <v>0</v>
      </c>
      <c r="FE135" s="732">
        <v>2482616</v>
      </c>
      <c r="FF135" s="732">
        <v>528903</v>
      </c>
      <c r="FG135" s="732">
        <v>5.6818E-2</v>
      </c>
      <c r="FH135" s="732">
        <v>5.1494999999999999E-2</v>
      </c>
      <c r="FI135" s="732">
        <v>0</v>
      </c>
      <c r="FJ135" s="732">
        <v>0</v>
      </c>
      <c r="FK135" s="732">
        <v>3214.6980000000003</v>
      </c>
      <c r="FL135" s="732">
        <v>20394231</v>
      </c>
      <c r="FM135" s="732">
        <v>0</v>
      </c>
      <c r="FN135" s="732">
        <v>0</v>
      </c>
      <c r="FO135" s="732">
        <v>25526</v>
      </c>
      <c r="FP135" s="732">
        <v>7749</v>
      </c>
      <c r="FQ135" s="732">
        <v>35097</v>
      </c>
      <c r="FR135" s="732">
        <v>25526</v>
      </c>
      <c r="FS135" s="732">
        <v>1822</v>
      </c>
      <c r="FT135" s="732">
        <v>0</v>
      </c>
      <c r="FU135" s="732">
        <v>0</v>
      </c>
      <c r="FV135" s="732">
        <v>0</v>
      </c>
      <c r="FW135" s="732">
        <v>0</v>
      </c>
      <c r="FX135" s="732">
        <v>0</v>
      </c>
      <c r="FY135" s="732">
        <v>0</v>
      </c>
      <c r="FZ135" s="732">
        <v>0</v>
      </c>
      <c r="GA135" s="732">
        <v>0</v>
      </c>
      <c r="GB135" s="732">
        <v>1728983</v>
      </c>
      <c r="GC135" s="732">
        <v>1728983</v>
      </c>
      <c r="GD135" s="732">
        <v>195.8</v>
      </c>
      <c r="GF135" s="732">
        <v>0</v>
      </c>
      <c r="GG135" s="732">
        <v>0</v>
      </c>
      <c r="GH135" s="732">
        <v>0</v>
      </c>
      <c r="GI135" s="732">
        <v>0</v>
      </c>
      <c r="GJ135" s="732">
        <v>0</v>
      </c>
      <c r="GK135" s="732">
        <v>4971</v>
      </c>
      <c r="GL135" s="732">
        <v>0</v>
      </c>
      <c r="GM135" s="732">
        <v>0</v>
      </c>
      <c r="GN135" s="732">
        <v>0</v>
      </c>
      <c r="GO135" s="732">
        <v>0</v>
      </c>
      <c r="GP135" s="732">
        <v>20027429</v>
      </c>
      <c r="GQ135" s="732">
        <v>20027429</v>
      </c>
      <c r="GR135" s="732">
        <v>0</v>
      </c>
      <c r="GS135" s="732">
        <v>0</v>
      </c>
      <c r="GT135" s="732">
        <v>0</v>
      </c>
      <c r="HB135" s="732">
        <v>292382768</v>
      </c>
      <c r="HC135" s="732">
        <v>4.6019999999999998E-2</v>
      </c>
      <c r="HD135" s="732">
        <v>366802</v>
      </c>
      <c r="IE135" s="732">
        <v>0</v>
      </c>
    </row>
    <row r="136" spans="1:239" x14ac:dyDescent="0.2">
      <c r="A136" s="734">
        <v>130801</v>
      </c>
      <c r="B136" s="734">
        <v>31709</v>
      </c>
      <c r="C136" s="732">
        <v>35</v>
      </c>
      <c r="D136" s="732">
        <v>2021</v>
      </c>
      <c r="E136" s="732">
        <v>5392</v>
      </c>
      <c r="F136" s="732">
        <v>0</v>
      </c>
      <c r="G136" s="732">
        <v>78.152000000000001</v>
      </c>
      <c r="H136" s="732">
        <v>49.050000000000004</v>
      </c>
      <c r="I136" s="732">
        <v>49.050000000000004</v>
      </c>
      <c r="J136" s="732">
        <v>78.152000000000001</v>
      </c>
      <c r="K136" s="732">
        <v>0</v>
      </c>
      <c r="L136" s="732">
        <v>6541</v>
      </c>
      <c r="M136" s="732">
        <v>0</v>
      </c>
      <c r="N136" s="732">
        <v>0</v>
      </c>
      <c r="P136" s="732">
        <v>93.41</v>
      </c>
      <c r="Q136" s="732">
        <v>0</v>
      </c>
      <c r="R136" s="732">
        <v>38445</v>
      </c>
      <c r="S136" s="732">
        <v>411.57400000000001</v>
      </c>
      <c r="U136" s="732">
        <v>26892</v>
      </c>
      <c r="V136" s="732">
        <v>0</v>
      </c>
      <c r="W136" s="732">
        <v>0</v>
      </c>
      <c r="X136" s="732">
        <v>0</v>
      </c>
      <c r="Z136" s="732">
        <v>0</v>
      </c>
      <c r="AA136" s="732">
        <v>1</v>
      </c>
      <c r="AB136" s="732">
        <v>1</v>
      </c>
      <c r="AC136" s="732">
        <v>0</v>
      </c>
      <c r="AD136" s="732" t="s">
        <v>318</v>
      </c>
      <c r="AE136" s="732">
        <v>0</v>
      </c>
      <c r="AH136" s="732">
        <v>0</v>
      </c>
      <c r="AI136" s="732">
        <v>0</v>
      </c>
      <c r="AJ136" s="732">
        <v>5104</v>
      </c>
      <c r="AK136" s="732" t="s">
        <v>787</v>
      </c>
      <c r="AL136" s="732" t="s">
        <v>480</v>
      </c>
      <c r="AM136" s="732">
        <v>0</v>
      </c>
      <c r="AN136" s="732">
        <v>0</v>
      </c>
      <c r="AO136" s="732">
        <v>0</v>
      </c>
      <c r="AP136" s="732">
        <v>0</v>
      </c>
      <c r="AQ136" s="732">
        <v>0</v>
      </c>
      <c r="AR136" s="732">
        <v>0</v>
      </c>
      <c r="AS136" s="732">
        <v>0</v>
      </c>
      <c r="AT136" s="732">
        <v>0</v>
      </c>
      <c r="AU136" s="732">
        <v>0</v>
      </c>
      <c r="AV136" s="732">
        <v>-121986</v>
      </c>
      <c r="AW136" s="732">
        <v>1335421</v>
      </c>
      <c r="AX136" s="732">
        <v>1309830</v>
      </c>
      <c r="AY136" s="732">
        <v>749155</v>
      </c>
      <c r="AZ136" s="732">
        <v>49995</v>
      </c>
      <c r="BA136" s="732">
        <v>0</v>
      </c>
      <c r="BB136" s="732">
        <v>0</v>
      </c>
      <c r="BC136" s="732">
        <v>0</v>
      </c>
      <c r="BD136" s="732">
        <v>0</v>
      </c>
      <c r="BE136" s="732">
        <v>0</v>
      </c>
      <c r="BF136" s="732">
        <v>1113341</v>
      </c>
      <c r="BG136" s="732">
        <v>0</v>
      </c>
      <c r="BH136" s="732">
        <v>42</v>
      </c>
      <c r="BI136" s="732">
        <v>11550</v>
      </c>
      <c r="BJ136" s="732">
        <v>12</v>
      </c>
      <c r="BK136" s="732">
        <v>0</v>
      </c>
      <c r="BL136" s="732">
        <v>0</v>
      </c>
      <c r="BM136" s="732">
        <v>0</v>
      </c>
      <c r="BN136" s="732">
        <v>0</v>
      </c>
      <c r="BO136" s="732">
        <v>0</v>
      </c>
      <c r="BP136" s="732">
        <v>0</v>
      </c>
      <c r="BQ136" s="732">
        <v>5392</v>
      </c>
      <c r="BR136" s="732">
        <v>1</v>
      </c>
      <c r="BS136" s="732">
        <v>0</v>
      </c>
      <c r="BT136" s="732">
        <v>0</v>
      </c>
      <c r="BU136" s="732">
        <v>0</v>
      </c>
      <c r="BV136" s="732">
        <v>0</v>
      </c>
      <c r="BW136" s="732">
        <v>0</v>
      </c>
      <c r="BX136" s="732">
        <v>0</v>
      </c>
      <c r="BY136" s="732">
        <v>0</v>
      </c>
      <c r="BZ136" s="732">
        <v>0</v>
      </c>
      <c r="CA136" s="732">
        <v>0</v>
      </c>
      <c r="CB136" s="732">
        <v>0</v>
      </c>
      <c r="CC136" s="732">
        <v>0</v>
      </c>
      <c r="CG136" s="732">
        <v>0</v>
      </c>
      <c r="CH136" s="732">
        <v>14041</v>
      </c>
      <c r="CI136" s="732">
        <v>0</v>
      </c>
      <c r="CJ136" s="732">
        <v>4</v>
      </c>
      <c r="CK136" s="732">
        <v>0</v>
      </c>
      <c r="CL136" s="732">
        <v>0</v>
      </c>
      <c r="CN136" s="732">
        <v>0</v>
      </c>
      <c r="CO136" s="732">
        <v>1</v>
      </c>
      <c r="CP136" s="732">
        <v>0</v>
      </c>
      <c r="CQ136" s="732">
        <v>0</v>
      </c>
      <c r="CR136" s="732">
        <v>77.606999999999999</v>
      </c>
      <c r="CS136" s="732">
        <v>0</v>
      </c>
      <c r="CT136" s="732">
        <v>0</v>
      </c>
      <c r="CU136" s="732">
        <v>0</v>
      </c>
      <c r="CV136" s="732">
        <v>0</v>
      </c>
      <c r="CW136" s="732">
        <v>0</v>
      </c>
      <c r="CX136" s="732">
        <v>0</v>
      </c>
      <c r="CY136" s="732">
        <v>0</v>
      </c>
      <c r="CZ136" s="732">
        <v>0</v>
      </c>
      <c r="DA136" s="732">
        <v>1</v>
      </c>
      <c r="DB136" s="732">
        <v>320836</v>
      </c>
      <c r="DC136" s="732">
        <v>0</v>
      </c>
      <c r="DD136" s="732">
        <v>0</v>
      </c>
      <c r="DE136" s="732">
        <v>146087</v>
      </c>
      <c r="DF136" s="732">
        <v>146087</v>
      </c>
      <c r="DG136" s="732">
        <v>111.67</v>
      </c>
      <c r="DH136" s="732">
        <v>0</v>
      </c>
      <c r="DI136" s="732">
        <v>0</v>
      </c>
      <c r="DK136" s="732">
        <v>5392</v>
      </c>
      <c r="DL136" s="732">
        <v>0</v>
      </c>
      <c r="DM136" s="732">
        <v>632845</v>
      </c>
      <c r="DN136" s="732">
        <v>0</v>
      </c>
      <c r="DO136" s="732">
        <v>0</v>
      </c>
      <c r="DP136" s="732">
        <v>0</v>
      </c>
      <c r="DQ136" s="732">
        <v>0</v>
      </c>
      <c r="DR136" s="732">
        <v>0</v>
      </c>
      <c r="DS136" s="732">
        <v>0</v>
      </c>
      <c r="DT136" s="732">
        <v>0</v>
      </c>
      <c r="DU136" s="732">
        <v>0</v>
      </c>
      <c r="DV136" s="732">
        <v>0</v>
      </c>
      <c r="DW136" s="732">
        <v>0</v>
      </c>
      <c r="DX136" s="732">
        <v>0</v>
      </c>
      <c r="DY136" s="732">
        <v>0</v>
      </c>
      <c r="DZ136" s="732">
        <v>0</v>
      </c>
      <c r="EA136" s="732">
        <v>0</v>
      </c>
      <c r="EB136" s="732">
        <v>6.5000000000000002E-2</v>
      </c>
      <c r="EC136" s="732">
        <v>1.645</v>
      </c>
      <c r="ED136" s="732">
        <v>11836</v>
      </c>
      <c r="EE136" s="732">
        <v>0</v>
      </c>
      <c r="EF136" s="732">
        <v>0</v>
      </c>
      <c r="EG136" s="732">
        <v>0</v>
      </c>
      <c r="EH136" s="732">
        <v>34857</v>
      </c>
      <c r="EI136" s="732">
        <v>586152</v>
      </c>
      <c r="EJ136" s="732">
        <v>22.403000000000002</v>
      </c>
      <c r="EK136" s="732">
        <v>0.76100000000000001</v>
      </c>
      <c r="EL136" s="732">
        <v>0</v>
      </c>
      <c r="EM136" s="732">
        <v>0.75700000000000001</v>
      </c>
      <c r="EN136" s="732">
        <v>0.11600000000000001</v>
      </c>
      <c r="EO136" s="732">
        <v>0</v>
      </c>
      <c r="EP136" s="732">
        <v>0</v>
      </c>
      <c r="EQ136" s="732">
        <v>24.102</v>
      </c>
      <c r="ER136" s="732">
        <v>0</v>
      </c>
      <c r="ES136" s="732">
        <v>5.3290000000000006</v>
      </c>
      <c r="ET136" s="732">
        <v>0</v>
      </c>
      <c r="EU136" s="732">
        <v>49995</v>
      </c>
      <c r="EV136" s="732">
        <v>0</v>
      </c>
      <c r="EW136" s="732">
        <v>0</v>
      </c>
      <c r="EX136" s="732">
        <v>0</v>
      </c>
      <c r="EZ136" s="732">
        <v>1105475</v>
      </c>
      <c r="FA136" s="732">
        <v>0</v>
      </c>
      <c r="FB136" s="732">
        <v>1155470</v>
      </c>
      <c r="FC136" s="732">
        <v>0.97326799999999991</v>
      </c>
      <c r="FD136" s="732">
        <v>0</v>
      </c>
      <c r="FE136" s="732">
        <v>168465</v>
      </c>
      <c r="FF136" s="732">
        <v>35890</v>
      </c>
      <c r="FG136" s="732">
        <v>5.6818E-2</v>
      </c>
      <c r="FH136" s="732">
        <v>5.1494999999999999E-2</v>
      </c>
      <c r="FI136" s="732">
        <v>0</v>
      </c>
      <c r="FJ136" s="732">
        <v>0</v>
      </c>
      <c r="FK136" s="732">
        <v>218.143</v>
      </c>
      <c r="FL136" s="732">
        <v>1373866</v>
      </c>
      <c r="FM136" s="732">
        <v>0</v>
      </c>
      <c r="FN136" s="732">
        <v>0</v>
      </c>
      <c r="FO136" s="732">
        <v>0</v>
      </c>
      <c r="FP136" s="732">
        <v>0</v>
      </c>
      <c r="FQ136" s="732">
        <v>0</v>
      </c>
      <c r="FR136" s="732">
        <v>0</v>
      </c>
      <c r="FS136" s="732">
        <v>0</v>
      </c>
      <c r="FT136" s="732">
        <v>0</v>
      </c>
      <c r="FU136" s="732">
        <v>0</v>
      </c>
      <c r="FV136" s="732">
        <v>0</v>
      </c>
      <c r="FW136" s="732">
        <v>0</v>
      </c>
      <c r="FX136" s="732">
        <v>0</v>
      </c>
      <c r="FY136" s="732">
        <v>0</v>
      </c>
      <c r="FZ136" s="732">
        <v>0</v>
      </c>
      <c r="GA136" s="732">
        <v>0</v>
      </c>
      <c r="GB136" s="732">
        <v>44152</v>
      </c>
      <c r="GC136" s="732">
        <v>44152</v>
      </c>
      <c r="GD136" s="732">
        <v>5</v>
      </c>
      <c r="GF136" s="732">
        <v>0</v>
      </c>
      <c r="GG136" s="732">
        <v>0</v>
      </c>
      <c r="GH136" s="732">
        <v>0</v>
      </c>
      <c r="GI136" s="732">
        <v>0</v>
      </c>
      <c r="GJ136" s="732">
        <v>0</v>
      </c>
      <c r="GK136" s="732">
        <v>5022</v>
      </c>
      <c r="GL136" s="732">
        <v>2399</v>
      </c>
      <c r="GM136" s="732">
        <v>0</v>
      </c>
      <c r="GN136" s="732">
        <v>0</v>
      </c>
      <c r="GO136" s="732">
        <v>0</v>
      </c>
      <c r="GP136" s="732">
        <v>1359825</v>
      </c>
      <c r="GQ136" s="732">
        <v>1359825</v>
      </c>
      <c r="GR136" s="732">
        <v>0</v>
      </c>
      <c r="GS136" s="732">
        <v>0</v>
      </c>
      <c r="GT136" s="732">
        <v>0</v>
      </c>
      <c r="HB136" s="732">
        <v>292382768</v>
      </c>
      <c r="HC136" s="732">
        <v>4.6019999999999998E-2</v>
      </c>
      <c r="HD136" s="732">
        <v>14041</v>
      </c>
      <c r="IE136" s="732">
        <v>0</v>
      </c>
    </row>
    <row r="137" spans="1:239" x14ac:dyDescent="0.2">
      <c r="A137" s="734">
        <v>152802</v>
      </c>
      <c r="B137" s="734">
        <v>31709</v>
      </c>
      <c r="C137" s="732">
        <v>35</v>
      </c>
      <c r="D137" s="732">
        <v>2021</v>
      </c>
      <c r="E137" s="732">
        <v>5392</v>
      </c>
      <c r="F137" s="732">
        <v>0</v>
      </c>
      <c r="G137" s="732">
        <v>221.93800000000002</v>
      </c>
      <c r="H137" s="732">
        <v>217.589</v>
      </c>
      <c r="I137" s="732">
        <v>217.589</v>
      </c>
      <c r="J137" s="732">
        <v>221.93800000000002</v>
      </c>
      <c r="K137" s="732">
        <v>0</v>
      </c>
      <c r="L137" s="732">
        <v>6541</v>
      </c>
      <c r="M137" s="732">
        <v>0</v>
      </c>
      <c r="N137" s="732">
        <v>0</v>
      </c>
      <c r="P137" s="732">
        <v>248.25300000000001</v>
      </c>
      <c r="Q137" s="732">
        <v>0</v>
      </c>
      <c r="R137" s="732">
        <v>102174</v>
      </c>
      <c r="S137" s="732">
        <v>411.57400000000001</v>
      </c>
      <c r="U137" s="732">
        <v>71475</v>
      </c>
      <c r="V137" s="732">
        <v>0</v>
      </c>
      <c r="W137" s="732">
        <v>0</v>
      </c>
      <c r="X137" s="732">
        <v>0</v>
      </c>
      <c r="Z137" s="732">
        <v>0</v>
      </c>
      <c r="AA137" s="732">
        <v>1</v>
      </c>
      <c r="AB137" s="732">
        <v>1</v>
      </c>
      <c r="AC137" s="732">
        <v>0</v>
      </c>
      <c r="AD137" s="732" t="s">
        <v>318</v>
      </c>
      <c r="AE137" s="732">
        <v>0</v>
      </c>
      <c r="AH137" s="732">
        <v>0</v>
      </c>
      <c r="AI137" s="732">
        <v>0</v>
      </c>
      <c r="AJ137" s="732">
        <v>5104</v>
      </c>
      <c r="AK137" s="732" t="s">
        <v>787</v>
      </c>
      <c r="AL137" s="732" t="s">
        <v>91</v>
      </c>
      <c r="AM137" s="732">
        <v>0</v>
      </c>
      <c r="AN137" s="732">
        <v>0</v>
      </c>
      <c r="AO137" s="732">
        <v>0</v>
      </c>
      <c r="AP137" s="732">
        <v>0</v>
      </c>
      <c r="AQ137" s="732">
        <v>0</v>
      </c>
      <c r="AR137" s="732">
        <v>0</v>
      </c>
      <c r="AS137" s="732">
        <v>0</v>
      </c>
      <c r="AT137" s="732">
        <v>0</v>
      </c>
      <c r="AU137" s="732">
        <v>0</v>
      </c>
      <c r="AV137" s="732">
        <v>-108185</v>
      </c>
      <c r="AW137" s="732">
        <v>2201625</v>
      </c>
      <c r="AX137" s="732">
        <v>2156001</v>
      </c>
      <c r="AY137" s="732">
        <v>1347929</v>
      </c>
      <c r="AZ137" s="732">
        <v>102174</v>
      </c>
      <c r="BA137" s="732">
        <v>11.25</v>
      </c>
      <c r="BB137" s="732">
        <v>0</v>
      </c>
      <c r="BC137" s="732">
        <v>0</v>
      </c>
      <c r="BD137" s="732">
        <v>0</v>
      </c>
      <c r="BE137" s="732">
        <v>0</v>
      </c>
      <c r="BF137" s="732">
        <v>1864692</v>
      </c>
      <c r="BG137" s="732">
        <v>0</v>
      </c>
      <c r="BH137" s="732">
        <v>0</v>
      </c>
      <c r="BI137" s="732">
        <v>0</v>
      </c>
      <c r="BJ137" s="732">
        <v>12</v>
      </c>
      <c r="BK137" s="732">
        <v>0</v>
      </c>
      <c r="BL137" s="732">
        <v>0</v>
      </c>
      <c r="BM137" s="732">
        <v>0</v>
      </c>
      <c r="BN137" s="732">
        <v>0</v>
      </c>
      <c r="BO137" s="732">
        <v>0</v>
      </c>
      <c r="BP137" s="732">
        <v>0</v>
      </c>
      <c r="BQ137" s="732">
        <v>5392</v>
      </c>
      <c r="BR137" s="732">
        <v>1</v>
      </c>
      <c r="BS137" s="732">
        <v>0</v>
      </c>
      <c r="BT137" s="732">
        <v>0</v>
      </c>
      <c r="BU137" s="732">
        <v>0</v>
      </c>
      <c r="BV137" s="732">
        <v>0</v>
      </c>
      <c r="BW137" s="732">
        <v>0</v>
      </c>
      <c r="BX137" s="732">
        <v>0</v>
      </c>
      <c r="BY137" s="732">
        <v>0</v>
      </c>
      <c r="BZ137" s="732">
        <v>0</v>
      </c>
      <c r="CA137" s="732">
        <v>0</v>
      </c>
      <c r="CB137" s="732">
        <v>0</v>
      </c>
      <c r="CC137" s="732">
        <v>0</v>
      </c>
      <c r="CG137" s="732">
        <v>0</v>
      </c>
      <c r="CH137" s="732">
        <v>45624</v>
      </c>
      <c r="CI137" s="732">
        <v>0</v>
      </c>
      <c r="CJ137" s="732">
        <v>4</v>
      </c>
      <c r="CK137" s="732">
        <v>0</v>
      </c>
      <c r="CL137" s="732">
        <v>0</v>
      </c>
      <c r="CN137" s="732">
        <v>0</v>
      </c>
      <c r="CO137" s="732">
        <v>1</v>
      </c>
      <c r="CP137" s="732">
        <v>0</v>
      </c>
      <c r="CQ137" s="732">
        <v>0.5</v>
      </c>
      <c r="CR137" s="732">
        <v>234.464</v>
      </c>
      <c r="CS137" s="732">
        <v>0</v>
      </c>
      <c r="CT137" s="732">
        <v>0</v>
      </c>
      <c r="CU137" s="732">
        <v>0</v>
      </c>
      <c r="CV137" s="732">
        <v>0</v>
      </c>
      <c r="CW137" s="732">
        <v>0</v>
      </c>
      <c r="CX137" s="732">
        <v>0</v>
      </c>
      <c r="CY137" s="732">
        <v>0</v>
      </c>
      <c r="CZ137" s="732">
        <v>0</v>
      </c>
      <c r="DA137" s="732">
        <v>1</v>
      </c>
      <c r="DB137" s="732">
        <v>1423250</v>
      </c>
      <c r="DC137" s="732">
        <v>0</v>
      </c>
      <c r="DD137" s="732">
        <v>0</v>
      </c>
      <c r="DE137" s="732">
        <v>378581</v>
      </c>
      <c r="DF137" s="732">
        <v>378581</v>
      </c>
      <c r="DG137" s="732">
        <v>289.39100000000002</v>
      </c>
      <c r="DH137" s="732">
        <v>0</v>
      </c>
      <c r="DI137" s="732">
        <v>0</v>
      </c>
      <c r="DK137" s="732">
        <v>5392</v>
      </c>
      <c r="DL137" s="732">
        <v>0</v>
      </c>
      <c r="DM137" s="732">
        <v>114077</v>
      </c>
      <c r="DN137" s="732">
        <v>0</v>
      </c>
      <c r="DO137" s="732">
        <v>0</v>
      </c>
      <c r="DP137" s="732">
        <v>0</v>
      </c>
      <c r="DQ137" s="732">
        <v>0</v>
      </c>
      <c r="DR137" s="732">
        <v>0</v>
      </c>
      <c r="DS137" s="732">
        <v>0</v>
      </c>
      <c r="DT137" s="732">
        <v>0</v>
      </c>
      <c r="DU137" s="732">
        <v>0</v>
      </c>
      <c r="DV137" s="732">
        <v>0</v>
      </c>
      <c r="DW137" s="732">
        <v>0</v>
      </c>
      <c r="DX137" s="732">
        <v>0</v>
      </c>
      <c r="DY137" s="732">
        <v>0</v>
      </c>
      <c r="DZ137" s="732">
        <v>0</v>
      </c>
      <c r="EA137" s="732">
        <v>0</v>
      </c>
      <c r="EB137" s="732">
        <v>0</v>
      </c>
      <c r="EC137" s="732">
        <v>1.603</v>
      </c>
      <c r="ED137" s="732">
        <v>11534</v>
      </c>
      <c r="EE137" s="732">
        <v>0</v>
      </c>
      <c r="EF137" s="732">
        <v>0</v>
      </c>
      <c r="EG137" s="732">
        <v>0</v>
      </c>
      <c r="EH137" s="732">
        <v>102543</v>
      </c>
      <c r="EI137" s="732">
        <v>0</v>
      </c>
      <c r="EJ137" s="732">
        <v>0</v>
      </c>
      <c r="EK137" s="732">
        <v>3.0340000000000003</v>
      </c>
      <c r="EL137" s="732">
        <v>0</v>
      </c>
      <c r="EM137" s="732">
        <v>0</v>
      </c>
      <c r="EN137" s="732">
        <v>1.3150000000000002</v>
      </c>
      <c r="EO137" s="732">
        <v>0</v>
      </c>
      <c r="EP137" s="732">
        <v>0</v>
      </c>
      <c r="EQ137" s="732">
        <v>4.3490000000000002</v>
      </c>
      <c r="ER137" s="732">
        <v>0</v>
      </c>
      <c r="ES137" s="732">
        <v>15.677000000000001</v>
      </c>
      <c r="ET137" s="732">
        <v>5750</v>
      </c>
      <c r="EU137" s="732">
        <v>102174</v>
      </c>
      <c r="EV137" s="732">
        <v>0</v>
      </c>
      <c r="EW137" s="732">
        <v>0</v>
      </c>
      <c r="EX137" s="732">
        <v>0</v>
      </c>
      <c r="EZ137" s="732">
        <v>1813734</v>
      </c>
      <c r="FA137" s="732">
        <v>0</v>
      </c>
      <c r="FB137" s="732">
        <v>1915908</v>
      </c>
      <c r="FC137" s="732">
        <v>0.97326799999999991</v>
      </c>
      <c r="FD137" s="732">
        <v>0</v>
      </c>
      <c r="FE137" s="732">
        <v>282156</v>
      </c>
      <c r="FF137" s="732">
        <v>60111</v>
      </c>
      <c r="FG137" s="732">
        <v>5.6818E-2</v>
      </c>
      <c r="FH137" s="732">
        <v>5.1494999999999999E-2</v>
      </c>
      <c r="FI137" s="732">
        <v>0</v>
      </c>
      <c r="FJ137" s="732">
        <v>0</v>
      </c>
      <c r="FK137" s="732">
        <v>365.35900000000004</v>
      </c>
      <c r="FL137" s="732">
        <v>2303799</v>
      </c>
      <c r="FM137" s="732">
        <v>0</v>
      </c>
      <c r="FN137" s="732">
        <v>0</v>
      </c>
      <c r="FO137" s="732">
        <v>0</v>
      </c>
      <c r="FP137" s="732">
        <v>0</v>
      </c>
      <c r="FQ137" s="732">
        <v>0</v>
      </c>
      <c r="FR137" s="732">
        <v>0</v>
      </c>
      <c r="FS137" s="732">
        <v>0</v>
      </c>
      <c r="FT137" s="732">
        <v>0</v>
      </c>
      <c r="FU137" s="732">
        <v>0</v>
      </c>
      <c r="FV137" s="732">
        <v>0</v>
      </c>
      <c r="FW137" s="732">
        <v>0</v>
      </c>
      <c r="FX137" s="732">
        <v>0</v>
      </c>
      <c r="FY137" s="732">
        <v>0</v>
      </c>
      <c r="FZ137" s="732">
        <v>0</v>
      </c>
      <c r="GA137" s="732">
        <v>0</v>
      </c>
      <c r="GB137" s="732">
        <v>0</v>
      </c>
      <c r="GC137" s="732">
        <v>0</v>
      </c>
      <c r="GD137" s="732">
        <v>0</v>
      </c>
      <c r="GF137" s="732">
        <v>0</v>
      </c>
      <c r="GG137" s="732">
        <v>0</v>
      </c>
      <c r="GH137" s="732">
        <v>0</v>
      </c>
      <c r="GI137" s="732">
        <v>0</v>
      </c>
      <c r="GJ137" s="732">
        <v>0</v>
      </c>
      <c r="GK137" s="732">
        <v>4972</v>
      </c>
      <c r="GL137" s="732">
        <v>6719</v>
      </c>
      <c r="GM137" s="732">
        <v>0</v>
      </c>
      <c r="GN137" s="732">
        <v>0</v>
      </c>
      <c r="GO137" s="732">
        <v>0</v>
      </c>
      <c r="GP137" s="732">
        <v>2258175</v>
      </c>
      <c r="GQ137" s="732">
        <v>2258175</v>
      </c>
      <c r="GR137" s="732">
        <v>0</v>
      </c>
      <c r="GS137" s="732">
        <v>0</v>
      </c>
      <c r="GT137" s="732">
        <v>0</v>
      </c>
      <c r="HB137" s="732">
        <v>292382768</v>
      </c>
      <c r="HC137" s="732">
        <v>4.6019999999999998E-2</v>
      </c>
      <c r="HD137" s="732">
        <v>39874</v>
      </c>
      <c r="IE137" s="732">
        <v>0</v>
      </c>
    </row>
    <row r="138" spans="1:239" x14ac:dyDescent="0.2">
      <c r="A138" s="734">
        <v>152803</v>
      </c>
      <c r="B138" s="734">
        <v>31709</v>
      </c>
      <c r="C138" s="732">
        <v>35</v>
      </c>
      <c r="D138" s="732">
        <v>2021</v>
      </c>
      <c r="E138" s="732">
        <v>5392</v>
      </c>
      <c r="F138" s="732">
        <v>0</v>
      </c>
      <c r="G138" s="732">
        <v>153.83700000000002</v>
      </c>
      <c r="H138" s="732">
        <v>133.36500000000001</v>
      </c>
      <c r="I138" s="732">
        <v>133.36500000000001</v>
      </c>
      <c r="J138" s="732">
        <v>153.83700000000002</v>
      </c>
      <c r="K138" s="732">
        <v>0</v>
      </c>
      <c r="L138" s="732">
        <v>6541</v>
      </c>
      <c r="M138" s="732">
        <v>0</v>
      </c>
      <c r="N138" s="732">
        <v>0</v>
      </c>
      <c r="P138" s="732">
        <v>170.422</v>
      </c>
      <c r="Q138" s="732">
        <v>0</v>
      </c>
      <c r="R138" s="732">
        <v>70141</v>
      </c>
      <c r="S138" s="732">
        <v>411.57400000000001</v>
      </c>
      <c r="U138" s="732">
        <v>49065</v>
      </c>
      <c r="V138" s="732">
        <v>3.2870000000000004</v>
      </c>
      <c r="W138" s="732">
        <v>2150</v>
      </c>
      <c r="X138" s="732">
        <v>2150</v>
      </c>
      <c r="Z138" s="732">
        <v>0</v>
      </c>
      <c r="AA138" s="732">
        <v>1</v>
      </c>
      <c r="AB138" s="732">
        <v>1</v>
      </c>
      <c r="AC138" s="732">
        <v>0</v>
      </c>
      <c r="AD138" s="732" t="s">
        <v>318</v>
      </c>
      <c r="AE138" s="732">
        <v>0</v>
      </c>
      <c r="AH138" s="732">
        <v>0</v>
      </c>
      <c r="AI138" s="732">
        <v>0</v>
      </c>
      <c r="AJ138" s="732">
        <v>5104</v>
      </c>
      <c r="AK138" s="732" t="s">
        <v>787</v>
      </c>
      <c r="AL138" s="732" t="s">
        <v>513</v>
      </c>
      <c r="AM138" s="732">
        <v>0</v>
      </c>
      <c r="AN138" s="732">
        <v>0</v>
      </c>
      <c r="AO138" s="732">
        <v>0</v>
      </c>
      <c r="AP138" s="732">
        <v>0</v>
      </c>
      <c r="AQ138" s="732">
        <v>0</v>
      </c>
      <c r="AR138" s="732">
        <v>0</v>
      </c>
      <c r="AS138" s="732">
        <v>0</v>
      </c>
      <c r="AT138" s="732">
        <v>0</v>
      </c>
      <c r="AU138" s="732">
        <v>0</v>
      </c>
      <c r="AV138" s="732">
        <v>-149831</v>
      </c>
      <c r="AW138" s="732">
        <v>1749120</v>
      </c>
      <c r="AX138" s="732">
        <v>1674176</v>
      </c>
      <c r="AY138" s="732">
        <v>952502</v>
      </c>
      <c r="AZ138" s="732">
        <v>112446</v>
      </c>
      <c r="BA138" s="732">
        <v>4</v>
      </c>
      <c r="BB138" s="732">
        <v>0</v>
      </c>
      <c r="BC138" s="732">
        <v>0</v>
      </c>
      <c r="BD138" s="732">
        <v>0</v>
      </c>
      <c r="BE138" s="732">
        <v>0</v>
      </c>
      <c r="BF138" s="732">
        <v>1440372</v>
      </c>
      <c r="BG138" s="732">
        <v>0</v>
      </c>
      <c r="BH138" s="732">
        <v>168.08799999999999</v>
      </c>
      <c r="BI138" s="732">
        <v>42305</v>
      </c>
      <c r="BJ138" s="732">
        <v>12</v>
      </c>
      <c r="BK138" s="732">
        <v>0</v>
      </c>
      <c r="BL138" s="732">
        <v>0</v>
      </c>
      <c r="BM138" s="732">
        <v>0</v>
      </c>
      <c r="BN138" s="732">
        <v>0</v>
      </c>
      <c r="BO138" s="732">
        <v>0</v>
      </c>
      <c r="BP138" s="732">
        <v>0</v>
      </c>
      <c r="BQ138" s="732">
        <v>5392</v>
      </c>
      <c r="BR138" s="732">
        <v>1</v>
      </c>
      <c r="BS138" s="732">
        <v>0</v>
      </c>
      <c r="BT138" s="732">
        <v>0</v>
      </c>
      <c r="BU138" s="732">
        <v>0</v>
      </c>
      <c r="BV138" s="732">
        <v>0</v>
      </c>
      <c r="BW138" s="732">
        <v>0</v>
      </c>
      <c r="BX138" s="732">
        <v>0</v>
      </c>
      <c r="BY138" s="732">
        <v>0</v>
      </c>
      <c r="BZ138" s="732">
        <v>0</v>
      </c>
      <c r="CA138" s="732">
        <v>0</v>
      </c>
      <c r="CB138" s="732">
        <v>0</v>
      </c>
      <c r="CC138" s="732">
        <v>0</v>
      </c>
      <c r="CG138" s="732">
        <v>0</v>
      </c>
      <c r="CH138" s="732">
        <v>32639</v>
      </c>
      <c r="CI138" s="732">
        <v>0</v>
      </c>
      <c r="CJ138" s="732">
        <v>4</v>
      </c>
      <c r="CK138" s="732">
        <v>0</v>
      </c>
      <c r="CL138" s="732">
        <v>0</v>
      </c>
      <c r="CN138" s="732">
        <v>0</v>
      </c>
      <c r="CO138" s="732">
        <v>1</v>
      </c>
      <c r="CP138" s="732">
        <v>0.23300000000000001</v>
      </c>
      <c r="CQ138" s="732">
        <v>12</v>
      </c>
      <c r="CR138" s="732">
        <v>158.52800000000002</v>
      </c>
      <c r="CS138" s="732">
        <v>0</v>
      </c>
      <c r="CT138" s="732">
        <v>0</v>
      </c>
      <c r="CU138" s="732">
        <v>0</v>
      </c>
      <c r="CV138" s="732">
        <v>0</v>
      </c>
      <c r="CW138" s="732">
        <v>0</v>
      </c>
      <c r="CX138" s="732">
        <v>0</v>
      </c>
      <c r="CY138" s="732">
        <v>0</v>
      </c>
      <c r="CZ138" s="732">
        <v>0</v>
      </c>
      <c r="DA138" s="732">
        <v>1</v>
      </c>
      <c r="DB138" s="732">
        <v>872340</v>
      </c>
      <c r="DC138" s="732">
        <v>0</v>
      </c>
      <c r="DD138" s="732">
        <v>0</v>
      </c>
      <c r="DE138" s="732">
        <v>222869</v>
      </c>
      <c r="DF138" s="732">
        <v>226542</v>
      </c>
      <c r="DG138" s="732">
        <v>170.363</v>
      </c>
      <c r="DH138" s="732">
        <v>0</v>
      </c>
      <c r="DI138" s="732">
        <v>3673</v>
      </c>
      <c r="DK138" s="732">
        <v>5392</v>
      </c>
      <c r="DL138" s="732">
        <v>0</v>
      </c>
      <c r="DM138" s="732">
        <v>202110</v>
      </c>
      <c r="DN138" s="732">
        <v>0</v>
      </c>
      <c r="DO138" s="732">
        <v>0</v>
      </c>
      <c r="DP138" s="732">
        <v>0</v>
      </c>
      <c r="DQ138" s="732">
        <v>0</v>
      </c>
      <c r="DR138" s="732">
        <v>0</v>
      </c>
      <c r="DS138" s="732">
        <v>0</v>
      </c>
      <c r="DT138" s="732">
        <v>0</v>
      </c>
      <c r="DU138" s="732">
        <v>0</v>
      </c>
      <c r="DV138" s="732">
        <v>0</v>
      </c>
      <c r="DW138" s="732">
        <v>0</v>
      </c>
      <c r="DX138" s="732">
        <v>0</v>
      </c>
      <c r="DY138" s="732">
        <v>0</v>
      </c>
      <c r="DZ138" s="732">
        <v>0</v>
      </c>
      <c r="EA138" s="732">
        <v>0</v>
      </c>
      <c r="EB138" s="732">
        <v>0</v>
      </c>
      <c r="EC138" s="732">
        <v>26.04</v>
      </c>
      <c r="ED138" s="732">
        <v>187360</v>
      </c>
      <c r="EE138" s="732">
        <v>0</v>
      </c>
      <c r="EF138" s="732">
        <v>0</v>
      </c>
      <c r="EG138" s="732">
        <v>0</v>
      </c>
      <c r="EH138" s="732">
        <v>14750</v>
      </c>
      <c r="EI138" s="732">
        <v>0</v>
      </c>
      <c r="EJ138" s="732">
        <v>0</v>
      </c>
      <c r="EK138" s="732">
        <v>0</v>
      </c>
      <c r="EL138" s="732">
        <v>0</v>
      </c>
      <c r="EM138" s="732">
        <v>0</v>
      </c>
      <c r="EN138" s="732">
        <v>0.45100000000000001</v>
      </c>
      <c r="EO138" s="732">
        <v>0</v>
      </c>
      <c r="EP138" s="732">
        <v>0</v>
      </c>
      <c r="EQ138" s="732">
        <v>0.45100000000000001</v>
      </c>
      <c r="ER138" s="732">
        <v>0</v>
      </c>
      <c r="ES138" s="732">
        <v>2.2549999999999999</v>
      </c>
      <c r="ET138" s="732">
        <v>5000</v>
      </c>
      <c r="EU138" s="732">
        <v>112446</v>
      </c>
      <c r="EV138" s="732">
        <v>0</v>
      </c>
      <c r="EW138" s="732">
        <v>0</v>
      </c>
      <c r="EX138" s="732">
        <v>0</v>
      </c>
      <c r="EZ138" s="732">
        <v>1409793</v>
      </c>
      <c r="FA138" s="732">
        <v>0</v>
      </c>
      <c r="FB138" s="732">
        <v>1522239</v>
      </c>
      <c r="FC138" s="732">
        <v>0.97326799999999991</v>
      </c>
      <c r="FD138" s="732">
        <v>0</v>
      </c>
      <c r="FE138" s="732">
        <v>217950</v>
      </c>
      <c r="FF138" s="732">
        <v>46433</v>
      </c>
      <c r="FG138" s="732">
        <v>5.6818E-2</v>
      </c>
      <c r="FH138" s="732">
        <v>5.1494999999999999E-2</v>
      </c>
      <c r="FI138" s="732">
        <v>0</v>
      </c>
      <c r="FJ138" s="732">
        <v>0</v>
      </c>
      <c r="FK138" s="732">
        <v>282.22000000000003</v>
      </c>
      <c r="FL138" s="732">
        <v>1819261</v>
      </c>
      <c r="FM138" s="732">
        <v>0</v>
      </c>
      <c r="FN138" s="732">
        <v>0</v>
      </c>
      <c r="FO138" s="732">
        <v>0</v>
      </c>
      <c r="FP138" s="732">
        <v>0</v>
      </c>
      <c r="FQ138" s="732">
        <v>0</v>
      </c>
      <c r="FR138" s="732">
        <v>0</v>
      </c>
      <c r="FS138" s="732">
        <v>0</v>
      </c>
      <c r="FT138" s="732">
        <v>0</v>
      </c>
      <c r="FU138" s="732">
        <v>0</v>
      </c>
      <c r="FV138" s="732">
        <v>0</v>
      </c>
      <c r="FW138" s="732">
        <v>0</v>
      </c>
      <c r="FX138" s="732">
        <v>0</v>
      </c>
      <c r="FY138" s="732">
        <v>0</v>
      </c>
      <c r="FZ138" s="732">
        <v>0</v>
      </c>
      <c r="GA138" s="732">
        <v>0</v>
      </c>
      <c r="GB138" s="732">
        <v>176792</v>
      </c>
      <c r="GC138" s="732">
        <v>176792</v>
      </c>
      <c r="GD138" s="732">
        <v>20.021000000000001</v>
      </c>
      <c r="GF138" s="732">
        <v>0</v>
      </c>
      <c r="GG138" s="732">
        <v>0</v>
      </c>
      <c r="GH138" s="732">
        <v>0</v>
      </c>
      <c r="GI138" s="732">
        <v>0</v>
      </c>
      <c r="GJ138" s="732">
        <v>0</v>
      </c>
      <c r="GK138" s="732">
        <v>5105</v>
      </c>
      <c r="GL138" s="732">
        <v>4357</v>
      </c>
      <c r="GM138" s="732">
        <v>0</v>
      </c>
      <c r="GN138" s="732">
        <v>0</v>
      </c>
      <c r="GO138" s="732">
        <v>0</v>
      </c>
      <c r="GP138" s="732">
        <v>1786622</v>
      </c>
      <c r="GQ138" s="732">
        <v>1786622</v>
      </c>
      <c r="GR138" s="732">
        <v>0</v>
      </c>
      <c r="GS138" s="732">
        <v>0</v>
      </c>
      <c r="GT138" s="732">
        <v>0</v>
      </c>
      <c r="HB138" s="732">
        <v>292382768</v>
      </c>
      <c r="HC138" s="732">
        <v>4.6019999999999998E-2</v>
      </c>
      <c r="HD138" s="732">
        <v>27639</v>
      </c>
      <c r="IE138" s="732">
        <v>0</v>
      </c>
    </row>
    <row r="139" spans="1:239" x14ac:dyDescent="0.2">
      <c r="A139" s="734">
        <v>152806</v>
      </c>
      <c r="B139" s="734">
        <v>31709</v>
      </c>
      <c r="C139" s="732">
        <v>35</v>
      </c>
      <c r="D139" s="732">
        <v>2021</v>
      </c>
      <c r="E139" s="732">
        <v>5392</v>
      </c>
      <c r="F139" s="732">
        <v>0</v>
      </c>
      <c r="G139" s="732">
        <v>136.453</v>
      </c>
      <c r="H139" s="732">
        <v>125.251</v>
      </c>
      <c r="I139" s="732">
        <v>125.251</v>
      </c>
      <c r="J139" s="732">
        <v>136.453</v>
      </c>
      <c r="K139" s="732">
        <v>0</v>
      </c>
      <c r="L139" s="732">
        <v>6541</v>
      </c>
      <c r="M139" s="732">
        <v>0</v>
      </c>
      <c r="N139" s="732">
        <v>0</v>
      </c>
      <c r="P139" s="732">
        <v>67.92</v>
      </c>
      <c r="Q139" s="732">
        <v>0</v>
      </c>
      <c r="R139" s="732">
        <v>27954</v>
      </c>
      <c r="S139" s="732">
        <v>411.57400000000001</v>
      </c>
      <c r="U139" s="732">
        <v>19555</v>
      </c>
      <c r="V139" s="732">
        <v>0</v>
      </c>
      <c r="W139" s="732">
        <v>0</v>
      </c>
      <c r="X139" s="732">
        <v>0</v>
      </c>
      <c r="Z139" s="732">
        <v>0</v>
      </c>
      <c r="AA139" s="732">
        <v>1</v>
      </c>
      <c r="AB139" s="732">
        <v>1</v>
      </c>
      <c r="AC139" s="732">
        <v>0</v>
      </c>
      <c r="AD139" s="732" t="s">
        <v>318</v>
      </c>
      <c r="AE139" s="732">
        <v>0</v>
      </c>
      <c r="AH139" s="732">
        <v>0</v>
      </c>
      <c r="AI139" s="732">
        <v>0</v>
      </c>
      <c r="AJ139" s="732">
        <v>5104</v>
      </c>
      <c r="AK139" s="732" t="s">
        <v>787</v>
      </c>
      <c r="AL139" s="732" t="s">
        <v>591</v>
      </c>
      <c r="AM139" s="732">
        <v>0</v>
      </c>
      <c r="AN139" s="732">
        <v>0</v>
      </c>
      <c r="AO139" s="732">
        <v>0</v>
      </c>
      <c r="AP139" s="732">
        <v>0</v>
      </c>
      <c r="AQ139" s="732">
        <v>0</v>
      </c>
      <c r="AR139" s="732">
        <v>0</v>
      </c>
      <c r="AS139" s="732">
        <v>0</v>
      </c>
      <c r="AT139" s="732">
        <v>0</v>
      </c>
      <c r="AU139" s="732">
        <v>0</v>
      </c>
      <c r="AV139" s="732">
        <v>-19588</v>
      </c>
      <c r="AW139" s="732">
        <v>0</v>
      </c>
      <c r="AX139" s="732">
        <v>1368088</v>
      </c>
      <c r="AY139" s="732">
        <v>888131</v>
      </c>
      <c r="AZ139" s="732">
        <v>27954</v>
      </c>
      <c r="BA139" s="732">
        <v>0</v>
      </c>
      <c r="BB139" s="732">
        <v>0</v>
      </c>
      <c r="BC139" s="732">
        <v>0</v>
      </c>
      <c r="BD139" s="732">
        <v>0</v>
      </c>
      <c r="BE139" s="732">
        <v>0</v>
      </c>
      <c r="BF139" s="732">
        <v>1152784</v>
      </c>
      <c r="BG139" s="732">
        <v>0</v>
      </c>
      <c r="BH139" s="732">
        <v>0</v>
      </c>
      <c r="BI139" s="732">
        <v>0</v>
      </c>
      <c r="BJ139" s="732">
        <v>12</v>
      </c>
      <c r="BK139" s="732">
        <v>0</v>
      </c>
      <c r="BL139" s="732">
        <v>0</v>
      </c>
      <c r="BM139" s="732">
        <v>0</v>
      </c>
      <c r="BN139" s="732">
        <v>0</v>
      </c>
      <c r="BO139" s="732">
        <v>0</v>
      </c>
      <c r="BP139" s="732">
        <v>0</v>
      </c>
      <c r="BQ139" s="732">
        <v>5392</v>
      </c>
      <c r="BR139" s="732">
        <v>1</v>
      </c>
      <c r="BS139" s="732">
        <v>0</v>
      </c>
      <c r="BT139" s="732">
        <v>0</v>
      </c>
      <c r="BU139" s="732">
        <v>0</v>
      </c>
      <c r="BV139" s="732">
        <v>0</v>
      </c>
      <c r="BW139" s="732">
        <v>0</v>
      </c>
      <c r="BX139" s="732">
        <v>0</v>
      </c>
      <c r="BY139" s="732">
        <v>0</v>
      </c>
      <c r="BZ139" s="732">
        <v>0</v>
      </c>
      <c r="CA139" s="732">
        <v>0</v>
      </c>
      <c r="CB139" s="732">
        <v>0</v>
      </c>
      <c r="CC139" s="732">
        <v>0</v>
      </c>
      <c r="CG139" s="732">
        <v>0</v>
      </c>
      <c r="CH139" s="732">
        <v>0</v>
      </c>
      <c r="CI139" s="732">
        <v>0</v>
      </c>
      <c r="CJ139" s="732">
        <v>4</v>
      </c>
      <c r="CK139" s="732">
        <v>0</v>
      </c>
      <c r="CL139" s="732">
        <v>0</v>
      </c>
      <c r="CN139" s="732">
        <v>0</v>
      </c>
      <c r="CO139" s="732">
        <v>1</v>
      </c>
      <c r="CP139" s="732">
        <v>0</v>
      </c>
      <c r="CQ139" s="732">
        <v>0</v>
      </c>
      <c r="CR139" s="732">
        <v>72.105000000000004</v>
      </c>
      <c r="CS139" s="732">
        <v>0</v>
      </c>
      <c r="CT139" s="732">
        <v>0</v>
      </c>
      <c r="CU139" s="732">
        <v>0</v>
      </c>
      <c r="CV139" s="732">
        <v>0</v>
      </c>
      <c r="CW139" s="732">
        <v>0</v>
      </c>
      <c r="CX139" s="732">
        <v>0</v>
      </c>
      <c r="CY139" s="732">
        <v>0</v>
      </c>
      <c r="CZ139" s="732">
        <v>0</v>
      </c>
      <c r="DA139" s="732">
        <v>1</v>
      </c>
      <c r="DB139" s="732">
        <v>819267</v>
      </c>
      <c r="DC139" s="732">
        <v>0</v>
      </c>
      <c r="DD139" s="732">
        <v>0</v>
      </c>
      <c r="DE139" s="732">
        <v>78056</v>
      </c>
      <c r="DF139" s="732">
        <v>78056</v>
      </c>
      <c r="DG139" s="732">
        <v>59.667000000000002</v>
      </c>
      <c r="DH139" s="732">
        <v>0</v>
      </c>
      <c r="DI139" s="732">
        <v>0</v>
      </c>
      <c r="DK139" s="732">
        <v>5392</v>
      </c>
      <c r="DL139" s="732">
        <v>0</v>
      </c>
      <c r="DM139" s="732">
        <v>287124</v>
      </c>
      <c r="DN139" s="732">
        <v>0</v>
      </c>
      <c r="DO139" s="732">
        <v>0</v>
      </c>
      <c r="DP139" s="732">
        <v>0</v>
      </c>
      <c r="DQ139" s="732">
        <v>0</v>
      </c>
      <c r="DR139" s="732">
        <v>0</v>
      </c>
      <c r="DS139" s="732">
        <v>0</v>
      </c>
      <c r="DT139" s="732">
        <v>0</v>
      </c>
      <c r="DU139" s="732">
        <v>0</v>
      </c>
      <c r="DV139" s="732">
        <v>0</v>
      </c>
      <c r="DW139" s="732">
        <v>0</v>
      </c>
      <c r="DX139" s="732">
        <v>0</v>
      </c>
      <c r="DY139" s="732">
        <v>0</v>
      </c>
      <c r="DZ139" s="732">
        <v>0</v>
      </c>
      <c r="EA139" s="732">
        <v>0</v>
      </c>
      <c r="EB139" s="732">
        <v>0</v>
      </c>
      <c r="EC139" s="732">
        <v>8.1910000000000007</v>
      </c>
      <c r="ED139" s="732">
        <v>58935</v>
      </c>
      <c r="EE139" s="732">
        <v>0</v>
      </c>
      <c r="EF139" s="732">
        <v>0</v>
      </c>
      <c r="EG139" s="732">
        <v>0</v>
      </c>
      <c r="EH139" s="732">
        <v>228189</v>
      </c>
      <c r="EI139" s="732">
        <v>0</v>
      </c>
      <c r="EJ139" s="732">
        <v>0</v>
      </c>
      <c r="EK139" s="732">
        <v>10.562000000000001</v>
      </c>
      <c r="EL139" s="732">
        <v>0</v>
      </c>
      <c r="EM139" s="732">
        <v>0</v>
      </c>
      <c r="EN139" s="732">
        <v>0.64</v>
      </c>
      <c r="EO139" s="732">
        <v>0</v>
      </c>
      <c r="EP139" s="732">
        <v>0</v>
      </c>
      <c r="EQ139" s="732">
        <v>11.202</v>
      </c>
      <c r="ER139" s="732">
        <v>0</v>
      </c>
      <c r="ES139" s="732">
        <v>34.886000000000003</v>
      </c>
      <c r="ET139" s="732">
        <v>0</v>
      </c>
      <c r="EU139" s="732">
        <v>27954</v>
      </c>
      <c r="EV139" s="732">
        <v>0</v>
      </c>
      <c r="EW139" s="732">
        <v>0</v>
      </c>
      <c r="EX139" s="732">
        <v>0</v>
      </c>
      <c r="EZ139" s="732">
        <v>1156493</v>
      </c>
      <c r="FA139" s="732">
        <v>0</v>
      </c>
      <c r="FB139" s="732">
        <v>1184447</v>
      </c>
      <c r="FC139" s="732">
        <v>0.97326799999999991</v>
      </c>
      <c r="FD139" s="732">
        <v>0</v>
      </c>
      <c r="FE139" s="732">
        <v>174433</v>
      </c>
      <c r="FF139" s="732">
        <v>37162</v>
      </c>
      <c r="FG139" s="732">
        <v>5.6818E-2</v>
      </c>
      <c r="FH139" s="732">
        <v>5.1494999999999999E-2</v>
      </c>
      <c r="FI139" s="732">
        <v>0</v>
      </c>
      <c r="FJ139" s="732">
        <v>0</v>
      </c>
      <c r="FK139" s="732">
        <v>225.87100000000001</v>
      </c>
      <c r="FL139" s="732">
        <v>0</v>
      </c>
      <c r="FM139" s="732">
        <v>0</v>
      </c>
      <c r="FN139" s="732">
        <v>0</v>
      </c>
      <c r="FO139" s="732">
        <v>0</v>
      </c>
      <c r="FP139" s="732">
        <v>0</v>
      </c>
      <c r="FQ139" s="732">
        <v>0</v>
      </c>
      <c r="FR139" s="732">
        <v>0</v>
      </c>
      <c r="FS139" s="732">
        <v>0</v>
      </c>
      <c r="FT139" s="732">
        <v>0</v>
      </c>
      <c r="FU139" s="732">
        <v>0</v>
      </c>
      <c r="FV139" s="732">
        <v>0</v>
      </c>
      <c r="FW139" s="732">
        <v>0</v>
      </c>
      <c r="FX139" s="732">
        <v>0</v>
      </c>
      <c r="FY139" s="732">
        <v>0</v>
      </c>
      <c r="FZ139" s="732">
        <v>0</v>
      </c>
      <c r="GA139" s="732">
        <v>0</v>
      </c>
      <c r="GB139" s="732">
        <v>0</v>
      </c>
      <c r="GC139" s="732">
        <v>0</v>
      </c>
      <c r="GD139" s="732">
        <v>0</v>
      </c>
      <c r="GF139" s="732">
        <v>0</v>
      </c>
      <c r="GG139" s="732">
        <v>0</v>
      </c>
      <c r="GH139" s="732">
        <v>0</v>
      </c>
      <c r="GI139" s="732">
        <v>0</v>
      </c>
      <c r="GJ139" s="732">
        <v>0</v>
      </c>
      <c r="GK139" s="732">
        <v>0</v>
      </c>
      <c r="GL139" s="732">
        <v>0</v>
      </c>
      <c r="GM139" s="732">
        <v>0</v>
      </c>
      <c r="GN139" s="732">
        <v>0</v>
      </c>
      <c r="GO139" s="732">
        <v>0</v>
      </c>
      <c r="GP139" s="732">
        <v>1396042</v>
      </c>
      <c r="GQ139" s="732">
        <v>1396042</v>
      </c>
      <c r="GR139" s="732">
        <v>0</v>
      </c>
      <c r="GS139" s="732">
        <v>0</v>
      </c>
      <c r="GT139" s="732">
        <v>0</v>
      </c>
      <c r="HB139" s="732">
        <v>0</v>
      </c>
      <c r="HC139" s="732">
        <v>0</v>
      </c>
      <c r="HD139" s="732">
        <v>0</v>
      </c>
      <c r="IE139" s="732">
        <v>0</v>
      </c>
    </row>
    <row r="140" spans="1:239" x14ac:dyDescent="0.2">
      <c r="A140" s="734">
        <v>161801</v>
      </c>
      <c r="B140" s="734">
        <v>31709</v>
      </c>
      <c r="C140" s="732">
        <v>35</v>
      </c>
      <c r="D140" s="732">
        <v>2021</v>
      </c>
      <c r="E140" s="732">
        <v>5392</v>
      </c>
      <c r="F140" s="732">
        <v>0</v>
      </c>
      <c r="G140" s="732">
        <v>184.96200000000002</v>
      </c>
      <c r="H140" s="732">
        <v>175.41800000000001</v>
      </c>
      <c r="I140" s="732">
        <v>175.41800000000001</v>
      </c>
      <c r="J140" s="732">
        <v>184.96200000000002</v>
      </c>
      <c r="K140" s="732">
        <v>0</v>
      </c>
      <c r="L140" s="732">
        <v>6541</v>
      </c>
      <c r="M140" s="732">
        <v>0</v>
      </c>
      <c r="N140" s="732">
        <v>0</v>
      </c>
      <c r="P140" s="732">
        <v>212.14200000000002</v>
      </c>
      <c r="Q140" s="732">
        <v>0</v>
      </c>
      <c r="R140" s="732">
        <v>87312</v>
      </c>
      <c r="S140" s="732">
        <v>411.57400000000001</v>
      </c>
      <c r="U140" s="732">
        <v>61079</v>
      </c>
      <c r="V140" s="732">
        <v>56.153000000000006</v>
      </c>
      <c r="W140" s="732">
        <v>36730</v>
      </c>
      <c r="X140" s="732">
        <v>36730</v>
      </c>
      <c r="Z140" s="732">
        <v>0</v>
      </c>
      <c r="AA140" s="732">
        <v>1</v>
      </c>
      <c r="AB140" s="732">
        <v>1</v>
      </c>
      <c r="AC140" s="732">
        <v>0</v>
      </c>
      <c r="AD140" s="732" t="s">
        <v>318</v>
      </c>
      <c r="AE140" s="732">
        <v>0</v>
      </c>
      <c r="AH140" s="732">
        <v>0</v>
      </c>
      <c r="AI140" s="732">
        <v>0</v>
      </c>
      <c r="AJ140" s="732">
        <v>5104</v>
      </c>
      <c r="AK140" s="732" t="s">
        <v>787</v>
      </c>
      <c r="AL140" s="732" t="s">
        <v>5</v>
      </c>
      <c r="AM140" s="732">
        <v>0</v>
      </c>
      <c r="AN140" s="732">
        <v>0</v>
      </c>
      <c r="AO140" s="732">
        <v>0</v>
      </c>
      <c r="AP140" s="732">
        <v>0</v>
      </c>
      <c r="AQ140" s="732">
        <v>0</v>
      </c>
      <c r="AR140" s="732">
        <v>0</v>
      </c>
      <c r="AS140" s="732">
        <v>0</v>
      </c>
      <c r="AT140" s="732">
        <v>0</v>
      </c>
      <c r="AU140" s="732">
        <v>0</v>
      </c>
      <c r="AV140" s="732">
        <v>-62968</v>
      </c>
      <c r="AW140" s="732">
        <v>1937224</v>
      </c>
      <c r="AX140" s="732">
        <v>1903993</v>
      </c>
      <c r="AY140" s="732">
        <v>1275287</v>
      </c>
      <c r="AZ140" s="732">
        <v>87312</v>
      </c>
      <c r="BA140" s="732">
        <v>0</v>
      </c>
      <c r="BB140" s="732">
        <v>3902</v>
      </c>
      <c r="BC140" s="732">
        <v>3902</v>
      </c>
      <c r="BD140" s="732">
        <v>4.9710000000000001</v>
      </c>
      <c r="BE140" s="732">
        <v>0</v>
      </c>
      <c r="BF140" s="732">
        <v>1644324</v>
      </c>
      <c r="BG140" s="732">
        <v>0</v>
      </c>
      <c r="BH140" s="732">
        <v>0</v>
      </c>
      <c r="BI140" s="732">
        <v>0</v>
      </c>
      <c r="BJ140" s="732">
        <v>12</v>
      </c>
      <c r="BK140" s="732">
        <v>0</v>
      </c>
      <c r="BL140" s="732">
        <v>0</v>
      </c>
      <c r="BM140" s="732">
        <v>0</v>
      </c>
      <c r="BN140" s="732">
        <v>0</v>
      </c>
      <c r="BO140" s="732">
        <v>0</v>
      </c>
      <c r="BP140" s="732">
        <v>0</v>
      </c>
      <c r="BQ140" s="732">
        <v>5392</v>
      </c>
      <c r="BR140" s="732">
        <v>1</v>
      </c>
      <c r="BS140" s="732">
        <v>0</v>
      </c>
      <c r="BT140" s="732">
        <v>0</v>
      </c>
      <c r="BU140" s="732">
        <v>0</v>
      </c>
      <c r="BV140" s="732">
        <v>0</v>
      </c>
      <c r="BW140" s="732">
        <v>0</v>
      </c>
      <c r="BX140" s="732">
        <v>0</v>
      </c>
      <c r="BY140" s="732">
        <v>0</v>
      </c>
      <c r="BZ140" s="732">
        <v>0</v>
      </c>
      <c r="CA140" s="732">
        <v>0</v>
      </c>
      <c r="CB140" s="732">
        <v>0</v>
      </c>
      <c r="CC140" s="732">
        <v>0</v>
      </c>
      <c r="CG140" s="732">
        <v>0</v>
      </c>
      <c r="CH140" s="732">
        <v>33231</v>
      </c>
      <c r="CI140" s="732">
        <v>0</v>
      </c>
      <c r="CJ140" s="732">
        <v>4</v>
      </c>
      <c r="CK140" s="732">
        <v>0</v>
      </c>
      <c r="CL140" s="732">
        <v>0</v>
      </c>
      <c r="CN140" s="732">
        <v>0</v>
      </c>
      <c r="CO140" s="732">
        <v>1</v>
      </c>
      <c r="CP140" s="732">
        <v>0</v>
      </c>
      <c r="CQ140" s="732">
        <v>0</v>
      </c>
      <c r="CR140" s="732">
        <v>200.666</v>
      </c>
      <c r="CS140" s="732">
        <v>0</v>
      </c>
      <c r="CT140" s="732">
        <v>0</v>
      </c>
      <c r="CU140" s="732">
        <v>0</v>
      </c>
      <c r="CV140" s="732">
        <v>0</v>
      </c>
      <c r="CW140" s="732">
        <v>0</v>
      </c>
      <c r="CX140" s="732">
        <v>0</v>
      </c>
      <c r="CY140" s="732">
        <v>0</v>
      </c>
      <c r="CZ140" s="732">
        <v>0</v>
      </c>
      <c r="DA140" s="732">
        <v>1</v>
      </c>
      <c r="DB140" s="732">
        <v>1147409</v>
      </c>
      <c r="DC140" s="732">
        <v>0</v>
      </c>
      <c r="DD140" s="732">
        <v>0</v>
      </c>
      <c r="DE140" s="732">
        <v>279897</v>
      </c>
      <c r="DF140" s="732">
        <v>279897</v>
      </c>
      <c r="DG140" s="732">
        <v>213.95600000000002</v>
      </c>
      <c r="DH140" s="732">
        <v>0</v>
      </c>
      <c r="DI140" s="732">
        <v>0</v>
      </c>
      <c r="DK140" s="732">
        <v>5392</v>
      </c>
      <c r="DL140" s="732">
        <v>0</v>
      </c>
      <c r="DM140" s="732">
        <v>221549</v>
      </c>
      <c r="DN140" s="732">
        <v>0</v>
      </c>
      <c r="DO140" s="732">
        <v>0</v>
      </c>
      <c r="DP140" s="732">
        <v>0</v>
      </c>
      <c r="DQ140" s="732">
        <v>0</v>
      </c>
      <c r="DR140" s="732">
        <v>0</v>
      </c>
      <c r="DS140" s="732">
        <v>0</v>
      </c>
      <c r="DT140" s="732">
        <v>0</v>
      </c>
      <c r="DU140" s="732">
        <v>0</v>
      </c>
      <c r="DV140" s="732">
        <v>0</v>
      </c>
      <c r="DW140" s="732">
        <v>0</v>
      </c>
      <c r="DX140" s="732">
        <v>0</v>
      </c>
      <c r="DY140" s="732">
        <v>0</v>
      </c>
      <c r="DZ140" s="732">
        <v>0</v>
      </c>
      <c r="EA140" s="732">
        <v>0</v>
      </c>
      <c r="EB140" s="732">
        <v>0</v>
      </c>
      <c r="EC140" s="732">
        <v>3.1880000000000002</v>
      </c>
      <c r="ED140" s="732">
        <v>22938</v>
      </c>
      <c r="EE140" s="732">
        <v>0</v>
      </c>
      <c r="EF140" s="732">
        <v>0</v>
      </c>
      <c r="EG140" s="732">
        <v>0</v>
      </c>
      <c r="EH140" s="732">
        <v>198611</v>
      </c>
      <c r="EI140" s="732">
        <v>0</v>
      </c>
      <c r="EJ140" s="732">
        <v>0</v>
      </c>
      <c r="EK140" s="732">
        <v>8.6780000000000008</v>
      </c>
      <c r="EL140" s="732">
        <v>0</v>
      </c>
      <c r="EM140" s="732">
        <v>0</v>
      </c>
      <c r="EN140" s="732">
        <v>0.86599999999999999</v>
      </c>
      <c r="EO140" s="732">
        <v>0</v>
      </c>
      <c r="EP140" s="732">
        <v>0</v>
      </c>
      <c r="EQ140" s="732">
        <v>9.5440000000000005</v>
      </c>
      <c r="ER140" s="732">
        <v>0</v>
      </c>
      <c r="ES140" s="732">
        <v>30.364000000000001</v>
      </c>
      <c r="ET140" s="732">
        <v>0</v>
      </c>
      <c r="EU140" s="732">
        <v>87312</v>
      </c>
      <c r="EV140" s="732">
        <v>0</v>
      </c>
      <c r="EW140" s="732">
        <v>0</v>
      </c>
      <c r="EX140" s="732">
        <v>0</v>
      </c>
      <c r="EZ140" s="732">
        <v>1602175</v>
      </c>
      <c r="FA140" s="732">
        <v>0</v>
      </c>
      <c r="FB140" s="732">
        <v>1689487</v>
      </c>
      <c r="FC140" s="732">
        <v>0.97326799999999991</v>
      </c>
      <c r="FD140" s="732">
        <v>0</v>
      </c>
      <c r="FE140" s="732">
        <v>248811</v>
      </c>
      <c r="FF140" s="732">
        <v>53007</v>
      </c>
      <c r="FG140" s="732">
        <v>5.6818E-2</v>
      </c>
      <c r="FH140" s="732">
        <v>5.1494999999999999E-2</v>
      </c>
      <c r="FI140" s="732">
        <v>0</v>
      </c>
      <c r="FJ140" s="732">
        <v>0</v>
      </c>
      <c r="FK140" s="732">
        <v>322.18100000000004</v>
      </c>
      <c r="FL140" s="732">
        <v>2024536</v>
      </c>
      <c r="FM140" s="732">
        <v>0</v>
      </c>
      <c r="FN140" s="732">
        <v>0</v>
      </c>
      <c r="FO140" s="732">
        <v>0</v>
      </c>
      <c r="FP140" s="732">
        <v>0</v>
      </c>
      <c r="FQ140" s="732">
        <v>0</v>
      </c>
      <c r="FR140" s="732">
        <v>0</v>
      </c>
      <c r="FS140" s="732">
        <v>0</v>
      </c>
      <c r="FT140" s="732">
        <v>0</v>
      </c>
      <c r="FU140" s="732">
        <v>0</v>
      </c>
      <c r="FV140" s="732">
        <v>0</v>
      </c>
      <c r="FW140" s="732">
        <v>0</v>
      </c>
      <c r="FX140" s="732">
        <v>0</v>
      </c>
      <c r="FY140" s="732">
        <v>0</v>
      </c>
      <c r="FZ140" s="732">
        <v>0</v>
      </c>
      <c r="GA140" s="732">
        <v>0</v>
      </c>
      <c r="GB140" s="732">
        <v>0</v>
      </c>
      <c r="GC140" s="732">
        <v>0</v>
      </c>
      <c r="GD140" s="732">
        <v>0</v>
      </c>
      <c r="GF140" s="732">
        <v>0</v>
      </c>
      <c r="GG140" s="732">
        <v>0</v>
      </c>
      <c r="GH140" s="732">
        <v>0</v>
      </c>
      <c r="GI140" s="732">
        <v>0</v>
      </c>
      <c r="GJ140" s="732">
        <v>0</v>
      </c>
      <c r="GK140" s="732">
        <v>4957</v>
      </c>
      <c r="GL140" s="732">
        <v>5949</v>
      </c>
      <c r="GM140" s="732">
        <v>0</v>
      </c>
      <c r="GN140" s="732">
        <v>0</v>
      </c>
      <c r="GO140" s="732">
        <v>0</v>
      </c>
      <c r="GP140" s="732">
        <v>1991305</v>
      </c>
      <c r="GQ140" s="732">
        <v>1991305</v>
      </c>
      <c r="GR140" s="732">
        <v>0</v>
      </c>
      <c r="GS140" s="732">
        <v>0</v>
      </c>
      <c r="GT140" s="732">
        <v>0</v>
      </c>
      <c r="HB140" s="732">
        <v>292382768</v>
      </c>
      <c r="HC140" s="732">
        <v>4.6019999999999998E-2</v>
      </c>
      <c r="HD140" s="732">
        <v>33231</v>
      </c>
      <c r="IE140" s="732">
        <v>0</v>
      </c>
    </row>
    <row r="141" spans="1:239" x14ac:dyDescent="0.2">
      <c r="A141" s="734">
        <v>161802</v>
      </c>
      <c r="B141" s="734">
        <v>31709</v>
      </c>
      <c r="C141" s="732">
        <v>35</v>
      </c>
      <c r="D141" s="732">
        <v>2021</v>
      </c>
      <c r="E141" s="732">
        <v>5392</v>
      </c>
      <c r="F141" s="732">
        <v>0</v>
      </c>
      <c r="G141" s="732">
        <v>757.61800000000005</v>
      </c>
      <c r="H141" s="732">
        <v>708.26800000000003</v>
      </c>
      <c r="I141" s="732">
        <v>708.26800000000003</v>
      </c>
      <c r="J141" s="732">
        <v>757.61800000000005</v>
      </c>
      <c r="K141" s="732">
        <v>0</v>
      </c>
      <c r="L141" s="732">
        <v>6541</v>
      </c>
      <c r="M141" s="732">
        <v>0</v>
      </c>
      <c r="N141" s="732">
        <v>0</v>
      </c>
      <c r="P141" s="732">
        <v>756.54300000000001</v>
      </c>
      <c r="Q141" s="732">
        <v>0</v>
      </c>
      <c r="R141" s="732">
        <v>311373</v>
      </c>
      <c r="S141" s="732">
        <v>411.57400000000001</v>
      </c>
      <c r="U141" s="732">
        <v>217816</v>
      </c>
      <c r="V141" s="732">
        <v>64.121000000000009</v>
      </c>
      <c r="W141" s="732">
        <v>41942</v>
      </c>
      <c r="X141" s="732">
        <v>41942</v>
      </c>
      <c r="Z141" s="732">
        <v>0</v>
      </c>
      <c r="AA141" s="732">
        <v>1</v>
      </c>
      <c r="AB141" s="732">
        <v>1</v>
      </c>
      <c r="AC141" s="732">
        <v>0</v>
      </c>
      <c r="AD141" s="732" t="s">
        <v>318</v>
      </c>
      <c r="AE141" s="732">
        <v>0</v>
      </c>
      <c r="AH141" s="732">
        <v>0</v>
      </c>
      <c r="AI141" s="732">
        <v>0</v>
      </c>
      <c r="AJ141" s="732">
        <v>5104</v>
      </c>
      <c r="AK141" s="732" t="s">
        <v>787</v>
      </c>
      <c r="AL141" s="732" t="s">
        <v>361</v>
      </c>
      <c r="AM141" s="732">
        <v>0</v>
      </c>
      <c r="AN141" s="732">
        <v>0</v>
      </c>
      <c r="AO141" s="732">
        <v>0</v>
      </c>
      <c r="AP141" s="732">
        <v>0</v>
      </c>
      <c r="AQ141" s="732">
        <v>0</v>
      </c>
      <c r="AR141" s="732">
        <v>0</v>
      </c>
      <c r="AS141" s="732">
        <v>0</v>
      </c>
      <c r="AT141" s="732">
        <v>0</v>
      </c>
      <c r="AU141" s="732">
        <v>0</v>
      </c>
      <c r="AV141" s="732">
        <v>-169893</v>
      </c>
      <c r="AW141" s="732">
        <v>7758164</v>
      </c>
      <c r="AX141" s="732">
        <v>7575942</v>
      </c>
      <c r="AY141" s="732">
        <v>4720239</v>
      </c>
      <c r="AZ141" s="732">
        <v>357480</v>
      </c>
      <c r="BA141" s="732">
        <v>0</v>
      </c>
      <c r="BB141" s="732">
        <v>0</v>
      </c>
      <c r="BC141" s="732">
        <v>0</v>
      </c>
      <c r="BD141" s="732">
        <v>0</v>
      </c>
      <c r="BE141" s="732">
        <v>0</v>
      </c>
      <c r="BF141" s="732">
        <v>6512962</v>
      </c>
      <c r="BG141" s="732">
        <v>0</v>
      </c>
      <c r="BH141" s="732">
        <v>167.66300000000001</v>
      </c>
      <c r="BI141" s="732">
        <v>46107</v>
      </c>
      <c r="BJ141" s="732">
        <v>12</v>
      </c>
      <c r="BK141" s="732">
        <v>0</v>
      </c>
      <c r="BL141" s="732">
        <v>0</v>
      </c>
      <c r="BM141" s="732">
        <v>0</v>
      </c>
      <c r="BN141" s="732">
        <v>0</v>
      </c>
      <c r="BO141" s="732">
        <v>0</v>
      </c>
      <c r="BP141" s="732">
        <v>0</v>
      </c>
      <c r="BQ141" s="732">
        <v>5392</v>
      </c>
      <c r="BR141" s="732">
        <v>1</v>
      </c>
      <c r="BS141" s="732">
        <v>0</v>
      </c>
      <c r="BT141" s="732">
        <v>0</v>
      </c>
      <c r="BU141" s="732">
        <v>0</v>
      </c>
      <c r="BV141" s="732">
        <v>0</v>
      </c>
      <c r="BW141" s="732">
        <v>0</v>
      </c>
      <c r="BX141" s="732">
        <v>0</v>
      </c>
      <c r="BY141" s="732">
        <v>0</v>
      </c>
      <c r="BZ141" s="732">
        <v>0</v>
      </c>
      <c r="CA141" s="732">
        <v>0</v>
      </c>
      <c r="CB141" s="732">
        <v>0</v>
      </c>
      <c r="CC141" s="732">
        <v>0</v>
      </c>
      <c r="CG141" s="732">
        <v>0</v>
      </c>
      <c r="CH141" s="732">
        <v>136115</v>
      </c>
      <c r="CI141" s="732">
        <v>0</v>
      </c>
      <c r="CJ141" s="732">
        <v>4</v>
      </c>
      <c r="CK141" s="732">
        <v>0</v>
      </c>
      <c r="CL141" s="732">
        <v>0</v>
      </c>
      <c r="CN141" s="732">
        <v>0</v>
      </c>
      <c r="CO141" s="732">
        <v>1</v>
      </c>
      <c r="CP141" s="732">
        <v>0</v>
      </c>
      <c r="CQ141" s="732">
        <v>0</v>
      </c>
      <c r="CR141" s="732">
        <v>730.69</v>
      </c>
      <c r="CS141" s="732">
        <v>0</v>
      </c>
      <c r="CT141" s="732">
        <v>0</v>
      </c>
      <c r="CU141" s="732">
        <v>0</v>
      </c>
      <c r="CV141" s="732">
        <v>0</v>
      </c>
      <c r="CW141" s="732">
        <v>0</v>
      </c>
      <c r="CX141" s="732">
        <v>0</v>
      </c>
      <c r="CY141" s="732">
        <v>0</v>
      </c>
      <c r="CZ141" s="732">
        <v>0</v>
      </c>
      <c r="DA141" s="732">
        <v>1</v>
      </c>
      <c r="DB141" s="732">
        <v>4632781</v>
      </c>
      <c r="DC141" s="732">
        <v>0</v>
      </c>
      <c r="DD141" s="732">
        <v>0</v>
      </c>
      <c r="DE141" s="732">
        <v>846555</v>
      </c>
      <c r="DF141" s="732">
        <v>846555</v>
      </c>
      <c r="DG141" s="732">
        <v>647.11400000000003</v>
      </c>
      <c r="DH141" s="732">
        <v>0</v>
      </c>
      <c r="DI141" s="732">
        <v>0</v>
      </c>
      <c r="DK141" s="732">
        <v>5392</v>
      </c>
      <c r="DL141" s="732">
        <v>0</v>
      </c>
      <c r="DM141" s="732">
        <v>903647</v>
      </c>
      <c r="DN141" s="732">
        <v>0</v>
      </c>
      <c r="DO141" s="732">
        <v>0</v>
      </c>
      <c r="DP141" s="732">
        <v>0</v>
      </c>
      <c r="DQ141" s="732">
        <v>0</v>
      </c>
      <c r="DR141" s="732">
        <v>0</v>
      </c>
      <c r="DS141" s="732">
        <v>0</v>
      </c>
      <c r="DT141" s="732">
        <v>0</v>
      </c>
      <c r="DU141" s="732">
        <v>0</v>
      </c>
      <c r="DV141" s="732">
        <v>0</v>
      </c>
      <c r="DW141" s="732">
        <v>0</v>
      </c>
      <c r="DX141" s="732">
        <v>0</v>
      </c>
      <c r="DY141" s="732">
        <v>0</v>
      </c>
      <c r="DZ141" s="732">
        <v>0</v>
      </c>
      <c r="EA141" s="732">
        <v>0</v>
      </c>
      <c r="EB141" s="732">
        <v>0</v>
      </c>
      <c r="EC141" s="732">
        <v>69.671999999999997</v>
      </c>
      <c r="ED141" s="732">
        <v>501297</v>
      </c>
      <c r="EE141" s="732">
        <v>0</v>
      </c>
      <c r="EF141" s="732">
        <v>0</v>
      </c>
      <c r="EG141" s="732">
        <v>0</v>
      </c>
      <c r="EH141" s="732">
        <v>402350</v>
      </c>
      <c r="EI141" s="732">
        <v>0</v>
      </c>
      <c r="EJ141" s="732">
        <v>0</v>
      </c>
      <c r="EK141" s="732">
        <v>16.097000000000001</v>
      </c>
      <c r="EL141" s="732">
        <v>0</v>
      </c>
      <c r="EM141" s="732">
        <v>0.95200000000000007</v>
      </c>
      <c r="EN141" s="732">
        <v>2.073</v>
      </c>
      <c r="EO141" s="732">
        <v>0</v>
      </c>
      <c r="EP141" s="732">
        <v>0</v>
      </c>
      <c r="EQ141" s="732">
        <v>19.122</v>
      </c>
      <c r="ER141" s="732">
        <v>0</v>
      </c>
      <c r="ES141" s="732">
        <v>61.512</v>
      </c>
      <c r="ET141" s="732">
        <v>0</v>
      </c>
      <c r="EU141" s="732">
        <v>357480</v>
      </c>
      <c r="EV141" s="732">
        <v>0</v>
      </c>
      <c r="EW141" s="732">
        <v>0</v>
      </c>
      <c r="EX141" s="732">
        <v>0</v>
      </c>
      <c r="EZ141" s="732">
        <v>6380476</v>
      </c>
      <c r="FA141" s="732">
        <v>0</v>
      </c>
      <c r="FB141" s="732">
        <v>6737956</v>
      </c>
      <c r="FC141" s="732">
        <v>0.97326799999999991</v>
      </c>
      <c r="FD141" s="732">
        <v>0</v>
      </c>
      <c r="FE141" s="732">
        <v>985510</v>
      </c>
      <c r="FF141" s="732">
        <v>209956</v>
      </c>
      <c r="FG141" s="732">
        <v>5.6818E-2</v>
      </c>
      <c r="FH141" s="732">
        <v>5.1494999999999999E-2</v>
      </c>
      <c r="FI141" s="732">
        <v>0</v>
      </c>
      <c r="FJ141" s="732">
        <v>0</v>
      </c>
      <c r="FK141" s="732">
        <v>1276.1200000000001</v>
      </c>
      <c r="FL141" s="732">
        <v>8069537</v>
      </c>
      <c r="FM141" s="732">
        <v>0</v>
      </c>
      <c r="FN141" s="732">
        <v>0</v>
      </c>
      <c r="FO141" s="732">
        <v>0</v>
      </c>
      <c r="FP141" s="732">
        <v>0</v>
      </c>
      <c r="FQ141" s="732">
        <v>0</v>
      </c>
      <c r="FR141" s="732">
        <v>0</v>
      </c>
      <c r="FS141" s="732">
        <v>0</v>
      </c>
      <c r="FT141" s="732">
        <v>0</v>
      </c>
      <c r="FU141" s="732">
        <v>0</v>
      </c>
      <c r="FV141" s="732">
        <v>0</v>
      </c>
      <c r="FW141" s="732">
        <v>0</v>
      </c>
      <c r="FX141" s="732">
        <v>0</v>
      </c>
      <c r="FY141" s="732">
        <v>0</v>
      </c>
      <c r="FZ141" s="732">
        <v>0</v>
      </c>
      <c r="GA141" s="732">
        <v>0</v>
      </c>
      <c r="GB141" s="732">
        <v>266924</v>
      </c>
      <c r="GC141" s="732">
        <v>266924</v>
      </c>
      <c r="GD141" s="732">
        <v>30.228000000000002</v>
      </c>
      <c r="GF141" s="732">
        <v>0</v>
      </c>
      <c r="GG141" s="732">
        <v>0</v>
      </c>
      <c r="GH141" s="732">
        <v>0</v>
      </c>
      <c r="GI141" s="732">
        <v>0</v>
      </c>
      <c r="GJ141" s="732">
        <v>0</v>
      </c>
      <c r="GK141" s="732">
        <v>5181</v>
      </c>
      <c r="GL141" s="732">
        <v>11424</v>
      </c>
      <c r="GM141" s="732">
        <v>0</v>
      </c>
      <c r="GN141" s="732">
        <v>0</v>
      </c>
      <c r="GO141" s="732">
        <v>0</v>
      </c>
      <c r="GP141" s="732">
        <v>7933422</v>
      </c>
      <c r="GQ141" s="732">
        <v>7933422</v>
      </c>
      <c r="GR141" s="732">
        <v>0</v>
      </c>
      <c r="GS141" s="732">
        <v>0</v>
      </c>
      <c r="GT141" s="732">
        <v>0</v>
      </c>
      <c r="HB141" s="732">
        <v>292382768</v>
      </c>
      <c r="HC141" s="732">
        <v>4.6019999999999998E-2</v>
      </c>
      <c r="HD141" s="732">
        <v>136115</v>
      </c>
      <c r="IE141" s="732">
        <v>0</v>
      </c>
    </row>
    <row r="142" spans="1:239" x14ac:dyDescent="0.2">
      <c r="A142" s="734">
        <v>161807</v>
      </c>
      <c r="B142" s="734">
        <v>31709</v>
      </c>
      <c r="C142" s="732">
        <v>35</v>
      </c>
      <c r="D142" s="732">
        <v>2021</v>
      </c>
      <c r="E142" s="732">
        <v>5392</v>
      </c>
      <c r="F142" s="732">
        <v>0</v>
      </c>
      <c r="G142" s="732">
        <v>9693.3630000000012</v>
      </c>
      <c r="H142" s="732">
        <v>8891.1110000000008</v>
      </c>
      <c r="I142" s="732">
        <v>8891.1110000000008</v>
      </c>
      <c r="J142" s="732">
        <v>9693.3630000000012</v>
      </c>
      <c r="K142" s="732">
        <v>0</v>
      </c>
      <c r="L142" s="732">
        <v>6541</v>
      </c>
      <c r="M142" s="732">
        <v>0</v>
      </c>
      <c r="N142" s="732">
        <v>0</v>
      </c>
      <c r="P142" s="732">
        <v>9156.4750000000004</v>
      </c>
      <c r="Q142" s="732">
        <v>0</v>
      </c>
      <c r="R142" s="732">
        <v>3768567</v>
      </c>
      <c r="S142" s="732">
        <v>411.57400000000001</v>
      </c>
      <c r="U142" s="732">
        <v>2636233</v>
      </c>
      <c r="V142" s="732">
        <v>2655.4900000000002</v>
      </c>
      <c r="W142" s="732">
        <v>1736956</v>
      </c>
      <c r="X142" s="732">
        <v>1736956</v>
      </c>
      <c r="Z142" s="732">
        <v>0</v>
      </c>
      <c r="AA142" s="732">
        <v>1</v>
      </c>
      <c r="AB142" s="732">
        <v>1</v>
      </c>
      <c r="AC142" s="732">
        <v>0</v>
      </c>
      <c r="AD142" s="732" t="s">
        <v>318</v>
      </c>
      <c r="AE142" s="732">
        <v>0</v>
      </c>
      <c r="AH142" s="732">
        <v>0</v>
      </c>
      <c r="AI142" s="732">
        <v>0</v>
      </c>
      <c r="AJ142" s="732">
        <v>5104</v>
      </c>
      <c r="AK142" s="732" t="s">
        <v>787</v>
      </c>
      <c r="AL142" s="732" t="s">
        <v>362</v>
      </c>
      <c r="AM142" s="732">
        <v>0</v>
      </c>
      <c r="AN142" s="732">
        <v>0</v>
      </c>
      <c r="AO142" s="732">
        <v>0</v>
      </c>
      <c r="AP142" s="732">
        <v>0</v>
      </c>
      <c r="AQ142" s="732">
        <v>0</v>
      </c>
      <c r="AR142" s="732">
        <v>0</v>
      </c>
      <c r="AS142" s="732">
        <v>0</v>
      </c>
      <c r="AT142" s="732">
        <v>0</v>
      </c>
      <c r="AU142" s="732">
        <v>0</v>
      </c>
      <c r="AV142" s="732">
        <v>-940945</v>
      </c>
      <c r="AW142" s="732">
        <v>93676936</v>
      </c>
      <c r="AX142" s="732">
        <v>91261579</v>
      </c>
      <c r="AY142" s="732">
        <v>56829449</v>
      </c>
      <c r="AZ142" s="732">
        <v>4362567</v>
      </c>
      <c r="BA142" s="732">
        <v>159.667</v>
      </c>
      <c r="BB142" s="732">
        <v>380426</v>
      </c>
      <c r="BC142" s="732">
        <v>380426</v>
      </c>
      <c r="BD142" s="732">
        <v>484.66800000000001</v>
      </c>
      <c r="BE142" s="732">
        <v>0</v>
      </c>
      <c r="BF142" s="732">
        <v>78471294</v>
      </c>
      <c r="BG142" s="732">
        <v>0</v>
      </c>
      <c r="BH142" s="732">
        <v>2160</v>
      </c>
      <c r="BI142" s="732">
        <v>594000</v>
      </c>
      <c r="BJ142" s="732">
        <v>12</v>
      </c>
      <c r="BK142" s="732">
        <v>0</v>
      </c>
      <c r="BL142" s="732">
        <v>0</v>
      </c>
      <c r="BM142" s="732">
        <v>0</v>
      </c>
      <c r="BN142" s="732">
        <v>0</v>
      </c>
      <c r="BO142" s="732">
        <v>0</v>
      </c>
      <c r="BP142" s="732">
        <v>0</v>
      </c>
      <c r="BQ142" s="732">
        <v>5392</v>
      </c>
      <c r="BR142" s="732">
        <v>1</v>
      </c>
      <c r="BS142" s="732">
        <v>0</v>
      </c>
      <c r="BT142" s="732">
        <v>0</v>
      </c>
      <c r="BU142" s="732">
        <v>0</v>
      </c>
      <c r="BV142" s="732">
        <v>0</v>
      </c>
      <c r="BW142" s="732">
        <v>0</v>
      </c>
      <c r="BX142" s="732">
        <v>0</v>
      </c>
      <c r="BY142" s="732">
        <v>0</v>
      </c>
      <c r="BZ142" s="732">
        <v>0</v>
      </c>
      <c r="CA142" s="732">
        <v>0</v>
      </c>
      <c r="CB142" s="732">
        <v>0</v>
      </c>
      <c r="CC142" s="732">
        <v>0</v>
      </c>
      <c r="CG142" s="732">
        <v>0</v>
      </c>
      <c r="CH142" s="732">
        <v>1821357</v>
      </c>
      <c r="CI142" s="732">
        <v>0</v>
      </c>
      <c r="CJ142" s="732">
        <v>4</v>
      </c>
      <c r="CK142" s="732">
        <v>0</v>
      </c>
      <c r="CL142" s="732">
        <v>0</v>
      </c>
      <c r="CN142" s="732">
        <v>0</v>
      </c>
      <c r="CO142" s="732">
        <v>1</v>
      </c>
      <c r="CP142" s="732">
        <v>0</v>
      </c>
      <c r="CQ142" s="732">
        <v>0</v>
      </c>
      <c r="CR142" s="732">
        <v>8855.7970000000005</v>
      </c>
      <c r="CS142" s="732">
        <v>0</v>
      </c>
      <c r="CT142" s="732">
        <v>0</v>
      </c>
      <c r="CU142" s="732">
        <v>0</v>
      </c>
      <c r="CV142" s="732">
        <v>0</v>
      </c>
      <c r="CW142" s="732">
        <v>0</v>
      </c>
      <c r="CX142" s="732">
        <v>0</v>
      </c>
      <c r="CY142" s="732">
        <v>0</v>
      </c>
      <c r="CZ142" s="732">
        <v>0</v>
      </c>
      <c r="DA142" s="732">
        <v>1</v>
      </c>
      <c r="DB142" s="732">
        <v>58156757</v>
      </c>
      <c r="DC142" s="732">
        <v>0</v>
      </c>
      <c r="DD142" s="732">
        <v>0</v>
      </c>
      <c r="DE142" s="732">
        <v>8326471</v>
      </c>
      <c r="DF142" s="732">
        <v>8326471</v>
      </c>
      <c r="DG142" s="732">
        <v>6364.83</v>
      </c>
      <c r="DH142" s="732">
        <v>0</v>
      </c>
      <c r="DI142" s="732">
        <v>0</v>
      </c>
      <c r="DK142" s="732">
        <v>5392</v>
      </c>
      <c r="DL142" s="732">
        <v>0</v>
      </c>
      <c r="DM142" s="732">
        <v>8025848</v>
      </c>
      <c r="DN142" s="732">
        <v>0</v>
      </c>
      <c r="DO142" s="732">
        <v>0</v>
      </c>
      <c r="DP142" s="732">
        <v>0</v>
      </c>
      <c r="DQ142" s="732">
        <v>0</v>
      </c>
      <c r="DR142" s="732">
        <v>0</v>
      </c>
      <c r="DS142" s="732">
        <v>0</v>
      </c>
      <c r="DT142" s="732">
        <v>0</v>
      </c>
      <c r="DU142" s="732">
        <v>0</v>
      </c>
      <c r="DV142" s="732">
        <v>0</v>
      </c>
      <c r="DW142" s="732">
        <v>0</v>
      </c>
      <c r="DX142" s="732">
        <v>0</v>
      </c>
      <c r="DY142" s="732">
        <v>0</v>
      </c>
      <c r="DZ142" s="732">
        <v>0</v>
      </c>
      <c r="EA142" s="732">
        <v>1.9E-2</v>
      </c>
      <c r="EB142" s="732">
        <v>0</v>
      </c>
      <c r="EC142" s="732">
        <v>132.39400000000001</v>
      </c>
      <c r="ED142" s="732">
        <v>952588</v>
      </c>
      <c r="EE142" s="732">
        <v>0</v>
      </c>
      <c r="EF142" s="732">
        <v>0</v>
      </c>
      <c r="EG142" s="732">
        <v>0</v>
      </c>
      <c r="EH142" s="732">
        <v>7073260</v>
      </c>
      <c r="EI142" s="732">
        <v>0</v>
      </c>
      <c r="EJ142" s="732">
        <v>0</v>
      </c>
      <c r="EK142" s="732">
        <v>297.13300000000004</v>
      </c>
      <c r="EL142" s="732">
        <v>0</v>
      </c>
      <c r="EM142" s="732">
        <v>34.672000000000004</v>
      </c>
      <c r="EN142" s="732">
        <v>16.955000000000002</v>
      </c>
      <c r="EO142" s="732">
        <v>0</v>
      </c>
      <c r="EP142" s="732">
        <v>0</v>
      </c>
      <c r="EQ142" s="732">
        <v>349.25200000000001</v>
      </c>
      <c r="ER142" s="732">
        <v>0.47300000000000003</v>
      </c>
      <c r="ES142" s="732">
        <v>1081.373</v>
      </c>
      <c r="ET142" s="732">
        <v>79834</v>
      </c>
      <c r="EU142" s="732">
        <v>4362567</v>
      </c>
      <c r="EV142" s="732">
        <v>0</v>
      </c>
      <c r="EW142" s="732">
        <v>0</v>
      </c>
      <c r="EX142" s="732">
        <v>0</v>
      </c>
      <c r="EZ142" s="732">
        <v>76858040</v>
      </c>
      <c r="FA142" s="732">
        <v>0</v>
      </c>
      <c r="FB142" s="732">
        <v>81220607</v>
      </c>
      <c r="FC142" s="732">
        <v>0.97326799999999991</v>
      </c>
      <c r="FD142" s="732">
        <v>0</v>
      </c>
      <c r="FE142" s="732">
        <v>11873893</v>
      </c>
      <c r="FF142" s="732">
        <v>2529646</v>
      </c>
      <c r="FG142" s="732">
        <v>5.6818E-2</v>
      </c>
      <c r="FH142" s="732">
        <v>5.1494999999999999E-2</v>
      </c>
      <c r="FI142" s="732">
        <v>0</v>
      </c>
      <c r="FJ142" s="732">
        <v>0</v>
      </c>
      <c r="FK142" s="732">
        <v>15375.308000000001</v>
      </c>
      <c r="FL142" s="732">
        <v>97445503</v>
      </c>
      <c r="FM142" s="732">
        <v>0</v>
      </c>
      <c r="FN142" s="732">
        <v>0</v>
      </c>
      <c r="FO142" s="732">
        <v>0</v>
      </c>
      <c r="FP142" s="732">
        <v>0</v>
      </c>
      <c r="FQ142" s="732">
        <v>0</v>
      </c>
      <c r="FR142" s="732">
        <v>0</v>
      </c>
      <c r="FS142" s="732">
        <v>0</v>
      </c>
      <c r="FT142" s="732">
        <v>0</v>
      </c>
      <c r="FU142" s="732">
        <v>0</v>
      </c>
      <c r="FV142" s="732">
        <v>0</v>
      </c>
      <c r="FW142" s="732">
        <v>0</v>
      </c>
      <c r="FX142" s="732">
        <v>0</v>
      </c>
      <c r="FY142" s="732">
        <v>0</v>
      </c>
      <c r="FZ142" s="732">
        <v>0</v>
      </c>
      <c r="GA142" s="732">
        <v>0</v>
      </c>
      <c r="GB142" s="732">
        <v>4000149</v>
      </c>
      <c r="GC142" s="732">
        <v>4000149</v>
      </c>
      <c r="GD142" s="732">
        <v>453</v>
      </c>
      <c r="GF142" s="732">
        <v>0</v>
      </c>
      <c r="GG142" s="732">
        <v>0</v>
      </c>
      <c r="GH142" s="732">
        <v>0</v>
      </c>
      <c r="GI142" s="732">
        <v>0</v>
      </c>
      <c r="GJ142" s="732">
        <v>0</v>
      </c>
      <c r="GK142" s="732">
        <v>5114</v>
      </c>
      <c r="GL142" s="732">
        <v>11682</v>
      </c>
      <c r="GM142" s="732">
        <v>0</v>
      </c>
      <c r="GN142" s="732">
        <v>0</v>
      </c>
      <c r="GO142" s="732">
        <v>0</v>
      </c>
      <c r="GP142" s="732">
        <v>95624146</v>
      </c>
      <c r="GQ142" s="732">
        <v>95624146</v>
      </c>
      <c r="GR142" s="732">
        <v>0</v>
      </c>
      <c r="GS142" s="732">
        <v>0</v>
      </c>
      <c r="GT142" s="732">
        <v>0</v>
      </c>
      <c r="HB142" s="732">
        <v>292382768</v>
      </c>
      <c r="HC142" s="732">
        <v>4.6019999999999998E-2</v>
      </c>
      <c r="HD142" s="732">
        <v>1741523</v>
      </c>
      <c r="IE142" s="732">
        <v>0</v>
      </c>
    </row>
    <row r="143" spans="1:239" x14ac:dyDescent="0.2">
      <c r="A143" s="734">
        <v>165802</v>
      </c>
      <c r="B143" s="734">
        <v>31709</v>
      </c>
      <c r="C143" s="732">
        <v>35</v>
      </c>
      <c r="D143" s="732">
        <v>2021</v>
      </c>
      <c r="E143" s="732">
        <v>5392</v>
      </c>
      <c r="F143" s="732">
        <v>0</v>
      </c>
      <c r="G143" s="732">
        <v>345.863</v>
      </c>
      <c r="H143" s="732">
        <v>339.49900000000002</v>
      </c>
      <c r="I143" s="732">
        <v>339.49900000000002</v>
      </c>
      <c r="J143" s="732">
        <v>345.863</v>
      </c>
      <c r="K143" s="732">
        <v>0</v>
      </c>
      <c r="L143" s="732">
        <v>6541</v>
      </c>
      <c r="M143" s="732">
        <v>0</v>
      </c>
      <c r="N143" s="732">
        <v>0</v>
      </c>
      <c r="P143" s="732">
        <v>363.82800000000003</v>
      </c>
      <c r="Q143" s="732">
        <v>0</v>
      </c>
      <c r="R143" s="732">
        <v>149742</v>
      </c>
      <c r="S143" s="732">
        <v>411.57400000000001</v>
      </c>
      <c r="U143" s="732">
        <v>104748</v>
      </c>
      <c r="V143" s="732">
        <v>17.317</v>
      </c>
      <c r="W143" s="732">
        <v>11327</v>
      </c>
      <c r="X143" s="732">
        <v>11327</v>
      </c>
      <c r="Z143" s="732">
        <v>0</v>
      </c>
      <c r="AA143" s="732">
        <v>1</v>
      </c>
      <c r="AB143" s="732">
        <v>1</v>
      </c>
      <c r="AC143" s="732">
        <v>0</v>
      </c>
      <c r="AD143" s="732" t="s">
        <v>318</v>
      </c>
      <c r="AE143" s="732">
        <v>0</v>
      </c>
      <c r="AH143" s="732">
        <v>0</v>
      </c>
      <c r="AI143" s="732">
        <v>0</v>
      </c>
      <c r="AJ143" s="732">
        <v>5104</v>
      </c>
      <c r="AK143" s="732" t="s">
        <v>787</v>
      </c>
      <c r="AL143" s="732" t="s">
        <v>92</v>
      </c>
      <c r="AM143" s="732">
        <v>0</v>
      </c>
      <c r="AN143" s="732">
        <v>0</v>
      </c>
      <c r="AO143" s="732">
        <v>0</v>
      </c>
      <c r="AP143" s="732">
        <v>0</v>
      </c>
      <c r="AQ143" s="732">
        <v>0</v>
      </c>
      <c r="AR143" s="732">
        <v>0</v>
      </c>
      <c r="AS143" s="732">
        <v>0</v>
      </c>
      <c r="AT143" s="732">
        <v>0</v>
      </c>
      <c r="AU143" s="732">
        <v>0</v>
      </c>
      <c r="AV143" s="732">
        <v>-43770</v>
      </c>
      <c r="AW143" s="732">
        <v>3049202</v>
      </c>
      <c r="AX143" s="732">
        <v>2980355</v>
      </c>
      <c r="AY143" s="732">
        <v>1852536</v>
      </c>
      <c r="AZ143" s="732">
        <v>149742</v>
      </c>
      <c r="BA143" s="732">
        <v>13.417</v>
      </c>
      <c r="BB143" s="732">
        <v>13574</v>
      </c>
      <c r="BC143" s="732">
        <v>13574</v>
      </c>
      <c r="BD143" s="732">
        <v>17.292999999999999</v>
      </c>
      <c r="BE143" s="732">
        <v>0</v>
      </c>
      <c r="BF143" s="732">
        <v>2584682</v>
      </c>
      <c r="BG143" s="732">
        <v>0</v>
      </c>
      <c r="BH143" s="732">
        <v>0</v>
      </c>
      <c r="BI143" s="732">
        <v>0</v>
      </c>
      <c r="BJ143" s="732">
        <v>12</v>
      </c>
      <c r="BK143" s="732">
        <v>0</v>
      </c>
      <c r="BL143" s="732">
        <v>0</v>
      </c>
      <c r="BM143" s="732">
        <v>0</v>
      </c>
      <c r="BN143" s="732">
        <v>0</v>
      </c>
      <c r="BO143" s="732">
        <v>0</v>
      </c>
      <c r="BP143" s="732">
        <v>0</v>
      </c>
      <c r="BQ143" s="732">
        <v>5392</v>
      </c>
      <c r="BR143" s="732">
        <v>1</v>
      </c>
      <c r="BS143" s="732">
        <v>0</v>
      </c>
      <c r="BT143" s="732">
        <v>0</v>
      </c>
      <c r="BU143" s="732">
        <v>0</v>
      </c>
      <c r="BV143" s="732">
        <v>0</v>
      </c>
      <c r="BW143" s="732">
        <v>0</v>
      </c>
      <c r="BX143" s="732">
        <v>0</v>
      </c>
      <c r="BY143" s="732">
        <v>0</v>
      </c>
      <c r="BZ143" s="732">
        <v>0</v>
      </c>
      <c r="CA143" s="732">
        <v>0</v>
      </c>
      <c r="CB143" s="732">
        <v>0</v>
      </c>
      <c r="CC143" s="732">
        <v>0</v>
      </c>
      <c r="CG143" s="732">
        <v>0</v>
      </c>
      <c r="CH143" s="732">
        <v>68847</v>
      </c>
      <c r="CI143" s="732">
        <v>0</v>
      </c>
      <c r="CJ143" s="732">
        <v>4</v>
      </c>
      <c r="CK143" s="732">
        <v>0</v>
      </c>
      <c r="CL143" s="732">
        <v>0</v>
      </c>
      <c r="CN143" s="732">
        <v>0</v>
      </c>
      <c r="CO143" s="732">
        <v>1</v>
      </c>
      <c r="CP143" s="732">
        <v>0</v>
      </c>
      <c r="CQ143" s="732">
        <v>0</v>
      </c>
      <c r="CR143" s="732">
        <v>353.91200000000003</v>
      </c>
      <c r="CS143" s="732">
        <v>0</v>
      </c>
      <c r="CT143" s="732">
        <v>0</v>
      </c>
      <c r="CU143" s="732">
        <v>0</v>
      </c>
      <c r="CV143" s="732">
        <v>0</v>
      </c>
      <c r="CW143" s="732">
        <v>0</v>
      </c>
      <c r="CX143" s="732">
        <v>0</v>
      </c>
      <c r="CY143" s="732">
        <v>0</v>
      </c>
      <c r="CZ143" s="732">
        <v>0</v>
      </c>
      <c r="DA143" s="732">
        <v>1</v>
      </c>
      <c r="DB143" s="732">
        <v>2220663</v>
      </c>
      <c r="DC143" s="732">
        <v>0</v>
      </c>
      <c r="DD143" s="732">
        <v>0</v>
      </c>
      <c r="DE143" s="732">
        <v>279523</v>
      </c>
      <c r="DF143" s="732">
        <v>279523</v>
      </c>
      <c r="DG143" s="732">
        <v>213.67000000000002</v>
      </c>
      <c r="DH143" s="732">
        <v>0</v>
      </c>
      <c r="DI143" s="732">
        <v>0</v>
      </c>
      <c r="DK143" s="732">
        <v>5392</v>
      </c>
      <c r="DL143" s="732">
        <v>0</v>
      </c>
      <c r="DM143" s="732">
        <v>130587</v>
      </c>
      <c r="DN143" s="732">
        <v>0</v>
      </c>
      <c r="DO143" s="732">
        <v>0</v>
      </c>
      <c r="DP143" s="732">
        <v>0</v>
      </c>
      <c r="DQ143" s="732">
        <v>0</v>
      </c>
      <c r="DR143" s="732">
        <v>0</v>
      </c>
      <c r="DS143" s="732">
        <v>0</v>
      </c>
      <c r="DT143" s="732">
        <v>0</v>
      </c>
      <c r="DU143" s="732">
        <v>0</v>
      </c>
      <c r="DV143" s="732">
        <v>0</v>
      </c>
      <c r="DW143" s="732">
        <v>0</v>
      </c>
      <c r="DX143" s="732">
        <v>0</v>
      </c>
      <c r="DY143" s="732">
        <v>0</v>
      </c>
      <c r="DZ143" s="732">
        <v>0</v>
      </c>
      <c r="EA143" s="732">
        <v>0</v>
      </c>
      <c r="EB143" s="732">
        <v>0</v>
      </c>
      <c r="EC143" s="732">
        <v>0.33300000000000002</v>
      </c>
      <c r="ED143" s="732">
        <v>2396</v>
      </c>
      <c r="EE143" s="732">
        <v>0</v>
      </c>
      <c r="EF143" s="732">
        <v>0</v>
      </c>
      <c r="EG143" s="732">
        <v>0</v>
      </c>
      <c r="EH143" s="732">
        <v>128191</v>
      </c>
      <c r="EI143" s="732">
        <v>0</v>
      </c>
      <c r="EJ143" s="732">
        <v>0</v>
      </c>
      <c r="EK143" s="732">
        <v>6.1110000000000007</v>
      </c>
      <c r="EL143" s="732">
        <v>0</v>
      </c>
      <c r="EM143" s="732">
        <v>0</v>
      </c>
      <c r="EN143" s="732">
        <v>0.253</v>
      </c>
      <c r="EO143" s="732">
        <v>0</v>
      </c>
      <c r="EP143" s="732">
        <v>0</v>
      </c>
      <c r="EQ143" s="732">
        <v>6.3639999999999999</v>
      </c>
      <c r="ER143" s="732">
        <v>0</v>
      </c>
      <c r="ES143" s="732">
        <v>19.598000000000003</v>
      </c>
      <c r="ET143" s="732">
        <v>6709</v>
      </c>
      <c r="EU143" s="732">
        <v>149742</v>
      </c>
      <c r="EV143" s="732">
        <v>0</v>
      </c>
      <c r="EW143" s="732">
        <v>0</v>
      </c>
      <c r="EX143" s="732">
        <v>0</v>
      </c>
      <c r="EZ143" s="732">
        <v>2505932</v>
      </c>
      <c r="FA143" s="732">
        <v>0</v>
      </c>
      <c r="FB143" s="732">
        <v>2655674</v>
      </c>
      <c r="FC143" s="732">
        <v>0.97326799999999991</v>
      </c>
      <c r="FD143" s="732">
        <v>0</v>
      </c>
      <c r="FE143" s="732">
        <v>391102</v>
      </c>
      <c r="FF143" s="732">
        <v>83321</v>
      </c>
      <c r="FG143" s="732">
        <v>5.6818E-2</v>
      </c>
      <c r="FH143" s="732">
        <v>5.1494999999999999E-2</v>
      </c>
      <c r="FI143" s="732">
        <v>0</v>
      </c>
      <c r="FJ143" s="732">
        <v>0</v>
      </c>
      <c r="FK143" s="732">
        <v>506.43100000000004</v>
      </c>
      <c r="FL143" s="732">
        <v>3198944</v>
      </c>
      <c r="FM143" s="732">
        <v>0</v>
      </c>
      <c r="FN143" s="732">
        <v>0</v>
      </c>
      <c r="FO143" s="732">
        <v>0</v>
      </c>
      <c r="FP143" s="732">
        <v>0</v>
      </c>
      <c r="FQ143" s="732">
        <v>0</v>
      </c>
      <c r="FR143" s="732">
        <v>0</v>
      </c>
      <c r="FS143" s="732">
        <v>0</v>
      </c>
      <c r="FT143" s="732">
        <v>0</v>
      </c>
      <c r="FU143" s="732">
        <v>0</v>
      </c>
      <c r="FV143" s="732">
        <v>0</v>
      </c>
      <c r="FW143" s="732">
        <v>0</v>
      </c>
      <c r="FX143" s="732">
        <v>0</v>
      </c>
      <c r="FY143" s="732">
        <v>0</v>
      </c>
      <c r="FZ143" s="732">
        <v>0</v>
      </c>
      <c r="GA143" s="732">
        <v>0</v>
      </c>
      <c r="GB143" s="732">
        <v>0</v>
      </c>
      <c r="GC143" s="732">
        <v>0</v>
      </c>
      <c r="GD143" s="732">
        <v>0</v>
      </c>
      <c r="GF143" s="732">
        <v>0</v>
      </c>
      <c r="GG143" s="732">
        <v>0</v>
      </c>
      <c r="GH143" s="732">
        <v>0</v>
      </c>
      <c r="GI143" s="732">
        <v>0</v>
      </c>
      <c r="GJ143" s="732">
        <v>0</v>
      </c>
      <c r="GK143" s="732">
        <v>5107</v>
      </c>
      <c r="GL143" s="732">
        <v>15234</v>
      </c>
      <c r="GM143" s="732">
        <v>0</v>
      </c>
      <c r="GN143" s="732">
        <v>0</v>
      </c>
      <c r="GO143" s="732">
        <v>0</v>
      </c>
      <c r="GP143" s="732">
        <v>3130097</v>
      </c>
      <c r="GQ143" s="732">
        <v>3130097</v>
      </c>
      <c r="GR143" s="732">
        <v>0</v>
      </c>
      <c r="GS143" s="732">
        <v>0</v>
      </c>
      <c r="GT143" s="732">
        <v>0</v>
      </c>
      <c r="HB143" s="732">
        <v>292382768</v>
      </c>
      <c r="HC143" s="732">
        <v>4.6019999999999998E-2</v>
      </c>
      <c r="HD143" s="732">
        <v>62138</v>
      </c>
      <c r="IE143" s="732">
        <v>0</v>
      </c>
    </row>
    <row r="144" spans="1:239" x14ac:dyDescent="0.2">
      <c r="A144" s="734">
        <v>170801</v>
      </c>
      <c r="B144" s="734">
        <v>31709</v>
      </c>
      <c r="C144" s="732">
        <v>35</v>
      </c>
      <c r="D144" s="732">
        <v>2021</v>
      </c>
      <c r="E144" s="732">
        <v>5392</v>
      </c>
      <c r="F144" s="732">
        <v>0</v>
      </c>
      <c r="G144" s="732">
        <v>443.29</v>
      </c>
      <c r="H144" s="732">
        <v>435.10700000000003</v>
      </c>
      <c r="I144" s="732">
        <v>435.10700000000003</v>
      </c>
      <c r="J144" s="732">
        <v>443.29</v>
      </c>
      <c r="K144" s="732">
        <v>0</v>
      </c>
      <c r="L144" s="732">
        <v>6541</v>
      </c>
      <c r="M144" s="732">
        <v>0</v>
      </c>
      <c r="N144" s="732">
        <v>0</v>
      </c>
      <c r="P144" s="732">
        <v>443.29</v>
      </c>
      <c r="Q144" s="732">
        <v>0</v>
      </c>
      <c r="R144" s="732">
        <v>182447</v>
      </c>
      <c r="S144" s="732">
        <v>411.57400000000001</v>
      </c>
      <c r="U144" s="732">
        <v>127626</v>
      </c>
      <c r="V144" s="732">
        <v>95.987000000000009</v>
      </c>
      <c r="W144" s="732">
        <v>62785</v>
      </c>
      <c r="X144" s="732">
        <v>62785</v>
      </c>
      <c r="Z144" s="732">
        <v>0</v>
      </c>
      <c r="AA144" s="732">
        <v>1</v>
      </c>
      <c r="AB144" s="732">
        <v>1</v>
      </c>
      <c r="AC144" s="732">
        <v>0</v>
      </c>
      <c r="AD144" s="732" t="s">
        <v>318</v>
      </c>
      <c r="AE144" s="732">
        <v>0</v>
      </c>
      <c r="AH144" s="732">
        <v>0</v>
      </c>
      <c r="AI144" s="732">
        <v>0</v>
      </c>
      <c r="AJ144" s="732">
        <v>5104</v>
      </c>
      <c r="AK144" s="732" t="s">
        <v>787</v>
      </c>
      <c r="AL144" s="732" t="s">
        <v>72</v>
      </c>
      <c r="AM144" s="732">
        <v>0</v>
      </c>
      <c r="AN144" s="732">
        <v>0</v>
      </c>
      <c r="AO144" s="732">
        <v>0</v>
      </c>
      <c r="AP144" s="732">
        <v>0</v>
      </c>
      <c r="AQ144" s="732">
        <v>0</v>
      </c>
      <c r="AR144" s="732">
        <v>0</v>
      </c>
      <c r="AS144" s="732">
        <v>0</v>
      </c>
      <c r="AT144" s="732">
        <v>0</v>
      </c>
      <c r="AU144" s="732">
        <v>0</v>
      </c>
      <c r="AV144" s="732">
        <v>-331596</v>
      </c>
      <c r="AW144" s="732">
        <v>4485132</v>
      </c>
      <c r="AX144" s="732">
        <v>4392156</v>
      </c>
      <c r="AY144" s="732">
        <v>2661919</v>
      </c>
      <c r="AZ144" s="732">
        <v>182447</v>
      </c>
      <c r="BA144" s="732">
        <v>26.667000000000002</v>
      </c>
      <c r="BB144" s="732">
        <v>0</v>
      </c>
      <c r="BC144" s="732">
        <v>0</v>
      </c>
      <c r="BD144" s="732">
        <v>0</v>
      </c>
      <c r="BE144" s="732">
        <v>0</v>
      </c>
      <c r="BF144" s="732">
        <v>3648579</v>
      </c>
      <c r="BG144" s="732">
        <v>0</v>
      </c>
      <c r="BH144" s="732">
        <v>0</v>
      </c>
      <c r="BI144" s="732">
        <v>0</v>
      </c>
      <c r="BJ144" s="732">
        <v>12</v>
      </c>
      <c r="BK144" s="732">
        <v>0</v>
      </c>
      <c r="BL144" s="732">
        <v>0</v>
      </c>
      <c r="BM144" s="732">
        <v>0</v>
      </c>
      <c r="BN144" s="732">
        <v>0</v>
      </c>
      <c r="BO144" s="732">
        <v>0</v>
      </c>
      <c r="BP144" s="732">
        <v>0</v>
      </c>
      <c r="BQ144" s="732">
        <v>5392</v>
      </c>
      <c r="BR144" s="732">
        <v>1</v>
      </c>
      <c r="BS144" s="732">
        <v>0</v>
      </c>
      <c r="BT144" s="732">
        <v>0</v>
      </c>
      <c r="BU144" s="732">
        <v>0</v>
      </c>
      <c r="BV144" s="732">
        <v>0</v>
      </c>
      <c r="BW144" s="732">
        <v>0</v>
      </c>
      <c r="BX144" s="732">
        <v>0</v>
      </c>
      <c r="BY144" s="732">
        <v>0</v>
      </c>
      <c r="BZ144" s="732">
        <v>0</v>
      </c>
      <c r="CA144" s="732">
        <v>0</v>
      </c>
      <c r="CB144" s="732">
        <v>0</v>
      </c>
      <c r="CC144" s="732">
        <v>0</v>
      </c>
      <c r="CG144" s="732">
        <v>0</v>
      </c>
      <c r="CH144" s="732">
        <v>92976</v>
      </c>
      <c r="CI144" s="732">
        <v>0</v>
      </c>
      <c r="CJ144" s="732">
        <v>4</v>
      </c>
      <c r="CK144" s="732">
        <v>0</v>
      </c>
      <c r="CL144" s="732">
        <v>0</v>
      </c>
      <c r="CN144" s="732">
        <v>0</v>
      </c>
      <c r="CO144" s="732">
        <v>1</v>
      </c>
      <c r="CP144" s="732">
        <v>0</v>
      </c>
      <c r="CQ144" s="732">
        <v>0</v>
      </c>
      <c r="CR144" s="732">
        <v>416.86700000000002</v>
      </c>
      <c r="CS144" s="732">
        <v>0</v>
      </c>
      <c r="CT144" s="732">
        <v>0</v>
      </c>
      <c r="CU144" s="732">
        <v>0</v>
      </c>
      <c r="CV144" s="732">
        <v>0</v>
      </c>
      <c r="CW144" s="732">
        <v>0</v>
      </c>
      <c r="CX144" s="732">
        <v>0</v>
      </c>
      <c r="CY144" s="732">
        <v>0</v>
      </c>
      <c r="CZ144" s="732">
        <v>0</v>
      </c>
      <c r="DA144" s="732">
        <v>1</v>
      </c>
      <c r="DB144" s="732">
        <v>2846035</v>
      </c>
      <c r="DC144" s="732">
        <v>0</v>
      </c>
      <c r="DD144" s="732">
        <v>0</v>
      </c>
      <c r="DE144" s="732">
        <v>566228</v>
      </c>
      <c r="DF144" s="732">
        <v>566228</v>
      </c>
      <c r="DG144" s="732">
        <v>432.83</v>
      </c>
      <c r="DH144" s="732">
        <v>0</v>
      </c>
      <c r="DI144" s="732">
        <v>0</v>
      </c>
      <c r="DK144" s="732">
        <v>5392</v>
      </c>
      <c r="DL144" s="732">
        <v>0</v>
      </c>
      <c r="DM144" s="732">
        <v>273744</v>
      </c>
      <c r="DN144" s="732">
        <v>0</v>
      </c>
      <c r="DO144" s="732">
        <v>0</v>
      </c>
      <c r="DP144" s="732">
        <v>0</v>
      </c>
      <c r="DQ144" s="732">
        <v>0</v>
      </c>
      <c r="DR144" s="732">
        <v>0</v>
      </c>
      <c r="DS144" s="732">
        <v>0</v>
      </c>
      <c r="DT144" s="732">
        <v>0</v>
      </c>
      <c r="DU144" s="732">
        <v>0</v>
      </c>
      <c r="DV144" s="732">
        <v>0</v>
      </c>
      <c r="DW144" s="732">
        <v>0</v>
      </c>
      <c r="DX144" s="732">
        <v>0</v>
      </c>
      <c r="DY144" s="732">
        <v>0</v>
      </c>
      <c r="DZ144" s="732">
        <v>0</v>
      </c>
      <c r="EA144" s="732">
        <v>0</v>
      </c>
      <c r="EB144" s="732">
        <v>0</v>
      </c>
      <c r="EC144" s="732">
        <v>14.905000000000001</v>
      </c>
      <c r="ED144" s="732">
        <v>107243</v>
      </c>
      <c r="EE144" s="732">
        <v>0</v>
      </c>
      <c r="EF144" s="732">
        <v>0</v>
      </c>
      <c r="EG144" s="732">
        <v>0</v>
      </c>
      <c r="EH144" s="732">
        <v>166501</v>
      </c>
      <c r="EI144" s="732">
        <v>0</v>
      </c>
      <c r="EJ144" s="732">
        <v>0</v>
      </c>
      <c r="EK144" s="732">
        <v>7.73</v>
      </c>
      <c r="EL144" s="732">
        <v>0</v>
      </c>
      <c r="EM144" s="732">
        <v>0</v>
      </c>
      <c r="EN144" s="732">
        <v>0.45300000000000001</v>
      </c>
      <c r="EO144" s="732">
        <v>0</v>
      </c>
      <c r="EP144" s="732">
        <v>0</v>
      </c>
      <c r="EQ144" s="732">
        <v>8.1829999999999998</v>
      </c>
      <c r="ER144" s="732">
        <v>0</v>
      </c>
      <c r="ES144" s="732">
        <v>25.455000000000002</v>
      </c>
      <c r="ET144" s="732">
        <v>13334</v>
      </c>
      <c r="EU144" s="732">
        <v>182447</v>
      </c>
      <c r="EV144" s="732">
        <v>0</v>
      </c>
      <c r="EW144" s="732">
        <v>0</v>
      </c>
      <c r="EX144" s="732">
        <v>0</v>
      </c>
      <c r="EZ144" s="732">
        <v>3722453</v>
      </c>
      <c r="FA144" s="732">
        <v>0</v>
      </c>
      <c r="FB144" s="732">
        <v>3904900</v>
      </c>
      <c r="FC144" s="732">
        <v>0.97326799999999991</v>
      </c>
      <c r="FD144" s="732">
        <v>0</v>
      </c>
      <c r="FE144" s="732">
        <v>552085</v>
      </c>
      <c r="FF144" s="732">
        <v>117618</v>
      </c>
      <c r="FG144" s="732">
        <v>5.6818E-2</v>
      </c>
      <c r="FH144" s="732">
        <v>5.1494999999999999E-2</v>
      </c>
      <c r="FI144" s="732">
        <v>0</v>
      </c>
      <c r="FJ144" s="732">
        <v>0</v>
      </c>
      <c r="FK144" s="732">
        <v>714.88600000000008</v>
      </c>
      <c r="FL144" s="732">
        <v>4667579</v>
      </c>
      <c r="FM144" s="732">
        <v>0</v>
      </c>
      <c r="FN144" s="732">
        <v>0</v>
      </c>
      <c r="FO144" s="732">
        <v>156108</v>
      </c>
      <c r="FP144" s="732">
        <v>0</v>
      </c>
      <c r="FQ144" s="732">
        <v>156108</v>
      </c>
      <c r="FR144" s="732">
        <v>156108</v>
      </c>
      <c r="FS144" s="732">
        <v>0</v>
      </c>
      <c r="FT144" s="732">
        <v>0</v>
      </c>
      <c r="FU144" s="732">
        <v>0</v>
      </c>
      <c r="FV144" s="732">
        <v>0</v>
      </c>
      <c r="FW144" s="732">
        <v>0</v>
      </c>
      <c r="FX144" s="732">
        <v>0</v>
      </c>
      <c r="FY144" s="732">
        <v>0</v>
      </c>
      <c r="FZ144" s="732">
        <v>0</v>
      </c>
      <c r="GA144" s="732">
        <v>0</v>
      </c>
      <c r="GB144" s="732">
        <v>0</v>
      </c>
      <c r="GC144" s="732">
        <v>0</v>
      </c>
      <c r="GD144" s="732">
        <v>0</v>
      </c>
      <c r="GF144" s="732">
        <v>0</v>
      </c>
      <c r="GG144" s="732">
        <v>0</v>
      </c>
      <c r="GH144" s="732">
        <v>0</v>
      </c>
      <c r="GI144" s="732">
        <v>0</v>
      </c>
      <c r="GJ144" s="732">
        <v>0</v>
      </c>
      <c r="GK144" s="732">
        <v>5116</v>
      </c>
      <c r="GL144" s="732">
        <v>11276</v>
      </c>
      <c r="GM144" s="732">
        <v>0</v>
      </c>
      <c r="GN144" s="732">
        <v>43177</v>
      </c>
      <c r="GO144" s="732">
        <v>0</v>
      </c>
      <c r="GP144" s="732">
        <v>4574603</v>
      </c>
      <c r="GQ144" s="732">
        <v>4574603</v>
      </c>
      <c r="GR144" s="732">
        <v>0</v>
      </c>
      <c r="GS144" s="732">
        <v>0</v>
      </c>
      <c r="GT144" s="732">
        <v>0</v>
      </c>
      <c r="HB144" s="732">
        <v>292382768</v>
      </c>
      <c r="HC144" s="732">
        <v>4.6019999999999998E-2</v>
      </c>
      <c r="HD144" s="732">
        <v>79642</v>
      </c>
      <c r="IE144" s="732">
        <v>0</v>
      </c>
    </row>
    <row r="145" spans="1:239" x14ac:dyDescent="0.2">
      <c r="A145" s="734">
        <v>174801</v>
      </c>
      <c r="B145" s="734">
        <v>31709</v>
      </c>
      <c r="C145" s="732">
        <v>35</v>
      </c>
      <c r="D145" s="732">
        <v>2021</v>
      </c>
      <c r="E145" s="732">
        <v>5392</v>
      </c>
      <c r="F145" s="732">
        <v>0</v>
      </c>
      <c r="G145" s="732">
        <v>251.66300000000001</v>
      </c>
      <c r="H145" s="732">
        <v>249.26300000000001</v>
      </c>
      <c r="I145" s="732">
        <v>249.26300000000001</v>
      </c>
      <c r="J145" s="732">
        <v>251.66300000000001</v>
      </c>
      <c r="K145" s="732">
        <v>0</v>
      </c>
      <c r="L145" s="732">
        <v>6541</v>
      </c>
      <c r="M145" s="732">
        <v>0</v>
      </c>
      <c r="N145" s="732">
        <v>0</v>
      </c>
      <c r="P145" s="732">
        <v>249.45700000000002</v>
      </c>
      <c r="Q145" s="732">
        <v>0</v>
      </c>
      <c r="R145" s="732">
        <v>102670</v>
      </c>
      <c r="S145" s="732">
        <v>411.57400000000001</v>
      </c>
      <c r="U145" s="732">
        <v>71822</v>
      </c>
      <c r="V145" s="732">
        <v>8.7629999999999999</v>
      </c>
      <c r="W145" s="732">
        <v>5732</v>
      </c>
      <c r="X145" s="732">
        <v>5732</v>
      </c>
      <c r="Z145" s="732">
        <v>0</v>
      </c>
      <c r="AA145" s="732">
        <v>1</v>
      </c>
      <c r="AB145" s="732">
        <v>1</v>
      </c>
      <c r="AC145" s="732">
        <v>0</v>
      </c>
      <c r="AD145" s="732" t="s">
        <v>318</v>
      </c>
      <c r="AE145" s="732">
        <v>0</v>
      </c>
      <c r="AH145" s="732">
        <v>0</v>
      </c>
      <c r="AI145" s="732">
        <v>0</v>
      </c>
      <c r="AJ145" s="732">
        <v>5104</v>
      </c>
      <c r="AK145" s="732" t="s">
        <v>787</v>
      </c>
      <c r="AL145" s="732" t="s">
        <v>363</v>
      </c>
      <c r="AM145" s="732">
        <v>0</v>
      </c>
      <c r="AN145" s="732">
        <v>0</v>
      </c>
      <c r="AO145" s="732">
        <v>0</v>
      </c>
      <c r="AP145" s="732">
        <v>0</v>
      </c>
      <c r="AQ145" s="732">
        <v>0</v>
      </c>
      <c r="AR145" s="732">
        <v>0</v>
      </c>
      <c r="AS145" s="732">
        <v>0</v>
      </c>
      <c r="AT145" s="732">
        <v>0</v>
      </c>
      <c r="AU145" s="732">
        <v>0</v>
      </c>
      <c r="AV145" s="732">
        <v>-43</v>
      </c>
      <c r="AW145" s="732">
        <v>1986499</v>
      </c>
      <c r="AX145" s="732">
        <v>1941285</v>
      </c>
      <c r="AY145" s="732">
        <v>1223137</v>
      </c>
      <c r="AZ145" s="732">
        <v>102670</v>
      </c>
      <c r="BA145" s="732">
        <v>0</v>
      </c>
      <c r="BB145" s="732">
        <v>0</v>
      </c>
      <c r="BC145" s="732">
        <v>0</v>
      </c>
      <c r="BD145" s="732">
        <v>0</v>
      </c>
      <c r="BE145" s="732">
        <v>0</v>
      </c>
      <c r="BF145" s="732">
        <v>1687798</v>
      </c>
      <c r="BG145" s="732">
        <v>0</v>
      </c>
      <c r="BH145" s="732">
        <v>0</v>
      </c>
      <c r="BI145" s="732">
        <v>0</v>
      </c>
      <c r="BJ145" s="732">
        <v>12</v>
      </c>
      <c r="BK145" s="732">
        <v>0</v>
      </c>
      <c r="BL145" s="732">
        <v>0</v>
      </c>
      <c r="BM145" s="732">
        <v>0</v>
      </c>
      <c r="BN145" s="732">
        <v>0</v>
      </c>
      <c r="BO145" s="732">
        <v>0</v>
      </c>
      <c r="BP145" s="732">
        <v>0</v>
      </c>
      <c r="BQ145" s="732">
        <v>5392</v>
      </c>
      <c r="BR145" s="732">
        <v>1</v>
      </c>
      <c r="BS145" s="732">
        <v>0</v>
      </c>
      <c r="BT145" s="732">
        <v>0</v>
      </c>
      <c r="BU145" s="732">
        <v>0</v>
      </c>
      <c r="BV145" s="732">
        <v>0</v>
      </c>
      <c r="BW145" s="732">
        <v>0</v>
      </c>
      <c r="BX145" s="732">
        <v>0</v>
      </c>
      <c r="BY145" s="732">
        <v>0</v>
      </c>
      <c r="BZ145" s="732">
        <v>0</v>
      </c>
      <c r="CA145" s="732">
        <v>0</v>
      </c>
      <c r="CB145" s="732">
        <v>0</v>
      </c>
      <c r="CC145" s="732">
        <v>0</v>
      </c>
      <c r="CG145" s="732">
        <v>0</v>
      </c>
      <c r="CH145" s="732">
        <v>45214</v>
      </c>
      <c r="CI145" s="732">
        <v>0</v>
      </c>
      <c r="CJ145" s="732">
        <v>4</v>
      </c>
      <c r="CK145" s="732">
        <v>0</v>
      </c>
      <c r="CL145" s="732">
        <v>0</v>
      </c>
      <c r="CN145" s="732">
        <v>0</v>
      </c>
      <c r="CO145" s="732">
        <v>1</v>
      </c>
      <c r="CP145" s="732">
        <v>0</v>
      </c>
      <c r="CQ145" s="732">
        <v>0</v>
      </c>
      <c r="CR145" s="732">
        <v>248.584</v>
      </c>
      <c r="CS145" s="732">
        <v>0</v>
      </c>
      <c r="CT145" s="732">
        <v>0</v>
      </c>
      <c r="CU145" s="732">
        <v>0</v>
      </c>
      <c r="CV145" s="732">
        <v>0</v>
      </c>
      <c r="CW145" s="732">
        <v>0</v>
      </c>
      <c r="CX145" s="732">
        <v>0</v>
      </c>
      <c r="CY145" s="732">
        <v>0</v>
      </c>
      <c r="CZ145" s="732">
        <v>0</v>
      </c>
      <c r="DA145" s="732">
        <v>1</v>
      </c>
      <c r="DB145" s="732">
        <v>1630429</v>
      </c>
      <c r="DC145" s="732">
        <v>0</v>
      </c>
      <c r="DD145" s="732">
        <v>0</v>
      </c>
      <c r="DE145" s="732">
        <v>26164</v>
      </c>
      <c r="DF145" s="732">
        <v>26164</v>
      </c>
      <c r="DG145" s="732">
        <v>20</v>
      </c>
      <c r="DH145" s="732">
        <v>0</v>
      </c>
      <c r="DI145" s="732">
        <v>0</v>
      </c>
      <c r="DK145" s="732">
        <v>5392</v>
      </c>
      <c r="DL145" s="732">
        <v>0</v>
      </c>
      <c r="DM145" s="732">
        <v>71831</v>
      </c>
      <c r="DN145" s="732">
        <v>0</v>
      </c>
      <c r="DO145" s="732">
        <v>0</v>
      </c>
      <c r="DP145" s="732">
        <v>0</v>
      </c>
      <c r="DQ145" s="732">
        <v>0</v>
      </c>
      <c r="DR145" s="732">
        <v>0</v>
      </c>
      <c r="DS145" s="732">
        <v>0</v>
      </c>
      <c r="DT145" s="732">
        <v>0</v>
      </c>
      <c r="DU145" s="732">
        <v>0</v>
      </c>
      <c r="DV145" s="732">
        <v>0</v>
      </c>
      <c r="DW145" s="732">
        <v>0</v>
      </c>
      <c r="DX145" s="732">
        <v>0</v>
      </c>
      <c r="DY145" s="732">
        <v>0</v>
      </c>
      <c r="DZ145" s="732">
        <v>0</v>
      </c>
      <c r="EA145" s="732">
        <v>0</v>
      </c>
      <c r="EB145" s="732">
        <v>0</v>
      </c>
      <c r="EC145" s="732">
        <v>2.867</v>
      </c>
      <c r="ED145" s="732">
        <v>20628</v>
      </c>
      <c r="EE145" s="732">
        <v>0</v>
      </c>
      <c r="EF145" s="732">
        <v>0</v>
      </c>
      <c r="EG145" s="732">
        <v>0</v>
      </c>
      <c r="EH145" s="732">
        <v>51203</v>
      </c>
      <c r="EI145" s="732">
        <v>0</v>
      </c>
      <c r="EJ145" s="732">
        <v>0</v>
      </c>
      <c r="EK145" s="732">
        <v>2.0860000000000003</v>
      </c>
      <c r="EL145" s="732">
        <v>0</v>
      </c>
      <c r="EM145" s="732">
        <v>0</v>
      </c>
      <c r="EN145" s="732">
        <v>0.314</v>
      </c>
      <c r="EO145" s="732">
        <v>0</v>
      </c>
      <c r="EP145" s="732">
        <v>0</v>
      </c>
      <c r="EQ145" s="732">
        <v>2.4</v>
      </c>
      <c r="ER145" s="732">
        <v>0</v>
      </c>
      <c r="ES145" s="732">
        <v>7.8280000000000003</v>
      </c>
      <c r="ET145" s="732">
        <v>0</v>
      </c>
      <c r="EU145" s="732">
        <v>102670</v>
      </c>
      <c r="EV145" s="732">
        <v>0</v>
      </c>
      <c r="EW145" s="732">
        <v>0</v>
      </c>
      <c r="EX145" s="732">
        <v>0</v>
      </c>
      <c r="EZ145" s="732">
        <v>1631486</v>
      </c>
      <c r="FA145" s="732">
        <v>0</v>
      </c>
      <c r="FB145" s="732">
        <v>1734156</v>
      </c>
      <c r="FC145" s="732">
        <v>0.97326799999999991</v>
      </c>
      <c r="FD145" s="732">
        <v>0</v>
      </c>
      <c r="FE145" s="732">
        <v>255390</v>
      </c>
      <c r="FF145" s="732">
        <v>54409</v>
      </c>
      <c r="FG145" s="732">
        <v>5.6818E-2</v>
      </c>
      <c r="FH145" s="732">
        <v>5.1494999999999999E-2</v>
      </c>
      <c r="FI145" s="732">
        <v>0</v>
      </c>
      <c r="FJ145" s="732">
        <v>0</v>
      </c>
      <c r="FK145" s="732">
        <v>330.7</v>
      </c>
      <c r="FL145" s="732">
        <v>2089169</v>
      </c>
      <c r="FM145" s="732">
        <v>0</v>
      </c>
      <c r="FN145" s="732">
        <v>0</v>
      </c>
      <c r="FO145" s="732">
        <v>0</v>
      </c>
      <c r="FP145" s="732">
        <v>0</v>
      </c>
      <c r="FQ145" s="732">
        <v>0</v>
      </c>
      <c r="FR145" s="732">
        <v>0</v>
      </c>
      <c r="FS145" s="732">
        <v>0</v>
      </c>
      <c r="FT145" s="732">
        <v>0</v>
      </c>
      <c r="FU145" s="732">
        <v>0</v>
      </c>
      <c r="FV145" s="732">
        <v>0</v>
      </c>
      <c r="FW145" s="732">
        <v>0</v>
      </c>
      <c r="FX145" s="732">
        <v>0</v>
      </c>
      <c r="FY145" s="732">
        <v>0</v>
      </c>
      <c r="FZ145" s="732">
        <v>0</v>
      </c>
      <c r="GA145" s="732">
        <v>0</v>
      </c>
      <c r="GB145" s="732">
        <v>0</v>
      </c>
      <c r="GC145" s="732">
        <v>0</v>
      </c>
      <c r="GD145" s="732">
        <v>0</v>
      </c>
      <c r="GF145" s="732">
        <v>0</v>
      </c>
      <c r="GG145" s="732">
        <v>0</v>
      </c>
      <c r="GH145" s="732">
        <v>0</v>
      </c>
      <c r="GI145" s="732">
        <v>0</v>
      </c>
      <c r="GJ145" s="732">
        <v>0</v>
      </c>
      <c r="GK145" s="732">
        <v>4971</v>
      </c>
      <c r="GL145" s="732">
        <v>4602</v>
      </c>
      <c r="GM145" s="732">
        <v>0</v>
      </c>
      <c r="GN145" s="732">
        <v>0</v>
      </c>
      <c r="GO145" s="732">
        <v>0</v>
      </c>
      <c r="GP145" s="732">
        <v>2043955</v>
      </c>
      <c r="GQ145" s="732">
        <v>2043955</v>
      </c>
      <c r="GR145" s="732">
        <v>0</v>
      </c>
      <c r="GS145" s="732">
        <v>0</v>
      </c>
      <c r="GT145" s="732">
        <v>0</v>
      </c>
      <c r="HB145" s="732">
        <v>292382768</v>
      </c>
      <c r="HC145" s="732">
        <v>4.6019999999999998E-2</v>
      </c>
      <c r="HD145" s="732">
        <v>45214</v>
      </c>
      <c r="IE145" s="732">
        <v>0</v>
      </c>
    </row>
    <row r="146" spans="1:239" x14ac:dyDescent="0.2">
      <c r="A146" s="734">
        <v>178801</v>
      </c>
      <c r="B146" s="734">
        <v>31709</v>
      </c>
      <c r="C146" s="732">
        <v>35</v>
      </c>
      <c r="D146" s="732">
        <v>2021</v>
      </c>
      <c r="E146" s="732">
        <v>5392</v>
      </c>
      <c r="F146" s="732">
        <v>0</v>
      </c>
      <c r="G146" s="732">
        <v>202.86800000000002</v>
      </c>
      <c r="H146" s="732">
        <v>198.166</v>
      </c>
      <c r="I146" s="732">
        <v>198.166</v>
      </c>
      <c r="J146" s="732">
        <v>202.86800000000002</v>
      </c>
      <c r="K146" s="732">
        <v>0</v>
      </c>
      <c r="L146" s="732">
        <v>6541</v>
      </c>
      <c r="M146" s="732">
        <v>0</v>
      </c>
      <c r="N146" s="732">
        <v>0</v>
      </c>
      <c r="P146" s="732">
        <v>204.702</v>
      </c>
      <c r="Q146" s="732">
        <v>0</v>
      </c>
      <c r="R146" s="732">
        <v>84250</v>
      </c>
      <c r="S146" s="732">
        <v>411.57400000000001</v>
      </c>
      <c r="U146" s="732">
        <v>58936</v>
      </c>
      <c r="V146" s="732">
        <v>30.167000000000002</v>
      </c>
      <c r="W146" s="732">
        <v>19732</v>
      </c>
      <c r="X146" s="732">
        <v>19732</v>
      </c>
      <c r="Z146" s="732">
        <v>0</v>
      </c>
      <c r="AA146" s="732">
        <v>1</v>
      </c>
      <c r="AB146" s="732">
        <v>1</v>
      </c>
      <c r="AC146" s="732">
        <v>0</v>
      </c>
      <c r="AD146" s="732" t="s">
        <v>318</v>
      </c>
      <c r="AE146" s="732">
        <v>0</v>
      </c>
      <c r="AH146" s="732">
        <v>0</v>
      </c>
      <c r="AI146" s="732">
        <v>0</v>
      </c>
      <c r="AJ146" s="732">
        <v>5104</v>
      </c>
      <c r="AK146" s="732" t="s">
        <v>787</v>
      </c>
      <c r="AL146" s="732" t="s">
        <v>95</v>
      </c>
      <c r="AM146" s="732">
        <v>0</v>
      </c>
      <c r="AN146" s="732">
        <v>0</v>
      </c>
      <c r="AO146" s="732">
        <v>0</v>
      </c>
      <c r="AP146" s="732">
        <v>0</v>
      </c>
      <c r="AQ146" s="732">
        <v>0</v>
      </c>
      <c r="AR146" s="732">
        <v>0</v>
      </c>
      <c r="AS146" s="732">
        <v>0</v>
      </c>
      <c r="AT146" s="732">
        <v>0</v>
      </c>
      <c r="AU146" s="732">
        <v>0</v>
      </c>
      <c r="AV146" s="732">
        <v>-59561</v>
      </c>
      <c r="AW146" s="732">
        <v>1995418</v>
      </c>
      <c r="AX146" s="732">
        <v>1948119</v>
      </c>
      <c r="AY146" s="732">
        <v>1230527</v>
      </c>
      <c r="AZ146" s="732">
        <v>88393</v>
      </c>
      <c r="BA146" s="732">
        <v>12.75</v>
      </c>
      <c r="BB146" s="732">
        <v>0</v>
      </c>
      <c r="BC146" s="732">
        <v>0</v>
      </c>
      <c r="BD146" s="732">
        <v>0</v>
      </c>
      <c r="BE146" s="732">
        <v>0</v>
      </c>
      <c r="BF146" s="732">
        <v>1678232</v>
      </c>
      <c r="BG146" s="732">
        <v>0</v>
      </c>
      <c r="BH146" s="732">
        <v>15.065000000000001</v>
      </c>
      <c r="BI146" s="732">
        <v>4143</v>
      </c>
      <c r="BJ146" s="732">
        <v>12</v>
      </c>
      <c r="BK146" s="732">
        <v>0</v>
      </c>
      <c r="BL146" s="732">
        <v>0</v>
      </c>
      <c r="BM146" s="732">
        <v>0</v>
      </c>
      <c r="BN146" s="732">
        <v>0</v>
      </c>
      <c r="BO146" s="732">
        <v>0</v>
      </c>
      <c r="BP146" s="732">
        <v>0</v>
      </c>
      <c r="BQ146" s="732">
        <v>5392</v>
      </c>
      <c r="BR146" s="732">
        <v>1</v>
      </c>
      <c r="BS146" s="732">
        <v>0</v>
      </c>
      <c r="BT146" s="732">
        <v>0</v>
      </c>
      <c r="BU146" s="732">
        <v>0</v>
      </c>
      <c r="BV146" s="732">
        <v>0</v>
      </c>
      <c r="BW146" s="732">
        <v>0</v>
      </c>
      <c r="BX146" s="732">
        <v>0</v>
      </c>
      <c r="BY146" s="732">
        <v>0</v>
      </c>
      <c r="BZ146" s="732">
        <v>0</v>
      </c>
      <c r="CA146" s="732">
        <v>0</v>
      </c>
      <c r="CB146" s="732">
        <v>0</v>
      </c>
      <c r="CC146" s="732">
        <v>0</v>
      </c>
      <c r="CG146" s="732">
        <v>0</v>
      </c>
      <c r="CH146" s="732">
        <v>43156</v>
      </c>
      <c r="CI146" s="732">
        <v>0</v>
      </c>
      <c r="CJ146" s="732">
        <v>4</v>
      </c>
      <c r="CK146" s="732">
        <v>0</v>
      </c>
      <c r="CL146" s="732">
        <v>0</v>
      </c>
      <c r="CN146" s="732">
        <v>0</v>
      </c>
      <c r="CO146" s="732">
        <v>1</v>
      </c>
      <c r="CP146" s="732">
        <v>0</v>
      </c>
      <c r="CQ146" s="732">
        <v>1.333</v>
      </c>
      <c r="CR146" s="732">
        <v>191.464</v>
      </c>
      <c r="CS146" s="732">
        <v>0</v>
      </c>
      <c r="CT146" s="732">
        <v>0</v>
      </c>
      <c r="CU146" s="732">
        <v>0</v>
      </c>
      <c r="CV146" s="732">
        <v>0</v>
      </c>
      <c r="CW146" s="732">
        <v>0</v>
      </c>
      <c r="CX146" s="732">
        <v>0</v>
      </c>
      <c r="CY146" s="732">
        <v>0</v>
      </c>
      <c r="CZ146" s="732">
        <v>0</v>
      </c>
      <c r="DA146" s="732">
        <v>1</v>
      </c>
      <c r="DB146" s="732">
        <v>1296204</v>
      </c>
      <c r="DC146" s="732">
        <v>0</v>
      </c>
      <c r="DD146" s="732">
        <v>0</v>
      </c>
      <c r="DE146" s="732">
        <v>284534</v>
      </c>
      <c r="DF146" s="732">
        <v>284534</v>
      </c>
      <c r="DG146" s="732">
        <v>217.5</v>
      </c>
      <c r="DH146" s="732">
        <v>0</v>
      </c>
      <c r="DI146" s="732">
        <v>0</v>
      </c>
      <c r="DK146" s="732">
        <v>5392</v>
      </c>
      <c r="DL146" s="732">
        <v>0</v>
      </c>
      <c r="DM146" s="732">
        <v>84429</v>
      </c>
      <c r="DN146" s="732">
        <v>0</v>
      </c>
      <c r="DO146" s="732">
        <v>0</v>
      </c>
      <c r="DP146" s="732">
        <v>0</v>
      </c>
      <c r="DQ146" s="732">
        <v>0</v>
      </c>
      <c r="DR146" s="732">
        <v>0</v>
      </c>
      <c r="DS146" s="732">
        <v>0</v>
      </c>
      <c r="DT146" s="732">
        <v>0</v>
      </c>
      <c r="DU146" s="732">
        <v>0</v>
      </c>
      <c r="DV146" s="732">
        <v>0</v>
      </c>
      <c r="DW146" s="732">
        <v>0</v>
      </c>
      <c r="DX146" s="732">
        <v>0</v>
      </c>
      <c r="DY146" s="732">
        <v>0</v>
      </c>
      <c r="DZ146" s="732">
        <v>0</v>
      </c>
      <c r="EA146" s="732">
        <v>0</v>
      </c>
      <c r="EB146" s="732">
        <v>0</v>
      </c>
      <c r="EC146" s="732">
        <v>10.657</v>
      </c>
      <c r="ED146" s="732">
        <v>76678</v>
      </c>
      <c r="EE146" s="732">
        <v>0</v>
      </c>
      <c r="EF146" s="732">
        <v>0</v>
      </c>
      <c r="EG146" s="732">
        <v>0</v>
      </c>
      <c r="EH146" s="732">
        <v>7751</v>
      </c>
      <c r="EI146" s="732">
        <v>0</v>
      </c>
      <c r="EJ146" s="732">
        <v>0</v>
      </c>
      <c r="EK146" s="732">
        <v>0</v>
      </c>
      <c r="EL146" s="732">
        <v>0</v>
      </c>
      <c r="EM146" s="732">
        <v>0</v>
      </c>
      <c r="EN146" s="732">
        <v>0.23700000000000002</v>
      </c>
      <c r="EO146" s="732">
        <v>0</v>
      </c>
      <c r="EP146" s="732">
        <v>0</v>
      </c>
      <c r="EQ146" s="732">
        <v>0.23700000000000002</v>
      </c>
      <c r="ER146" s="732">
        <v>0</v>
      </c>
      <c r="ES146" s="732">
        <v>1.1850000000000001</v>
      </c>
      <c r="ET146" s="732">
        <v>6708</v>
      </c>
      <c r="EU146" s="732">
        <v>88393</v>
      </c>
      <c r="EV146" s="732">
        <v>0</v>
      </c>
      <c r="EW146" s="732">
        <v>0</v>
      </c>
      <c r="EX146" s="732">
        <v>0</v>
      </c>
      <c r="EZ146" s="732">
        <v>1640077</v>
      </c>
      <c r="FA146" s="732">
        <v>0</v>
      </c>
      <c r="FB146" s="732">
        <v>1728470</v>
      </c>
      <c r="FC146" s="732">
        <v>0.97326799999999991</v>
      </c>
      <c r="FD146" s="732">
        <v>0</v>
      </c>
      <c r="FE146" s="732">
        <v>253942</v>
      </c>
      <c r="FF146" s="732">
        <v>54100</v>
      </c>
      <c r="FG146" s="732">
        <v>5.6818E-2</v>
      </c>
      <c r="FH146" s="732">
        <v>5.1494999999999999E-2</v>
      </c>
      <c r="FI146" s="732">
        <v>0</v>
      </c>
      <c r="FJ146" s="732">
        <v>0</v>
      </c>
      <c r="FK146" s="732">
        <v>328.82499999999999</v>
      </c>
      <c r="FL146" s="732">
        <v>2079668</v>
      </c>
      <c r="FM146" s="732">
        <v>0</v>
      </c>
      <c r="FN146" s="732">
        <v>0</v>
      </c>
      <c r="FO146" s="732">
        <v>0</v>
      </c>
      <c r="FP146" s="732">
        <v>0</v>
      </c>
      <c r="FQ146" s="732">
        <v>0</v>
      </c>
      <c r="FR146" s="732">
        <v>0</v>
      </c>
      <c r="FS146" s="732">
        <v>0</v>
      </c>
      <c r="FT146" s="732">
        <v>0</v>
      </c>
      <c r="FU146" s="732">
        <v>0</v>
      </c>
      <c r="FV146" s="732">
        <v>0</v>
      </c>
      <c r="FW146" s="732">
        <v>0</v>
      </c>
      <c r="FX146" s="732">
        <v>0</v>
      </c>
      <c r="FY146" s="732">
        <v>0</v>
      </c>
      <c r="FZ146" s="732">
        <v>0</v>
      </c>
      <c r="GA146" s="732">
        <v>0</v>
      </c>
      <c r="GB146" s="732">
        <v>39428</v>
      </c>
      <c r="GC146" s="732">
        <v>39428</v>
      </c>
      <c r="GD146" s="732">
        <v>4.4649999999999999</v>
      </c>
      <c r="GF146" s="732">
        <v>0</v>
      </c>
      <c r="GG146" s="732">
        <v>0</v>
      </c>
      <c r="GH146" s="732">
        <v>0</v>
      </c>
      <c r="GI146" s="732">
        <v>0</v>
      </c>
      <c r="GJ146" s="732">
        <v>0</v>
      </c>
      <c r="GK146" s="732">
        <v>5062</v>
      </c>
      <c r="GL146" s="732">
        <v>7574</v>
      </c>
      <c r="GM146" s="732">
        <v>0</v>
      </c>
      <c r="GN146" s="732">
        <v>0</v>
      </c>
      <c r="GO146" s="732">
        <v>0</v>
      </c>
      <c r="GP146" s="732">
        <v>2036512</v>
      </c>
      <c r="GQ146" s="732">
        <v>2036512</v>
      </c>
      <c r="GR146" s="732">
        <v>0</v>
      </c>
      <c r="GS146" s="732">
        <v>0</v>
      </c>
      <c r="GT146" s="732">
        <v>0</v>
      </c>
      <c r="HB146" s="732">
        <v>292382768</v>
      </c>
      <c r="HC146" s="732">
        <v>4.6019999999999998E-2</v>
      </c>
      <c r="HD146" s="732">
        <v>36448</v>
      </c>
      <c r="IE146" s="732">
        <v>0</v>
      </c>
    </row>
    <row r="147" spans="1:239" x14ac:dyDescent="0.2">
      <c r="A147" s="734">
        <v>178807</v>
      </c>
      <c r="B147" s="734">
        <v>31709</v>
      </c>
      <c r="C147" s="732">
        <v>35</v>
      </c>
      <c r="D147" s="732">
        <v>2021</v>
      </c>
      <c r="E147" s="732">
        <v>5392</v>
      </c>
      <c r="F147" s="732">
        <v>0</v>
      </c>
      <c r="G147" s="732">
        <v>114.48700000000001</v>
      </c>
      <c r="H147" s="732">
        <v>110.94800000000001</v>
      </c>
      <c r="I147" s="732">
        <v>110.94800000000001</v>
      </c>
      <c r="J147" s="732">
        <v>114.48700000000001</v>
      </c>
      <c r="K147" s="732">
        <v>0</v>
      </c>
      <c r="L147" s="732">
        <v>6541</v>
      </c>
      <c r="M147" s="732">
        <v>0</v>
      </c>
      <c r="N147" s="732">
        <v>0</v>
      </c>
      <c r="P147" s="732">
        <v>129.31300000000002</v>
      </c>
      <c r="Q147" s="732">
        <v>0</v>
      </c>
      <c r="R147" s="732">
        <v>53222</v>
      </c>
      <c r="S147" s="732">
        <v>411.57400000000001</v>
      </c>
      <c r="U147" s="732">
        <v>37231</v>
      </c>
      <c r="V147" s="732">
        <v>5.6270000000000007</v>
      </c>
      <c r="W147" s="732">
        <v>3681</v>
      </c>
      <c r="X147" s="732">
        <v>3681</v>
      </c>
      <c r="Z147" s="732">
        <v>0</v>
      </c>
      <c r="AA147" s="732">
        <v>1</v>
      </c>
      <c r="AB147" s="732">
        <v>1</v>
      </c>
      <c r="AC147" s="732">
        <v>0</v>
      </c>
      <c r="AD147" s="732" t="s">
        <v>318</v>
      </c>
      <c r="AE147" s="732">
        <v>0</v>
      </c>
      <c r="AH147" s="732">
        <v>0</v>
      </c>
      <c r="AI147" s="732">
        <v>0</v>
      </c>
      <c r="AJ147" s="732">
        <v>5104</v>
      </c>
      <c r="AK147" s="732" t="s">
        <v>787</v>
      </c>
      <c r="AL147" s="732" t="s">
        <v>70</v>
      </c>
      <c r="AM147" s="732">
        <v>0</v>
      </c>
      <c r="AN147" s="732">
        <v>0</v>
      </c>
      <c r="AO147" s="732">
        <v>0</v>
      </c>
      <c r="AP147" s="732">
        <v>0</v>
      </c>
      <c r="AQ147" s="732">
        <v>0</v>
      </c>
      <c r="AR147" s="732">
        <v>0</v>
      </c>
      <c r="AS147" s="732">
        <v>0</v>
      </c>
      <c r="AT147" s="732">
        <v>0</v>
      </c>
      <c r="AU147" s="732">
        <v>0</v>
      </c>
      <c r="AV147" s="732">
        <v>-24</v>
      </c>
      <c r="AW147" s="732">
        <v>945698</v>
      </c>
      <c r="AX147" s="732">
        <v>925129</v>
      </c>
      <c r="AY147" s="732">
        <v>586570</v>
      </c>
      <c r="AZ147" s="732">
        <v>53222</v>
      </c>
      <c r="BA147" s="732">
        <v>0</v>
      </c>
      <c r="BB147" s="732">
        <v>0</v>
      </c>
      <c r="BC147" s="732">
        <v>0</v>
      </c>
      <c r="BD147" s="732">
        <v>0</v>
      </c>
      <c r="BE147" s="732">
        <v>0</v>
      </c>
      <c r="BF147" s="732">
        <v>807876</v>
      </c>
      <c r="BG147" s="732">
        <v>0</v>
      </c>
      <c r="BH147" s="732">
        <v>0</v>
      </c>
      <c r="BI147" s="732">
        <v>0</v>
      </c>
      <c r="BJ147" s="732">
        <v>12</v>
      </c>
      <c r="BK147" s="732">
        <v>0</v>
      </c>
      <c r="BL147" s="732">
        <v>0</v>
      </c>
      <c r="BM147" s="732">
        <v>0</v>
      </c>
      <c r="BN147" s="732">
        <v>0</v>
      </c>
      <c r="BO147" s="732">
        <v>0</v>
      </c>
      <c r="BP147" s="732">
        <v>0</v>
      </c>
      <c r="BQ147" s="732">
        <v>5392</v>
      </c>
      <c r="BR147" s="732">
        <v>1</v>
      </c>
      <c r="BS147" s="732">
        <v>0</v>
      </c>
      <c r="BT147" s="732">
        <v>0</v>
      </c>
      <c r="BU147" s="732">
        <v>0</v>
      </c>
      <c r="BV147" s="732">
        <v>0</v>
      </c>
      <c r="BW147" s="732">
        <v>0</v>
      </c>
      <c r="BX147" s="732">
        <v>0</v>
      </c>
      <c r="BY147" s="732">
        <v>0</v>
      </c>
      <c r="BZ147" s="732">
        <v>0</v>
      </c>
      <c r="CA147" s="732">
        <v>0</v>
      </c>
      <c r="CB147" s="732">
        <v>0</v>
      </c>
      <c r="CC147" s="732">
        <v>0</v>
      </c>
      <c r="CG147" s="732">
        <v>0</v>
      </c>
      <c r="CH147" s="732">
        <v>20569</v>
      </c>
      <c r="CI147" s="732">
        <v>0</v>
      </c>
      <c r="CJ147" s="732">
        <v>4</v>
      </c>
      <c r="CK147" s="732">
        <v>0</v>
      </c>
      <c r="CL147" s="732">
        <v>0</v>
      </c>
      <c r="CN147" s="732">
        <v>0</v>
      </c>
      <c r="CO147" s="732">
        <v>1</v>
      </c>
      <c r="CP147" s="732">
        <v>0</v>
      </c>
      <c r="CQ147" s="732">
        <v>0</v>
      </c>
      <c r="CR147" s="732">
        <v>131.58600000000001</v>
      </c>
      <c r="CS147" s="732">
        <v>0</v>
      </c>
      <c r="CT147" s="732">
        <v>0</v>
      </c>
      <c r="CU147" s="732">
        <v>0</v>
      </c>
      <c r="CV147" s="732">
        <v>0</v>
      </c>
      <c r="CW147" s="732">
        <v>0</v>
      </c>
      <c r="CX147" s="732">
        <v>0</v>
      </c>
      <c r="CY147" s="732">
        <v>0</v>
      </c>
      <c r="CZ147" s="732">
        <v>0</v>
      </c>
      <c r="DA147" s="732">
        <v>1</v>
      </c>
      <c r="DB147" s="732">
        <v>725711</v>
      </c>
      <c r="DC147" s="732">
        <v>0</v>
      </c>
      <c r="DD147" s="732">
        <v>0</v>
      </c>
      <c r="DE147" s="732">
        <v>25942</v>
      </c>
      <c r="DF147" s="732">
        <v>25942</v>
      </c>
      <c r="DG147" s="732">
        <v>19.830000000000002</v>
      </c>
      <c r="DH147" s="732">
        <v>0</v>
      </c>
      <c r="DI147" s="732">
        <v>0</v>
      </c>
      <c r="DK147" s="732">
        <v>5392</v>
      </c>
      <c r="DL147" s="732">
        <v>0</v>
      </c>
      <c r="DM147" s="732">
        <v>74731</v>
      </c>
      <c r="DN147" s="732">
        <v>0</v>
      </c>
      <c r="DO147" s="732">
        <v>0</v>
      </c>
      <c r="DP147" s="732">
        <v>0</v>
      </c>
      <c r="DQ147" s="732">
        <v>0</v>
      </c>
      <c r="DR147" s="732">
        <v>0</v>
      </c>
      <c r="DS147" s="732">
        <v>0</v>
      </c>
      <c r="DT147" s="732">
        <v>0</v>
      </c>
      <c r="DU147" s="732">
        <v>0</v>
      </c>
      <c r="DV147" s="732">
        <v>0</v>
      </c>
      <c r="DW147" s="732">
        <v>0</v>
      </c>
      <c r="DX147" s="732">
        <v>0</v>
      </c>
      <c r="DY147" s="732">
        <v>0</v>
      </c>
      <c r="DZ147" s="732">
        <v>0</v>
      </c>
      <c r="EA147" s="732">
        <v>0</v>
      </c>
      <c r="EB147" s="732">
        <v>0</v>
      </c>
      <c r="EC147" s="732">
        <v>0</v>
      </c>
      <c r="ED147" s="732">
        <v>0</v>
      </c>
      <c r="EE147" s="732">
        <v>0</v>
      </c>
      <c r="EF147" s="732">
        <v>0</v>
      </c>
      <c r="EG147" s="732">
        <v>0</v>
      </c>
      <c r="EH147" s="732">
        <v>74731</v>
      </c>
      <c r="EI147" s="732">
        <v>0</v>
      </c>
      <c r="EJ147" s="732">
        <v>0</v>
      </c>
      <c r="EK147" s="732">
        <v>3.1350000000000002</v>
      </c>
      <c r="EL147" s="732">
        <v>0</v>
      </c>
      <c r="EM147" s="732">
        <v>0</v>
      </c>
      <c r="EN147" s="732">
        <v>0.40400000000000003</v>
      </c>
      <c r="EO147" s="732">
        <v>0</v>
      </c>
      <c r="EP147" s="732">
        <v>0</v>
      </c>
      <c r="EQ147" s="732">
        <v>3.5390000000000001</v>
      </c>
      <c r="ER147" s="732">
        <v>0</v>
      </c>
      <c r="ES147" s="732">
        <v>11.425000000000001</v>
      </c>
      <c r="ET147" s="732">
        <v>0</v>
      </c>
      <c r="EU147" s="732">
        <v>53222</v>
      </c>
      <c r="EV147" s="732">
        <v>0</v>
      </c>
      <c r="EW147" s="732">
        <v>0</v>
      </c>
      <c r="EX147" s="732">
        <v>0</v>
      </c>
      <c r="EZ147" s="732">
        <v>776843</v>
      </c>
      <c r="FA147" s="732">
        <v>0</v>
      </c>
      <c r="FB147" s="732">
        <v>830065</v>
      </c>
      <c r="FC147" s="732">
        <v>0.97326799999999991</v>
      </c>
      <c r="FD147" s="732">
        <v>0</v>
      </c>
      <c r="FE147" s="732">
        <v>122243</v>
      </c>
      <c r="FF147" s="732">
        <v>26043</v>
      </c>
      <c r="FG147" s="732">
        <v>5.6818E-2</v>
      </c>
      <c r="FH147" s="732">
        <v>5.1494999999999999E-2</v>
      </c>
      <c r="FI147" s="732">
        <v>0</v>
      </c>
      <c r="FJ147" s="732">
        <v>0</v>
      </c>
      <c r="FK147" s="732">
        <v>158.291</v>
      </c>
      <c r="FL147" s="732">
        <v>998920</v>
      </c>
      <c r="FM147" s="732">
        <v>0</v>
      </c>
      <c r="FN147" s="732">
        <v>0</v>
      </c>
      <c r="FO147" s="732">
        <v>0</v>
      </c>
      <c r="FP147" s="732">
        <v>0</v>
      </c>
      <c r="FQ147" s="732">
        <v>0</v>
      </c>
      <c r="FR147" s="732">
        <v>0</v>
      </c>
      <c r="FS147" s="732">
        <v>0</v>
      </c>
      <c r="FT147" s="732">
        <v>0</v>
      </c>
      <c r="FU147" s="732">
        <v>0</v>
      </c>
      <c r="FV147" s="732">
        <v>0</v>
      </c>
      <c r="FW147" s="732">
        <v>0</v>
      </c>
      <c r="FX147" s="732">
        <v>0</v>
      </c>
      <c r="FY147" s="732">
        <v>0</v>
      </c>
      <c r="FZ147" s="732">
        <v>0</v>
      </c>
      <c r="GA147" s="732">
        <v>0</v>
      </c>
      <c r="GB147" s="732">
        <v>0</v>
      </c>
      <c r="GC147" s="732">
        <v>0</v>
      </c>
      <c r="GD147" s="732">
        <v>0</v>
      </c>
      <c r="GF147" s="732">
        <v>0</v>
      </c>
      <c r="GG147" s="732">
        <v>0</v>
      </c>
      <c r="GH147" s="732">
        <v>0</v>
      </c>
      <c r="GI147" s="732">
        <v>0</v>
      </c>
      <c r="GJ147" s="732">
        <v>0</v>
      </c>
      <c r="GK147" s="732">
        <v>5051</v>
      </c>
      <c r="GL147" s="732">
        <v>4804</v>
      </c>
      <c r="GM147" s="732">
        <v>0</v>
      </c>
      <c r="GN147" s="732">
        <v>0</v>
      </c>
      <c r="GO147" s="732">
        <v>0</v>
      </c>
      <c r="GP147" s="732">
        <v>978351</v>
      </c>
      <c r="GQ147" s="732">
        <v>978351</v>
      </c>
      <c r="GR147" s="732">
        <v>0</v>
      </c>
      <c r="GS147" s="732">
        <v>0</v>
      </c>
      <c r="GT147" s="732">
        <v>0</v>
      </c>
      <c r="HB147" s="732">
        <v>292382768</v>
      </c>
      <c r="HC147" s="732">
        <v>4.6019999999999998E-2</v>
      </c>
      <c r="HD147" s="732">
        <v>20569</v>
      </c>
      <c r="IE147" s="732">
        <v>0</v>
      </c>
    </row>
    <row r="148" spans="1:239" x14ac:dyDescent="0.2">
      <c r="A148" s="734">
        <v>178808</v>
      </c>
      <c r="B148" s="734">
        <v>31709</v>
      </c>
      <c r="C148" s="732">
        <v>35</v>
      </c>
      <c r="D148" s="732">
        <v>2021</v>
      </c>
      <c r="E148" s="732">
        <v>5392</v>
      </c>
      <c r="F148" s="732">
        <v>0</v>
      </c>
      <c r="G148" s="732">
        <v>490.87700000000001</v>
      </c>
      <c r="H148" s="732">
        <v>482.49200000000002</v>
      </c>
      <c r="I148" s="732">
        <v>482.49200000000002</v>
      </c>
      <c r="J148" s="732">
        <v>490.87700000000001</v>
      </c>
      <c r="K148" s="732">
        <v>0</v>
      </c>
      <c r="L148" s="732">
        <v>6541</v>
      </c>
      <c r="M148" s="732">
        <v>0</v>
      </c>
      <c r="N148" s="732">
        <v>0</v>
      </c>
      <c r="P148" s="732">
        <v>478.08</v>
      </c>
      <c r="Q148" s="732">
        <v>0</v>
      </c>
      <c r="R148" s="732">
        <v>196765</v>
      </c>
      <c r="S148" s="732">
        <v>411.57400000000001</v>
      </c>
      <c r="U148" s="732">
        <v>137644</v>
      </c>
      <c r="V148" s="732">
        <v>0.42700000000000005</v>
      </c>
      <c r="W148" s="732">
        <v>279</v>
      </c>
      <c r="X148" s="732">
        <v>279</v>
      </c>
      <c r="Z148" s="732">
        <v>0</v>
      </c>
      <c r="AA148" s="732">
        <v>1</v>
      </c>
      <c r="AB148" s="732">
        <v>1</v>
      </c>
      <c r="AC148" s="732">
        <v>0</v>
      </c>
      <c r="AD148" s="732" t="s">
        <v>318</v>
      </c>
      <c r="AE148" s="732">
        <v>0</v>
      </c>
      <c r="AH148" s="732">
        <v>0</v>
      </c>
      <c r="AI148" s="732">
        <v>0</v>
      </c>
      <c r="AJ148" s="732">
        <v>5104</v>
      </c>
      <c r="AK148" s="732" t="s">
        <v>787</v>
      </c>
      <c r="AL148" s="732" t="s">
        <v>101</v>
      </c>
      <c r="AM148" s="732">
        <v>0</v>
      </c>
      <c r="AN148" s="732">
        <v>0</v>
      </c>
      <c r="AO148" s="732">
        <v>0</v>
      </c>
      <c r="AP148" s="732">
        <v>0</v>
      </c>
      <c r="AQ148" s="732">
        <v>0</v>
      </c>
      <c r="AR148" s="732">
        <v>0</v>
      </c>
      <c r="AS148" s="732">
        <v>0</v>
      </c>
      <c r="AT148" s="732">
        <v>0</v>
      </c>
      <c r="AU148" s="732">
        <v>0</v>
      </c>
      <c r="AV148" s="732">
        <v>-84</v>
      </c>
      <c r="AW148" s="732">
        <v>3913904</v>
      </c>
      <c r="AX148" s="732">
        <v>3825712</v>
      </c>
      <c r="AY148" s="732">
        <v>2369386</v>
      </c>
      <c r="AZ148" s="732">
        <v>196765</v>
      </c>
      <c r="BA148" s="732">
        <v>0</v>
      </c>
      <c r="BB148" s="732">
        <v>18838</v>
      </c>
      <c r="BC148" s="732">
        <v>18838</v>
      </c>
      <c r="BD148" s="732">
        <v>24</v>
      </c>
      <c r="BE148" s="732">
        <v>0</v>
      </c>
      <c r="BF148" s="732">
        <v>3321566</v>
      </c>
      <c r="BG148" s="732">
        <v>0</v>
      </c>
      <c r="BH148" s="732">
        <v>0</v>
      </c>
      <c r="BI148" s="732">
        <v>0</v>
      </c>
      <c r="BJ148" s="732">
        <v>12</v>
      </c>
      <c r="BK148" s="732">
        <v>0</v>
      </c>
      <c r="BL148" s="732">
        <v>0</v>
      </c>
      <c r="BM148" s="732">
        <v>0</v>
      </c>
      <c r="BN148" s="732">
        <v>0</v>
      </c>
      <c r="BO148" s="732">
        <v>0</v>
      </c>
      <c r="BP148" s="732">
        <v>0</v>
      </c>
      <c r="BQ148" s="732">
        <v>5392</v>
      </c>
      <c r="BR148" s="732">
        <v>1</v>
      </c>
      <c r="BS148" s="732">
        <v>0</v>
      </c>
      <c r="BT148" s="732">
        <v>0</v>
      </c>
      <c r="BU148" s="732">
        <v>0</v>
      </c>
      <c r="BV148" s="732">
        <v>0</v>
      </c>
      <c r="BW148" s="732">
        <v>0</v>
      </c>
      <c r="BX148" s="732">
        <v>0</v>
      </c>
      <c r="BY148" s="732">
        <v>0</v>
      </c>
      <c r="BZ148" s="732">
        <v>0</v>
      </c>
      <c r="CA148" s="732">
        <v>0</v>
      </c>
      <c r="CB148" s="732">
        <v>0</v>
      </c>
      <c r="CC148" s="732">
        <v>0</v>
      </c>
      <c r="CG148" s="732">
        <v>0</v>
      </c>
      <c r="CH148" s="732">
        <v>88192</v>
      </c>
      <c r="CI148" s="732">
        <v>0</v>
      </c>
      <c r="CJ148" s="732">
        <v>4</v>
      </c>
      <c r="CK148" s="732">
        <v>0</v>
      </c>
      <c r="CL148" s="732">
        <v>0</v>
      </c>
      <c r="CN148" s="732">
        <v>0</v>
      </c>
      <c r="CO148" s="732">
        <v>1</v>
      </c>
      <c r="CP148" s="732">
        <v>0</v>
      </c>
      <c r="CQ148" s="732">
        <v>0</v>
      </c>
      <c r="CR148" s="732">
        <v>478.49600000000004</v>
      </c>
      <c r="CS148" s="732">
        <v>0</v>
      </c>
      <c r="CT148" s="732">
        <v>0</v>
      </c>
      <c r="CU148" s="732">
        <v>0</v>
      </c>
      <c r="CV148" s="732">
        <v>0</v>
      </c>
      <c r="CW148" s="732">
        <v>0</v>
      </c>
      <c r="CX148" s="732">
        <v>0</v>
      </c>
      <c r="CY148" s="732">
        <v>0</v>
      </c>
      <c r="CZ148" s="732">
        <v>0</v>
      </c>
      <c r="DA148" s="732">
        <v>1</v>
      </c>
      <c r="DB148" s="732">
        <v>3155980</v>
      </c>
      <c r="DC148" s="732">
        <v>0</v>
      </c>
      <c r="DD148" s="732">
        <v>0</v>
      </c>
      <c r="DE148" s="732">
        <v>0</v>
      </c>
      <c r="DF148" s="732">
        <v>0</v>
      </c>
      <c r="DG148" s="732">
        <v>0</v>
      </c>
      <c r="DH148" s="732">
        <v>0</v>
      </c>
      <c r="DI148" s="732">
        <v>0</v>
      </c>
      <c r="DK148" s="732">
        <v>5392</v>
      </c>
      <c r="DL148" s="732">
        <v>0</v>
      </c>
      <c r="DM148" s="732">
        <v>237700</v>
      </c>
      <c r="DN148" s="732">
        <v>0</v>
      </c>
      <c r="DO148" s="732">
        <v>0</v>
      </c>
      <c r="DP148" s="732">
        <v>0</v>
      </c>
      <c r="DQ148" s="732">
        <v>0</v>
      </c>
      <c r="DR148" s="732">
        <v>0</v>
      </c>
      <c r="DS148" s="732">
        <v>0</v>
      </c>
      <c r="DT148" s="732">
        <v>0</v>
      </c>
      <c r="DU148" s="732">
        <v>0</v>
      </c>
      <c r="DV148" s="732">
        <v>0</v>
      </c>
      <c r="DW148" s="732">
        <v>0</v>
      </c>
      <c r="DX148" s="732">
        <v>0</v>
      </c>
      <c r="DY148" s="732">
        <v>0</v>
      </c>
      <c r="DZ148" s="732">
        <v>0</v>
      </c>
      <c r="EA148" s="732">
        <v>0</v>
      </c>
      <c r="EB148" s="732">
        <v>0</v>
      </c>
      <c r="EC148" s="732">
        <v>8.2100000000000009</v>
      </c>
      <c r="ED148" s="732">
        <v>59072</v>
      </c>
      <c r="EE148" s="732">
        <v>0</v>
      </c>
      <c r="EF148" s="732">
        <v>0</v>
      </c>
      <c r="EG148" s="732">
        <v>0</v>
      </c>
      <c r="EH148" s="732">
        <v>178628</v>
      </c>
      <c r="EI148" s="732">
        <v>0</v>
      </c>
      <c r="EJ148" s="732">
        <v>0</v>
      </c>
      <c r="EK148" s="732">
        <v>7.3080000000000007</v>
      </c>
      <c r="EL148" s="732">
        <v>0</v>
      </c>
      <c r="EM148" s="732">
        <v>0</v>
      </c>
      <c r="EN148" s="732">
        <v>1.077</v>
      </c>
      <c r="EO148" s="732">
        <v>0</v>
      </c>
      <c r="EP148" s="732">
        <v>0</v>
      </c>
      <c r="EQ148" s="732">
        <v>8.3849999999999998</v>
      </c>
      <c r="ER148" s="732">
        <v>0</v>
      </c>
      <c r="ES148" s="732">
        <v>27.309000000000001</v>
      </c>
      <c r="ET148" s="732">
        <v>0</v>
      </c>
      <c r="EU148" s="732">
        <v>196765</v>
      </c>
      <c r="EV148" s="732">
        <v>0</v>
      </c>
      <c r="EW148" s="732">
        <v>0</v>
      </c>
      <c r="EX148" s="732">
        <v>0</v>
      </c>
      <c r="EZ148" s="732">
        <v>3216032</v>
      </c>
      <c r="FA148" s="732">
        <v>0</v>
      </c>
      <c r="FB148" s="732">
        <v>3412797</v>
      </c>
      <c r="FC148" s="732">
        <v>0.97326799999999991</v>
      </c>
      <c r="FD148" s="732">
        <v>0</v>
      </c>
      <c r="FE148" s="732">
        <v>502604</v>
      </c>
      <c r="FF148" s="732">
        <v>107076</v>
      </c>
      <c r="FG148" s="732">
        <v>5.6818E-2</v>
      </c>
      <c r="FH148" s="732">
        <v>5.1494999999999999E-2</v>
      </c>
      <c r="FI148" s="732">
        <v>0</v>
      </c>
      <c r="FJ148" s="732">
        <v>0</v>
      </c>
      <c r="FK148" s="732">
        <v>650.81299999999999</v>
      </c>
      <c r="FL148" s="732">
        <v>4110669</v>
      </c>
      <c r="FM148" s="732">
        <v>0</v>
      </c>
      <c r="FN148" s="732">
        <v>0</v>
      </c>
      <c r="FO148" s="732">
        <v>0</v>
      </c>
      <c r="FP148" s="732">
        <v>0</v>
      </c>
      <c r="FQ148" s="732">
        <v>0</v>
      </c>
      <c r="FR148" s="732">
        <v>0</v>
      </c>
      <c r="FS148" s="732">
        <v>0</v>
      </c>
      <c r="FT148" s="732">
        <v>0</v>
      </c>
      <c r="FU148" s="732">
        <v>0</v>
      </c>
      <c r="FV148" s="732">
        <v>0</v>
      </c>
      <c r="FW148" s="732">
        <v>0</v>
      </c>
      <c r="FX148" s="732">
        <v>0</v>
      </c>
      <c r="FY148" s="732">
        <v>0</v>
      </c>
      <c r="FZ148" s="732">
        <v>0</v>
      </c>
      <c r="GA148" s="732">
        <v>0</v>
      </c>
      <c r="GB148" s="732">
        <v>0</v>
      </c>
      <c r="GC148" s="732">
        <v>0</v>
      </c>
      <c r="GD148" s="732">
        <v>0</v>
      </c>
      <c r="GF148" s="732">
        <v>0</v>
      </c>
      <c r="GG148" s="732">
        <v>0</v>
      </c>
      <c r="GH148" s="732">
        <v>0</v>
      </c>
      <c r="GI148" s="732">
        <v>0</v>
      </c>
      <c r="GJ148" s="732">
        <v>0</v>
      </c>
      <c r="GK148" s="732">
        <v>5073.7610000000004</v>
      </c>
      <c r="GL148" s="732">
        <v>3679</v>
      </c>
      <c r="GM148" s="732">
        <v>0</v>
      </c>
      <c r="GN148" s="732">
        <v>0</v>
      </c>
      <c r="GO148" s="732">
        <v>0</v>
      </c>
      <c r="GP148" s="732">
        <v>4022477</v>
      </c>
      <c r="GQ148" s="732">
        <v>4022477</v>
      </c>
      <c r="GR148" s="732">
        <v>0</v>
      </c>
      <c r="GS148" s="732">
        <v>0</v>
      </c>
      <c r="GT148" s="732">
        <v>0</v>
      </c>
      <c r="HB148" s="732">
        <v>292382768</v>
      </c>
      <c r="HC148" s="732">
        <v>4.6019999999999998E-2</v>
      </c>
      <c r="HD148" s="732">
        <v>88192</v>
      </c>
      <c r="IE148" s="732">
        <v>0</v>
      </c>
    </row>
    <row r="149" spans="1:239" x14ac:dyDescent="0.2">
      <c r="A149" s="734">
        <v>183801</v>
      </c>
      <c r="B149" s="734">
        <v>31709</v>
      </c>
      <c r="C149" s="732">
        <v>35</v>
      </c>
      <c r="D149" s="732">
        <v>2021</v>
      </c>
      <c r="E149" s="732">
        <v>5392</v>
      </c>
      <c r="F149" s="732">
        <v>0</v>
      </c>
      <c r="G149" s="732">
        <v>185.13500000000002</v>
      </c>
      <c r="H149" s="732">
        <v>148.10400000000001</v>
      </c>
      <c r="I149" s="732">
        <v>148.10400000000001</v>
      </c>
      <c r="J149" s="732">
        <v>185.13500000000002</v>
      </c>
      <c r="K149" s="732">
        <v>0</v>
      </c>
      <c r="L149" s="732">
        <v>6541</v>
      </c>
      <c r="M149" s="732">
        <v>0</v>
      </c>
      <c r="N149" s="732">
        <v>0</v>
      </c>
      <c r="P149" s="732">
        <v>154.77500000000001</v>
      </c>
      <c r="Q149" s="732">
        <v>0</v>
      </c>
      <c r="R149" s="732">
        <v>63701</v>
      </c>
      <c r="S149" s="732">
        <v>411.57400000000001</v>
      </c>
      <c r="U149" s="732">
        <v>44562</v>
      </c>
      <c r="V149" s="732">
        <v>0</v>
      </c>
      <c r="W149" s="732">
        <v>0</v>
      </c>
      <c r="X149" s="732">
        <v>0</v>
      </c>
      <c r="Z149" s="732">
        <v>0</v>
      </c>
      <c r="AA149" s="732">
        <v>1</v>
      </c>
      <c r="AB149" s="732">
        <v>1</v>
      </c>
      <c r="AC149" s="732">
        <v>0</v>
      </c>
      <c r="AD149" s="732" t="s">
        <v>318</v>
      </c>
      <c r="AE149" s="732">
        <v>0</v>
      </c>
      <c r="AH149" s="732">
        <v>0</v>
      </c>
      <c r="AI149" s="732">
        <v>0</v>
      </c>
      <c r="AJ149" s="732">
        <v>5104</v>
      </c>
      <c r="AK149" s="732" t="s">
        <v>787</v>
      </c>
      <c r="AL149" s="732" t="s">
        <v>73</v>
      </c>
      <c r="AM149" s="732">
        <v>0</v>
      </c>
      <c r="AN149" s="732">
        <v>0</v>
      </c>
      <c r="AO149" s="732">
        <v>0</v>
      </c>
      <c r="AP149" s="732">
        <v>0</v>
      </c>
      <c r="AQ149" s="732">
        <v>0</v>
      </c>
      <c r="AR149" s="732">
        <v>0</v>
      </c>
      <c r="AS149" s="732">
        <v>0</v>
      </c>
      <c r="AT149" s="732">
        <v>0</v>
      </c>
      <c r="AU149" s="732">
        <v>0</v>
      </c>
      <c r="AV149" s="732">
        <v>-17702</v>
      </c>
      <c r="AW149" s="732">
        <v>1748358</v>
      </c>
      <c r="AX149" s="732">
        <v>1675125</v>
      </c>
      <c r="AY149" s="732">
        <v>1060403</v>
      </c>
      <c r="AZ149" s="732">
        <v>96505</v>
      </c>
      <c r="BA149" s="732">
        <v>11.583</v>
      </c>
      <c r="BB149" s="732">
        <v>5403</v>
      </c>
      <c r="BC149" s="732">
        <v>5403</v>
      </c>
      <c r="BD149" s="732">
        <v>6.8840000000000003</v>
      </c>
      <c r="BE149" s="732">
        <v>0</v>
      </c>
      <c r="BF149" s="732">
        <v>1435838</v>
      </c>
      <c r="BG149" s="732">
        <v>0</v>
      </c>
      <c r="BH149" s="732">
        <v>119.28700000000001</v>
      </c>
      <c r="BI149" s="732">
        <v>32804</v>
      </c>
      <c r="BJ149" s="732">
        <v>12</v>
      </c>
      <c r="BK149" s="732">
        <v>0</v>
      </c>
      <c r="BL149" s="732">
        <v>0</v>
      </c>
      <c r="BM149" s="732">
        <v>0</v>
      </c>
      <c r="BN149" s="732">
        <v>0</v>
      </c>
      <c r="BO149" s="732">
        <v>0</v>
      </c>
      <c r="BP149" s="732">
        <v>0</v>
      </c>
      <c r="BQ149" s="732">
        <v>5392</v>
      </c>
      <c r="BR149" s="732">
        <v>1</v>
      </c>
      <c r="BS149" s="732">
        <v>0</v>
      </c>
      <c r="BT149" s="732">
        <v>0</v>
      </c>
      <c r="BU149" s="732">
        <v>0</v>
      </c>
      <c r="BV149" s="732">
        <v>0</v>
      </c>
      <c r="BW149" s="732">
        <v>0</v>
      </c>
      <c r="BX149" s="732">
        <v>0</v>
      </c>
      <c r="BY149" s="732">
        <v>0</v>
      </c>
      <c r="BZ149" s="732">
        <v>0</v>
      </c>
      <c r="CA149" s="732">
        <v>0</v>
      </c>
      <c r="CB149" s="732">
        <v>0</v>
      </c>
      <c r="CC149" s="732">
        <v>0</v>
      </c>
      <c r="CG149" s="732">
        <v>0</v>
      </c>
      <c r="CH149" s="732">
        <v>40429</v>
      </c>
      <c r="CI149" s="732">
        <v>0</v>
      </c>
      <c r="CJ149" s="732">
        <v>4</v>
      </c>
      <c r="CK149" s="732">
        <v>0</v>
      </c>
      <c r="CL149" s="732">
        <v>0</v>
      </c>
      <c r="CN149" s="732">
        <v>0</v>
      </c>
      <c r="CO149" s="732">
        <v>1</v>
      </c>
      <c r="CP149" s="732">
        <v>0</v>
      </c>
      <c r="CQ149" s="732">
        <v>5.5</v>
      </c>
      <c r="CR149" s="732">
        <v>152.84200000000001</v>
      </c>
      <c r="CS149" s="732">
        <v>0</v>
      </c>
      <c r="CT149" s="732">
        <v>0</v>
      </c>
      <c r="CU149" s="732">
        <v>0</v>
      </c>
      <c r="CV149" s="732">
        <v>0</v>
      </c>
      <c r="CW149" s="732">
        <v>0</v>
      </c>
      <c r="CX149" s="732">
        <v>0</v>
      </c>
      <c r="CY149" s="732">
        <v>0</v>
      </c>
      <c r="CZ149" s="732">
        <v>0</v>
      </c>
      <c r="DA149" s="732">
        <v>1</v>
      </c>
      <c r="DB149" s="732">
        <v>968748</v>
      </c>
      <c r="DC149" s="732">
        <v>0</v>
      </c>
      <c r="DD149" s="732">
        <v>0</v>
      </c>
      <c r="DE149" s="732">
        <v>88526</v>
      </c>
      <c r="DF149" s="732">
        <v>88526</v>
      </c>
      <c r="DG149" s="732">
        <v>67.67</v>
      </c>
      <c r="DH149" s="732">
        <v>0</v>
      </c>
      <c r="DI149" s="732">
        <v>0</v>
      </c>
      <c r="DK149" s="732">
        <v>5392</v>
      </c>
      <c r="DL149" s="732">
        <v>0</v>
      </c>
      <c r="DM149" s="732">
        <v>86052</v>
      </c>
      <c r="DN149" s="732">
        <v>0</v>
      </c>
      <c r="DO149" s="732">
        <v>0</v>
      </c>
      <c r="DP149" s="732">
        <v>0</v>
      </c>
      <c r="DQ149" s="732">
        <v>0</v>
      </c>
      <c r="DR149" s="732">
        <v>0</v>
      </c>
      <c r="DS149" s="732">
        <v>0</v>
      </c>
      <c r="DT149" s="732">
        <v>0</v>
      </c>
      <c r="DU149" s="732">
        <v>0</v>
      </c>
      <c r="DV149" s="732">
        <v>0</v>
      </c>
      <c r="DW149" s="732">
        <v>0</v>
      </c>
      <c r="DX149" s="732">
        <v>0</v>
      </c>
      <c r="DY149" s="732">
        <v>0</v>
      </c>
      <c r="DZ149" s="732">
        <v>0</v>
      </c>
      <c r="EA149" s="732">
        <v>0</v>
      </c>
      <c r="EB149" s="732">
        <v>0</v>
      </c>
      <c r="EC149" s="732">
        <v>11.768000000000001</v>
      </c>
      <c r="ED149" s="732">
        <v>84672</v>
      </c>
      <c r="EE149" s="732">
        <v>0</v>
      </c>
      <c r="EF149" s="732">
        <v>0</v>
      </c>
      <c r="EG149" s="732">
        <v>0</v>
      </c>
      <c r="EH149" s="732">
        <v>1380</v>
      </c>
      <c r="EI149" s="732">
        <v>0</v>
      </c>
      <c r="EJ149" s="732">
        <v>0</v>
      </c>
      <c r="EK149" s="732">
        <v>2.2000000000000002E-2</v>
      </c>
      <c r="EL149" s="732">
        <v>0</v>
      </c>
      <c r="EM149" s="732">
        <v>0</v>
      </c>
      <c r="EN149" s="732">
        <v>2.9000000000000001E-2</v>
      </c>
      <c r="EO149" s="732">
        <v>0</v>
      </c>
      <c r="EP149" s="732">
        <v>0</v>
      </c>
      <c r="EQ149" s="732">
        <v>5.1000000000000004E-2</v>
      </c>
      <c r="ER149" s="732">
        <v>0</v>
      </c>
      <c r="ES149" s="732">
        <v>0.21100000000000002</v>
      </c>
      <c r="ET149" s="732">
        <v>7167</v>
      </c>
      <c r="EU149" s="732">
        <v>96505</v>
      </c>
      <c r="EV149" s="732">
        <v>0</v>
      </c>
      <c r="EW149" s="732">
        <v>0</v>
      </c>
      <c r="EX149" s="732">
        <v>0</v>
      </c>
      <c r="EZ149" s="732">
        <v>1411574</v>
      </c>
      <c r="FA149" s="732">
        <v>0</v>
      </c>
      <c r="FB149" s="732">
        <v>1508079</v>
      </c>
      <c r="FC149" s="732">
        <v>0.97326799999999991</v>
      </c>
      <c r="FD149" s="732">
        <v>0</v>
      </c>
      <c r="FE149" s="732">
        <v>217264</v>
      </c>
      <c r="FF149" s="732">
        <v>46287</v>
      </c>
      <c r="FG149" s="732">
        <v>5.6818E-2</v>
      </c>
      <c r="FH149" s="732">
        <v>5.1494999999999999E-2</v>
      </c>
      <c r="FI149" s="732">
        <v>0</v>
      </c>
      <c r="FJ149" s="732">
        <v>0</v>
      </c>
      <c r="FK149" s="732">
        <v>281.33199999999999</v>
      </c>
      <c r="FL149" s="732">
        <v>1812059</v>
      </c>
      <c r="FM149" s="732">
        <v>0</v>
      </c>
      <c r="FN149" s="732">
        <v>0</v>
      </c>
      <c r="FO149" s="732">
        <v>0</v>
      </c>
      <c r="FP149" s="732">
        <v>0</v>
      </c>
      <c r="FQ149" s="732">
        <v>0</v>
      </c>
      <c r="FR149" s="732">
        <v>0</v>
      </c>
      <c r="FS149" s="732">
        <v>0</v>
      </c>
      <c r="FT149" s="732">
        <v>0</v>
      </c>
      <c r="FU149" s="732">
        <v>0</v>
      </c>
      <c r="FV149" s="732">
        <v>0</v>
      </c>
      <c r="FW149" s="732">
        <v>0</v>
      </c>
      <c r="FX149" s="732">
        <v>0</v>
      </c>
      <c r="FY149" s="732">
        <v>0</v>
      </c>
      <c r="FZ149" s="732">
        <v>0</v>
      </c>
      <c r="GA149" s="732">
        <v>0</v>
      </c>
      <c r="GB149" s="732">
        <v>326546</v>
      </c>
      <c r="GC149" s="732">
        <v>326546</v>
      </c>
      <c r="GD149" s="732">
        <v>36.980000000000004</v>
      </c>
      <c r="GF149" s="732">
        <v>0</v>
      </c>
      <c r="GG149" s="732">
        <v>0</v>
      </c>
      <c r="GH149" s="732">
        <v>0</v>
      </c>
      <c r="GI149" s="732">
        <v>0</v>
      </c>
      <c r="GJ149" s="732">
        <v>0</v>
      </c>
      <c r="GK149" s="732">
        <v>5402</v>
      </c>
      <c r="GL149" s="732">
        <v>4530</v>
      </c>
      <c r="GM149" s="732">
        <v>0</v>
      </c>
      <c r="GN149" s="732">
        <v>0</v>
      </c>
      <c r="GO149" s="732">
        <v>0</v>
      </c>
      <c r="GP149" s="732">
        <v>1771630</v>
      </c>
      <c r="GQ149" s="732">
        <v>1771630</v>
      </c>
      <c r="GR149" s="732">
        <v>0</v>
      </c>
      <c r="GS149" s="732">
        <v>0</v>
      </c>
      <c r="GT149" s="732">
        <v>0</v>
      </c>
      <c r="HB149" s="732">
        <v>292382768</v>
      </c>
      <c r="HC149" s="732">
        <v>4.6019999999999998E-2</v>
      </c>
      <c r="HD149" s="732">
        <v>33262</v>
      </c>
      <c r="IE149" s="732">
        <v>0</v>
      </c>
    </row>
    <row r="150" spans="1:239" x14ac:dyDescent="0.2">
      <c r="A150" s="734">
        <v>184801</v>
      </c>
      <c r="B150" s="734">
        <v>31709</v>
      </c>
      <c r="C150" s="732">
        <v>35</v>
      </c>
      <c r="D150" s="732">
        <v>2021</v>
      </c>
      <c r="E150" s="732">
        <v>5392</v>
      </c>
      <c r="F150" s="732">
        <v>0</v>
      </c>
      <c r="G150" s="732">
        <v>105.62</v>
      </c>
      <c r="H150" s="732">
        <v>64.347000000000008</v>
      </c>
      <c r="I150" s="732">
        <v>64.347000000000008</v>
      </c>
      <c r="J150" s="732">
        <v>105.62</v>
      </c>
      <c r="K150" s="732">
        <v>0</v>
      </c>
      <c r="L150" s="732">
        <v>6541</v>
      </c>
      <c r="M150" s="732">
        <v>0</v>
      </c>
      <c r="N150" s="732">
        <v>0</v>
      </c>
      <c r="P150" s="732">
        <v>130.53800000000001</v>
      </c>
      <c r="Q150" s="732">
        <v>0</v>
      </c>
      <c r="R150" s="732">
        <v>53726</v>
      </c>
      <c r="S150" s="732">
        <v>411.57400000000001</v>
      </c>
      <c r="U150" s="732">
        <v>37583</v>
      </c>
      <c r="V150" s="732">
        <v>0</v>
      </c>
      <c r="W150" s="732">
        <v>0</v>
      </c>
      <c r="X150" s="732">
        <v>0</v>
      </c>
      <c r="Z150" s="732">
        <v>0</v>
      </c>
      <c r="AA150" s="732">
        <v>1</v>
      </c>
      <c r="AB150" s="732">
        <v>1</v>
      </c>
      <c r="AC150" s="732">
        <v>0</v>
      </c>
      <c r="AD150" s="732" t="s">
        <v>318</v>
      </c>
      <c r="AE150" s="732">
        <v>0</v>
      </c>
      <c r="AH150" s="732">
        <v>0</v>
      </c>
      <c r="AI150" s="732">
        <v>0</v>
      </c>
      <c r="AJ150" s="732">
        <v>5104</v>
      </c>
      <c r="AK150" s="732" t="s">
        <v>787</v>
      </c>
      <c r="AL150" s="732" t="s">
        <v>6</v>
      </c>
      <c r="AM150" s="732">
        <v>0</v>
      </c>
      <c r="AN150" s="732">
        <v>0</v>
      </c>
      <c r="AO150" s="732">
        <v>0</v>
      </c>
      <c r="AP150" s="732">
        <v>0</v>
      </c>
      <c r="AQ150" s="732">
        <v>0</v>
      </c>
      <c r="AR150" s="732">
        <v>0</v>
      </c>
      <c r="AS150" s="732">
        <v>0</v>
      </c>
      <c r="AT150" s="732">
        <v>0</v>
      </c>
      <c r="AU150" s="732">
        <v>0</v>
      </c>
      <c r="AV150" s="732">
        <v>-19781</v>
      </c>
      <c r="AW150" s="732">
        <v>1100667</v>
      </c>
      <c r="AX150" s="732">
        <v>1050353</v>
      </c>
      <c r="AY150" s="732">
        <v>660747</v>
      </c>
      <c r="AZ150" s="732">
        <v>82772</v>
      </c>
      <c r="BA150" s="732">
        <v>3</v>
      </c>
      <c r="BB150" s="732">
        <v>0</v>
      </c>
      <c r="BC150" s="732">
        <v>0</v>
      </c>
      <c r="BD150" s="732">
        <v>0</v>
      </c>
      <c r="BE150" s="732">
        <v>0</v>
      </c>
      <c r="BF150" s="732">
        <v>911695</v>
      </c>
      <c r="BG150" s="732">
        <v>0</v>
      </c>
      <c r="BH150" s="732">
        <v>121.14</v>
      </c>
      <c r="BI150" s="732">
        <v>29046</v>
      </c>
      <c r="BJ150" s="732">
        <v>12</v>
      </c>
      <c r="BK150" s="732">
        <v>0</v>
      </c>
      <c r="BL150" s="732">
        <v>0</v>
      </c>
      <c r="BM150" s="732">
        <v>0</v>
      </c>
      <c r="BN150" s="732">
        <v>0</v>
      </c>
      <c r="BO150" s="732">
        <v>0</v>
      </c>
      <c r="BP150" s="732">
        <v>0</v>
      </c>
      <c r="BQ150" s="732">
        <v>5392</v>
      </c>
      <c r="BR150" s="732">
        <v>1</v>
      </c>
      <c r="BS150" s="732">
        <v>0</v>
      </c>
      <c r="BT150" s="732">
        <v>0</v>
      </c>
      <c r="BU150" s="732">
        <v>0</v>
      </c>
      <c r="BV150" s="732">
        <v>0</v>
      </c>
      <c r="BW150" s="732">
        <v>0</v>
      </c>
      <c r="BX150" s="732">
        <v>0</v>
      </c>
      <c r="BY150" s="732">
        <v>0</v>
      </c>
      <c r="BZ150" s="732">
        <v>0</v>
      </c>
      <c r="CA150" s="732">
        <v>0</v>
      </c>
      <c r="CB150" s="732">
        <v>0</v>
      </c>
      <c r="CC150" s="732">
        <v>0</v>
      </c>
      <c r="CG150" s="732">
        <v>0</v>
      </c>
      <c r="CH150" s="732">
        <v>21268</v>
      </c>
      <c r="CI150" s="732">
        <v>0</v>
      </c>
      <c r="CJ150" s="732">
        <v>4</v>
      </c>
      <c r="CK150" s="732">
        <v>0</v>
      </c>
      <c r="CL150" s="732">
        <v>0</v>
      </c>
      <c r="CN150" s="732">
        <v>0</v>
      </c>
      <c r="CO150" s="732">
        <v>1</v>
      </c>
      <c r="CP150" s="732">
        <v>0</v>
      </c>
      <c r="CQ150" s="732">
        <v>3.1670000000000003</v>
      </c>
      <c r="CR150" s="732">
        <v>128.41499999999999</v>
      </c>
      <c r="CS150" s="732">
        <v>0</v>
      </c>
      <c r="CT150" s="732">
        <v>0</v>
      </c>
      <c r="CU150" s="732">
        <v>0</v>
      </c>
      <c r="CV150" s="732">
        <v>0</v>
      </c>
      <c r="CW150" s="732">
        <v>0</v>
      </c>
      <c r="CX150" s="732">
        <v>0</v>
      </c>
      <c r="CY150" s="732">
        <v>0</v>
      </c>
      <c r="CZ150" s="732">
        <v>0</v>
      </c>
      <c r="DA150" s="732">
        <v>1</v>
      </c>
      <c r="DB150" s="732">
        <v>420894</v>
      </c>
      <c r="DC150" s="732">
        <v>0</v>
      </c>
      <c r="DD150" s="732">
        <v>0</v>
      </c>
      <c r="DE150" s="732">
        <v>67928</v>
      </c>
      <c r="DF150" s="732">
        <v>67928</v>
      </c>
      <c r="DG150" s="732">
        <v>51.925000000000004</v>
      </c>
      <c r="DH150" s="732">
        <v>0</v>
      </c>
      <c r="DI150" s="732">
        <v>0</v>
      </c>
      <c r="DK150" s="732">
        <v>5392</v>
      </c>
      <c r="DL150" s="732">
        <v>0</v>
      </c>
      <c r="DM150" s="732">
        <v>83830</v>
      </c>
      <c r="DN150" s="732">
        <v>0</v>
      </c>
      <c r="DO150" s="732">
        <v>0</v>
      </c>
      <c r="DP150" s="732">
        <v>0</v>
      </c>
      <c r="DQ150" s="732">
        <v>0</v>
      </c>
      <c r="DR150" s="732">
        <v>0</v>
      </c>
      <c r="DS150" s="732">
        <v>0</v>
      </c>
      <c r="DT150" s="732">
        <v>0</v>
      </c>
      <c r="DU150" s="732">
        <v>0</v>
      </c>
      <c r="DV150" s="732">
        <v>0</v>
      </c>
      <c r="DW150" s="732">
        <v>0</v>
      </c>
      <c r="DX150" s="732">
        <v>0</v>
      </c>
      <c r="DY150" s="732">
        <v>0</v>
      </c>
      <c r="DZ150" s="732">
        <v>0</v>
      </c>
      <c r="EA150" s="732">
        <v>0</v>
      </c>
      <c r="EB150" s="732">
        <v>0</v>
      </c>
      <c r="EC150" s="732">
        <v>11.46</v>
      </c>
      <c r="ED150" s="732">
        <v>82456</v>
      </c>
      <c r="EE150" s="732">
        <v>0</v>
      </c>
      <c r="EF150" s="732">
        <v>0</v>
      </c>
      <c r="EG150" s="732">
        <v>0</v>
      </c>
      <c r="EH150" s="732">
        <v>1374</v>
      </c>
      <c r="EI150" s="732">
        <v>0</v>
      </c>
      <c r="EJ150" s="732">
        <v>0</v>
      </c>
      <c r="EK150" s="732">
        <v>0</v>
      </c>
      <c r="EL150" s="732">
        <v>0</v>
      </c>
      <c r="EM150" s="732">
        <v>0</v>
      </c>
      <c r="EN150" s="732">
        <v>4.2000000000000003E-2</v>
      </c>
      <c r="EO150" s="732">
        <v>0</v>
      </c>
      <c r="EP150" s="732">
        <v>0</v>
      </c>
      <c r="EQ150" s="732">
        <v>4.2000000000000003E-2</v>
      </c>
      <c r="ER150" s="732">
        <v>0</v>
      </c>
      <c r="ES150" s="732">
        <v>0.21</v>
      </c>
      <c r="ET150" s="732">
        <v>2292</v>
      </c>
      <c r="EU150" s="732">
        <v>82772</v>
      </c>
      <c r="EV150" s="732">
        <v>0</v>
      </c>
      <c r="EW150" s="732">
        <v>0</v>
      </c>
      <c r="EX150" s="732">
        <v>0</v>
      </c>
      <c r="EZ150" s="732">
        <v>883010</v>
      </c>
      <c r="FA150" s="732">
        <v>0</v>
      </c>
      <c r="FB150" s="732">
        <v>965782</v>
      </c>
      <c r="FC150" s="732">
        <v>0.97326799999999991</v>
      </c>
      <c r="FD150" s="732">
        <v>0</v>
      </c>
      <c r="FE150" s="732">
        <v>137953</v>
      </c>
      <c r="FF150" s="732">
        <v>29390</v>
      </c>
      <c r="FG150" s="732">
        <v>5.6818E-2</v>
      </c>
      <c r="FH150" s="732">
        <v>5.1494999999999999E-2</v>
      </c>
      <c r="FI150" s="732">
        <v>0</v>
      </c>
      <c r="FJ150" s="732">
        <v>0</v>
      </c>
      <c r="FK150" s="732">
        <v>178.63300000000001</v>
      </c>
      <c r="FL150" s="732">
        <v>1154393</v>
      </c>
      <c r="FM150" s="732">
        <v>0</v>
      </c>
      <c r="FN150" s="732">
        <v>0</v>
      </c>
      <c r="FO150" s="732">
        <v>0</v>
      </c>
      <c r="FP150" s="732">
        <v>0</v>
      </c>
      <c r="FQ150" s="732">
        <v>0</v>
      </c>
      <c r="FR150" s="732">
        <v>0</v>
      </c>
      <c r="FS150" s="732">
        <v>0</v>
      </c>
      <c r="FT150" s="732">
        <v>0</v>
      </c>
      <c r="FU150" s="732">
        <v>0</v>
      </c>
      <c r="FV150" s="732">
        <v>0</v>
      </c>
      <c r="FW150" s="732">
        <v>0</v>
      </c>
      <c r="FX150" s="732">
        <v>0</v>
      </c>
      <c r="FY150" s="732">
        <v>0</v>
      </c>
      <c r="FZ150" s="732">
        <v>0</v>
      </c>
      <c r="GA150" s="732">
        <v>0</v>
      </c>
      <c r="GB150" s="732">
        <v>364084</v>
      </c>
      <c r="GC150" s="732">
        <v>364084</v>
      </c>
      <c r="GD150" s="732">
        <v>41.231000000000002</v>
      </c>
      <c r="GF150" s="732">
        <v>0</v>
      </c>
      <c r="GG150" s="732">
        <v>0</v>
      </c>
      <c r="GH150" s="732">
        <v>0</v>
      </c>
      <c r="GI150" s="732">
        <v>0</v>
      </c>
      <c r="GJ150" s="732">
        <v>0</v>
      </c>
      <c r="GK150" s="732">
        <v>5285</v>
      </c>
      <c r="GL150" s="732">
        <v>4613</v>
      </c>
      <c r="GM150" s="732">
        <v>0</v>
      </c>
      <c r="GN150" s="732">
        <v>0</v>
      </c>
      <c r="GO150" s="732">
        <v>0</v>
      </c>
      <c r="GP150" s="732">
        <v>1133125</v>
      </c>
      <c r="GQ150" s="732">
        <v>1133125</v>
      </c>
      <c r="GR150" s="732">
        <v>0</v>
      </c>
      <c r="GS150" s="732">
        <v>0</v>
      </c>
      <c r="GT150" s="732">
        <v>0</v>
      </c>
      <c r="HB150" s="732">
        <v>292382768</v>
      </c>
      <c r="HC150" s="732">
        <v>4.6019999999999998E-2</v>
      </c>
      <c r="HD150" s="732">
        <v>18976</v>
      </c>
      <c r="IE150" s="732">
        <v>0</v>
      </c>
    </row>
    <row r="151" spans="1:239" x14ac:dyDescent="0.2">
      <c r="A151" s="734">
        <v>193801</v>
      </c>
      <c r="B151" s="734">
        <v>31709</v>
      </c>
      <c r="C151" s="732">
        <v>35</v>
      </c>
      <c r="D151" s="732">
        <v>2021</v>
      </c>
      <c r="E151" s="732">
        <v>5392</v>
      </c>
      <c r="F151" s="732">
        <v>0</v>
      </c>
      <c r="G151" s="732">
        <v>196.93</v>
      </c>
      <c r="H151" s="732">
        <v>118.07300000000001</v>
      </c>
      <c r="I151" s="732">
        <v>118.07300000000001</v>
      </c>
      <c r="J151" s="732">
        <v>196.93</v>
      </c>
      <c r="K151" s="732">
        <v>0</v>
      </c>
      <c r="L151" s="732">
        <v>6541</v>
      </c>
      <c r="M151" s="732">
        <v>0</v>
      </c>
      <c r="N151" s="732">
        <v>0</v>
      </c>
      <c r="P151" s="732">
        <v>198.27700000000002</v>
      </c>
      <c r="Q151" s="732">
        <v>0</v>
      </c>
      <c r="R151" s="732">
        <v>81606</v>
      </c>
      <c r="S151" s="732">
        <v>411.57400000000001</v>
      </c>
      <c r="U151" s="732">
        <v>57088</v>
      </c>
      <c r="V151" s="732">
        <v>0</v>
      </c>
      <c r="W151" s="732">
        <v>0</v>
      </c>
      <c r="X151" s="732">
        <v>0</v>
      </c>
      <c r="Z151" s="732">
        <v>0</v>
      </c>
      <c r="AA151" s="732">
        <v>1</v>
      </c>
      <c r="AB151" s="732">
        <v>1</v>
      </c>
      <c r="AC151" s="732">
        <v>0</v>
      </c>
      <c r="AD151" s="732" t="s">
        <v>318</v>
      </c>
      <c r="AE151" s="732">
        <v>0</v>
      </c>
      <c r="AH151" s="732">
        <v>0</v>
      </c>
      <c r="AI151" s="732">
        <v>0</v>
      </c>
      <c r="AJ151" s="732">
        <v>5104</v>
      </c>
      <c r="AK151" s="732" t="s">
        <v>787</v>
      </c>
      <c r="AL151" s="732" t="s">
        <v>74</v>
      </c>
      <c r="AM151" s="732">
        <v>0</v>
      </c>
      <c r="AN151" s="732">
        <v>0</v>
      </c>
      <c r="AO151" s="732">
        <v>0</v>
      </c>
      <c r="AP151" s="732">
        <v>0</v>
      </c>
      <c r="AQ151" s="732">
        <v>0</v>
      </c>
      <c r="AR151" s="732">
        <v>0</v>
      </c>
      <c r="AS151" s="732">
        <v>0</v>
      </c>
      <c r="AT151" s="732">
        <v>0</v>
      </c>
      <c r="AU151" s="732">
        <v>0</v>
      </c>
      <c r="AV151" s="732">
        <v>-182531</v>
      </c>
      <c r="AW151" s="732">
        <v>3351602</v>
      </c>
      <c r="AX151" s="732">
        <v>3282756</v>
      </c>
      <c r="AY151" s="732">
        <v>1847930</v>
      </c>
      <c r="AZ151" s="732">
        <v>103154</v>
      </c>
      <c r="BA151" s="732">
        <v>23.833000000000002</v>
      </c>
      <c r="BB151" s="732">
        <v>837</v>
      </c>
      <c r="BC151" s="732">
        <v>837</v>
      </c>
      <c r="BD151" s="732">
        <v>1.0660000000000001</v>
      </c>
      <c r="BE151" s="732">
        <v>0</v>
      </c>
      <c r="BF151" s="732">
        <v>2713660</v>
      </c>
      <c r="BG151" s="732">
        <v>0</v>
      </c>
      <c r="BH151" s="732">
        <v>78.358000000000004</v>
      </c>
      <c r="BI151" s="732">
        <v>21548</v>
      </c>
      <c r="BJ151" s="732">
        <v>12</v>
      </c>
      <c r="BK151" s="732">
        <v>0</v>
      </c>
      <c r="BL151" s="732">
        <v>0</v>
      </c>
      <c r="BM151" s="732">
        <v>0</v>
      </c>
      <c r="BN151" s="732">
        <v>0</v>
      </c>
      <c r="BO151" s="732">
        <v>0</v>
      </c>
      <c r="BP151" s="732">
        <v>0</v>
      </c>
      <c r="BQ151" s="732">
        <v>5392</v>
      </c>
      <c r="BR151" s="732">
        <v>1</v>
      </c>
      <c r="BS151" s="732">
        <v>0</v>
      </c>
      <c r="BT151" s="732">
        <v>0</v>
      </c>
      <c r="BU151" s="732">
        <v>0</v>
      </c>
      <c r="BV151" s="732">
        <v>0</v>
      </c>
      <c r="BW151" s="732">
        <v>0</v>
      </c>
      <c r="BX151" s="732">
        <v>0</v>
      </c>
      <c r="BY151" s="732">
        <v>0</v>
      </c>
      <c r="BZ151" s="732">
        <v>0</v>
      </c>
      <c r="CA151" s="732">
        <v>0</v>
      </c>
      <c r="CB151" s="732">
        <v>0</v>
      </c>
      <c r="CC151" s="732">
        <v>0</v>
      </c>
      <c r="CG151" s="732">
        <v>0</v>
      </c>
      <c r="CH151" s="732">
        <v>47298</v>
      </c>
      <c r="CI151" s="732">
        <v>0</v>
      </c>
      <c r="CJ151" s="732">
        <v>4</v>
      </c>
      <c r="CK151" s="732">
        <v>0</v>
      </c>
      <c r="CL151" s="732">
        <v>0</v>
      </c>
      <c r="CN151" s="732">
        <v>0</v>
      </c>
      <c r="CO151" s="732">
        <v>1</v>
      </c>
      <c r="CP151" s="732">
        <v>0</v>
      </c>
      <c r="CQ151" s="732">
        <v>0</v>
      </c>
      <c r="CR151" s="732">
        <v>191.952</v>
      </c>
      <c r="CS151" s="732">
        <v>0</v>
      </c>
      <c r="CT151" s="732">
        <v>0</v>
      </c>
      <c r="CU151" s="732">
        <v>0</v>
      </c>
      <c r="CV151" s="732">
        <v>0</v>
      </c>
      <c r="CW151" s="732">
        <v>0</v>
      </c>
      <c r="CX151" s="732">
        <v>0</v>
      </c>
      <c r="CY151" s="732">
        <v>0</v>
      </c>
      <c r="CZ151" s="732">
        <v>0</v>
      </c>
      <c r="DA151" s="732">
        <v>1</v>
      </c>
      <c r="DB151" s="732">
        <v>772315</v>
      </c>
      <c r="DC151" s="732">
        <v>0</v>
      </c>
      <c r="DD151" s="732">
        <v>0</v>
      </c>
      <c r="DE151" s="732">
        <v>264911</v>
      </c>
      <c r="DF151" s="732">
        <v>264911</v>
      </c>
      <c r="DG151" s="732">
        <v>202.5</v>
      </c>
      <c r="DH151" s="732">
        <v>0</v>
      </c>
      <c r="DI151" s="732">
        <v>0</v>
      </c>
      <c r="DK151" s="732">
        <v>5392</v>
      </c>
      <c r="DL151" s="732">
        <v>0</v>
      </c>
      <c r="DM151" s="732">
        <v>1635398</v>
      </c>
      <c r="DN151" s="732">
        <v>0</v>
      </c>
      <c r="DO151" s="732">
        <v>0</v>
      </c>
      <c r="DP151" s="732">
        <v>0</v>
      </c>
      <c r="DQ151" s="732">
        <v>0</v>
      </c>
      <c r="DR151" s="732">
        <v>0</v>
      </c>
      <c r="DS151" s="732">
        <v>0</v>
      </c>
      <c r="DT151" s="732">
        <v>0</v>
      </c>
      <c r="DU151" s="732">
        <v>0</v>
      </c>
      <c r="DV151" s="732">
        <v>0</v>
      </c>
      <c r="DW151" s="732">
        <v>0</v>
      </c>
      <c r="DX151" s="732">
        <v>0</v>
      </c>
      <c r="DY151" s="732">
        <v>0</v>
      </c>
      <c r="DZ151" s="732">
        <v>0</v>
      </c>
      <c r="EA151" s="732">
        <v>0</v>
      </c>
      <c r="EB151" s="732">
        <v>0</v>
      </c>
      <c r="EC151" s="732">
        <v>1.2270000000000001</v>
      </c>
      <c r="ED151" s="732">
        <v>8828</v>
      </c>
      <c r="EE151" s="732">
        <v>0</v>
      </c>
      <c r="EF151" s="732">
        <v>0</v>
      </c>
      <c r="EG151" s="732">
        <v>0</v>
      </c>
      <c r="EH151" s="732">
        <v>315466</v>
      </c>
      <c r="EI151" s="732">
        <v>1311104</v>
      </c>
      <c r="EJ151" s="732">
        <v>50.111000000000004</v>
      </c>
      <c r="EK151" s="732">
        <v>14.763</v>
      </c>
      <c r="EL151" s="732">
        <v>0</v>
      </c>
      <c r="EM151" s="732">
        <v>0.505</v>
      </c>
      <c r="EN151" s="732">
        <v>0.48500000000000004</v>
      </c>
      <c r="EO151" s="732">
        <v>0</v>
      </c>
      <c r="EP151" s="732">
        <v>0</v>
      </c>
      <c r="EQ151" s="732">
        <v>65.864000000000004</v>
      </c>
      <c r="ER151" s="732">
        <v>0</v>
      </c>
      <c r="ES151" s="732">
        <v>48.228999999999999</v>
      </c>
      <c r="ET151" s="732">
        <v>11917</v>
      </c>
      <c r="EU151" s="732">
        <v>103154</v>
      </c>
      <c r="EV151" s="732">
        <v>0</v>
      </c>
      <c r="EW151" s="732">
        <v>0</v>
      </c>
      <c r="EX151" s="732">
        <v>0</v>
      </c>
      <c r="EZ151" s="732">
        <v>2784659</v>
      </c>
      <c r="FA151" s="732">
        <v>0</v>
      </c>
      <c r="FB151" s="732">
        <v>2887813</v>
      </c>
      <c r="FC151" s="732">
        <v>0.97326799999999991</v>
      </c>
      <c r="FD151" s="732">
        <v>0</v>
      </c>
      <c r="FE151" s="732">
        <v>410618</v>
      </c>
      <c r="FF151" s="732">
        <v>87479</v>
      </c>
      <c r="FG151" s="732">
        <v>5.6818E-2</v>
      </c>
      <c r="FH151" s="732">
        <v>5.1494999999999999E-2</v>
      </c>
      <c r="FI151" s="732">
        <v>0</v>
      </c>
      <c r="FJ151" s="732">
        <v>0</v>
      </c>
      <c r="FK151" s="732">
        <v>531.702</v>
      </c>
      <c r="FL151" s="732">
        <v>3433208</v>
      </c>
      <c r="FM151" s="732">
        <v>0</v>
      </c>
      <c r="FN151" s="732">
        <v>0</v>
      </c>
      <c r="FO151" s="732">
        <v>78071</v>
      </c>
      <c r="FP151" s="732">
        <v>0</v>
      </c>
      <c r="FQ151" s="732">
        <v>78071</v>
      </c>
      <c r="FR151" s="732">
        <v>78071</v>
      </c>
      <c r="FS151" s="732">
        <v>0</v>
      </c>
      <c r="FT151" s="732">
        <v>0</v>
      </c>
      <c r="FU151" s="732">
        <v>0</v>
      </c>
      <c r="FV151" s="732">
        <v>0</v>
      </c>
      <c r="FW151" s="732">
        <v>0</v>
      </c>
      <c r="FX151" s="732">
        <v>0</v>
      </c>
      <c r="FY151" s="732">
        <v>0</v>
      </c>
      <c r="FZ151" s="732">
        <v>0</v>
      </c>
      <c r="GA151" s="732">
        <v>0</v>
      </c>
      <c r="GB151" s="732">
        <v>114733</v>
      </c>
      <c r="GC151" s="732">
        <v>114733</v>
      </c>
      <c r="GD151" s="732">
        <v>12.993</v>
      </c>
      <c r="GF151" s="732">
        <v>0</v>
      </c>
      <c r="GG151" s="732">
        <v>0</v>
      </c>
      <c r="GH151" s="732">
        <v>0</v>
      </c>
      <c r="GI151" s="732">
        <v>0</v>
      </c>
      <c r="GJ151" s="732">
        <v>0</v>
      </c>
      <c r="GK151" s="732">
        <v>5089</v>
      </c>
      <c r="GL151" s="732">
        <v>12523</v>
      </c>
      <c r="GM151" s="732">
        <v>0</v>
      </c>
      <c r="GN151" s="732">
        <v>4162</v>
      </c>
      <c r="GO151" s="732">
        <v>0</v>
      </c>
      <c r="GP151" s="732">
        <v>3385910</v>
      </c>
      <c r="GQ151" s="732">
        <v>3385910</v>
      </c>
      <c r="GR151" s="732">
        <v>0</v>
      </c>
      <c r="GS151" s="732">
        <v>0</v>
      </c>
      <c r="GT151" s="732">
        <v>0</v>
      </c>
      <c r="HB151" s="732">
        <v>292382768</v>
      </c>
      <c r="HC151" s="732">
        <v>4.6019999999999998E-2</v>
      </c>
      <c r="HD151" s="732">
        <v>35381</v>
      </c>
      <c r="IE151" s="732">
        <v>0</v>
      </c>
    </row>
    <row r="152" spans="1:239" x14ac:dyDescent="0.2">
      <c r="A152" s="734">
        <v>212801</v>
      </c>
      <c r="B152" s="734">
        <v>31709</v>
      </c>
      <c r="C152" s="732">
        <v>35</v>
      </c>
      <c r="D152" s="732">
        <v>2021</v>
      </c>
      <c r="E152" s="732">
        <v>5392</v>
      </c>
      <c r="F152" s="732">
        <v>0</v>
      </c>
      <c r="G152" s="732">
        <v>1839.1950000000002</v>
      </c>
      <c r="H152" s="732">
        <v>1590.68</v>
      </c>
      <c r="I152" s="732">
        <v>1590.68</v>
      </c>
      <c r="J152" s="732">
        <v>1839.1950000000002</v>
      </c>
      <c r="K152" s="732">
        <v>0</v>
      </c>
      <c r="L152" s="732">
        <v>6541</v>
      </c>
      <c r="M152" s="732">
        <v>0</v>
      </c>
      <c r="N152" s="732">
        <v>0</v>
      </c>
      <c r="P152" s="732">
        <v>1886.423</v>
      </c>
      <c r="Q152" s="732">
        <v>0</v>
      </c>
      <c r="R152" s="732">
        <v>776403</v>
      </c>
      <c r="S152" s="732">
        <v>411.57400000000001</v>
      </c>
      <c r="U152" s="732">
        <v>543117</v>
      </c>
      <c r="V152" s="732">
        <v>102.82000000000001</v>
      </c>
      <c r="W152" s="732">
        <v>67255</v>
      </c>
      <c r="X152" s="732">
        <v>67255</v>
      </c>
      <c r="Z152" s="732">
        <v>0</v>
      </c>
      <c r="AA152" s="732">
        <v>1</v>
      </c>
      <c r="AB152" s="732">
        <v>1</v>
      </c>
      <c r="AC152" s="732">
        <v>0</v>
      </c>
      <c r="AD152" s="732" t="s">
        <v>318</v>
      </c>
      <c r="AE152" s="732">
        <v>0</v>
      </c>
      <c r="AH152" s="732">
        <v>0</v>
      </c>
      <c r="AI152" s="732">
        <v>0</v>
      </c>
      <c r="AJ152" s="732">
        <v>5104</v>
      </c>
      <c r="AK152" s="732" t="s">
        <v>787</v>
      </c>
      <c r="AL152" s="732" t="s">
        <v>75</v>
      </c>
      <c r="AM152" s="732">
        <v>0</v>
      </c>
      <c r="AN152" s="732">
        <v>0</v>
      </c>
      <c r="AO152" s="732">
        <v>0</v>
      </c>
      <c r="AP152" s="732">
        <v>0</v>
      </c>
      <c r="AQ152" s="732">
        <v>0</v>
      </c>
      <c r="AR152" s="732">
        <v>0</v>
      </c>
      <c r="AS152" s="732">
        <v>0</v>
      </c>
      <c r="AT152" s="732">
        <v>0</v>
      </c>
      <c r="AU152" s="732">
        <v>0</v>
      </c>
      <c r="AV152" s="732">
        <v>-269837</v>
      </c>
      <c r="AW152" s="732">
        <v>17306866</v>
      </c>
      <c r="AX152" s="732">
        <v>16744024</v>
      </c>
      <c r="AY152" s="732">
        <v>10398995</v>
      </c>
      <c r="AZ152" s="732">
        <v>987730</v>
      </c>
      <c r="BA152" s="732">
        <v>41.333000000000006</v>
      </c>
      <c r="BB152" s="732">
        <v>0</v>
      </c>
      <c r="BC152" s="732">
        <v>0</v>
      </c>
      <c r="BD152" s="732">
        <v>0</v>
      </c>
      <c r="BE152" s="732">
        <v>0</v>
      </c>
      <c r="BF152" s="732">
        <v>14467521</v>
      </c>
      <c r="BG152" s="732">
        <v>0</v>
      </c>
      <c r="BH152" s="732">
        <v>768.46300000000008</v>
      </c>
      <c r="BI152" s="732">
        <v>211327</v>
      </c>
      <c r="BJ152" s="732">
        <v>12</v>
      </c>
      <c r="BK152" s="732">
        <v>0</v>
      </c>
      <c r="BL152" s="732">
        <v>0</v>
      </c>
      <c r="BM152" s="732">
        <v>0</v>
      </c>
      <c r="BN152" s="732">
        <v>0</v>
      </c>
      <c r="BO152" s="732">
        <v>0</v>
      </c>
      <c r="BP152" s="732">
        <v>0</v>
      </c>
      <c r="BQ152" s="732">
        <v>5392</v>
      </c>
      <c r="BR152" s="732">
        <v>1</v>
      </c>
      <c r="BS152" s="732">
        <v>0</v>
      </c>
      <c r="BT152" s="732">
        <v>0</v>
      </c>
      <c r="BU152" s="732">
        <v>0</v>
      </c>
      <c r="BV152" s="732">
        <v>0</v>
      </c>
      <c r="BW152" s="732">
        <v>0</v>
      </c>
      <c r="BX152" s="732">
        <v>0</v>
      </c>
      <c r="BY152" s="732">
        <v>0</v>
      </c>
      <c r="BZ152" s="732">
        <v>0</v>
      </c>
      <c r="CA152" s="732">
        <v>0</v>
      </c>
      <c r="CB152" s="732">
        <v>0</v>
      </c>
      <c r="CC152" s="732">
        <v>0</v>
      </c>
      <c r="CG152" s="732">
        <v>0</v>
      </c>
      <c r="CH152" s="732">
        <v>351515</v>
      </c>
      <c r="CI152" s="732">
        <v>0</v>
      </c>
      <c r="CJ152" s="732">
        <v>4</v>
      </c>
      <c r="CK152" s="732">
        <v>0</v>
      </c>
      <c r="CL152" s="732">
        <v>0</v>
      </c>
      <c r="CN152" s="732">
        <v>0</v>
      </c>
      <c r="CO152" s="732">
        <v>1</v>
      </c>
      <c r="CP152" s="732">
        <v>0</v>
      </c>
      <c r="CQ152" s="732">
        <v>1.667</v>
      </c>
      <c r="CR152" s="732">
        <v>1856.2090000000001</v>
      </c>
      <c r="CS152" s="732">
        <v>0</v>
      </c>
      <c r="CT152" s="732">
        <v>0</v>
      </c>
      <c r="CU152" s="732">
        <v>0</v>
      </c>
      <c r="CV152" s="732">
        <v>0</v>
      </c>
      <c r="CW152" s="732">
        <v>0</v>
      </c>
      <c r="CX152" s="732">
        <v>0</v>
      </c>
      <c r="CY152" s="732">
        <v>0</v>
      </c>
      <c r="CZ152" s="732">
        <v>0</v>
      </c>
      <c r="DA152" s="732">
        <v>1</v>
      </c>
      <c r="DB152" s="732">
        <v>10404638</v>
      </c>
      <c r="DC152" s="732">
        <v>0</v>
      </c>
      <c r="DD152" s="732">
        <v>0</v>
      </c>
      <c r="DE152" s="732">
        <v>1294896</v>
      </c>
      <c r="DF152" s="732">
        <v>1294896</v>
      </c>
      <c r="DG152" s="732">
        <v>989.83</v>
      </c>
      <c r="DH152" s="732">
        <v>0</v>
      </c>
      <c r="DI152" s="732">
        <v>0</v>
      </c>
      <c r="DK152" s="732">
        <v>5392</v>
      </c>
      <c r="DL152" s="732">
        <v>0</v>
      </c>
      <c r="DM152" s="732">
        <v>1369675</v>
      </c>
      <c r="DN152" s="732">
        <v>0</v>
      </c>
      <c r="DO152" s="732">
        <v>0</v>
      </c>
      <c r="DP152" s="732">
        <v>0</v>
      </c>
      <c r="DQ152" s="732">
        <v>0</v>
      </c>
      <c r="DR152" s="732">
        <v>0</v>
      </c>
      <c r="DS152" s="732">
        <v>0</v>
      </c>
      <c r="DT152" s="732">
        <v>0</v>
      </c>
      <c r="DU152" s="732">
        <v>0</v>
      </c>
      <c r="DV152" s="732">
        <v>0</v>
      </c>
      <c r="DW152" s="732">
        <v>0</v>
      </c>
      <c r="DX152" s="732">
        <v>0</v>
      </c>
      <c r="DY152" s="732">
        <v>0</v>
      </c>
      <c r="DZ152" s="732">
        <v>0</v>
      </c>
      <c r="EA152" s="732">
        <v>0</v>
      </c>
      <c r="EB152" s="732">
        <v>0</v>
      </c>
      <c r="EC152" s="732">
        <v>41.033000000000001</v>
      </c>
      <c r="ED152" s="732">
        <v>295237</v>
      </c>
      <c r="EE152" s="732">
        <v>0</v>
      </c>
      <c r="EF152" s="732">
        <v>0</v>
      </c>
      <c r="EG152" s="732">
        <v>0</v>
      </c>
      <c r="EH152" s="732">
        <v>1074438</v>
      </c>
      <c r="EI152" s="732">
        <v>0</v>
      </c>
      <c r="EJ152" s="732">
        <v>0</v>
      </c>
      <c r="EK152" s="732">
        <v>42.346000000000004</v>
      </c>
      <c r="EL152" s="732">
        <v>0</v>
      </c>
      <c r="EM152" s="732">
        <v>7.468</v>
      </c>
      <c r="EN152" s="732">
        <v>2.964</v>
      </c>
      <c r="EO152" s="732">
        <v>0</v>
      </c>
      <c r="EP152" s="732">
        <v>0</v>
      </c>
      <c r="EQ152" s="732">
        <v>52.778000000000006</v>
      </c>
      <c r="ER152" s="732">
        <v>0</v>
      </c>
      <c r="ES152" s="732">
        <v>164.262</v>
      </c>
      <c r="ET152" s="732">
        <v>21083</v>
      </c>
      <c r="EU152" s="732">
        <v>987730</v>
      </c>
      <c r="EV152" s="732">
        <v>0</v>
      </c>
      <c r="EW152" s="732">
        <v>0</v>
      </c>
      <c r="EX152" s="732">
        <v>0</v>
      </c>
      <c r="EZ152" s="732">
        <v>14088487</v>
      </c>
      <c r="FA152" s="732">
        <v>0</v>
      </c>
      <c r="FB152" s="732">
        <v>15076217</v>
      </c>
      <c r="FC152" s="732">
        <v>0.97326799999999991</v>
      </c>
      <c r="FD152" s="732">
        <v>0</v>
      </c>
      <c r="FE152" s="732">
        <v>2189154</v>
      </c>
      <c r="FF152" s="732">
        <v>466383</v>
      </c>
      <c r="FG152" s="732">
        <v>5.6818E-2</v>
      </c>
      <c r="FH152" s="732">
        <v>5.1494999999999999E-2</v>
      </c>
      <c r="FI152" s="732">
        <v>0</v>
      </c>
      <c r="FJ152" s="732">
        <v>0</v>
      </c>
      <c r="FK152" s="732">
        <v>2834.7000000000003</v>
      </c>
      <c r="FL152" s="732">
        <v>18083269</v>
      </c>
      <c r="FM152" s="732">
        <v>0</v>
      </c>
      <c r="FN152" s="732">
        <v>0</v>
      </c>
      <c r="FO152" s="732">
        <v>0</v>
      </c>
      <c r="FP152" s="732">
        <v>0</v>
      </c>
      <c r="FQ152" s="732">
        <v>0</v>
      </c>
      <c r="FR152" s="732">
        <v>0</v>
      </c>
      <c r="FS152" s="732">
        <v>0</v>
      </c>
      <c r="FT152" s="732">
        <v>0</v>
      </c>
      <c r="FU152" s="732">
        <v>0</v>
      </c>
      <c r="FV152" s="732">
        <v>0</v>
      </c>
      <c r="FW152" s="732">
        <v>0</v>
      </c>
      <c r="FX152" s="732">
        <v>0</v>
      </c>
      <c r="FY152" s="732">
        <v>0</v>
      </c>
      <c r="FZ152" s="732">
        <v>0</v>
      </c>
      <c r="GA152" s="732">
        <v>0</v>
      </c>
      <c r="GB152" s="732">
        <v>1728426</v>
      </c>
      <c r="GC152" s="732">
        <v>1728426</v>
      </c>
      <c r="GD152" s="732">
        <v>195.73700000000002</v>
      </c>
      <c r="GF152" s="732">
        <v>0</v>
      </c>
      <c r="GG152" s="732">
        <v>0</v>
      </c>
      <c r="GH152" s="732">
        <v>0</v>
      </c>
      <c r="GI152" s="732">
        <v>0</v>
      </c>
      <c r="GJ152" s="732">
        <v>0</v>
      </c>
      <c r="GK152" s="732">
        <v>5040</v>
      </c>
      <c r="GL152" s="732">
        <v>7142</v>
      </c>
      <c r="GM152" s="732">
        <v>0</v>
      </c>
      <c r="GN152" s="732">
        <v>0</v>
      </c>
      <c r="GO152" s="732">
        <v>0</v>
      </c>
      <c r="GP152" s="732">
        <v>17731754</v>
      </c>
      <c r="GQ152" s="732">
        <v>17731754</v>
      </c>
      <c r="GR152" s="732">
        <v>0</v>
      </c>
      <c r="GS152" s="732">
        <v>0</v>
      </c>
      <c r="GT152" s="732">
        <v>0</v>
      </c>
      <c r="HB152" s="732">
        <v>292382768</v>
      </c>
      <c r="HC152" s="732">
        <v>4.6019999999999998E-2</v>
      </c>
      <c r="HD152" s="732">
        <v>330432</v>
      </c>
      <c r="IE152" s="732">
        <v>0</v>
      </c>
    </row>
    <row r="153" spans="1:239" x14ac:dyDescent="0.2">
      <c r="A153" s="734">
        <v>212804</v>
      </c>
      <c r="B153" s="734">
        <v>31709</v>
      </c>
      <c r="C153" s="732">
        <v>35</v>
      </c>
      <c r="D153" s="732">
        <v>2021</v>
      </c>
      <c r="E153" s="732">
        <v>5392</v>
      </c>
      <c r="F153" s="732">
        <v>0</v>
      </c>
      <c r="G153" s="732">
        <v>807.33300000000008</v>
      </c>
      <c r="H153" s="732">
        <v>727.90300000000002</v>
      </c>
      <c r="I153" s="732">
        <v>727.90300000000002</v>
      </c>
      <c r="J153" s="732">
        <v>807.33300000000008</v>
      </c>
      <c r="K153" s="732">
        <v>0</v>
      </c>
      <c r="L153" s="732">
        <v>6541</v>
      </c>
      <c r="M153" s="732">
        <v>0</v>
      </c>
      <c r="N153" s="732">
        <v>0</v>
      </c>
      <c r="P153" s="732">
        <v>796.28300000000002</v>
      </c>
      <c r="Q153" s="732">
        <v>0</v>
      </c>
      <c r="R153" s="732">
        <v>327729</v>
      </c>
      <c r="S153" s="732">
        <v>411.57400000000001</v>
      </c>
      <c r="U153" s="732">
        <v>229258</v>
      </c>
      <c r="V153" s="732">
        <v>12.65</v>
      </c>
      <c r="W153" s="732">
        <v>8274</v>
      </c>
      <c r="X153" s="732">
        <v>8274</v>
      </c>
      <c r="Z153" s="732">
        <v>0</v>
      </c>
      <c r="AA153" s="732">
        <v>1</v>
      </c>
      <c r="AB153" s="732">
        <v>1</v>
      </c>
      <c r="AC153" s="732">
        <v>0</v>
      </c>
      <c r="AD153" s="732" t="s">
        <v>318</v>
      </c>
      <c r="AE153" s="732">
        <v>0</v>
      </c>
      <c r="AH153" s="732">
        <v>0</v>
      </c>
      <c r="AI153" s="732">
        <v>0</v>
      </c>
      <c r="AJ153" s="732">
        <v>5104</v>
      </c>
      <c r="AK153" s="732" t="s">
        <v>787</v>
      </c>
      <c r="AL153" s="732" t="s">
        <v>508</v>
      </c>
      <c r="AM153" s="732">
        <v>0</v>
      </c>
      <c r="AN153" s="732">
        <v>0</v>
      </c>
      <c r="AO153" s="732">
        <v>0</v>
      </c>
      <c r="AP153" s="732">
        <v>0</v>
      </c>
      <c r="AQ153" s="732">
        <v>0</v>
      </c>
      <c r="AR153" s="732">
        <v>0</v>
      </c>
      <c r="AS153" s="732">
        <v>0</v>
      </c>
      <c r="AT153" s="732">
        <v>0</v>
      </c>
      <c r="AU153" s="732">
        <v>0</v>
      </c>
      <c r="AV153" s="732">
        <v>-204</v>
      </c>
      <c r="AW153" s="732">
        <v>6975175</v>
      </c>
      <c r="AX153" s="732">
        <v>6766768</v>
      </c>
      <c r="AY153" s="732">
        <v>4260100</v>
      </c>
      <c r="AZ153" s="732">
        <v>391089</v>
      </c>
      <c r="BA153" s="732">
        <v>0</v>
      </c>
      <c r="BB153" s="732">
        <v>31685</v>
      </c>
      <c r="BC153" s="732">
        <v>31685</v>
      </c>
      <c r="BD153" s="732">
        <v>40.367000000000004</v>
      </c>
      <c r="BE153" s="732">
        <v>0</v>
      </c>
      <c r="BF153" s="732">
        <v>5858293</v>
      </c>
      <c r="BG153" s="732">
        <v>0</v>
      </c>
      <c r="BH153" s="732">
        <v>230.4</v>
      </c>
      <c r="BI153" s="732">
        <v>63360</v>
      </c>
      <c r="BJ153" s="732">
        <v>12</v>
      </c>
      <c r="BK153" s="732">
        <v>0</v>
      </c>
      <c r="BL153" s="732">
        <v>0</v>
      </c>
      <c r="BM153" s="732">
        <v>0</v>
      </c>
      <c r="BN153" s="732">
        <v>0</v>
      </c>
      <c r="BO153" s="732">
        <v>0</v>
      </c>
      <c r="BP153" s="732">
        <v>0</v>
      </c>
      <c r="BQ153" s="732">
        <v>5392</v>
      </c>
      <c r="BR153" s="732">
        <v>1</v>
      </c>
      <c r="BS153" s="732">
        <v>0</v>
      </c>
      <c r="BT153" s="732">
        <v>0</v>
      </c>
      <c r="BU153" s="732">
        <v>0</v>
      </c>
      <c r="BV153" s="732">
        <v>0</v>
      </c>
      <c r="BW153" s="732">
        <v>0</v>
      </c>
      <c r="BX153" s="732">
        <v>0</v>
      </c>
      <c r="BY153" s="732">
        <v>0</v>
      </c>
      <c r="BZ153" s="732">
        <v>0</v>
      </c>
      <c r="CA153" s="732">
        <v>0</v>
      </c>
      <c r="CB153" s="732">
        <v>0</v>
      </c>
      <c r="CC153" s="732">
        <v>0</v>
      </c>
      <c r="CG153" s="732">
        <v>0</v>
      </c>
      <c r="CH153" s="732">
        <v>145047</v>
      </c>
      <c r="CI153" s="732">
        <v>0</v>
      </c>
      <c r="CJ153" s="732">
        <v>4</v>
      </c>
      <c r="CK153" s="732">
        <v>0</v>
      </c>
      <c r="CL153" s="732">
        <v>0</v>
      </c>
      <c r="CN153" s="732">
        <v>0</v>
      </c>
      <c r="CO153" s="732">
        <v>1</v>
      </c>
      <c r="CP153" s="732">
        <v>0</v>
      </c>
      <c r="CQ153" s="732">
        <v>0</v>
      </c>
      <c r="CR153" s="732">
        <v>792.68799999999999</v>
      </c>
      <c r="CS153" s="732">
        <v>0</v>
      </c>
      <c r="CT153" s="732">
        <v>0</v>
      </c>
      <c r="CU153" s="732">
        <v>0</v>
      </c>
      <c r="CV153" s="732">
        <v>0</v>
      </c>
      <c r="CW153" s="732">
        <v>0</v>
      </c>
      <c r="CX153" s="732">
        <v>0</v>
      </c>
      <c r="CY153" s="732">
        <v>0</v>
      </c>
      <c r="CZ153" s="732">
        <v>0</v>
      </c>
      <c r="DA153" s="732">
        <v>1</v>
      </c>
      <c r="DB153" s="732">
        <v>4761214</v>
      </c>
      <c r="DC153" s="732">
        <v>0</v>
      </c>
      <c r="DD153" s="732">
        <v>0</v>
      </c>
      <c r="DE153" s="732">
        <v>293037</v>
      </c>
      <c r="DF153" s="732">
        <v>293037</v>
      </c>
      <c r="DG153" s="732">
        <v>224</v>
      </c>
      <c r="DH153" s="732">
        <v>0</v>
      </c>
      <c r="DI153" s="732">
        <v>0</v>
      </c>
      <c r="DK153" s="732">
        <v>5392</v>
      </c>
      <c r="DL153" s="732">
        <v>0</v>
      </c>
      <c r="DM153" s="732">
        <v>306863</v>
      </c>
      <c r="DN153" s="732">
        <v>0</v>
      </c>
      <c r="DO153" s="732">
        <v>0</v>
      </c>
      <c r="DP153" s="732">
        <v>0</v>
      </c>
      <c r="DQ153" s="732">
        <v>0</v>
      </c>
      <c r="DR153" s="732">
        <v>0</v>
      </c>
      <c r="DS153" s="732">
        <v>0</v>
      </c>
      <c r="DT153" s="732">
        <v>0</v>
      </c>
      <c r="DU153" s="732">
        <v>0</v>
      </c>
      <c r="DV153" s="732">
        <v>0</v>
      </c>
      <c r="DW153" s="732">
        <v>0</v>
      </c>
      <c r="DX153" s="732">
        <v>0</v>
      </c>
      <c r="DY153" s="732">
        <v>0</v>
      </c>
      <c r="DZ153" s="732">
        <v>0</v>
      </c>
      <c r="EA153" s="732">
        <v>0</v>
      </c>
      <c r="EB153" s="732">
        <v>0</v>
      </c>
      <c r="EC153" s="732">
        <v>14.367000000000001</v>
      </c>
      <c r="ED153" s="732">
        <v>103372</v>
      </c>
      <c r="EE153" s="732">
        <v>0</v>
      </c>
      <c r="EF153" s="732">
        <v>0</v>
      </c>
      <c r="EG153" s="732">
        <v>0</v>
      </c>
      <c r="EH153" s="732">
        <v>203491</v>
      </c>
      <c r="EI153" s="732">
        <v>0</v>
      </c>
      <c r="EJ153" s="732">
        <v>0</v>
      </c>
      <c r="EK153" s="732">
        <v>8.02</v>
      </c>
      <c r="EL153" s="732">
        <v>0</v>
      </c>
      <c r="EM153" s="732">
        <v>0</v>
      </c>
      <c r="EN153" s="732">
        <v>1.41</v>
      </c>
      <c r="EO153" s="732">
        <v>0</v>
      </c>
      <c r="EP153" s="732">
        <v>0</v>
      </c>
      <c r="EQ153" s="732">
        <v>9.43</v>
      </c>
      <c r="ER153" s="732">
        <v>0</v>
      </c>
      <c r="ES153" s="732">
        <v>31.11</v>
      </c>
      <c r="ET153" s="732">
        <v>0</v>
      </c>
      <c r="EU153" s="732">
        <v>391089</v>
      </c>
      <c r="EV153" s="732">
        <v>0</v>
      </c>
      <c r="EW153" s="732">
        <v>0</v>
      </c>
      <c r="EX153" s="732">
        <v>0</v>
      </c>
      <c r="EZ153" s="732">
        <v>5691469</v>
      </c>
      <c r="FA153" s="732">
        <v>0</v>
      </c>
      <c r="FB153" s="732">
        <v>6082558</v>
      </c>
      <c r="FC153" s="732">
        <v>0.97326799999999991</v>
      </c>
      <c r="FD153" s="732">
        <v>0</v>
      </c>
      <c r="FE153" s="732">
        <v>886448</v>
      </c>
      <c r="FF153" s="732">
        <v>188851</v>
      </c>
      <c r="FG153" s="732">
        <v>5.6818E-2</v>
      </c>
      <c r="FH153" s="732">
        <v>5.1494999999999999E-2</v>
      </c>
      <c r="FI153" s="732">
        <v>0</v>
      </c>
      <c r="FJ153" s="732">
        <v>0</v>
      </c>
      <c r="FK153" s="732">
        <v>1147.847</v>
      </c>
      <c r="FL153" s="732">
        <v>7302904</v>
      </c>
      <c r="FM153" s="732">
        <v>0</v>
      </c>
      <c r="FN153" s="732">
        <v>0</v>
      </c>
      <c r="FO153" s="732">
        <v>0</v>
      </c>
      <c r="FP153" s="732">
        <v>0</v>
      </c>
      <c r="FQ153" s="732">
        <v>0</v>
      </c>
      <c r="FR153" s="732">
        <v>0</v>
      </c>
      <c r="FS153" s="732">
        <v>0</v>
      </c>
      <c r="FT153" s="732">
        <v>0</v>
      </c>
      <c r="FU153" s="732">
        <v>0</v>
      </c>
      <c r="FV153" s="732">
        <v>0</v>
      </c>
      <c r="FW153" s="732">
        <v>0</v>
      </c>
      <c r="FX153" s="732">
        <v>0</v>
      </c>
      <c r="FY153" s="732">
        <v>0</v>
      </c>
      <c r="FZ153" s="732">
        <v>0</v>
      </c>
      <c r="GA153" s="732">
        <v>0</v>
      </c>
      <c r="GB153" s="732">
        <v>618125</v>
      </c>
      <c r="GC153" s="732">
        <v>618125</v>
      </c>
      <c r="GD153" s="732">
        <v>70</v>
      </c>
      <c r="GF153" s="732">
        <v>0</v>
      </c>
      <c r="GG153" s="732">
        <v>0</v>
      </c>
      <c r="GH153" s="732">
        <v>0</v>
      </c>
      <c r="GI153" s="732">
        <v>0</v>
      </c>
      <c r="GJ153" s="732">
        <v>0</v>
      </c>
      <c r="GK153" s="732">
        <v>4971</v>
      </c>
      <c r="GL153" s="732">
        <v>0</v>
      </c>
      <c r="GM153" s="732">
        <v>0</v>
      </c>
      <c r="GN153" s="732">
        <v>0</v>
      </c>
      <c r="GO153" s="732">
        <v>0</v>
      </c>
      <c r="GP153" s="732">
        <v>7157857</v>
      </c>
      <c r="GQ153" s="732">
        <v>7157857</v>
      </c>
      <c r="GR153" s="732">
        <v>0</v>
      </c>
      <c r="GS153" s="732">
        <v>0</v>
      </c>
      <c r="GT153" s="732">
        <v>0</v>
      </c>
      <c r="HB153" s="732">
        <v>292382768</v>
      </c>
      <c r="HC153" s="732">
        <v>4.6019999999999998E-2</v>
      </c>
      <c r="HD153" s="732">
        <v>145047</v>
      </c>
      <c r="IE153" s="732">
        <v>0</v>
      </c>
    </row>
    <row r="154" spans="1:239" x14ac:dyDescent="0.2">
      <c r="A154" s="734">
        <v>213801</v>
      </c>
      <c r="B154" s="734">
        <v>31709</v>
      </c>
      <c r="C154" s="732">
        <v>35</v>
      </c>
      <c r="D154" s="732">
        <v>2021</v>
      </c>
      <c r="E154" s="732">
        <v>5392</v>
      </c>
      <c r="F154" s="732">
        <v>0</v>
      </c>
      <c r="G154" s="732">
        <v>193.14000000000001</v>
      </c>
      <c r="H154" s="732">
        <v>149.93200000000002</v>
      </c>
      <c r="I154" s="732">
        <v>149.93200000000002</v>
      </c>
      <c r="J154" s="732">
        <v>193.14000000000001</v>
      </c>
      <c r="K154" s="732">
        <v>0</v>
      </c>
      <c r="L154" s="732">
        <v>6541</v>
      </c>
      <c r="M154" s="732">
        <v>0</v>
      </c>
      <c r="N154" s="732">
        <v>0</v>
      </c>
      <c r="P154" s="732">
        <v>195.87700000000001</v>
      </c>
      <c r="Q154" s="732">
        <v>0</v>
      </c>
      <c r="R154" s="732">
        <v>80618</v>
      </c>
      <c r="S154" s="732">
        <v>411.57400000000001</v>
      </c>
      <c r="U154" s="732">
        <v>56396</v>
      </c>
      <c r="V154" s="732">
        <v>0</v>
      </c>
      <c r="W154" s="732">
        <v>0</v>
      </c>
      <c r="X154" s="732">
        <v>0</v>
      </c>
      <c r="Z154" s="732">
        <v>0</v>
      </c>
      <c r="AA154" s="732">
        <v>1</v>
      </c>
      <c r="AB154" s="732">
        <v>1</v>
      </c>
      <c r="AC154" s="732">
        <v>0</v>
      </c>
      <c r="AD154" s="732" t="s">
        <v>318</v>
      </c>
      <c r="AE154" s="732">
        <v>0</v>
      </c>
      <c r="AH154" s="732">
        <v>0</v>
      </c>
      <c r="AI154" s="732">
        <v>0</v>
      </c>
      <c r="AJ154" s="732">
        <v>5104</v>
      </c>
      <c r="AK154" s="732" t="s">
        <v>787</v>
      </c>
      <c r="AL154" s="732" t="s">
        <v>76</v>
      </c>
      <c r="AM154" s="732">
        <v>0</v>
      </c>
      <c r="AN154" s="732">
        <v>0</v>
      </c>
      <c r="AO154" s="732">
        <v>0</v>
      </c>
      <c r="AP154" s="732">
        <v>0</v>
      </c>
      <c r="AQ154" s="732">
        <v>0</v>
      </c>
      <c r="AR154" s="732">
        <v>0</v>
      </c>
      <c r="AS154" s="732">
        <v>0</v>
      </c>
      <c r="AT154" s="732">
        <v>0</v>
      </c>
      <c r="AU154" s="732">
        <v>0</v>
      </c>
      <c r="AV154" s="732">
        <v>6</v>
      </c>
      <c r="AW154" s="732">
        <v>2185602</v>
      </c>
      <c r="AX154" s="732">
        <v>2103571</v>
      </c>
      <c r="AY154" s="732">
        <v>1241378</v>
      </c>
      <c r="AZ154" s="732">
        <v>120907</v>
      </c>
      <c r="BA154" s="732">
        <v>12</v>
      </c>
      <c r="BB154" s="732">
        <v>0</v>
      </c>
      <c r="BC154" s="732">
        <v>0</v>
      </c>
      <c r="BD154" s="732">
        <v>0</v>
      </c>
      <c r="BE154" s="732">
        <v>0</v>
      </c>
      <c r="BF154" s="732">
        <v>1803597</v>
      </c>
      <c r="BG154" s="732">
        <v>0</v>
      </c>
      <c r="BH154" s="732">
        <v>146.50400000000002</v>
      </c>
      <c r="BI154" s="732">
        <v>40289</v>
      </c>
      <c r="BJ154" s="732">
        <v>12</v>
      </c>
      <c r="BK154" s="732">
        <v>0</v>
      </c>
      <c r="BL154" s="732">
        <v>0</v>
      </c>
      <c r="BM154" s="732">
        <v>0</v>
      </c>
      <c r="BN154" s="732">
        <v>0</v>
      </c>
      <c r="BO154" s="732">
        <v>0</v>
      </c>
      <c r="BP154" s="732">
        <v>0</v>
      </c>
      <c r="BQ154" s="732">
        <v>5392</v>
      </c>
      <c r="BR154" s="732">
        <v>1</v>
      </c>
      <c r="BS154" s="732">
        <v>0</v>
      </c>
      <c r="BT154" s="732">
        <v>0</v>
      </c>
      <c r="BU154" s="732">
        <v>0</v>
      </c>
      <c r="BV154" s="732">
        <v>0</v>
      </c>
      <c r="BW154" s="732">
        <v>0</v>
      </c>
      <c r="BX154" s="732">
        <v>0</v>
      </c>
      <c r="BY154" s="732">
        <v>0</v>
      </c>
      <c r="BZ154" s="732">
        <v>0</v>
      </c>
      <c r="CA154" s="732">
        <v>0</v>
      </c>
      <c r="CB154" s="732">
        <v>0</v>
      </c>
      <c r="CC154" s="732">
        <v>0</v>
      </c>
      <c r="CG154" s="732">
        <v>0</v>
      </c>
      <c r="CH154" s="732">
        <v>41742</v>
      </c>
      <c r="CI154" s="732">
        <v>0</v>
      </c>
      <c r="CJ154" s="732">
        <v>4</v>
      </c>
      <c r="CK154" s="732">
        <v>0</v>
      </c>
      <c r="CL154" s="732">
        <v>0</v>
      </c>
      <c r="CN154" s="732">
        <v>0</v>
      </c>
      <c r="CO154" s="732">
        <v>1</v>
      </c>
      <c r="CP154" s="732">
        <v>0</v>
      </c>
      <c r="CQ154" s="732">
        <v>4.1669999999999998</v>
      </c>
      <c r="CR154" s="732">
        <v>203.20000000000002</v>
      </c>
      <c r="CS154" s="732">
        <v>0</v>
      </c>
      <c r="CT154" s="732">
        <v>0</v>
      </c>
      <c r="CU154" s="732">
        <v>0</v>
      </c>
      <c r="CV154" s="732">
        <v>0</v>
      </c>
      <c r="CW154" s="732">
        <v>0</v>
      </c>
      <c r="CX154" s="732">
        <v>0</v>
      </c>
      <c r="CY154" s="732">
        <v>0</v>
      </c>
      <c r="CZ154" s="732">
        <v>0</v>
      </c>
      <c r="DA154" s="732">
        <v>1</v>
      </c>
      <c r="DB154" s="732">
        <v>980705</v>
      </c>
      <c r="DC154" s="732">
        <v>0</v>
      </c>
      <c r="DD154" s="732">
        <v>0</v>
      </c>
      <c r="DE154" s="732">
        <v>186846</v>
      </c>
      <c r="DF154" s="732">
        <v>186846</v>
      </c>
      <c r="DG154" s="732">
        <v>142.827</v>
      </c>
      <c r="DH154" s="732">
        <v>0</v>
      </c>
      <c r="DI154" s="732">
        <v>0</v>
      </c>
      <c r="DK154" s="732">
        <v>5392</v>
      </c>
      <c r="DL154" s="732">
        <v>0</v>
      </c>
      <c r="DM154" s="732">
        <v>406412</v>
      </c>
      <c r="DN154" s="732">
        <v>0</v>
      </c>
      <c r="DO154" s="732">
        <v>0</v>
      </c>
      <c r="DP154" s="732">
        <v>0</v>
      </c>
      <c r="DQ154" s="732">
        <v>0</v>
      </c>
      <c r="DR154" s="732">
        <v>0</v>
      </c>
      <c r="DS154" s="732">
        <v>0</v>
      </c>
      <c r="DT154" s="732">
        <v>0</v>
      </c>
      <c r="DU154" s="732">
        <v>0</v>
      </c>
      <c r="DV154" s="732">
        <v>0</v>
      </c>
      <c r="DW154" s="732">
        <v>0</v>
      </c>
      <c r="DX154" s="732">
        <v>0</v>
      </c>
      <c r="DY154" s="732">
        <v>0</v>
      </c>
      <c r="DZ154" s="732">
        <v>0</v>
      </c>
      <c r="EA154" s="732">
        <v>0</v>
      </c>
      <c r="EB154" s="732">
        <v>10.994</v>
      </c>
      <c r="EC154" s="732">
        <v>24.64</v>
      </c>
      <c r="ED154" s="732">
        <v>177287</v>
      </c>
      <c r="EE154" s="732">
        <v>0</v>
      </c>
      <c r="EF154" s="732">
        <v>0</v>
      </c>
      <c r="EG154" s="732">
        <v>0</v>
      </c>
      <c r="EH154" s="732">
        <v>229125</v>
      </c>
      <c r="EI154" s="732">
        <v>0</v>
      </c>
      <c r="EJ154" s="732">
        <v>0</v>
      </c>
      <c r="EK154" s="732">
        <v>0.47400000000000003</v>
      </c>
      <c r="EL154" s="732">
        <v>0</v>
      </c>
      <c r="EM154" s="732">
        <v>0</v>
      </c>
      <c r="EN154" s="732">
        <v>0.125</v>
      </c>
      <c r="EO154" s="732">
        <v>0</v>
      </c>
      <c r="EP154" s="732">
        <v>0</v>
      </c>
      <c r="EQ154" s="732">
        <v>11.593</v>
      </c>
      <c r="ER154" s="732">
        <v>0</v>
      </c>
      <c r="ES154" s="732">
        <v>35.029000000000003</v>
      </c>
      <c r="ET154" s="732">
        <v>7042</v>
      </c>
      <c r="EU154" s="732">
        <v>120907</v>
      </c>
      <c r="EV154" s="732">
        <v>0</v>
      </c>
      <c r="EW154" s="732">
        <v>0</v>
      </c>
      <c r="EX154" s="732">
        <v>0</v>
      </c>
      <c r="EZ154" s="732">
        <v>1772517</v>
      </c>
      <c r="FA154" s="732">
        <v>0</v>
      </c>
      <c r="FB154" s="732">
        <v>1893424</v>
      </c>
      <c r="FC154" s="732">
        <v>0.97326799999999991</v>
      </c>
      <c r="FD154" s="732">
        <v>0</v>
      </c>
      <c r="FE154" s="732">
        <v>272912</v>
      </c>
      <c r="FF154" s="732">
        <v>58142</v>
      </c>
      <c r="FG154" s="732">
        <v>5.6818E-2</v>
      </c>
      <c r="FH154" s="732">
        <v>5.1494999999999999E-2</v>
      </c>
      <c r="FI154" s="732">
        <v>0</v>
      </c>
      <c r="FJ154" s="732">
        <v>0</v>
      </c>
      <c r="FK154" s="732">
        <v>353.38900000000001</v>
      </c>
      <c r="FL154" s="732">
        <v>2266220</v>
      </c>
      <c r="FM154" s="732">
        <v>0</v>
      </c>
      <c r="FN154" s="732">
        <v>0</v>
      </c>
      <c r="FO154" s="732">
        <v>0</v>
      </c>
      <c r="FP154" s="732">
        <v>0</v>
      </c>
      <c r="FQ154" s="732">
        <v>0</v>
      </c>
      <c r="FR154" s="732">
        <v>0</v>
      </c>
      <c r="FS154" s="732">
        <v>0</v>
      </c>
      <c r="FT154" s="732">
        <v>0</v>
      </c>
      <c r="FU154" s="732">
        <v>0</v>
      </c>
      <c r="FV154" s="732">
        <v>0</v>
      </c>
      <c r="FW154" s="732">
        <v>0</v>
      </c>
      <c r="FX154" s="732">
        <v>0</v>
      </c>
      <c r="FY154" s="732">
        <v>0</v>
      </c>
      <c r="FZ154" s="732">
        <v>0</v>
      </c>
      <c r="GA154" s="732">
        <v>0</v>
      </c>
      <c r="GB154" s="732">
        <v>279172</v>
      </c>
      <c r="GC154" s="732">
        <v>279172</v>
      </c>
      <c r="GD154" s="732">
        <v>31.615000000000002</v>
      </c>
      <c r="GF154" s="732">
        <v>0</v>
      </c>
      <c r="GG154" s="732">
        <v>0</v>
      </c>
      <c r="GH154" s="732">
        <v>0</v>
      </c>
      <c r="GI154" s="732">
        <v>0</v>
      </c>
      <c r="GJ154" s="732">
        <v>0</v>
      </c>
      <c r="GK154" s="732">
        <v>5251</v>
      </c>
      <c r="GL154" s="732">
        <v>4711</v>
      </c>
      <c r="GM154" s="732">
        <v>0</v>
      </c>
      <c r="GN154" s="732">
        <v>0</v>
      </c>
      <c r="GO154" s="732">
        <v>0</v>
      </c>
      <c r="GP154" s="732">
        <v>2224478</v>
      </c>
      <c r="GQ154" s="732">
        <v>2224478</v>
      </c>
      <c r="GR154" s="732">
        <v>0</v>
      </c>
      <c r="GS154" s="732">
        <v>0</v>
      </c>
      <c r="GT154" s="732">
        <v>0</v>
      </c>
      <c r="HB154" s="732">
        <v>292382768</v>
      </c>
      <c r="HC154" s="732">
        <v>4.6019999999999998E-2</v>
      </c>
      <c r="HD154" s="732">
        <v>34700</v>
      </c>
      <c r="IE154" s="732">
        <v>0</v>
      </c>
    </row>
    <row r="155" spans="1:239" x14ac:dyDescent="0.2">
      <c r="A155" s="734">
        <v>220801</v>
      </c>
      <c r="B155" s="734">
        <v>31709</v>
      </c>
      <c r="C155" s="732">
        <v>35</v>
      </c>
      <c r="D155" s="732">
        <v>2021</v>
      </c>
      <c r="E155" s="732">
        <v>5392</v>
      </c>
      <c r="F155" s="732">
        <v>0</v>
      </c>
      <c r="G155" s="732">
        <v>384.94800000000004</v>
      </c>
      <c r="H155" s="732">
        <v>369.70600000000002</v>
      </c>
      <c r="I155" s="732">
        <v>369.70600000000002</v>
      </c>
      <c r="J155" s="732">
        <v>384.94800000000004</v>
      </c>
      <c r="K155" s="732">
        <v>0</v>
      </c>
      <c r="L155" s="732">
        <v>6541</v>
      </c>
      <c r="M155" s="732">
        <v>0</v>
      </c>
      <c r="N155" s="732">
        <v>0</v>
      </c>
      <c r="P155" s="732">
        <v>371.95800000000003</v>
      </c>
      <c r="Q155" s="732">
        <v>0</v>
      </c>
      <c r="R155" s="732">
        <v>153088</v>
      </c>
      <c r="S155" s="732">
        <v>411.57400000000001</v>
      </c>
      <c r="U155" s="732">
        <v>107090</v>
      </c>
      <c r="V155" s="732">
        <v>5.9720000000000004</v>
      </c>
      <c r="W155" s="732">
        <v>3906</v>
      </c>
      <c r="X155" s="732">
        <v>3906</v>
      </c>
      <c r="Z155" s="732">
        <v>0</v>
      </c>
      <c r="AA155" s="732">
        <v>1</v>
      </c>
      <c r="AB155" s="732">
        <v>1</v>
      </c>
      <c r="AC155" s="732">
        <v>0</v>
      </c>
      <c r="AD155" s="732" t="s">
        <v>318</v>
      </c>
      <c r="AE155" s="732">
        <v>0</v>
      </c>
      <c r="AH155" s="732">
        <v>0</v>
      </c>
      <c r="AI155" s="732">
        <v>0</v>
      </c>
      <c r="AJ155" s="732">
        <v>5104</v>
      </c>
      <c r="AK155" s="732" t="s">
        <v>787</v>
      </c>
      <c r="AL155" s="732" t="s">
        <v>77</v>
      </c>
      <c r="AM155" s="732">
        <v>0</v>
      </c>
      <c r="AN155" s="732">
        <v>0</v>
      </c>
      <c r="AO155" s="732">
        <v>0</v>
      </c>
      <c r="AP155" s="732">
        <v>0</v>
      </c>
      <c r="AQ155" s="732">
        <v>0</v>
      </c>
      <c r="AR155" s="732">
        <v>0</v>
      </c>
      <c r="AS155" s="732">
        <v>0</v>
      </c>
      <c r="AT155" s="732">
        <v>0</v>
      </c>
      <c r="AU155" s="732">
        <v>0</v>
      </c>
      <c r="AV155" s="732">
        <v>-94</v>
      </c>
      <c r="AW155" s="732">
        <v>3060632</v>
      </c>
      <c r="AX155" s="732">
        <v>2971361</v>
      </c>
      <c r="AY155" s="732">
        <v>1939018</v>
      </c>
      <c r="AZ155" s="732">
        <v>171782</v>
      </c>
      <c r="BA155" s="732">
        <v>1.8330000000000002</v>
      </c>
      <c r="BB155" s="732">
        <v>0</v>
      </c>
      <c r="BC155" s="732">
        <v>0</v>
      </c>
      <c r="BD155" s="732">
        <v>0</v>
      </c>
      <c r="BE155" s="732">
        <v>0</v>
      </c>
      <c r="BF155" s="732">
        <v>2580019</v>
      </c>
      <c r="BG155" s="732">
        <v>0</v>
      </c>
      <c r="BH155" s="732">
        <v>67.977000000000004</v>
      </c>
      <c r="BI155" s="732">
        <v>18694</v>
      </c>
      <c r="BJ155" s="732">
        <v>12</v>
      </c>
      <c r="BK155" s="732">
        <v>0</v>
      </c>
      <c r="BL155" s="732">
        <v>0</v>
      </c>
      <c r="BM155" s="732">
        <v>0</v>
      </c>
      <c r="BN155" s="732">
        <v>0</v>
      </c>
      <c r="BO155" s="732">
        <v>0</v>
      </c>
      <c r="BP155" s="732">
        <v>0</v>
      </c>
      <c r="BQ155" s="732">
        <v>5392</v>
      </c>
      <c r="BR155" s="732">
        <v>1</v>
      </c>
      <c r="BS155" s="732">
        <v>0</v>
      </c>
      <c r="BT155" s="732">
        <v>0</v>
      </c>
      <c r="BU155" s="732">
        <v>0</v>
      </c>
      <c r="BV155" s="732">
        <v>0</v>
      </c>
      <c r="BW155" s="732">
        <v>0</v>
      </c>
      <c r="BX155" s="732">
        <v>0</v>
      </c>
      <c r="BY155" s="732">
        <v>0</v>
      </c>
      <c r="BZ155" s="732">
        <v>0</v>
      </c>
      <c r="CA155" s="732">
        <v>0</v>
      </c>
      <c r="CB155" s="732">
        <v>0</v>
      </c>
      <c r="CC155" s="732">
        <v>0</v>
      </c>
      <c r="CG155" s="732">
        <v>0</v>
      </c>
      <c r="CH155" s="732">
        <v>70577</v>
      </c>
      <c r="CI155" s="732">
        <v>0</v>
      </c>
      <c r="CJ155" s="732">
        <v>4</v>
      </c>
      <c r="CK155" s="732">
        <v>0</v>
      </c>
      <c r="CL155" s="732">
        <v>0</v>
      </c>
      <c r="CN155" s="732">
        <v>0</v>
      </c>
      <c r="CO155" s="732">
        <v>1</v>
      </c>
      <c r="CP155" s="732">
        <v>0</v>
      </c>
      <c r="CQ155" s="732">
        <v>2</v>
      </c>
      <c r="CR155" s="732">
        <v>369.505</v>
      </c>
      <c r="CS155" s="732">
        <v>0</v>
      </c>
      <c r="CT155" s="732">
        <v>0</v>
      </c>
      <c r="CU155" s="732">
        <v>0</v>
      </c>
      <c r="CV155" s="732">
        <v>0</v>
      </c>
      <c r="CW155" s="732">
        <v>0</v>
      </c>
      <c r="CX155" s="732">
        <v>0</v>
      </c>
      <c r="CY155" s="732">
        <v>0</v>
      </c>
      <c r="CZ155" s="732">
        <v>0</v>
      </c>
      <c r="DA155" s="732">
        <v>1</v>
      </c>
      <c r="DB155" s="732">
        <v>2418247</v>
      </c>
      <c r="DC155" s="732">
        <v>0</v>
      </c>
      <c r="DD155" s="732">
        <v>0</v>
      </c>
      <c r="DE155" s="732">
        <v>0</v>
      </c>
      <c r="DF155" s="732">
        <v>0</v>
      </c>
      <c r="DG155" s="732">
        <v>0</v>
      </c>
      <c r="DH155" s="732">
        <v>0</v>
      </c>
      <c r="DI155" s="732">
        <v>0</v>
      </c>
      <c r="DK155" s="732">
        <v>5392</v>
      </c>
      <c r="DL155" s="732">
        <v>0</v>
      </c>
      <c r="DM155" s="732">
        <v>116451</v>
      </c>
      <c r="DN155" s="732">
        <v>0</v>
      </c>
      <c r="DO155" s="732">
        <v>0</v>
      </c>
      <c r="DP155" s="732">
        <v>0</v>
      </c>
      <c r="DQ155" s="732">
        <v>0</v>
      </c>
      <c r="DR155" s="732">
        <v>0</v>
      </c>
      <c r="DS155" s="732">
        <v>0</v>
      </c>
      <c r="DT155" s="732">
        <v>0</v>
      </c>
      <c r="DU155" s="732">
        <v>0</v>
      </c>
      <c r="DV155" s="732">
        <v>0</v>
      </c>
      <c r="DW155" s="732">
        <v>0</v>
      </c>
      <c r="DX155" s="732">
        <v>0</v>
      </c>
      <c r="DY155" s="732">
        <v>0</v>
      </c>
      <c r="DZ155" s="732">
        <v>0</v>
      </c>
      <c r="EA155" s="732">
        <v>0</v>
      </c>
      <c r="EB155" s="732">
        <v>0</v>
      </c>
      <c r="EC155" s="732">
        <v>7.9020000000000001</v>
      </c>
      <c r="ED155" s="732">
        <v>56856</v>
      </c>
      <c r="EE155" s="732">
        <v>0</v>
      </c>
      <c r="EF155" s="732">
        <v>0</v>
      </c>
      <c r="EG155" s="732">
        <v>0</v>
      </c>
      <c r="EH155" s="732">
        <v>59595</v>
      </c>
      <c r="EI155" s="732">
        <v>0</v>
      </c>
      <c r="EJ155" s="732">
        <v>0</v>
      </c>
      <c r="EK155" s="732">
        <v>1.762</v>
      </c>
      <c r="EL155" s="732">
        <v>0</v>
      </c>
      <c r="EM155" s="732">
        <v>0</v>
      </c>
      <c r="EN155" s="732">
        <v>0.76500000000000001</v>
      </c>
      <c r="EO155" s="732">
        <v>0</v>
      </c>
      <c r="EP155" s="732">
        <v>0</v>
      </c>
      <c r="EQ155" s="732">
        <v>2.5270000000000001</v>
      </c>
      <c r="ER155" s="732">
        <v>0</v>
      </c>
      <c r="ES155" s="732">
        <v>9.1110000000000007</v>
      </c>
      <c r="ET155" s="732">
        <v>1417</v>
      </c>
      <c r="EU155" s="732">
        <v>171782</v>
      </c>
      <c r="EV155" s="732">
        <v>0</v>
      </c>
      <c r="EW155" s="732">
        <v>0</v>
      </c>
      <c r="EX155" s="732">
        <v>0</v>
      </c>
      <c r="EZ155" s="732">
        <v>2497794</v>
      </c>
      <c r="FA155" s="732">
        <v>0</v>
      </c>
      <c r="FB155" s="732">
        <v>2669576</v>
      </c>
      <c r="FC155" s="732">
        <v>0.97326799999999991</v>
      </c>
      <c r="FD155" s="732">
        <v>0</v>
      </c>
      <c r="FE155" s="732">
        <v>390396</v>
      </c>
      <c r="FF155" s="732">
        <v>83171</v>
      </c>
      <c r="FG155" s="732">
        <v>5.6818E-2</v>
      </c>
      <c r="FH155" s="732">
        <v>5.1494999999999999E-2</v>
      </c>
      <c r="FI155" s="732">
        <v>0</v>
      </c>
      <c r="FJ155" s="732">
        <v>0</v>
      </c>
      <c r="FK155" s="732">
        <v>505.517</v>
      </c>
      <c r="FL155" s="732">
        <v>3213720</v>
      </c>
      <c r="FM155" s="732">
        <v>0</v>
      </c>
      <c r="FN155" s="732">
        <v>0</v>
      </c>
      <c r="FO155" s="732">
        <v>0</v>
      </c>
      <c r="FP155" s="732">
        <v>0</v>
      </c>
      <c r="FQ155" s="732">
        <v>0</v>
      </c>
      <c r="FR155" s="732">
        <v>0</v>
      </c>
      <c r="FS155" s="732">
        <v>0</v>
      </c>
      <c r="FT155" s="732">
        <v>0</v>
      </c>
      <c r="FU155" s="732">
        <v>0</v>
      </c>
      <c r="FV155" s="732">
        <v>0</v>
      </c>
      <c r="FW155" s="732">
        <v>0</v>
      </c>
      <c r="FX155" s="732">
        <v>0</v>
      </c>
      <c r="FY155" s="732">
        <v>0</v>
      </c>
      <c r="FZ155" s="732">
        <v>0</v>
      </c>
      <c r="GA155" s="732">
        <v>0</v>
      </c>
      <c r="GB155" s="732">
        <v>112278</v>
      </c>
      <c r="GC155" s="732">
        <v>112278</v>
      </c>
      <c r="GD155" s="732">
        <v>12.715</v>
      </c>
      <c r="GF155" s="732">
        <v>0</v>
      </c>
      <c r="GG155" s="732">
        <v>0</v>
      </c>
      <c r="GH155" s="732">
        <v>0</v>
      </c>
      <c r="GI155" s="732">
        <v>0</v>
      </c>
      <c r="GJ155" s="732">
        <v>0</v>
      </c>
      <c r="GK155" s="732">
        <v>5117</v>
      </c>
      <c r="GL155" s="732">
        <v>9574</v>
      </c>
      <c r="GM155" s="732">
        <v>0</v>
      </c>
      <c r="GN155" s="732">
        <v>0</v>
      </c>
      <c r="GO155" s="732">
        <v>0</v>
      </c>
      <c r="GP155" s="732">
        <v>3143143</v>
      </c>
      <c r="GQ155" s="732">
        <v>3143143</v>
      </c>
      <c r="GR155" s="732">
        <v>0</v>
      </c>
      <c r="GS155" s="732">
        <v>0</v>
      </c>
      <c r="GT155" s="732">
        <v>0</v>
      </c>
      <c r="HB155" s="732">
        <v>292382768</v>
      </c>
      <c r="HC155" s="732">
        <v>4.6019999999999998E-2</v>
      </c>
      <c r="HD155" s="732">
        <v>69160</v>
      </c>
      <c r="IE155" s="732">
        <v>0</v>
      </c>
    </row>
    <row r="156" spans="1:239" x14ac:dyDescent="0.2">
      <c r="A156" s="734">
        <v>220802</v>
      </c>
      <c r="B156" s="734">
        <v>31709</v>
      </c>
      <c r="C156" s="732">
        <v>35</v>
      </c>
      <c r="D156" s="732">
        <v>2021</v>
      </c>
      <c r="E156" s="732">
        <v>5392</v>
      </c>
      <c r="F156" s="732">
        <v>0</v>
      </c>
      <c r="G156" s="732">
        <v>1534.8320000000001</v>
      </c>
      <c r="H156" s="732">
        <v>1521.2370000000001</v>
      </c>
      <c r="I156" s="732">
        <v>1521.2370000000001</v>
      </c>
      <c r="J156" s="732">
        <v>1534.8320000000001</v>
      </c>
      <c r="K156" s="732">
        <v>0</v>
      </c>
      <c r="L156" s="732">
        <v>6541</v>
      </c>
      <c r="M156" s="732">
        <v>0</v>
      </c>
      <c r="N156" s="732">
        <v>0</v>
      </c>
      <c r="P156" s="732">
        <v>1513.972</v>
      </c>
      <c r="Q156" s="732">
        <v>0</v>
      </c>
      <c r="R156" s="732">
        <v>623112</v>
      </c>
      <c r="S156" s="732">
        <v>411.57400000000001</v>
      </c>
      <c r="U156" s="732">
        <v>435887</v>
      </c>
      <c r="V156" s="732">
        <v>85.865000000000009</v>
      </c>
      <c r="W156" s="732">
        <v>56164</v>
      </c>
      <c r="X156" s="732">
        <v>56164</v>
      </c>
      <c r="Z156" s="732">
        <v>0</v>
      </c>
      <c r="AA156" s="732">
        <v>1</v>
      </c>
      <c r="AB156" s="732">
        <v>1</v>
      </c>
      <c r="AC156" s="732">
        <v>0</v>
      </c>
      <c r="AD156" s="732" t="s">
        <v>318</v>
      </c>
      <c r="AE156" s="732">
        <v>0</v>
      </c>
      <c r="AH156" s="732">
        <v>0</v>
      </c>
      <c r="AI156" s="732">
        <v>0</v>
      </c>
      <c r="AJ156" s="732">
        <v>5104</v>
      </c>
      <c r="AK156" s="732" t="s">
        <v>787</v>
      </c>
      <c r="AL156" s="732" t="s">
        <v>78</v>
      </c>
      <c r="AM156" s="732">
        <v>0</v>
      </c>
      <c r="AN156" s="732">
        <v>0</v>
      </c>
      <c r="AO156" s="732">
        <v>0</v>
      </c>
      <c r="AP156" s="732">
        <v>0</v>
      </c>
      <c r="AQ156" s="732">
        <v>0</v>
      </c>
      <c r="AR156" s="732">
        <v>0</v>
      </c>
      <c r="AS156" s="732">
        <v>0</v>
      </c>
      <c r="AT156" s="732">
        <v>0</v>
      </c>
      <c r="AU156" s="732">
        <v>0</v>
      </c>
      <c r="AV156" s="732">
        <v>-265</v>
      </c>
      <c r="AW156" s="732">
        <v>12470808</v>
      </c>
      <c r="AX156" s="732">
        <v>12174183</v>
      </c>
      <c r="AY156" s="732">
        <v>7672048</v>
      </c>
      <c r="AZ156" s="732">
        <v>627237</v>
      </c>
      <c r="BA156" s="732">
        <v>33.5</v>
      </c>
      <c r="BB156" s="732">
        <v>0</v>
      </c>
      <c r="BC156" s="732">
        <v>0</v>
      </c>
      <c r="BD156" s="732">
        <v>0</v>
      </c>
      <c r="BE156" s="732">
        <v>0</v>
      </c>
      <c r="BF156" s="732">
        <v>10567386</v>
      </c>
      <c r="BG156" s="732">
        <v>0</v>
      </c>
      <c r="BH156" s="732">
        <v>15</v>
      </c>
      <c r="BI156" s="732">
        <v>4125</v>
      </c>
      <c r="BJ156" s="732">
        <v>12</v>
      </c>
      <c r="BK156" s="732">
        <v>0</v>
      </c>
      <c r="BL156" s="732">
        <v>0</v>
      </c>
      <c r="BM156" s="732">
        <v>0</v>
      </c>
      <c r="BN156" s="732">
        <v>0</v>
      </c>
      <c r="BO156" s="732">
        <v>0</v>
      </c>
      <c r="BP156" s="732">
        <v>0</v>
      </c>
      <c r="BQ156" s="732">
        <v>5392</v>
      </c>
      <c r="BR156" s="732">
        <v>1</v>
      </c>
      <c r="BS156" s="732">
        <v>0</v>
      </c>
      <c r="BT156" s="732">
        <v>0</v>
      </c>
      <c r="BU156" s="732">
        <v>0</v>
      </c>
      <c r="BV156" s="732">
        <v>0</v>
      </c>
      <c r="BW156" s="732">
        <v>0</v>
      </c>
      <c r="BX156" s="732">
        <v>0</v>
      </c>
      <c r="BY156" s="732">
        <v>0</v>
      </c>
      <c r="BZ156" s="732">
        <v>0</v>
      </c>
      <c r="CA156" s="732">
        <v>0</v>
      </c>
      <c r="CB156" s="732">
        <v>0</v>
      </c>
      <c r="CC156" s="732">
        <v>0</v>
      </c>
      <c r="CG156" s="732">
        <v>0</v>
      </c>
      <c r="CH156" s="732">
        <v>292500</v>
      </c>
      <c r="CI156" s="732">
        <v>0</v>
      </c>
      <c r="CJ156" s="732">
        <v>4</v>
      </c>
      <c r="CK156" s="732">
        <v>0</v>
      </c>
      <c r="CL156" s="732">
        <v>0</v>
      </c>
      <c r="CN156" s="732">
        <v>0</v>
      </c>
      <c r="CO156" s="732">
        <v>1</v>
      </c>
      <c r="CP156" s="732">
        <v>0</v>
      </c>
      <c r="CQ156" s="732">
        <v>0</v>
      </c>
      <c r="CR156" s="732">
        <v>1502.57</v>
      </c>
      <c r="CS156" s="732">
        <v>0</v>
      </c>
      <c r="CT156" s="732">
        <v>0</v>
      </c>
      <c r="CU156" s="732">
        <v>0</v>
      </c>
      <c r="CV156" s="732">
        <v>0</v>
      </c>
      <c r="CW156" s="732">
        <v>0</v>
      </c>
      <c r="CX156" s="732">
        <v>0</v>
      </c>
      <c r="CY156" s="732">
        <v>0</v>
      </c>
      <c r="CZ156" s="732">
        <v>0</v>
      </c>
      <c r="DA156" s="732">
        <v>1</v>
      </c>
      <c r="DB156" s="732">
        <v>9950411</v>
      </c>
      <c r="DC156" s="732">
        <v>0</v>
      </c>
      <c r="DD156" s="732">
        <v>0</v>
      </c>
      <c r="DE156" s="732">
        <v>416008</v>
      </c>
      <c r="DF156" s="732">
        <v>416008</v>
      </c>
      <c r="DG156" s="732">
        <v>318</v>
      </c>
      <c r="DH156" s="732">
        <v>0</v>
      </c>
      <c r="DI156" s="732">
        <v>0</v>
      </c>
      <c r="DK156" s="732">
        <v>5392</v>
      </c>
      <c r="DL156" s="732">
        <v>0</v>
      </c>
      <c r="DM156" s="732">
        <v>408559</v>
      </c>
      <c r="DN156" s="732">
        <v>0</v>
      </c>
      <c r="DO156" s="732">
        <v>0</v>
      </c>
      <c r="DP156" s="732">
        <v>0</v>
      </c>
      <c r="DQ156" s="732">
        <v>0</v>
      </c>
      <c r="DR156" s="732">
        <v>0</v>
      </c>
      <c r="DS156" s="732">
        <v>0</v>
      </c>
      <c r="DT156" s="732">
        <v>0</v>
      </c>
      <c r="DU156" s="732">
        <v>0</v>
      </c>
      <c r="DV156" s="732">
        <v>0</v>
      </c>
      <c r="DW156" s="732">
        <v>0</v>
      </c>
      <c r="DX156" s="732">
        <v>0</v>
      </c>
      <c r="DY156" s="732">
        <v>0</v>
      </c>
      <c r="DZ156" s="732">
        <v>0</v>
      </c>
      <c r="EA156" s="732">
        <v>0</v>
      </c>
      <c r="EB156" s="732">
        <v>0</v>
      </c>
      <c r="EC156" s="732">
        <v>25.813000000000002</v>
      </c>
      <c r="ED156" s="732">
        <v>185727</v>
      </c>
      <c r="EE156" s="732">
        <v>0</v>
      </c>
      <c r="EF156" s="732">
        <v>0</v>
      </c>
      <c r="EG156" s="732">
        <v>0</v>
      </c>
      <c r="EH156" s="732">
        <v>222832</v>
      </c>
      <c r="EI156" s="732">
        <v>0</v>
      </c>
      <c r="EJ156" s="732">
        <v>0</v>
      </c>
      <c r="EK156" s="732">
        <v>9.4540000000000006</v>
      </c>
      <c r="EL156" s="732">
        <v>0</v>
      </c>
      <c r="EM156" s="732">
        <v>0</v>
      </c>
      <c r="EN156" s="732">
        <v>1.141</v>
      </c>
      <c r="EO156" s="732">
        <v>0</v>
      </c>
      <c r="EP156" s="732">
        <v>0</v>
      </c>
      <c r="EQ156" s="732">
        <v>10.595000000000001</v>
      </c>
      <c r="ER156" s="732">
        <v>0</v>
      </c>
      <c r="ES156" s="732">
        <v>34.067</v>
      </c>
      <c r="ET156" s="732">
        <v>16750</v>
      </c>
      <c r="EU156" s="732">
        <v>627237</v>
      </c>
      <c r="EV156" s="732">
        <v>0</v>
      </c>
      <c r="EW156" s="732">
        <v>0</v>
      </c>
      <c r="EX156" s="732">
        <v>0</v>
      </c>
      <c r="EZ156" s="732">
        <v>10234521</v>
      </c>
      <c r="FA156" s="732">
        <v>0</v>
      </c>
      <c r="FB156" s="732">
        <v>10861758</v>
      </c>
      <c r="FC156" s="732">
        <v>0.97326799999999991</v>
      </c>
      <c r="FD156" s="732">
        <v>0</v>
      </c>
      <c r="FE156" s="732">
        <v>1599006</v>
      </c>
      <c r="FF156" s="732">
        <v>340656</v>
      </c>
      <c r="FG156" s="732">
        <v>5.6818E-2</v>
      </c>
      <c r="FH156" s="732">
        <v>5.1494999999999999E-2</v>
      </c>
      <c r="FI156" s="732">
        <v>0</v>
      </c>
      <c r="FJ156" s="732">
        <v>0</v>
      </c>
      <c r="FK156" s="732">
        <v>2070.5260000000003</v>
      </c>
      <c r="FL156" s="732">
        <v>13093920</v>
      </c>
      <c r="FM156" s="732">
        <v>0</v>
      </c>
      <c r="FN156" s="732">
        <v>0</v>
      </c>
      <c r="FO156" s="732">
        <v>0</v>
      </c>
      <c r="FP156" s="732">
        <v>0</v>
      </c>
      <c r="FQ156" s="732">
        <v>0</v>
      </c>
      <c r="FR156" s="732">
        <v>0</v>
      </c>
      <c r="FS156" s="732">
        <v>0</v>
      </c>
      <c r="FT156" s="732">
        <v>0</v>
      </c>
      <c r="FU156" s="732">
        <v>0</v>
      </c>
      <c r="FV156" s="732">
        <v>0</v>
      </c>
      <c r="FW156" s="732">
        <v>0</v>
      </c>
      <c r="FX156" s="732">
        <v>0</v>
      </c>
      <c r="FY156" s="732">
        <v>0</v>
      </c>
      <c r="FZ156" s="732">
        <v>0</v>
      </c>
      <c r="GA156" s="732">
        <v>0</v>
      </c>
      <c r="GB156" s="732">
        <v>26491</v>
      </c>
      <c r="GC156" s="732">
        <v>26491</v>
      </c>
      <c r="GD156" s="732">
        <v>3</v>
      </c>
      <c r="GF156" s="732">
        <v>0</v>
      </c>
      <c r="GG156" s="732">
        <v>0</v>
      </c>
      <c r="GH156" s="732">
        <v>0</v>
      </c>
      <c r="GI156" s="732">
        <v>0</v>
      </c>
      <c r="GJ156" s="732">
        <v>0</v>
      </c>
      <c r="GK156" s="732">
        <v>5007</v>
      </c>
      <c r="GL156" s="732">
        <v>12730</v>
      </c>
      <c r="GM156" s="732">
        <v>0</v>
      </c>
      <c r="GN156" s="732">
        <v>0</v>
      </c>
      <c r="GO156" s="732">
        <v>0</v>
      </c>
      <c r="GP156" s="732">
        <v>12801420</v>
      </c>
      <c r="GQ156" s="732">
        <v>12801420</v>
      </c>
      <c r="GR156" s="732">
        <v>0</v>
      </c>
      <c r="GS156" s="732">
        <v>0</v>
      </c>
      <c r="GT156" s="732">
        <v>0</v>
      </c>
      <c r="HB156" s="732">
        <v>292382768</v>
      </c>
      <c r="HC156" s="732">
        <v>4.6019999999999998E-2</v>
      </c>
      <c r="HD156" s="732">
        <v>275750</v>
      </c>
      <c r="IE156" s="732">
        <v>0</v>
      </c>
    </row>
    <row r="157" spans="1:239" x14ac:dyDescent="0.2">
      <c r="A157" s="734">
        <v>220809</v>
      </c>
      <c r="B157" s="734">
        <v>31709</v>
      </c>
      <c r="C157" s="732">
        <v>35</v>
      </c>
      <c r="D157" s="732">
        <v>2021</v>
      </c>
      <c r="E157" s="732">
        <v>5392</v>
      </c>
      <c r="F157" s="732">
        <v>0</v>
      </c>
      <c r="G157" s="732">
        <v>613.76700000000005</v>
      </c>
      <c r="H157" s="732">
        <v>606.66</v>
      </c>
      <c r="I157" s="732">
        <v>606.66</v>
      </c>
      <c r="J157" s="732">
        <v>613.76700000000005</v>
      </c>
      <c r="K157" s="732">
        <v>0</v>
      </c>
      <c r="L157" s="732">
        <v>6541</v>
      </c>
      <c r="M157" s="732">
        <v>0</v>
      </c>
      <c r="N157" s="732">
        <v>0</v>
      </c>
      <c r="P157" s="732">
        <v>503.28700000000003</v>
      </c>
      <c r="Q157" s="732">
        <v>0</v>
      </c>
      <c r="R157" s="732">
        <v>207140</v>
      </c>
      <c r="S157" s="732">
        <v>411.57400000000001</v>
      </c>
      <c r="U157" s="732">
        <v>144899</v>
      </c>
      <c r="V157" s="732">
        <v>17.356999999999999</v>
      </c>
      <c r="W157" s="732">
        <v>11353</v>
      </c>
      <c r="X157" s="732">
        <v>11353</v>
      </c>
      <c r="Z157" s="732">
        <v>0</v>
      </c>
      <c r="AA157" s="732">
        <v>1</v>
      </c>
      <c r="AB157" s="732">
        <v>1</v>
      </c>
      <c r="AC157" s="732">
        <v>0</v>
      </c>
      <c r="AD157" s="732" t="s">
        <v>318</v>
      </c>
      <c r="AE157" s="732">
        <v>0</v>
      </c>
      <c r="AH157" s="732">
        <v>0</v>
      </c>
      <c r="AI157" s="732">
        <v>0</v>
      </c>
      <c r="AJ157" s="732">
        <v>5104</v>
      </c>
      <c r="AK157" s="732" t="s">
        <v>787</v>
      </c>
      <c r="AL157" s="732" t="s">
        <v>79</v>
      </c>
      <c r="AM157" s="732">
        <v>0</v>
      </c>
      <c r="AN157" s="732">
        <v>0</v>
      </c>
      <c r="AO157" s="732">
        <v>0</v>
      </c>
      <c r="AP157" s="732">
        <v>0</v>
      </c>
      <c r="AQ157" s="732">
        <v>0</v>
      </c>
      <c r="AR157" s="732">
        <v>0</v>
      </c>
      <c r="AS157" s="732">
        <v>0</v>
      </c>
      <c r="AT157" s="732">
        <v>0</v>
      </c>
      <c r="AU157" s="732">
        <v>0</v>
      </c>
      <c r="AV157" s="732">
        <v>-5482</v>
      </c>
      <c r="AW157" s="732">
        <v>4957164</v>
      </c>
      <c r="AX157" s="732">
        <v>4780993</v>
      </c>
      <c r="AY157" s="732">
        <v>2982312</v>
      </c>
      <c r="AZ157" s="732">
        <v>268978</v>
      </c>
      <c r="BA157" s="732">
        <v>7.25</v>
      </c>
      <c r="BB157" s="732">
        <v>22763</v>
      </c>
      <c r="BC157" s="732">
        <v>22763</v>
      </c>
      <c r="BD157" s="732">
        <v>29</v>
      </c>
      <c r="BE157" s="732">
        <v>0</v>
      </c>
      <c r="BF157" s="732">
        <v>4118959</v>
      </c>
      <c r="BG157" s="732">
        <v>0</v>
      </c>
      <c r="BH157" s="732">
        <v>224.86700000000002</v>
      </c>
      <c r="BI157" s="732">
        <v>61838</v>
      </c>
      <c r="BJ157" s="732">
        <v>12</v>
      </c>
      <c r="BK157" s="732">
        <v>0</v>
      </c>
      <c r="BL157" s="732">
        <v>0</v>
      </c>
      <c r="BM157" s="732">
        <v>0</v>
      </c>
      <c r="BN157" s="732">
        <v>0</v>
      </c>
      <c r="BO157" s="732">
        <v>0</v>
      </c>
      <c r="BP157" s="732">
        <v>0</v>
      </c>
      <c r="BQ157" s="732">
        <v>5392</v>
      </c>
      <c r="BR157" s="732">
        <v>1</v>
      </c>
      <c r="BS157" s="732">
        <v>0</v>
      </c>
      <c r="BT157" s="732">
        <v>0</v>
      </c>
      <c r="BU157" s="732">
        <v>0</v>
      </c>
      <c r="BV157" s="732">
        <v>0</v>
      </c>
      <c r="BW157" s="732">
        <v>0</v>
      </c>
      <c r="BX157" s="732">
        <v>0</v>
      </c>
      <c r="BY157" s="732">
        <v>0</v>
      </c>
      <c r="BZ157" s="732">
        <v>0</v>
      </c>
      <c r="CA157" s="732">
        <v>0</v>
      </c>
      <c r="CB157" s="732">
        <v>0</v>
      </c>
      <c r="CC157" s="732">
        <v>0</v>
      </c>
      <c r="CG157" s="732">
        <v>0</v>
      </c>
      <c r="CH157" s="732">
        <v>114333</v>
      </c>
      <c r="CI157" s="732">
        <v>0</v>
      </c>
      <c r="CJ157" s="732">
        <v>4</v>
      </c>
      <c r="CK157" s="732">
        <v>0</v>
      </c>
      <c r="CL157" s="732">
        <v>0</v>
      </c>
      <c r="CN157" s="732">
        <v>0</v>
      </c>
      <c r="CO157" s="732">
        <v>1</v>
      </c>
      <c r="CP157" s="732">
        <v>0</v>
      </c>
      <c r="CQ157" s="732">
        <v>1.75</v>
      </c>
      <c r="CR157" s="732">
        <v>499.67400000000004</v>
      </c>
      <c r="CS157" s="732">
        <v>0</v>
      </c>
      <c r="CT157" s="732">
        <v>0</v>
      </c>
      <c r="CU157" s="732">
        <v>0</v>
      </c>
      <c r="CV157" s="732">
        <v>0</v>
      </c>
      <c r="CW157" s="732">
        <v>0</v>
      </c>
      <c r="CX157" s="732">
        <v>0</v>
      </c>
      <c r="CY157" s="732">
        <v>0</v>
      </c>
      <c r="CZ157" s="732">
        <v>0</v>
      </c>
      <c r="DA157" s="732">
        <v>1</v>
      </c>
      <c r="DB157" s="732">
        <v>3968163</v>
      </c>
      <c r="DC157" s="732">
        <v>0</v>
      </c>
      <c r="DD157" s="732">
        <v>0</v>
      </c>
      <c r="DE157" s="732">
        <v>0</v>
      </c>
      <c r="DF157" s="732">
        <v>0</v>
      </c>
      <c r="DG157" s="732">
        <v>0</v>
      </c>
      <c r="DH157" s="732">
        <v>0</v>
      </c>
      <c r="DI157" s="732">
        <v>0</v>
      </c>
      <c r="DK157" s="732">
        <v>5392</v>
      </c>
      <c r="DL157" s="732">
        <v>0</v>
      </c>
      <c r="DM157" s="732">
        <v>229812</v>
      </c>
      <c r="DN157" s="732">
        <v>0</v>
      </c>
      <c r="DO157" s="732">
        <v>0</v>
      </c>
      <c r="DP157" s="732">
        <v>0</v>
      </c>
      <c r="DQ157" s="732">
        <v>0</v>
      </c>
      <c r="DR157" s="732">
        <v>0</v>
      </c>
      <c r="DS157" s="732">
        <v>0</v>
      </c>
      <c r="DT157" s="732">
        <v>0</v>
      </c>
      <c r="DU157" s="732">
        <v>0</v>
      </c>
      <c r="DV157" s="732">
        <v>0</v>
      </c>
      <c r="DW157" s="732">
        <v>0</v>
      </c>
      <c r="DX157" s="732">
        <v>0</v>
      </c>
      <c r="DY157" s="732">
        <v>0</v>
      </c>
      <c r="DZ157" s="732">
        <v>0</v>
      </c>
      <c r="EA157" s="732">
        <v>0</v>
      </c>
      <c r="EB157" s="732">
        <v>0</v>
      </c>
      <c r="EC157" s="732">
        <v>12.13</v>
      </c>
      <c r="ED157" s="732">
        <v>87277</v>
      </c>
      <c r="EE157" s="732">
        <v>0</v>
      </c>
      <c r="EF157" s="732">
        <v>0</v>
      </c>
      <c r="EG157" s="732">
        <v>0</v>
      </c>
      <c r="EH157" s="732">
        <v>142535</v>
      </c>
      <c r="EI157" s="732">
        <v>0</v>
      </c>
      <c r="EJ157" s="732">
        <v>0</v>
      </c>
      <c r="EK157" s="732">
        <v>6.6859999999999999</v>
      </c>
      <c r="EL157" s="732">
        <v>0</v>
      </c>
      <c r="EM157" s="732">
        <v>0.186</v>
      </c>
      <c r="EN157" s="732">
        <v>0.23500000000000001</v>
      </c>
      <c r="EO157" s="732">
        <v>0</v>
      </c>
      <c r="EP157" s="732">
        <v>0</v>
      </c>
      <c r="EQ157" s="732">
        <v>7.1070000000000002</v>
      </c>
      <c r="ER157" s="732">
        <v>0</v>
      </c>
      <c r="ES157" s="732">
        <v>21.791</v>
      </c>
      <c r="ET157" s="732">
        <v>4063</v>
      </c>
      <c r="EU157" s="732">
        <v>268978</v>
      </c>
      <c r="EV157" s="732">
        <v>0</v>
      </c>
      <c r="EW157" s="732">
        <v>0</v>
      </c>
      <c r="EX157" s="732">
        <v>0</v>
      </c>
      <c r="EZ157" s="732">
        <v>4024951</v>
      </c>
      <c r="FA157" s="732">
        <v>0</v>
      </c>
      <c r="FB157" s="732">
        <v>4293929</v>
      </c>
      <c r="FC157" s="732">
        <v>0.97326799999999991</v>
      </c>
      <c r="FD157" s="732">
        <v>0</v>
      </c>
      <c r="FE157" s="732">
        <v>623261</v>
      </c>
      <c r="FF157" s="732">
        <v>132781</v>
      </c>
      <c r="FG157" s="732">
        <v>5.6818E-2</v>
      </c>
      <c r="FH157" s="732">
        <v>5.1494999999999999E-2</v>
      </c>
      <c r="FI157" s="732">
        <v>0</v>
      </c>
      <c r="FJ157" s="732">
        <v>0</v>
      </c>
      <c r="FK157" s="732">
        <v>807.05000000000007</v>
      </c>
      <c r="FL157" s="732">
        <v>5164304</v>
      </c>
      <c r="FM157" s="732">
        <v>0</v>
      </c>
      <c r="FN157" s="732">
        <v>0</v>
      </c>
      <c r="FO157" s="732">
        <v>0</v>
      </c>
      <c r="FP157" s="732">
        <v>0</v>
      </c>
      <c r="FQ157" s="732">
        <v>0</v>
      </c>
      <c r="FR157" s="732">
        <v>0</v>
      </c>
      <c r="FS157" s="732">
        <v>0</v>
      </c>
      <c r="FT157" s="732">
        <v>0</v>
      </c>
      <c r="FU157" s="732">
        <v>0</v>
      </c>
      <c r="FV157" s="732">
        <v>0</v>
      </c>
      <c r="FW157" s="732">
        <v>0</v>
      </c>
      <c r="FX157" s="732">
        <v>0</v>
      </c>
      <c r="FY157" s="732">
        <v>0</v>
      </c>
      <c r="FZ157" s="732">
        <v>0</v>
      </c>
      <c r="GA157" s="732">
        <v>0</v>
      </c>
      <c r="GB157" s="732">
        <v>0</v>
      </c>
      <c r="GC157" s="732">
        <v>0</v>
      </c>
      <c r="GD157" s="732">
        <v>0</v>
      </c>
      <c r="GF157" s="732">
        <v>0</v>
      </c>
      <c r="GG157" s="732">
        <v>0</v>
      </c>
      <c r="GH157" s="732">
        <v>0</v>
      </c>
      <c r="GI157" s="732">
        <v>0</v>
      </c>
      <c r="GJ157" s="732">
        <v>0</v>
      </c>
      <c r="GK157" s="732">
        <v>5169</v>
      </c>
      <c r="GL157" s="732">
        <v>10852</v>
      </c>
      <c r="GM157" s="732">
        <v>0</v>
      </c>
      <c r="GN157" s="732">
        <v>0</v>
      </c>
      <c r="GO157" s="732">
        <v>0</v>
      </c>
      <c r="GP157" s="732">
        <v>5049971</v>
      </c>
      <c r="GQ157" s="732">
        <v>5049971</v>
      </c>
      <c r="GR157" s="732">
        <v>0</v>
      </c>
      <c r="GS157" s="732">
        <v>0</v>
      </c>
      <c r="GT157" s="732">
        <v>0</v>
      </c>
      <c r="HB157" s="732">
        <v>292382768</v>
      </c>
      <c r="HC157" s="732">
        <v>4.6019999999999998E-2</v>
      </c>
      <c r="HD157" s="732">
        <v>110270</v>
      </c>
      <c r="IE157" s="732">
        <v>0</v>
      </c>
    </row>
    <row r="158" spans="1:239" x14ac:dyDescent="0.2">
      <c r="A158" s="734">
        <v>220810</v>
      </c>
      <c r="B158" s="734">
        <v>31709</v>
      </c>
      <c r="C158" s="732">
        <v>35</v>
      </c>
      <c r="D158" s="732">
        <v>2021</v>
      </c>
      <c r="E158" s="732">
        <v>5392</v>
      </c>
      <c r="F158" s="732">
        <v>0</v>
      </c>
      <c r="G158" s="732">
        <v>846.37200000000007</v>
      </c>
      <c r="H158" s="732">
        <v>808.33400000000006</v>
      </c>
      <c r="I158" s="732">
        <v>808.33400000000006</v>
      </c>
      <c r="J158" s="732">
        <v>846.37200000000007</v>
      </c>
      <c r="K158" s="732">
        <v>0</v>
      </c>
      <c r="L158" s="732">
        <v>6541</v>
      </c>
      <c r="M158" s="732">
        <v>0</v>
      </c>
      <c r="N158" s="732">
        <v>0</v>
      </c>
      <c r="P158" s="732">
        <v>870.26300000000003</v>
      </c>
      <c r="Q158" s="732">
        <v>0</v>
      </c>
      <c r="R158" s="732">
        <v>358178</v>
      </c>
      <c r="S158" s="732">
        <v>411.57400000000001</v>
      </c>
      <c r="U158" s="732">
        <v>250557</v>
      </c>
      <c r="V158" s="732">
        <v>11.942</v>
      </c>
      <c r="W158" s="732">
        <v>7811</v>
      </c>
      <c r="X158" s="732">
        <v>7811</v>
      </c>
      <c r="Z158" s="732">
        <v>0</v>
      </c>
      <c r="AA158" s="732">
        <v>1</v>
      </c>
      <c r="AB158" s="732">
        <v>1</v>
      </c>
      <c r="AC158" s="732">
        <v>0</v>
      </c>
      <c r="AD158" s="732" t="s">
        <v>318</v>
      </c>
      <c r="AE158" s="732">
        <v>0</v>
      </c>
      <c r="AH158" s="732">
        <v>0</v>
      </c>
      <c r="AI158" s="732">
        <v>0</v>
      </c>
      <c r="AJ158" s="732">
        <v>5104</v>
      </c>
      <c r="AK158" s="732" t="s">
        <v>787</v>
      </c>
      <c r="AL158" s="732" t="s">
        <v>0</v>
      </c>
      <c r="AM158" s="732">
        <v>0</v>
      </c>
      <c r="AN158" s="732">
        <v>0</v>
      </c>
      <c r="AO158" s="732">
        <v>0</v>
      </c>
      <c r="AP158" s="732">
        <v>0</v>
      </c>
      <c r="AQ158" s="732">
        <v>0</v>
      </c>
      <c r="AR158" s="732">
        <v>0</v>
      </c>
      <c r="AS158" s="732">
        <v>0</v>
      </c>
      <c r="AT158" s="732">
        <v>0</v>
      </c>
      <c r="AU158" s="732">
        <v>0</v>
      </c>
      <c r="AV158" s="732">
        <v>-23269</v>
      </c>
      <c r="AW158" s="732">
        <v>6716868</v>
      </c>
      <c r="AX158" s="732">
        <v>6477847</v>
      </c>
      <c r="AY158" s="732">
        <v>4142142</v>
      </c>
      <c r="AZ158" s="732">
        <v>445139</v>
      </c>
      <c r="BA158" s="732">
        <v>0</v>
      </c>
      <c r="BB158" s="732">
        <v>0</v>
      </c>
      <c r="BC158" s="732">
        <v>0</v>
      </c>
      <c r="BD158" s="732">
        <v>0</v>
      </c>
      <c r="BE158" s="732">
        <v>0</v>
      </c>
      <c r="BF158" s="732">
        <v>5644858</v>
      </c>
      <c r="BG158" s="732">
        <v>0</v>
      </c>
      <c r="BH158" s="732">
        <v>316.22000000000003</v>
      </c>
      <c r="BI158" s="732">
        <v>86961</v>
      </c>
      <c r="BJ158" s="732">
        <v>12</v>
      </c>
      <c r="BK158" s="732">
        <v>0</v>
      </c>
      <c r="BL158" s="732">
        <v>0</v>
      </c>
      <c r="BM158" s="732">
        <v>0</v>
      </c>
      <c r="BN158" s="732">
        <v>0</v>
      </c>
      <c r="BO158" s="732">
        <v>0</v>
      </c>
      <c r="BP158" s="732">
        <v>0</v>
      </c>
      <c r="BQ158" s="732">
        <v>5392</v>
      </c>
      <c r="BR158" s="732">
        <v>1</v>
      </c>
      <c r="BS158" s="732">
        <v>0</v>
      </c>
      <c r="BT158" s="732">
        <v>0</v>
      </c>
      <c r="BU158" s="732">
        <v>0</v>
      </c>
      <c r="BV158" s="732">
        <v>0</v>
      </c>
      <c r="BW158" s="732">
        <v>0</v>
      </c>
      <c r="BX158" s="732">
        <v>0</v>
      </c>
      <c r="BY158" s="732">
        <v>0</v>
      </c>
      <c r="BZ158" s="732">
        <v>0</v>
      </c>
      <c r="CA158" s="732">
        <v>0</v>
      </c>
      <c r="CB158" s="732">
        <v>0</v>
      </c>
      <c r="CC158" s="732">
        <v>0</v>
      </c>
      <c r="CG158" s="732">
        <v>0</v>
      </c>
      <c r="CH158" s="732">
        <v>152060</v>
      </c>
      <c r="CI158" s="732">
        <v>0</v>
      </c>
      <c r="CJ158" s="732">
        <v>4</v>
      </c>
      <c r="CK158" s="732">
        <v>0</v>
      </c>
      <c r="CL158" s="732">
        <v>0</v>
      </c>
      <c r="CN158" s="732">
        <v>0</v>
      </c>
      <c r="CO158" s="732">
        <v>1</v>
      </c>
      <c r="CP158" s="732">
        <v>0</v>
      </c>
      <c r="CQ158" s="732">
        <v>0</v>
      </c>
      <c r="CR158" s="732">
        <v>870.09</v>
      </c>
      <c r="CS158" s="732">
        <v>0</v>
      </c>
      <c r="CT158" s="732">
        <v>0</v>
      </c>
      <c r="CU158" s="732">
        <v>0</v>
      </c>
      <c r="CV158" s="732">
        <v>0</v>
      </c>
      <c r="CW158" s="732">
        <v>0</v>
      </c>
      <c r="CX158" s="732">
        <v>0</v>
      </c>
      <c r="CY158" s="732">
        <v>0</v>
      </c>
      <c r="CZ158" s="732">
        <v>0</v>
      </c>
      <c r="DA158" s="732">
        <v>1</v>
      </c>
      <c r="DB158" s="732">
        <v>5287313</v>
      </c>
      <c r="DC158" s="732">
        <v>0</v>
      </c>
      <c r="DD158" s="732">
        <v>0</v>
      </c>
      <c r="DE158" s="732">
        <v>0</v>
      </c>
      <c r="DF158" s="732">
        <v>0</v>
      </c>
      <c r="DG158" s="732">
        <v>0</v>
      </c>
      <c r="DH158" s="732">
        <v>0</v>
      </c>
      <c r="DI158" s="732">
        <v>0</v>
      </c>
      <c r="DK158" s="732">
        <v>5392</v>
      </c>
      <c r="DL158" s="732">
        <v>0</v>
      </c>
      <c r="DM158" s="732">
        <v>282164</v>
      </c>
      <c r="DN158" s="732">
        <v>0</v>
      </c>
      <c r="DO158" s="732">
        <v>0</v>
      </c>
      <c r="DP158" s="732">
        <v>0</v>
      </c>
      <c r="DQ158" s="732">
        <v>0</v>
      </c>
      <c r="DR158" s="732">
        <v>0</v>
      </c>
      <c r="DS158" s="732">
        <v>0</v>
      </c>
      <c r="DT158" s="732">
        <v>0</v>
      </c>
      <c r="DU158" s="732">
        <v>0</v>
      </c>
      <c r="DV158" s="732">
        <v>0</v>
      </c>
      <c r="DW158" s="732">
        <v>0</v>
      </c>
      <c r="DX158" s="732">
        <v>0</v>
      </c>
      <c r="DY158" s="732">
        <v>0</v>
      </c>
      <c r="DZ158" s="732">
        <v>0</v>
      </c>
      <c r="EA158" s="732">
        <v>0</v>
      </c>
      <c r="EB158" s="732">
        <v>0</v>
      </c>
      <c r="EC158" s="732">
        <v>1.9580000000000002</v>
      </c>
      <c r="ED158" s="732">
        <v>14088</v>
      </c>
      <c r="EE158" s="732">
        <v>0</v>
      </c>
      <c r="EF158" s="732">
        <v>0</v>
      </c>
      <c r="EG158" s="732">
        <v>0</v>
      </c>
      <c r="EH158" s="732">
        <v>268076</v>
      </c>
      <c r="EI158" s="732">
        <v>0</v>
      </c>
      <c r="EJ158" s="732">
        <v>0</v>
      </c>
      <c r="EK158" s="732">
        <v>10.290000000000001</v>
      </c>
      <c r="EL158" s="732">
        <v>0</v>
      </c>
      <c r="EM158" s="732">
        <v>1.288</v>
      </c>
      <c r="EN158" s="732">
        <v>1.25</v>
      </c>
      <c r="EO158" s="732">
        <v>0</v>
      </c>
      <c r="EP158" s="732">
        <v>0</v>
      </c>
      <c r="EQ158" s="732">
        <v>12.828000000000001</v>
      </c>
      <c r="ER158" s="732">
        <v>0</v>
      </c>
      <c r="ES158" s="732">
        <v>40.984000000000002</v>
      </c>
      <c r="ET158" s="732">
        <v>0</v>
      </c>
      <c r="EU158" s="732">
        <v>445139</v>
      </c>
      <c r="EV158" s="732">
        <v>0</v>
      </c>
      <c r="EW158" s="732">
        <v>0</v>
      </c>
      <c r="EX158" s="732">
        <v>0</v>
      </c>
      <c r="EZ158" s="732">
        <v>5441723</v>
      </c>
      <c r="FA158" s="732">
        <v>0</v>
      </c>
      <c r="FB158" s="732">
        <v>5886862</v>
      </c>
      <c r="FC158" s="732">
        <v>0.97326799999999991</v>
      </c>
      <c r="FD158" s="732">
        <v>0</v>
      </c>
      <c r="FE158" s="732">
        <v>854153</v>
      </c>
      <c r="FF158" s="732">
        <v>181971</v>
      </c>
      <c r="FG158" s="732">
        <v>5.6818E-2</v>
      </c>
      <c r="FH158" s="732">
        <v>5.1494999999999999E-2</v>
      </c>
      <c r="FI158" s="732">
        <v>0</v>
      </c>
      <c r="FJ158" s="732">
        <v>0</v>
      </c>
      <c r="FK158" s="732">
        <v>1106.028</v>
      </c>
      <c r="FL158" s="732">
        <v>7075046</v>
      </c>
      <c r="FM158" s="732">
        <v>0</v>
      </c>
      <c r="FN158" s="732">
        <v>0</v>
      </c>
      <c r="FO158" s="732">
        <v>0</v>
      </c>
      <c r="FP158" s="732">
        <v>0</v>
      </c>
      <c r="FQ158" s="732">
        <v>0</v>
      </c>
      <c r="FR158" s="732">
        <v>0</v>
      </c>
      <c r="FS158" s="732">
        <v>0</v>
      </c>
      <c r="FT158" s="732">
        <v>0</v>
      </c>
      <c r="FU158" s="732">
        <v>0</v>
      </c>
      <c r="FV158" s="732">
        <v>0</v>
      </c>
      <c r="FW158" s="732">
        <v>0</v>
      </c>
      <c r="FX158" s="732">
        <v>0</v>
      </c>
      <c r="FY158" s="732">
        <v>0</v>
      </c>
      <c r="FZ158" s="732">
        <v>0</v>
      </c>
      <c r="GA158" s="732">
        <v>0</v>
      </c>
      <c r="GB158" s="732">
        <v>222613</v>
      </c>
      <c r="GC158" s="732">
        <v>222613</v>
      </c>
      <c r="GD158" s="732">
        <v>25.21</v>
      </c>
      <c r="GF158" s="732">
        <v>0</v>
      </c>
      <c r="GG158" s="732">
        <v>0</v>
      </c>
      <c r="GH158" s="732">
        <v>0</v>
      </c>
      <c r="GI158" s="732">
        <v>0</v>
      </c>
      <c r="GJ158" s="732">
        <v>0</v>
      </c>
      <c r="GK158" s="732">
        <v>5162</v>
      </c>
      <c r="GL158" s="732">
        <v>12422</v>
      </c>
      <c r="GM158" s="732">
        <v>0</v>
      </c>
      <c r="GN158" s="732">
        <v>0</v>
      </c>
      <c r="GO158" s="732">
        <v>0</v>
      </c>
      <c r="GP158" s="732">
        <v>6922986</v>
      </c>
      <c r="GQ158" s="732">
        <v>6922986</v>
      </c>
      <c r="GR158" s="732">
        <v>0</v>
      </c>
      <c r="GS158" s="732">
        <v>0</v>
      </c>
      <c r="GT158" s="732">
        <v>0</v>
      </c>
      <c r="HB158" s="732">
        <v>292382768</v>
      </c>
      <c r="HC158" s="732">
        <v>4.6019999999999998E-2</v>
      </c>
      <c r="HD158" s="732">
        <v>152060</v>
      </c>
      <c r="IE158" s="732">
        <v>0</v>
      </c>
    </row>
    <row r="159" spans="1:239" x14ac:dyDescent="0.2">
      <c r="A159" s="734">
        <v>220811</v>
      </c>
      <c r="B159" s="734">
        <v>31709</v>
      </c>
      <c r="C159" s="732">
        <v>35</v>
      </c>
      <c r="D159" s="732">
        <v>2021</v>
      </c>
      <c r="E159" s="732">
        <v>5392</v>
      </c>
      <c r="F159" s="732">
        <v>0</v>
      </c>
      <c r="G159" s="732">
        <v>196.06300000000002</v>
      </c>
      <c r="H159" s="732">
        <v>193.26900000000001</v>
      </c>
      <c r="I159" s="732">
        <v>193.26900000000001</v>
      </c>
      <c r="J159" s="732">
        <v>196.06300000000002</v>
      </c>
      <c r="K159" s="732">
        <v>0</v>
      </c>
      <c r="L159" s="732">
        <v>6541</v>
      </c>
      <c r="M159" s="732">
        <v>0</v>
      </c>
      <c r="N159" s="732">
        <v>0</v>
      </c>
      <c r="P159" s="732">
        <v>206.09200000000001</v>
      </c>
      <c r="Q159" s="732">
        <v>0</v>
      </c>
      <c r="R159" s="732">
        <v>84822</v>
      </c>
      <c r="S159" s="732">
        <v>411.57400000000001</v>
      </c>
      <c r="U159" s="732">
        <v>59336</v>
      </c>
      <c r="V159" s="732">
        <v>57.4</v>
      </c>
      <c r="W159" s="732">
        <v>37545</v>
      </c>
      <c r="X159" s="732">
        <v>37545</v>
      </c>
      <c r="Z159" s="732">
        <v>0</v>
      </c>
      <c r="AA159" s="732">
        <v>1</v>
      </c>
      <c r="AB159" s="732">
        <v>1</v>
      </c>
      <c r="AC159" s="732">
        <v>0</v>
      </c>
      <c r="AD159" s="732" t="s">
        <v>318</v>
      </c>
      <c r="AE159" s="732">
        <v>0</v>
      </c>
      <c r="AH159" s="732">
        <v>0</v>
      </c>
      <c r="AI159" s="732">
        <v>0</v>
      </c>
      <c r="AJ159" s="732">
        <v>5104</v>
      </c>
      <c r="AK159" s="732" t="s">
        <v>787</v>
      </c>
      <c r="AL159" s="732" t="s">
        <v>64</v>
      </c>
      <c r="AM159" s="732">
        <v>0</v>
      </c>
      <c r="AN159" s="732">
        <v>0</v>
      </c>
      <c r="AO159" s="732">
        <v>0</v>
      </c>
      <c r="AP159" s="732">
        <v>0</v>
      </c>
      <c r="AQ159" s="732">
        <v>0</v>
      </c>
      <c r="AR159" s="732">
        <v>0</v>
      </c>
      <c r="AS159" s="732">
        <v>0</v>
      </c>
      <c r="AT159" s="732">
        <v>0</v>
      </c>
      <c r="AU159" s="732">
        <v>0</v>
      </c>
      <c r="AV159" s="732">
        <v>-150706</v>
      </c>
      <c r="AW159" s="732">
        <v>1976270</v>
      </c>
      <c r="AX159" s="732">
        <v>1934836</v>
      </c>
      <c r="AY159" s="732">
        <v>1139300</v>
      </c>
      <c r="AZ159" s="732">
        <v>84822</v>
      </c>
      <c r="BA159" s="732">
        <v>12.417</v>
      </c>
      <c r="BB159" s="732">
        <v>7695</v>
      </c>
      <c r="BC159" s="732">
        <v>7695</v>
      </c>
      <c r="BD159" s="732">
        <v>9.8030000000000008</v>
      </c>
      <c r="BE159" s="732">
        <v>0</v>
      </c>
      <c r="BF159" s="732">
        <v>1667736</v>
      </c>
      <c r="BG159" s="732">
        <v>0</v>
      </c>
      <c r="BH159" s="732">
        <v>0</v>
      </c>
      <c r="BI159" s="732">
        <v>0</v>
      </c>
      <c r="BJ159" s="732">
        <v>12</v>
      </c>
      <c r="BK159" s="732">
        <v>0</v>
      </c>
      <c r="BL159" s="732">
        <v>0</v>
      </c>
      <c r="BM159" s="732">
        <v>0</v>
      </c>
      <c r="BN159" s="732">
        <v>0</v>
      </c>
      <c r="BO159" s="732">
        <v>0</v>
      </c>
      <c r="BP159" s="732">
        <v>0</v>
      </c>
      <c r="BQ159" s="732">
        <v>5392</v>
      </c>
      <c r="BR159" s="732">
        <v>1</v>
      </c>
      <c r="BS159" s="732">
        <v>0</v>
      </c>
      <c r="BT159" s="732">
        <v>0</v>
      </c>
      <c r="BU159" s="732">
        <v>0</v>
      </c>
      <c r="BV159" s="732">
        <v>0</v>
      </c>
      <c r="BW159" s="732">
        <v>0</v>
      </c>
      <c r="BX159" s="732">
        <v>0</v>
      </c>
      <c r="BY159" s="732">
        <v>0</v>
      </c>
      <c r="BZ159" s="732">
        <v>0</v>
      </c>
      <c r="CA159" s="732">
        <v>0</v>
      </c>
      <c r="CB159" s="732">
        <v>0</v>
      </c>
      <c r="CC159" s="732">
        <v>0</v>
      </c>
      <c r="CG159" s="732">
        <v>0</v>
      </c>
      <c r="CH159" s="732">
        <v>41434</v>
      </c>
      <c r="CI159" s="732">
        <v>0</v>
      </c>
      <c r="CJ159" s="732">
        <v>4</v>
      </c>
      <c r="CK159" s="732">
        <v>0</v>
      </c>
      <c r="CL159" s="732">
        <v>0</v>
      </c>
      <c r="CN159" s="732">
        <v>0</v>
      </c>
      <c r="CO159" s="732">
        <v>1</v>
      </c>
      <c r="CP159" s="732">
        <v>0</v>
      </c>
      <c r="CQ159" s="732">
        <v>0</v>
      </c>
      <c r="CR159" s="732">
        <v>191.70100000000002</v>
      </c>
      <c r="CS159" s="732">
        <v>0</v>
      </c>
      <c r="CT159" s="732">
        <v>0</v>
      </c>
      <c r="CU159" s="732">
        <v>0</v>
      </c>
      <c r="CV159" s="732">
        <v>0</v>
      </c>
      <c r="CW159" s="732">
        <v>0</v>
      </c>
      <c r="CX159" s="732">
        <v>0</v>
      </c>
      <c r="CY159" s="732">
        <v>0</v>
      </c>
      <c r="CZ159" s="732">
        <v>0</v>
      </c>
      <c r="DA159" s="732">
        <v>1</v>
      </c>
      <c r="DB159" s="732">
        <v>1264173</v>
      </c>
      <c r="DC159" s="732">
        <v>0</v>
      </c>
      <c r="DD159" s="732">
        <v>0</v>
      </c>
      <c r="DE159" s="732">
        <v>344711</v>
      </c>
      <c r="DF159" s="732">
        <v>344711</v>
      </c>
      <c r="DG159" s="732">
        <v>263.5</v>
      </c>
      <c r="DH159" s="732">
        <v>0</v>
      </c>
      <c r="DI159" s="732">
        <v>0</v>
      </c>
      <c r="DK159" s="732">
        <v>5392</v>
      </c>
      <c r="DL159" s="732">
        <v>0</v>
      </c>
      <c r="DM159" s="732">
        <v>59418</v>
      </c>
      <c r="DN159" s="732">
        <v>0</v>
      </c>
      <c r="DO159" s="732">
        <v>0</v>
      </c>
      <c r="DP159" s="732">
        <v>0</v>
      </c>
      <c r="DQ159" s="732">
        <v>0</v>
      </c>
      <c r="DR159" s="732">
        <v>0</v>
      </c>
      <c r="DS159" s="732">
        <v>0</v>
      </c>
      <c r="DT159" s="732">
        <v>0</v>
      </c>
      <c r="DU159" s="732">
        <v>0</v>
      </c>
      <c r="DV159" s="732">
        <v>0</v>
      </c>
      <c r="DW159" s="732">
        <v>0</v>
      </c>
      <c r="DX159" s="732">
        <v>0</v>
      </c>
      <c r="DY159" s="732">
        <v>0</v>
      </c>
      <c r="DZ159" s="732">
        <v>0</v>
      </c>
      <c r="EA159" s="732">
        <v>0</v>
      </c>
      <c r="EB159" s="732">
        <v>0</v>
      </c>
      <c r="EC159" s="732">
        <v>0</v>
      </c>
      <c r="ED159" s="732">
        <v>0</v>
      </c>
      <c r="EE159" s="732">
        <v>0</v>
      </c>
      <c r="EF159" s="732">
        <v>0</v>
      </c>
      <c r="EG159" s="732">
        <v>0</v>
      </c>
      <c r="EH159" s="732">
        <v>59418</v>
      </c>
      <c r="EI159" s="732">
        <v>0</v>
      </c>
      <c r="EJ159" s="732">
        <v>0</v>
      </c>
      <c r="EK159" s="732">
        <v>2.4430000000000001</v>
      </c>
      <c r="EL159" s="732">
        <v>0</v>
      </c>
      <c r="EM159" s="732">
        <v>0</v>
      </c>
      <c r="EN159" s="732">
        <v>0.35100000000000003</v>
      </c>
      <c r="EO159" s="732">
        <v>0</v>
      </c>
      <c r="EP159" s="732">
        <v>0</v>
      </c>
      <c r="EQ159" s="732">
        <v>2.794</v>
      </c>
      <c r="ER159" s="732">
        <v>0</v>
      </c>
      <c r="ES159" s="732">
        <v>9.0839999999999996</v>
      </c>
      <c r="ET159" s="732">
        <v>6209</v>
      </c>
      <c r="EU159" s="732">
        <v>84822</v>
      </c>
      <c r="EV159" s="732">
        <v>0</v>
      </c>
      <c r="EW159" s="732">
        <v>0</v>
      </c>
      <c r="EX159" s="732">
        <v>0</v>
      </c>
      <c r="EZ159" s="732">
        <v>1628720</v>
      </c>
      <c r="FA159" s="732">
        <v>0</v>
      </c>
      <c r="FB159" s="732">
        <v>1713542</v>
      </c>
      <c r="FC159" s="732">
        <v>0.97326799999999991</v>
      </c>
      <c r="FD159" s="732">
        <v>0</v>
      </c>
      <c r="FE159" s="732">
        <v>252354</v>
      </c>
      <c r="FF159" s="732">
        <v>53762</v>
      </c>
      <c r="FG159" s="732">
        <v>5.6818E-2</v>
      </c>
      <c r="FH159" s="732">
        <v>5.1494999999999999E-2</v>
      </c>
      <c r="FI159" s="732">
        <v>0</v>
      </c>
      <c r="FJ159" s="732">
        <v>0</v>
      </c>
      <c r="FK159" s="732">
        <v>326.76900000000001</v>
      </c>
      <c r="FL159" s="732">
        <v>2061092</v>
      </c>
      <c r="FM159" s="732">
        <v>0</v>
      </c>
      <c r="FN159" s="732">
        <v>0</v>
      </c>
      <c r="FO159" s="732">
        <v>0</v>
      </c>
      <c r="FP159" s="732">
        <v>0</v>
      </c>
      <c r="FQ159" s="732">
        <v>0</v>
      </c>
      <c r="FR159" s="732">
        <v>0</v>
      </c>
      <c r="FS159" s="732">
        <v>0</v>
      </c>
      <c r="FT159" s="732">
        <v>0</v>
      </c>
      <c r="FU159" s="732">
        <v>0</v>
      </c>
      <c r="FV159" s="732">
        <v>0</v>
      </c>
      <c r="FW159" s="732">
        <v>0</v>
      </c>
      <c r="FX159" s="732">
        <v>0</v>
      </c>
      <c r="FY159" s="732">
        <v>0</v>
      </c>
      <c r="FZ159" s="732">
        <v>0</v>
      </c>
      <c r="GA159" s="732">
        <v>0</v>
      </c>
      <c r="GB159" s="732">
        <v>0</v>
      </c>
      <c r="GC159" s="732">
        <v>0</v>
      </c>
      <c r="GD159" s="732">
        <v>0</v>
      </c>
      <c r="GF159" s="732">
        <v>0</v>
      </c>
      <c r="GG159" s="732">
        <v>0</v>
      </c>
      <c r="GH159" s="732">
        <v>0</v>
      </c>
      <c r="GI159" s="732">
        <v>0</v>
      </c>
      <c r="GJ159" s="732">
        <v>0</v>
      </c>
      <c r="GK159" s="732">
        <v>5115</v>
      </c>
      <c r="GL159" s="732">
        <v>9033</v>
      </c>
      <c r="GM159" s="732">
        <v>0</v>
      </c>
      <c r="GN159" s="732">
        <v>0</v>
      </c>
      <c r="GO159" s="732">
        <v>0</v>
      </c>
      <c r="GP159" s="732">
        <v>2019658</v>
      </c>
      <c r="GQ159" s="732">
        <v>2019658</v>
      </c>
      <c r="GR159" s="732">
        <v>0</v>
      </c>
      <c r="GS159" s="732">
        <v>0</v>
      </c>
      <c r="GT159" s="732">
        <v>0</v>
      </c>
      <c r="HB159" s="732">
        <v>292382768</v>
      </c>
      <c r="HC159" s="732">
        <v>4.6019999999999998E-2</v>
      </c>
      <c r="HD159" s="732">
        <v>35225</v>
      </c>
      <c r="IE159" s="732">
        <v>0</v>
      </c>
    </row>
    <row r="160" spans="1:239" x14ac:dyDescent="0.2">
      <c r="A160" s="734">
        <v>220814</v>
      </c>
      <c r="B160" s="734">
        <v>31709</v>
      </c>
      <c r="C160" s="732">
        <v>35</v>
      </c>
      <c r="D160" s="732">
        <v>2021</v>
      </c>
      <c r="E160" s="732">
        <v>5392</v>
      </c>
      <c r="F160" s="732">
        <v>0</v>
      </c>
      <c r="G160" s="732">
        <v>280.05700000000002</v>
      </c>
      <c r="H160" s="732">
        <v>273.88800000000003</v>
      </c>
      <c r="I160" s="732">
        <v>273.88800000000003</v>
      </c>
      <c r="J160" s="732">
        <v>280.05700000000002</v>
      </c>
      <c r="K160" s="732">
        <v>0</v>
      </c>
      <c r="L160" s="732">
        <v>6541</v>
      </c>
      <c r="M160" s="732">
        <v>0</v>
      </c>
      <c r="N160" s="732">
        <v>0</v>
      </c>
      <c r="P160" s="732">
        <v>308.36</v>
      </c>
      <c r="Q160" s="732">
        <v>0</v>
      </c>
      <c r="R160" s="732">
        <v>126913</v>
      </c>
      <c r="S160" s="732">
        <v>411.57400000000001</v>
      </c>
      <c r="U160" s="732">
        <v>88779</v>
      </c>
      <c r="V160" s="732">
        <v>34.585000000000001</v>
      </c>
      <c r="W160" s="732">
        <v>22622</v>
      </c>
      <c r="X160" s="732">
        <v>22622</v>
      </c>
      <c r="Z160" s="732">
        <v>0</v>
      </c>
      <c r="AA160" s="732">
        <v>1</v>
      </c>
      <c r="AB160" s="732">
        <v>1</v>
      </c>
      <c r="AC160" s="732">
        <v>0</v>
      </c>
      <c r="AD160" s="732" t="s">
        <v>318</v>
      </c>
      <c r="AE160" s="732">
        <v>0</v>
      </c>
      <c r="AH160" s="732">
        <v>0</v>
      </c>
      <c r="AI160" s="732">
        <v>0</v>
      </c>
      <c r="AJ160" s="732">
        <v>5104</v>
      </c>
      <c r="AK160" s="732" t="s">
        <v>787</v>
      </c>
      <c r="AL160" s="732" t="s">
        <v>364</v>
      </c>
      <c r="AM160" s="732">
        <v>0</v>
      </c>
      <c r="AN160" s="732">
        <v>0</v>
      </c>
      <c r="AO160" s="732">
        <v>0</v>
      </c>
      <c r="AP160" s="732">
        <v>0</v>
      </c>
      <c r="AQ160" s="732">
        <v>0</v>
      </c>
      <c r="AR160" s="732">
        <v>0</v>
      </c>
      <c r="AS160" s="732">
        <v>0</v>
      </c>
      <c r="AT160" s="732">
        <v>0</v>
      </c>
      <c r="AU160" s="732">
        <v>0</v>
      </c>
      <c r="AV160" s="732">
        <v>-54</v>
      </c>
      <c r="AW160" s="732">
        <v>2223730</v>
      </c>
      <c r="AX160" s="732">
        <v>2171061</v>
      </c>
      <c r="AY160" s="732">
        <v>1459502</v>
      </c>
      <c r="AZ160" s="732">
        <v>126913</v>
      </c>
      <c r="BA160" s="732">
        <v>3</v>
      </c>
      <c r="BB160" s="732">
        <v>10991</v>
      </c>
      <c r="BC160" s="732">
        <v>10991</v>
      </c>
      <c r="BD160" s="732">
        <v>14.003</v>
      </c>
      <c r="BE160" s="732">
        <v>0</v>
      </c>
      <c r="BF160" s="732">
        <v>1897555</v>
      </c>
      <c r="BG160" s="732">
        <v>0</v>
      </c>
      <c r="BH160" s="732">
        <v>0</v>
      </c>
      <c r="BI160" s="732">
        <v>0</v>
      </c>
      <c r="BJ160" s="732">
        <v>12</v>
      </c>
      <c r="BK160" s="732">
        <v>0</v>
      </c>
      <c r="BL160" s="732">
        <v>0</v>
      </c>
      <c r="BM160" s="732">
        <v>0</v>
      </c>
      <c r="BN160" s="732">
        <v>0</v>
      </c>
      <c r="BO160" s="732">
        <v>0</v>
      </c>
      <c r="BP160" s="732">
        <v>0</v>
      </c>
      <c r="BQ160" s="732">
        <v>5392</v>
      </c>
      <c r="BR160" s="732">
        <v>1</v>
      </c>
      <c r="BS160" s="732">
        <v>0</v>
      </c>
      <c r="BT160" s="732">
        <v>0</v>
      </c>
      <c r="BU160" s="732">
        <v>0</v>
      </c>
      <c r="BV160" s="732">
        <v>0</v>
      </c>
      <c r="BW160" s="732">
        <v>0</v>
      </c>
      <c r="BX160" s="732">
        <v>0</v>
      </c>
      <c r="BY160" s="732">
        <v>0</v>
      </c>
      <c r="BZ160" s="732">
        <v>0</v>
      </c>
      <c r="CA160" s="732">
        <v>0</v>
      </c>
      <c r="CB160" s="732">
        <v>0</v>
      </c>
      <c r="CC160" s="732">
        <v>0</v>
      </c>
      <c r="CG160" s="732">
        <v>0</v>
      </c>
      <c r="CH160" s="732">
        <v>52669</v>
      </c>
      <c r="CI160" s="732">
        <v>0</v>
      </c>
      <c r="CJ160" s="732">
        <v>4</v>
      </c>
      <c r="CK160" s="732">
        <v>0</v>
      </c>
      <c r="CL160" s="732">
        <v>0</v>
      </c>
      <c r="CN160" s="732">
        <v>0</v>
      </c>
      <c r="CO160" s="732">
        <v>1</v>
      </c>
      <c r="CP160" s="732">
        <v>0</v>
      </c>
      <c r="CQ160" s="732">
        <v>3.4170000000000003</v>
      </c>
      <c r="CR160" s="732">
        <v>312.81200000000001</v>
      </c>
      <c r="CS160" s="732">
        <v>0</v>
      </c>
      <c r="CT160" s="732">
        <v>0</v>
      </c>
      <c r="CU160" s="732">
        <v>0</v>
      </c>
      <c r="CV160" s="732">
        <v>0</v>
      </c>
      <c r="CW160" s="732">
        <v>0</v>
      </c>
      <c r="CX160" s="732">
        <v>0</v>
      </c>
      <c r="CY160" s="732">
        <v>0</v>
      </c>
      <c r="CZ160" s="732">
        <v>0</v>
      </c>
      <c r="DA160" s="732">
        <v>1</v>
      </c>
      <c r="DB160" s="732">
        <v>1791501</v>
      </c>
      <c r="DC160" s="732">
        <v>0</v>
      </c>
      <c r="DD160" s="732">
        <v>0</v>
      </c>
      <c r="DE160" s="732">
        <v>0</v>
      </c>
      <c r="DF160" s="732">
        <v>0</v>
      </c>
      <c r="DG160" s="732">
        <v>0</v>
      </c>
      <c r="DH160" s="732">
        <v>0</v>
      </c>
      <c r="DI160" s="732">
        <v>0</v>
      </c>
      <c r="DK160" s="732">
        <v>5392</v>
      </c>
      <c r="DL160" s="732">
        <v>0</v>
      </c>
      <c r="DM160" s="732">
        <v>124560</v>
      </c>
      <c r="DN160" s="732">
        <v>0</v>
      </c>
      <c r="DO160" s="732">
        <v>0</v>
      </c>
      <c r="DP160" s="732">
        <v>0</v>
      </c>
      <c r="DQ160" s="732">
        <v>0</v>
      </c>
      <c r="DR160" s="732">
        <v>0</v>
      </c>
      <c r="DS160" s="732">
        <v>0</v>
      </c>
      <c r="DT160" s="732">
        <v>0</v>
      </c>
      <c r="DU160" s="732">
        <v>0</v>
      </c>
      <c r="DV160" s="732">
        <v>0</v>
      </c>
      <c r="DW160" s="732">
        <v>0</v>
      </c>
      <c r="DX160" s="732">
        <v>0</v>
      </c>
      <c r="DY160" s="732">
        <v>0</v>
      </c>
      <c r="DZ160" s="732">
        <v>0</v>
      </c>
      <c r="EA160" s="732">
        <v>0</v>
      </c>
      <c r="EB160" s="732">
        <v>0</v>
      </c>
      <c r="EC160" s="732">
        <v>0</v>
      </c>
      <c r="ED160" s="732">
        <v>0</v>
      </c>
      <c r="EE160" s="732">
        <v>0</v>
      </c>
      <c r="EF160" s="732">
        <v>0</v>
      </c>
      <c r="EG160" s="732">
        <v>0</v>
      </c>
      <c r="EH160" s="732">
        <v>124560</v>
      </c>
      <c r="EI160" s="732">
        <v>0</v>
      </c>
      <c r="EJ160" s="732">
        <v>0</v>
      </c>
      <c r="EK160" s="732">
        <v>5.9010000000000007</v>
      </c>
      <c r="EL160" s="732">
        <v>0</v>
      </c>
      <c r="EM160" s="732">
        <v>0</v>
      </c>
      <c r="EN160" s="732">
        <v>0.26800000000000002</v>
      </c>
      <c r="EO160" s="732">
        <v>0</v>
      </c>
      <c r="EP160" s="732">
        <v>0</v>
      </c>
      <c r="EQ160" s="732">
        <v>6.1690000000000005</v>
      </c>
      <c r="ER160" s="732">
        <v>0</v>
      </c>
      <c r="ES160" s="732">
        <v>19.042999999999999</v>
      </c>
      <c r="ET160" s="732">
        <v>2354</v>
      </c>
      <c r="EU160" s="732">
        <v>126913</v>
      </c>
      <c r="EV160" s="732">
        <v>0</v>
      </c>
      <c r="EW160" s="732">
        <v>0</v>
      </c>
      <c r="EX160" s="732">
        <v>0</v>
      </c>
      <c r="EZ160" s="732">
        <v>1822761</v>
      </c>
      <c r="FA160" s="732">
        <v>0</v>
      </c>
      <c r="FB160" s="732">
        <v>1949674</v>
      </c>
      <c r="FC160" s="732">
        <v>0.97326799999999991</v>
      </c>
      <c r="FD160" s="732">
        <v>0</v>
      </c>
      <c r="FE160" s="732">
        <v>287129</v>
      </c>
      <c r="FF160" s="732">
        <v>61171</v>
      </c>
      <c r="FG160" s="732">
        <v>5.6818E-2</v>
      </c>
      <c r="FH160" s="732">
        <v>5.1494999999999999E-2</v>
      </c>
      <c r="FI160" s="732">
        <v>0</v>
      </c>
      <c r="FJ160" s="732">
        <v>0</v>
      </c>
      <c r="FK160" s="732">
        <v>371.798</v>
      </c>
      <c r="FL160" s="732">
        <v>2350643</v>
      </c>
      <c r="FM160" s="732">
        <v>0</v>
      </c>
      <c r="FN160" s="732">
        <v>0</v>
      </c>
      <c r="FO160" s="732">
        <v>0</v>
      </c>
      <c r="FP160" s="732">
        <v>0</v>
      </c>
      <c r="FQ160" s="732">
        <v>0</v>
      </c>
      <c r="FR160" s="732">
        <v>0</v>
      </c>
      <c r="FS160" s="732">
        <v>0</v>
      </c>
      <c r="FT160" s="732">
        <v>0</v>
      </c>
      <c r="FU160" s="732">
        <v>0</v>
      </c>
      <c r="FV160" s="732">
        <v>0</v>
      </c>
      <c r="FW160" s="732">
        <v>0</v>
      </c>
      <c r="FX160" s="732">
        <v>0</v>
      </c>
      <c r="FY160" s="732">
        <v>0</v>
      </c>
      <c r="FZ160" s="732">
        <v>0</v>
      </c>
      <c r="GA160" s="732">
        <v>0</v>
      </c>
      <c r="GB160" s="732">
        <v>0</v>
      </c>
      <c r="GC160" s="732">
        <v>0</v>
      </c>
      <c r="GD160" s="732">
        <v>0</v>
      </c>
      <c r="GF160" s="732">
        <v>0</v>
      </c>
      <c r="GG160" s="732">
        <v>0</v>
      </c>
      <c r="GH160" s="732">
        <v>0</v>
      </c>
      <c r="GI160" s="732">
        <v>0</v>
      </c>
      <c r="GJ160" s="732">
        <v>0</v>
      </c>
      <c r="GK160" s="732">
        <v>5145</v>
      </c>
      <c r="GL160" s="732">
        <v>4560</v>
      </c>
      <c r="GM160" s="732">
        <v>0</v>
      </c>
      <c r="GN160" s="732">
        <v>0</v>
      </c>
      <c r="GO160" s="732">
        <v>0</v>
      </c>
      <c r="GP160" s="732">
        <v>2297974</v>
      </c>
      <c r="GQ160" s="732">
        <v>2297974</v>
      </c>
      <c r="GR160" s="732">
        <v>0</v>
      </c>
      <c r="GS160" s="732">
        <v>0</v>
      </c>
      <c r="GT160" s="732">
        <v>0</v>
      </c>
      <c r="HB160" s="732">
        <v>292382768</v>
      </c>
      <c r="HC160" s="732">
        <v>4.6019999999999998E-2</v>
      </c>
      <c r="HD160" s="732">
        <v>50315</v>
      </c>
      <c r="IE160" s="732">
        <v>0</v>
      </c>
    </row>
    <row r="161" spans="1:239" x14ac:dyDescent="0.2">
      <c r="A161" s="734">
        <v>220815</v>
      </c>
      <c r="B161" s="734">
        <v>31709</v>
      </c>
      <c r="C161" s="732">
        <v>35</v>
      </c>
      <c r="D161" s="732">
        <v>2021</v>
      </c>
      <c r="E161" s="732">
        <v>5392</v>
      </c>
      <c r="F161" s="732">
        <v>0</v>
      </c>
      <c r="G161" s="732">
        <v>677.40500000000009</v>
      </c>
      <c r="H161" s="732">
        <v>655.47400000000005</v>
      </c>
      <c r="I161" s="732">
        <v>655.47400000000005</v>
      </c>
      <c r="J161" s="732">
        <v>677.40500000000009</v>
      </c>
      <c r="K161" s="732">
        <v>0</v>
      </c>
      <c r="L161" s="732">
        <v>6541</v>
      </c>
      <c r="M161" s="732">
        <v>0</v>
      </c>
      <c r="N161" s="732">
        <v>0</v>
      </c>
      <c r="P161" s="732">
        <v>691.56500000000005</v>
      </c>
      <c r="Q161" s="732">
        <v>0</v>
      </c>
      <c r="R161" s="732">
        <v>284630</v>
      </c>
      <c r="S161" s="732">
        <v>411.57400000000001</v>
      </c>
      <c r="U161" s="732">
        <v>199107</v>
      </c>
      <c r="V161" s="732">
        <v>59.75</v>
      </c>
      <c r="W161" s="732">
        <v>39082</v>
      </c>
      <c r="X161" s="732">
        <v>39082</v>
      </c>
      <c r="Z161" s="732">
        <v>0</v>
      </c>
      <c r="AA161" s="732">
        <v>1</v>
      </c>
      <c r="AB161" s="732">
        <v>1</v>
      </c>
      <c r="AC161" s="732">
        <v>0</v>
      </c>
      <c r="AD161" s="732" t="s">
        <v>318</v>
      </c>
      <c r="AE161" s="732">
        <v>0</v>
      </c>
      <c r="AH161" s="732">
        <v>0</v>
      </c>
      <c r="AI161" s="732">
        <v>0</v>
      </c>
      <c r="AJ161" s="732">
        <v>5104</v>
      </c>
      <c r="AK161" s="732" t="s">
        <v>787</v>
      </c>
      <c r="AL161" s="732" t="s">
        <v>365</v>
      </c>
      <c r="AM161" s="732">
        <v>0</v>
      </c>
      <c r="AN161" s="732">
        <v>0</v>
      </c>
      <c r="AO161" s="732">
        <v>0</v>
      </c>
      <c r="AP161" s="732">
        <v>0</v>
      </c>
      <c r="AQ161" s="732">
        <v>0</v>
      </c>
      <c r="AR161" s="732">
        <v>0</v>
      </c>
      <c r="AS161" s="732">
        <v>0</v>
      </c>
      <c r="AT161" s="732">
        <v>0</v>
      </c>
      <c r="AU161" s="732">
        <v>0</v>
      </c>
      <c r="AV161" s="732">
        <v>-244694</v>
      </c>
      <c r="AW161" s="732">
        <v>6278406</v>
      </c>
      <c r="AX161" s="732">
        <v>6156703</v>
      </c>
      <c r="AY161" s="732">
        <v>4376030</v>
      </c>
      <c r="AZ161" s="732">
        <v>284630</v>
      </c>
      <c r="BA161" s="732">
        <v>0</v>
      </c>
      <c r="BB161" s="732">
        <v>19623</v>
      </c>
      <c r="BC161" s="732">
        <v>19623</v>
      </c>
      <c r="BD161" s="732">
        <v>25</v>
      </c>
      <c r="BE161" s="732">
        <v>0</v>
      </c>
      <c r="BF161" s="732">
        <v>5318942</v>
      </c>
      <c r="BG161" s="732">
        <v>0</v>
      </c>
      <c r="BH161" s="732">
        <v>0</v>
      </c>
      <c r="BI161" s="732">
        <v>0</v>
      </c>
      <c r="BJ161" s="732">
        <v>12</v>
      </c>
      <c r="BK161" s="732">
        <v>0</v>
      </c>
      <c r="BL161" s="732">
        <v>0</v>
      </c>
      <c r="BM161" s="732">
        <v>0</v>
      </c>
      <c r="BN161" s="732">
        <v>0</v>
      </c>
      <c r="BO161" s="732">
        <v>0</v>
      </c>
      <c r="BP161" s="732">
        <v>0</v>
      </c>
      <c r="BQ161" s="732">
        <v>5392</v>
      </c>
      <c r="BR161" s="732">
        <v>1</v>
      </c>
      <c r="BS161" s="732">
        <v>0</v>
      </c>
      <c r="BT161" s="732">
        <v>0</v>
      </c>
      <c r="BU161" s="732">
        <v>0</v>
      </c>
      <c r="BV161" s="732">
        <v>0</v>
      </c>
      <c r="BW161" s="732">
        <v>0</v>
      </c>
      <c r="BX161" s="732">
        <v>0</v>
      </c>
      <c r="BY161" s="732">
        <v>0</v>
      </c>
      <c r="BZ161" s="732">
        <v>0</v>
      </c>
      <c r="CA161" s="732">
        <v>0</v>
      </c>
      <c r="CB161" s="732">
        <v>0</v>
      </c>
      <c r="CC161" s="732">
        <v>0</v>
      </c>
      <c r="CG161" s="732">
        <v>0</v>
      </c>
      <c r="CH161" s="732">
        <v>121703</v>
      </c>
      <c r="CI161" s="732">
        <v>0</v>
      </c>
      <c r="CJ161" s="732">
        <v>5</v>
      </c>
      <c r="CK161" s="732">
        <v>0</v>
      </c>
      <c r="CL161" s="732">
        <v>0</v>
      </c>
      <c r="CN161" s="732">
        <v>0</v>
      </c>
      <c r="CO161" s="732">
        <v>1</v>
      </c>
      <c r="CP161" s="732">
        <v>0</v>
      </c>
      <c r="CQ161" s="732">
        <v>0</v>
      </c>
      <c r="CR161" s="732">
        <v>657.08300000000008</v>
      </c>
      <c r="CS161" s="732">
        <v>0</v>
      </c>
      <c r="CT161" s="732">
        <v>0</v>
      </c>
      <c r="CU161" s="732">
        <v>0</v>
      </c>
      <c r="CV161" s="732">
        <v>0</v>
      </c>
      <c r="CW161" s="732">
        <v>0</v>
      </c>
      <c r="CX161" s="732">
        <v>0</v>
      </c>
      <c r="CY161" s="732">
        <v>0</v>
      </c>
      <c r="CZ161" s="732">
        <v>0</v>
      </c>
      <c r="DA161" s="732">
        <v>1</v>
      </c>
      <c r="DB161" s="732">
        <v>4287455</v>
      </c>
      <c r="DC161" s="732">
        <v>0</v>
      </c>
      <c r="DD161" s="732">
        <v>0</v>
      </c>
      <c r="DE161" s="732">
        <v>636008</v>
      </c>
      <c r="DF161" s="732">
        <v>636008</v>
      </c>
      <c r="DG161" s="732">
        <v>486.17</v>
      </c>
      <c r="DH161" s="732">
        <v>0</v>
      </c>
      <c r="DI161" s="732">
        <v>0</v>
      </c>
      <c r="DK161" s="732">
        <v>5392</v>
      </c>
      <c r="DL161" s="732">
        <v>0</v>
      </c>
      <c r="DM161" s="732">
        <v>482865</v>
      </c>
      <c r="DN161" s="732">
        <v>0</v>
      </c>
      <c r="DO161" s="732">
        <v>0</v>
      </c>
      <c r="DP161" s="732">
        <v>0</v>
      </c>
      <c r="DQ161" s="732">
        <v>0</v>
      </c>
      <c r="DR161" s="732">
        <v>0</v>
      </c>
      <c r="DS161" s="732">
        <v>0</v>
      </c>
      <c r="DT161" s="732">
        <v>0</v>
      </c>
      <c r="DU161" s="732">
        <v>0</v>
      </c>
      <c r="DV161" s="732">
        <v>0</v>
      </c>
      <c r="DW161" s="732">
        <v>0</v>
      </c>
      <c r="DX161" s="732">
        <v>0</v>
      </c>
      <c r="DY161" s="732">
        <v>0</v>
      </c>
      <c r="DZ161" s="732">
        <v>0</v>
      </c>
      <c r="EA161" s="732">
        <v>0</v>
      </c>
      <c r="EB161" s="732">
        <v>0</v>
      </c>
      <c r="EC161" s="732">
        <v>4.133</v>
      </c>
      <c r="ED161" s="732">
        <v>29737</v>
      </c>
      <c r="EE161" s="732">
        <v>0</v>
      </c>
      <c r="EF161" s="732">
        <v>0</v>
      </c>
      <c r="EG161" s="732">
        <v>0</v>
      </c>
      <c r="EH161" s="732">
        <v>453128</v>
      </c>
      <c r="EI161" s="732">
        <v>0</v>
      </c>
      <c r="EJ161" s="732">
        <v>0</v>
      </c>
      <c r="EK161" s="732">
        <v>20.190000000000001</v>
      </c>
      <c r="EL161" s="732">
        <v>0</v>
      </c>
      <c r="EM161" s="732">
        <v>0</v>
      </c>
      <c r="EN161" s="732">
        <v>1.7410000000000001</v>
      </c>
      <c r="EO161" s="732">
        <v>0</v>
      </c>
      <c r="EP161" s="732">
        <v>0</v>
      </c>
      <c r="EQ161" s="732">
        <v>21.931000000000001</v>
      </c>
      <c r="ER161" s="732">
        <v>0</v>
      </c>
      <c r="ES161" s="732">
        <v>69.275000000000006</v>
      </c>
      <c r="ET161" s="732">
        <v>0</v>
      </c>
      <c r="EU161" s="732">
        <v>284630</v>
      </c>
      <c r="EV161" s="732">
        <v>0</v>
      </c>
      <c r="EW161" s="732">
        <v>0</v>
      </c>
      <c r="EX161" s="732">
        <v>0</v>
      </c>
      <c r="EZ161" s="732">
        <v>5180403</v>
      </c>
      <c r="FA161" s="732">
        <v>0</v>
      </c>
      <c r="FB161" s="732">
        <v>5465033</v>
      </c>
      <c r="FC161" s="732">
        <v>0.97326799999999991</v>
      </c>
      <c r="FD161" s="732">
        <v>0</v>
      </c>
      <c r="FE161" s="732">
        <v>804836</v>
      </c>
      <c r="FF161" s="732">
        <v>171464</v>
      </c>
      <c r="FG161" s="732">
        <v>5.6818E-2</v>
      </c>
      <c r="FH161" s="732">
        <v>5.1494999999999999E-2</v>
      </c>
      <c r="FI161" s="732">
        <v>0</v>
      </c>
      <c r="FJ161" s="732">
        <v>0</v>
      </c>
      <c r="FK161" s="732">
        <v>1042.1690000000001</v>
      </c>
      <c r="FL161" s="732">
        <v>6563036</v>
      </c>
      <c r="FM161" s="732">
        <v>0</v>
      </c>
      <c r="FN161" s="732">
        <v>0</v>
      </c>
      <c r="FO161" s="732">
        <v>0</v>
      </c>
      <c r="FP161" s="732">
        <v>0</v>
      </c>
      <c r="FQ161" s="732">
        <v>0</v>
      </c>
      <c r="FR161" s="732">
        <v>0</v>
      </c>
      <c r="FS161" s="732">
        <v>0</v>
      </c>
      <c r="FT161" s="732">
        <v>0</v>
      </c>
      <c r="FU161" s="732">
        <v>0</v>
      </c>
      <c r="FV161" s="732">
        <v>0</v>
      </c>
      <c r="FW161" s="732">
        <v>0</v>
      </c>
      <c r="FX161" s="732">
        <v>0</v>
      </c>
      <c r="FY161" s="732">
        <v>0</v>
      </c>
      <c r="FZ161" s="732">
        <v>0</v>
      </c>
      <c r="GA161" s="732">
        <v>0</v>
      </c>
      <c r="GB161" s="732">
        <v>0</v>
      </c>
      <c r="GC161" s="732">
        <v>0</v>
      </c>
      <c r="GD161" s="732">
        <v>0</v>
      </c>
      <c r="GF161" s="732">
        <v>0</v>
      </c>
      <c r="GG161" s="732">
        <v>0</v>
      </c>
      <c r="GH161" s="732">
        <v>0</v>
      </c>
      <c r="GI161" s="732">
        <v>0</v>
      </c>
      <c r="GJ161" s="732">
        <v>0</v>
      </c>
      <c r="GK161" s="732">
        <v>4971</v>
      </c>
      <c r="GL161" s="732">
        <v>3931</v>
      </c>
      <c r="GM161" s="732">
        <v>0</v>
      </c>
      <c r="GN161" s="732">
        <v>0</v>
      </c>
      <c r="GO161" s="732">
        <v>0</v>
      </c>
      <c r="GP161" s="732">
        <v>6441333</v>
      </c>
      <c r="GQ161" s="732">
        <v>6441333</v>
      </c>
      <c r="GR161" s="732">
        <v>0</v>
      </c>
      <c r="GS161" s="732">
        <v>0</v>
      </c>
      <c r="GT161" s="732">
        <v>0</v>
      </c>
      <c r="HB161" s="732">
        <v>292382768</v>
      </c>
      <c r="HC161" s="732">
        <v>4.6019999999999998E-2</v>
      </c>
      <c r="HD161" s="732">
        <v>121703</v>
      </c>
      <c r="IE161" s="732">
        <v>0</v>
      </c>
    </row>
    <row r="162" spans="1:239" x14ac:dyDescent="0.2">
      <c r="A162" s="734">
        <v>220817</v>
      </c>
      <c r="B162" s="734">
        <v>31709</v>
      </c>
      <c r="C162" s="732">
        <v>35</v>
      </c>
      <c r="D162" s="732">
        <v>2021</v>
      </c>
      <c r="E162" s="732">
        <v>5392</v>
      </c>
      <c r="F162" s="732">
        <v>0</v>
      </c>
      <c r="G162" s="732">
        <v>2833.3220000000001</v>
      </c>
      <c r="H162" s="732">
        <v>2635.105</v>
      </c>
      <c r="I162" s="732">
        <v>2635.105</v>
      </c>
      <c r="J162" s="732">
        <v>2833.3220000000001</v>
      </c>
      <c r="K162" s="732">
        <v>0</v>
      </c>
      <c r="L162" s="732">
        <v>6541</v>
      </c>
      <c r="M162" s="732">
        <v>0</v>
      </c>
      <c r="N162" s="732">
        <v>0</v>
      </c>
      <c r="P162" s="732">
        <v>2961.9500000000003</v>
      </c>
      <c r="Q162" s="732">
        <v>0</v>
      </c>
      <c r="R162" s="732">
        <v>1219062</v>
      </c>
      <c r="S162" s="732">
        <v>411.57400000000001</v>
      </c>
      <c r="U162" s="732">
        <v>852772</v>
      </c>
      <c r="V162" s="732">
        <v>319.95699999999999</v>
      </c>
      <c r="W162" s="732">
        <v>209284</v>
      </c>
      <c r="X162" s="732">
        <v>209284</v>
      </c>
      <c r="Z162" s="732">
        <v>0</v>
      </c>
      <c r="AA162" s="732">
        <v>1</v>
      </c>
      <c r="AB162" s="732">
        <v>1</v>
      </c>
      <c r="AC162" s="732">
        <v>0</v>
      </c>
      <c r="AD162" s="732" t="s">
        <v>318</v>
      </c>
      <c r="AE162" s="732">
        <v>0</v>
      </c>
      <c r="AH162" s="732">
        <v>0</v>
      </c>
      <c r="AI162" s="732">
        <v>0</v>
      </c>
      <c r="AJ162" s="732">
        <v>5104</v>
      </c>
      <c r="AK162" s="732" t="s">
        <v>787</v>
      </c>
      <c r="AL162" s="732" t="s">
        <v>366</v>
      </c>
      <c r="AM162" s="732">
        <v>0</v>
      </c>
      <c r="AN162" s="732">
        <v>0</v>
      </c>
      <c r="AO162" s="732">
        <v>0</v>
      </c>
      <c r="AP162" s="732">
        <v>0</v>
      </c>
      <c r="AQ162" s="732">
        <v>0</v>
      </c>
      <c r="AR162" s="732">
        <v>0</v>
      </c>
      <c r="AS162" s="732">
        <v>0</v>
      </c>
      <c r="AT162" s="732">
        <v>0</v>
      </c>
      <c r="AU162" s="732">
        <v>0</v>
      </c>
      <c r="AV162" s="732">
        <v>-915179</v>
      </c>
      <c r="AW162" s="732">
        <v>25777744</v>
      </c>
      <c r="AX162" s="732">
        <v>25097901</v>
      </c>
      <c r="AY162" s="732">
        <v>15440366</v>
      </c>
      <c r="AZ162" s="732">
        <v>1389867</v>
      </c>
      <c r="BA162" s="732">
        <v>0</v>
      </c>
      <c r="BB162" s="732">
        <v>111197</v>
      </c>
      <c r="BC162" s="732">
        <v>111197</v>
      </c>
      <c r="BD162" s="732">
        <v>141.666</v>
      </c>
      <c r="BE162" s="732">
        <v>0</v>
      </c>
      <c r="BF162" s="732">
        <v>21731274</v>
      </c>
      <c r="BG162" s="732">
        <v>0</v>
      </c>
      <c r="BH162" s="732">
        <v>621.10800000000006</v>
      </c>
      <c r="BI162" s="732">
        <v>170805</v>
      </c>
      <c r="BJ162" s="732">
        <v>12</v>
      </c>
      <c r="BK162" s="732">
        <v>0</v>
      </c>
      <c r="BL162" s="732">
        <v>0</v>
      </c>
      <c r="BM162" s="732">
        <v>0</v>
      </c>
      <c r="BN162" s="732">
        <v>0</v>
      </c>
      <c r="BO162" s="732">
        <v>0</v>
      </c>
      <c r="BP162" s="732">
        <v>0</v>
      </c>
      <c r="BQ162" s="732">
        <v>5392</v>
      </c>
      <c r="BR162" s="732">
        <v>1</v>
      </c>
      <c r="BS162" s="732">
        <v>0</v>
      </c>
      <c r="BT162" s="732">
        <v>0</v>
      </c>
      <c r="BU162" s="732">
        <v>0</v>
      </c>
      <c r="BV162" s="732">
        <v>0</v>
      </c>
      <c r="BW162" s="732">
        <v>0</v>
      </c>
      <c r="BX162" s="732">
        <v>0</v>
      </c>
      <c r="BY162" s="732">
        <v>0</v>
      </c>
      <c r="BZ162" s="732">
        <v>0</v>
      </c>
      <c r="CA162" s="732">
        <v>0</v>
      </c>
      <c r="CB162" s="732">
        <v>0</v>
      </c>
      <c r="CC162" s="732">
        <v>0</v>
      </c>
      <c r="CG162" s="732">
        <v>0</v>
      </c>
      <c r="CH162" s="732">
        <v>509038</v>
      </c>
      <c r="CI162" s="732">
        <v>0</v>
      </c>
      <c r="CJ162" s="732">
        <v>4</v>
      </c>
      <c r="CK162" s="732">
        <v>0</v>
      </c>
      <c r="CL162" s="732">
        <v>0</v>
      </c>
      <c r="CN162" s="732">
        <v>0</v>
      </c>
      <c r="CO162" s="732">
        <v>1</v>
      </c>
      <c r="CP162" s="732">
        <v>0</v>
      </c>
      <c r="CQ162" s="732">
        <v>0</v>
      </c>
      <c r="CR162" s="732">
        <v>2824.2240000000002</v>
      </c>
      <c r="CS162" s="732">
        <v>0</v>
      </c>
      <c r="CT162" s="732">
        <v>0</v>
      </c>
      <c r="CU162" s="732">
        <v>0</v>
      </c>
      <c r="CV162" s="732">
        <v>0</v>
      </c>
      <c r="CW162" s="732">
        <v>0</v>
      </c>
      <c r="CX162" s="732">
        <v>0</v>
      </c>
      <c r="CY162" s="732">
        <v>0</v>
      </c>
      <c r="CZ162" s="732">
        <v>0</v>
      </c>
      <c r="DA162" s="732">
        <v>1</v>
      </c>
      <c r="DB162" s="732">
        <v>17236222</v>
      </c>
      <c r="DC162" s="732">
        <v>0</v>
      </c>
      <c r="DD162" s="732">
        <v>0</v>
      </c>
      <c r="DE162" s="732">
        <v>2056268</v>
      </c>
      <c r="DF162" s="732">
        <v>2056268</v>
      </c>
      <c r="DG162" s="732">
        <v>1571.83</v>
      </c>
      <c r="DH162" s="732">
        <v>0</v>
      </c>
      <c r="DI162" s="732">
        <v>0</v>
      </c>
      <c r="DK162" s="732">
        <v>5392</v>
      </c>
      <c r="DL162" s="732">
        <v>0</v>
      </c>
      <c r="DM162" s="732">
        <v>1325398</v>
      </c>
      <c r="DN162" s="732">
        <v>0</v>
      </c>
      <c r="DO162" s="732">
        <v>0</v>
      </c>
      <c r="DP162" s="732">
        <v>0</v>
      </c>
      <c r="DQ162" s="732">
        <v>0</v>
      </c>
      <c r="DR162" s="732">
        <v>0</v>
      </c>
      <c r="DS162" s="732">
        <v>0</v>
      </c>
      <c r="DT162" s="732">
        <v>0</v>
      </c>
      <c r="DU162" s="732">
        <v>0</v>
      </c>
      <c r="DV162" s="732">
        <v>0</v>
      </c>
      <c r="DW162" s="732">
        <v>0</v>
      </c>
      <c r="DX162" s="732">
        <v>0</v>
      </c>
      <c r="DY162" s="732">
        <v>0</v>
      </c>
      <c r="DZ162" s="732">
        <v>0</v>
      </c>
      <c r="EA162" s="732">
        <v>0</v>
      </c>
      <c r="EB162" s="732">
        <v>0.69200000000000006</v>
      </c>
      <c r="EC162" s="732">
        <v>65.983000000000004</v>
      </c>
      <c r="ED162" s="732">
        <v>474754</v>
      </c>
      <c r="EE162" s="732">
        <v>0</v>
      </c>
      <c r="EF162" s="732">
        <v>0</v>
      </c>
      <c r="EG162" s="732">
        <v>0</v>
      </c>
      <c r="EH162" s="732">
        <v>850644</v>
      </c>
      <c r="EI162" s="732">
        <v>0</v>
      </c>
      <c r="EJ162" s="732">
        <v>0</v>
      </c>
      <c r="EK162" s="732">
        <v>31.886000000000003</v>
      </c>
      <c r="EL162" s="732">
        <v>0</v>
      </c>
      <c r="EM162" s="732">
        <v>4.4729999999999999</v>
      </c>
      <c r="EN162" s="732">
        <v>3.7790000000000004</v>
      </c>
      <c r="EO162" s="732">
        <v>0</v>
      </c>
      <c r="EP162" s="732">
        <v>0</v>
      </c>
      <c r="EQ162" s="732">
        <v>40.83</v>
      </c>
      <c r="ER162" s="732">
        <v>0</v>
      </c>
      <c r="ES162" s="732">
        <v>130.048</v>
      </c>
      <c r="ET162" s="732">
        <v>0</v>
      </c>
      <c r="EU162" s="732">
        <v>1389867</v>
      </c>
      <c r="EV162" s="732">
        <v>0</v>
      </c>
      <c r="EW162" s="732">
        <v>0</v>
      </c>
      <c r="EX162" s="732">
        <v>0</v>
      </c>
      <c r="EZ162" s="732">
        <v>21109089</v>
      </c>
      <c r="FA162" s="732">
        <v>0</v>
      </c>
      <c r="FB162" s="732">
        <v>22498956</v>
      </c>
      <c r="FC162" s="732">
        <v>0.97326799999999991</v>
      </c>
      <c r="FD162" s="732">
        <v>0</v>
      </c>
      <c r="FE162" s="732">
        <v>3288270</v>
      </c>
      <c r="FF162" s="732">
        <v>700542</v>
      </c>
      <c r="FG162" s="732">
        <v>5.6818E-2</v>
      </c>
      <c r="FH162" s="732">
        <v>5.1494999999999999E-2</v>
      </c>
      <c r="FI162" s="732">
        <v>0</v>
      </c>
      <c r="FJ162" s="732">
        <v>0</v>
      </c>
      <c r="FK162" s="732">
        <v>4257.9270000000006</v>
      </c>
      <c r="FL162" s="732">
        <v>26996806</v>
      </c>
      <c r="FM162" s="732">
        <v>0</v>
      </c>
      <c r="FN162" s="732">
        <v>0</v>
      </c>
      <c r="FO162" s="732">
        <v>0</v>
      </c>
      <c r="FP162" s="732">
        <v>0</v>
      </c>
      <c r="FQ162" s="732">
        <v>0</v>
      </c>
      <c r="FR162" s="732">
        <v>0</v>
      </c>
      <c r="FS162" s="732">
        <v>0</v>
      </c>
      <c r="FT162" s="732">
        <v>0</v>
      </c>
      <c r="FU162" s="732">
        <v>0</v>
      </c>
      <c r="FV162" s="732">
        <v>0</v>
      </c>
      <c r="FW162" s="732">
        <v>0</v>
      </c>
      <c r="FX162" s="732">
        <v>0</v>
      </c>
      <c r="FY162" s="732">
        <v>0</v>
      </c>
      <c r="FZ162" s="732">
        <v>0</v>
      </c>
      <c r="GA162" s="732">
        <v>0</v>
      </c>
      <c r="GB162" s="732">
        <v>1389782</v>
      </c>
      <c r="GC162" s="732">
        <v>1389782</v>
      </c>
      <c r="GD162" s="732">
        <v>157.387</v>
      </c>
      <c r="GF162" s="732">
        <v>0</v>
      </c>
      <c r="GG162" s="732">
        <v>0</v>
      </c>
      <c r="GH162" s="732">
        <v>0</v>
      </c>
      <c r="GI162" s="732">
        <v>0</v>
      </c>
      <c r="GJ162" s="732">
        <v>0</v>
      </c>
      <c r="GK162" s="732">
        <v>4971</v>
      </c>
      <c r="GL162" s="732">
        <v>0</v>
      </c>
      <c r="GM162" s="732">
        <v>0</v>
      </c>
      <c r="GN162" s="732">
        <v>0</v>
      </c>
      <c r="GO162" s="732">
        <v>0</v>
      </c>
      <c r="GP162" s="732">
        <v>26487768</v>
      </c>
      <c r="GQ162" s="732">
        <v>26487768</v>
      </c>
      <c r="GR162" s="732">
        <v>0</v>
      </c>
      <c r="GS162" s="732">
        <v>0</v>
      </c>
      <c r="GT162" s="732">
        <v>0</v>
      </c>
      <c r="HB162" s="732">
        <v>292382768</v>
      </c>
      <c r="HC162" s="732">
        <v>4.6019999999999998E-2</v>
      </c>
      <c r="HD162" s="732">
        <v>509038</v>
      </c>
      <c r="IE162" s="732">
        <v>0</v>
      </c>
    </row>
    <row r="163" spans="1:239" x14ac:dyDescent="0.2">
      <c r="A163" s="734">
        <v>220819</v>
      </c>
      <c r="B163" s="734">
        <v>31709</v>
      </c>
      <c r="C163" s="732">
        <v>35</v>
      </c>
      <c r="D163" s="732">
        <v>2021</v>
      </c>
      <c r="E163" s="732">
        <v>5392</v>
      </c>
      <c r="F163" s="732">
        <v>0</v>
      </c>
      <c r="G163" s="732">
        <v>1503.1120000000001</v>
      </c>
      <c r="H163" s="732">
        <v>1454.299</v>
      </c>
      <c r="I163" s="732">
        <v>1454.299</v>
      </c>
      <c r="J163" s="732">
        <v>1503.1120000000001</v>
      </c>
      <c r="K163" s="732">
        <v>0</v>
      </c>
      <c r="L163" s="732">
        <v>6541</v>
      </c>
      <c r="M163" s="732">
        <v>0</v>
      </c>
      <c r="N163" s="732">
        <v>0</v>
      </c>
      <c r="P163" s="732">
        <v>1583.94</v>
      </c>
      <c r="Q163" s="732">
        <v>0</v>
      </c>
      <c r="R163" s="732">
        <v>651909</v>
      </c>
      <c r="S163" s="732">
        <v>411.57400000000001</v>
      </c>
      <c r="U163" s="732">
        <v>456029</v>
      </c>
      <c r="V163" s="732">
        <v>88.03</v>
      </c>
      <c r="W163" s="732">
        <v>57580</v>
      </c>
      <c r="X163" s="732">
        <v>57580</v>
      </c>
      <c r="Z163" s="732">
        <v>0</v>
      </c>
      <c r="AA163" s="732">
        <v>1</v>
      </c>
      <c r="AB163" s="732">
        <v>1</v>
      </c>
      <c r="AC163" s="732">
        <v>0</v>
      </c>
      <c r="AD163" s="732" t="s">
        <v>318</v>
      </c>
      <c r="AE163" s="732">
        <v>0</v>
      </c>
      <c r="AH163" s="732">
        <v>0</v>
      </c>
      <c r="AI163" s="732">
        <v>0</v>
      </c>
      <c r="AJ163" s="732">
        <v>5104</v>
      </c>
      <c r="AK163" s="732" t="s">
        <v>787</v>
      </c>
      <c r="AL163" s="732" t="s">
        <v>375</v>
      </c>
      <c r="AM163" s="732">
        <v>0</v>
      </c>
      <c r="AN163" s="732">
        <v>0</v>
      </c>
      <c r="AO163" s="732">
        <v>0</v>
      </c>
      <c r="AP163" s="732">
        <v>0</v>
      </c>
      <c r="AQ163" s="732">
        <v>0</v>
      </c>
      <c r="AR163" s="732">
        <v>0</v>
      </c>
      <c r="AS163" s="732">
        <v>0</v>
      </c>
      <c r="AT163" s="732">
        <v>0</v>
      </c>
      <c r="AU163" s="732">
        <v>0</v>
      </c>
      <c r="AV163" s="732">
        <v>-274</v>
      </c>
      <c r="AW163" s="732">
        <v>12968933</v>
      </c>
      <c r="AX163" s="732">
        <v>12674547</v>
      </c>
      <c r="AY163" s="732">
        <v>9761288</v>
      </c>
      <c r="AZ163" s="732">
        <v>676244</v>
      </c>
      <c r="BA163" s="732">
        <v>0</v>
      </c>
      <c r="BB163" s="732">
        <v>36420</v>
      </c>
      <c r="BC163" s="732">
        <v>36420</v>
      </c>
      <c r="BD163" s="732">
        <v>46.4</v>
      </c>
      <c r="BE163" s="732">
        <v>0</v>
      </c>
      <c r="BF163" s="732">
        <v>11004342</v>
      </c>
      <c r="BG163" s="732">
        <v>0</v>
      </c>
      <c r="BH163" s="732">
        <v>88.49</v>
      </c>
      <c r="BI163" s="732">
        <v>24335</v>
      </c>
      <c r="BJ163" s="732">
        <v>12</v>
      </c>
      <c r="BK163" s="732">
        <v>0</v>
      </c>
      <c r="BL163" s="732">
        <v>0</v>
      </c>
      <c r="BM163" s="732">
        <v>0</v>
      </c>
      <c r="BN163" s="732">
        <v>0</v>
      </c>
      <c r="BO163" s="732">
        <v>0</v>
      </c>
      <c r="BP163" s="732">
        <v>0</v>
      </c>
      <c r="BQ163" s="732">
        <v>5392</v>
      </c>
      <c r="BR163" s="732">
        <v>1</v>
      </c>
      <c r="BS163" s="732">
        <v>0</v>
      </c>
      <c r="BT163" s="732">
        <v>0</v>
      </c>
      <c r="BU163" s="732">
        <v>0</v>
      </c>
      <c r="BV163" s="732">
        <v>0</v>
      </c>
      <c r="BW163" s="732">
        <v>0</v>
      </c>
      <c r="BX163" s="732">
        <v>0</v>
      </c>
      <c r="BY163" s="732">
        <v>0</v>
      </c>
      <c r="BZ163" s="732">
        <v>0</v>
      </c>
      <c r="CA163" s="732">
        <v>0</v>
      </c>
      <c r="CB163" s="732">
        <v>0</v>
      </c>
      <c r="CC163" s="732">
        <v>0</v>
      </c>
      <c r="CG163" s="732">
        <v>0</v>
      </c>
      <c r="CH163" s="732">
        <v>270051</v>
      </c>
      <c r="CI163" s="732">
        <v>0</v>
      </c>
      <c r="CJ163" s="732">
        <v>5</v>
      </c>
      <c r="CK163" s="732">
        <v>0</v>
      </c>
      <c r="CL163" s="732">
        <v>0</v>
      </c>
      <c r="CN163" s="732">
        <v>0</v>
      </c>
      <c r="CO163" s="732">
        <v>1</v>
      </c>
      <c r="CP163" s="732">
        <v>0</v>
      </c>
      <c r="CQ163" s="732">
        <v>0</v>
      </c>
      <c r="CR163" s="732">
        <v>1580.72</v>
      </c>
      <c r="CS163" s="732">
        <v>0</v>
      </c>
      <c r="CT163" s="732">
        <v>0</v>
      </c>
      <c r="CU163" s="732">
        <v>0</v>
      </c>
      <c r="CV163" s="732">
        <v>0</v>
      </c>
      <c r="CW163" s="732">
        <v>0</v>
      </c>
      <c r="CX163" s="732">
        <v>0</v>
      </c>
      <c r="CY163" s="732">
        <v>0</v>
      </c>
      <c r="CZ163" s="732">
        <v>0</v>
      </c>
      <c r="DA163" s="732">
        <v>1</v>
      </c>
      <c r="DB163" s="732">
        <v>9512570</v>
      </c>
      <c r="DC163" s="732">
        <v>0</v>
      </c>
      <c r="DD163" s="732">
        <v>0</v>
      </c>
      <c r="DE163" s="732">
        <v>564488</v>
      </c>
      <c r="DF163" s="732">
        <v>564488</v>
      </c>
      <c r="DG163" s="732">
        <v>431.5</v>
      </c>
      <c r="DH163" s="732">
        <v>0</v>
      </c>
      <c r="DI163" s="732">
        <v>0</v>
      </c>
      <c r="DK163" s="732">
        <v>5392</v>
      </c>
      <c r="DL163" s="732">
        <v>0</v>
      </c>
      <c r="DM163" s="732">
        <v>1014909</v>
      </c>
      <c r="DN163" s="732">
        <v>0</v>
      </c>
      <c r="DO163" s="732">
        <v>0</v>
      </c>
      <c r="DP163" s="732">
        <v>0</v>
      </c>
      <c r="DQ163" s="732">
        <v>0</v>
      </c>
      <c r="DR163" s="732">
        <v>0</v>
      </c>
      <c r="DS163" s="732">
        <v>0</v>
      </c>
      <c r="DT163" s="732">
        <v>0</v>
      </c>
      <c r="DU163" s="732">
        <v>0</v>
      </c>
      <c r="DV163" s="732">
        <v>0</v>
      </c>
      <c r="DW163" s="732">
        <v>0</v>
      </c>
      <c r="DX163" s="732">
        <v>0</v>
      </c>
      <c r="DY163" s="732">
        <v>0</v>
      </c>
      <c r="DZ163" s="732">
        <v>0</v>
      </c>
      <c r="EA163" s="732">
        <v>0</v>
      </c>
      <c r="EB163" s="732">
        <v>0</v>
      </c>
      <c r="EC163" s="732">
        <v>39.480000000000004</v>
      </c>
      <c r="ED163" s="732">
        <v>284063</v>
      </c>
      <c r="EE163" s="732">
        <v>0</v>
      </c>
      <c r="EF163" s="732">
        <v>0</v>
      </c>
      <c r="EG163" s="732">
        <v>0</v>
      </c>
      <c r="EH163" s="732">
        <v>730846</v>
      </c>
      <c r="EI163" s="732">
        <v>0</v>
      </c>
      <c r="EJ163" s="732">
        <v>0</v>
      </c>
      <c r="EK163" s="732">
        <v>31.453000000000003</v>
      </c>
      <c r="EL163" s="732">
        <v>0</v>
      </c>
      <c r="EM163" s="732">
        <v>0.56300000000000006</v>
      </c>
      <c r="EN163" s="732">
        <v>3.137</v>
      </c>
      <c r="EO163" s="732">
        <v>0</v>
      </c>
      <c r="EP163" s="732">
        <v>0</v>
      </c>
      <c r="EQ163" s="732">
        <v>35.152999999999999</v>
      </c>
      <c r="ER163" s="732">
        <v>0</v>
      </c>
      <c r="ES163" s="732">
        <v>111.733</v>
      </c>
      <c r="ET163" s="732">
        <v>0</v>
      </c>
      <c r="EU163" s="732">
        <v>676244</v>
      </c>
      <c r="EV163" s="732">
        <v>0</v>
      </c>
      <c r="EW163" s="732">
        <v>0</v>
      </c>
      <c r="EX163" s="732">
        <v>0</v>
      </c>
      <c r="EZ163" s="732">
        <v>10654681</v>
      </c>
      <c r="FA163" s="732">
        <v>0</v>
      </c>
      <c r="FB163" s="732">
        <v>11330925</v>
      </c>
      <c r="FC163" s="732">
        <v>0.97326799999999991</v>
      </c>
      <c r="FD163" s="732">
        <v>0</v>
      </c>
      <c r="FE163" s="732">
        <v>1665124</v>
      </c>
      <c r="FF163" s="732">
        <v>354742</v>
      </c>
      <c r="FG163" s="732">
        <v>5.6818E-2</v>
      </c>
      <c r="FH163" s="732">
        <v>5.1494999999999999E-2</v>
      </c>
      <c r="FI163" s="732">
        <v>0</v>
      </c>
      <c r="FJ163" s="732">
        <v>0</v>
      </c>
      <c r="FK163" s="732">
        <v>2156.1410000000001</v>
      </c>
      <c r="FL163" s="732">
        <v>13620842</v>
      </c>
      <c r="FM163" s="732">
        <v>0</v>
      </c>
      <c r="FN163" s="732">
        <v>0</v>
      </c>
      <c r="FO163" s="732">
        <v>0</v>
      </c>
      <c r="FP163" s="732">
        <v>0</v>
      </c>
      <c r="FQ163" s="732">
        <v>0</v>
      </c>
      <c r="FR163" s="732">
        <v>0</v>
      </c>
      <c r="FS163" s="732">
        <v>0</v>
      </c>
      <c r="FT163" s="732">
        <v>0</v>
      </c>
      <c r="FU163" s="732">
        <v>0</v>
      </c>
      <c r="FV163" s="732">
        <v>0</v>
      </c>
      <c r="FW163" s="732">
        <v>0</v>
      </c>
      <c r="FX163" s="732">
        <v>0</v>
      </c>
      <c r="FY163" s="732">
        <v>0</v>
      </c>
      <c r="FZ163" s="732">
        <v>0</v>
      </c>
      <c r="GA163" s="732">
        <v>0</v>
      </c>
      <c r="GB163" s="732">
        <v>120623</v>
      </c>
      <c r="GC163" s="732">
        <v>120623</v>
      </c>
      <c r="GD163" s="732">
        <v>13.66</v>
      </c>
      <c r="GF163" s="732">
        <v>0</v>
      </c>
      <c r="GG163" s="732">
        <v>0</v>
      </c>
      <c r="GH163" s="732">
        <v>0</v>
      </c>
      <c r="GI163" s="732">
        <v>0</v>
      </c>
      <c r="GJ163" s="732">
        <v>0</v>
      </c>
      <c r="GK163" s="732">
        <v>0</v>
      </c>
      <c r="GL163" s="732">
        <v>0</v>
      </c>
      <c r="GM163" s="732">
        <v>0</v>
      </c>
      <c r="GN163" s="732">
        <v>0</v>
      </c>
      <c r="GO163" s="732">
        <v>0</v>
      </c>
      <c r="GP163" s="732">
        <v>13350791</v>
      </c>
      <c r="GQ163" s="732">
        <v>13350791</v>
      </c>
      <c r="GR163" s="732">
        <v>0</v>
      </c>
      <c r="GS163" s="732">
        <v>0</v>
      </c>
      <c r="GT163" s="732">
        <v>0</v>
      </c>
      <c r="HB163" s="732">
        <v>292382768</v>
      </c>
      <c r="HC163" s="732">
        <v>4.6019999999999998E-2</v>
      </c>
      <c r="HD163" s="732">
        <v>270051</v>
      </c>
      <c r="IE163" s="732">
        <v>0</v>
      </c>
    </row>
    <row r="164" spans="1:239" x14ac:dyDescent="0.2">
      <c r="A164" s="734">
        <v>221801</v>
      </c>
      <c r="B164" s="734">
        <v>31709</v>
      </c>
      <c r="C164" s="732">
        <v>35</v>
      </c>
      <c r="D164" s="732">
        <v>2021</v>
      </c>
      <c r="E164" s="732">
        <v>5392</v>
      </c>
      <c r="F164" s="732">
        <v>0</v>
      </c>
      <c r="G164" s="732">
        <v>14432.2</v>
      </c>
      <c r="H164" s="732">
        <v>14116.236000000001</v>
      </c>
      <c r="I164" s="732">
        <v>14116.236000000001</v>
      </c>
      <c r="J164" s="732">
        <v>14432.2</v>
      </c>
      <c r="K164" s="732">
        <v>0</v>
      </c>
      <c r="L164" s="732">
        <v>6541</v>
      </c>
      <c r="M164" s="732">
        <v>0</v>
      </c>
      <c r="N164" s="732">
        <v>0</v>
      </c>
      <c r="P164" s="732">
        <v>12224.406999999999</v>
      </c>
      <c r="Q164" s="732">
        <v>0</v>
      </c>
      <c r="R164" s="732">
        <v>5031248</v>
      </c>
      <c r="S164" s="732">
        <v>411.57400000000001</v>
      </c>
      <c r="U164" s="732">
        <v>3519518</v>
      </c>
      <c r="V164" s="732">
        <v>1319.383</v>
      </c>
      <c r="W164" s="732">
        <v>863008</v>
      </c>
      <c r="X164" s="732">
        <v>863008</v>
      </c>
      <c r="Z164" s="732">
        <v>0</v>
      </c>
      <c r="AA164" s="732">
        <v>1</v>
      </c>
      <c r="AB164" s="732">
        <v>1</v>
      </c>
      <c r="AC164" s="732">
        <v>0</v>
      </c>
      <c r="AD164" s="732" t="s">
        <v>318</v>
      </c>
      <c r="AE164" s="732">
        <v>0</v>
      </c>
      <c r="AH164" s="732">
        <v>0</v>
      </c>
      <c r="AI164" s="732">
        <v>0</v>
      </c>
      <c r="AJ164" s="732">
        <v>5104</v>
      </c>
      <c r="AK164" s="732" t="s">
        <v>787</v>
      </c>
      <c r="AL164" s="732" t="s">
        <v>367</v>
      </c>
      <c r="AM164" s="732">
        <v>0</v>
      </c>
      <c r="AN164" s="732">
        <v>0</v>
      </c>
      <c r="AO164" s="732">
        <v>0</v>
      </c>
      <c r="AP164" s="732">
        <v>0</v>
      </c>
      <c r="AQ164" s="732">
        <v>0</v>
      </c>
      <c r="AR164" s="732">
        <v>0</v>
      </c>
      <c r="AS164" s="732">
        <v>0</v>
      </c>
      <c r="AT164" s="732">
        <v>0</v>
      </c>
      <c r="AU164" s="732">
        <v>0</v>
      </c>
      <c r="AV164" s="732">
        <v>-3070</v>
      </c>
      <c r="AW164" s="732">
        <v>129324656</v>
      </c>
      <c r="AX164" s="732">
        <v>125420852</v>
      </c>
      <c r="AY164" s="732">
        <v>76714509</v>
      </c>
      <c r="AZ164" s="732">
        <v>6024040</v>
      </c>
      <c r="BA164" s="732">
        <v>557.83299999999997</v>
      </c>
      <c r="BB164" s="732">
        <v>0</v>
      </c>
      <c r="BC164" s="732">
        <v>0</v>
      </c>
      <c r="BD164" s="732">
        <v>0</v>
      </c>
      <c r="BE164" s="732">
        <v>0</v>
      </c>
      <c r="BF164" s="732">
        <v>107720963</v>
      </c>
      <c r="BG164" s="732">
        <v>0</v>
      </c>
      <c r="BH164" s="732">
        <v>1691</v>
      </c>
      <c r="BI164" s="732">
        <v>465025</v>
      </c>
      <c r="BJ164" s="732">
        <v>12</v>
      </c>
      <c r="BK164" s="732">
        <v>0</v>
      </c>
      <c r="BL164" s="732">
        <v>0</v>
      </c>
      <c r="BM164" s="732">
        <v>0</v>
      </c>
      <c r="BN164" s="732">
        <v>0</v>
      </c>
      <c r="BO164" s="732">
        <v>0</v>
      </c>
      <c r="BP164" s="732">
        <v>0</v>
      </c>
      <c r="BQ164" s="732">
        <v>5392</v>
      </c>
      <c r="BR164" s="732">
        <v>1</v>
      </c>
      <c r="BS164" s="732">
        <v>0</v>
      </c>
      <c r="BT164" s="732">
        <v>0</v>
      </c>
      <c r="BU164" s="732">
        <v>0</v>
      </c>
      <c r="BV164" s="732">
        <v>0</v>
      </c>
      <c r="BW164" s="732">
        <v>0</v>
      </c>
      <c r="BX164" s="732">
        <v>0</v>
      </c>
      <c r="BY164" s="732">
        <v>0</v>
      </c>
      <c r="BZ164" s="732">
        <v>0</v>
      </c>
      <c r="CA164" s="732">
        <v>527.76700000000005</v>
      </c>
      <c r="CB164" s="732">
        <v>527767</v>
      </c>
      <c r="CC164" s="732">
        <v>0</v>
      </c>
      <c r="CG164" s="732">
        <v>0</v>
      </c>
      <c r="CH164" s="732">
        <v>2911012</v>
      </c>
      <c r="CI164" s="732">
        <v>0</v>
      </c>
      <c r="CJ164" s="732">
        <v>4</v>
      </c>
      <c r="CK164" s="732">
        <v>0</v>
      </c>
      <c r="CL164" s="732">
        <v>0</v>
      </c>
      <c r="CN164" s="732">
        <v>0</v>
      </c>
      <c r="CO164" s="732">
        <v>1</v>
      </c>
      <c r="CP164" s="732">
        <v>0</v>
      </c>
      <c r="CQ164" s="732">
        <v>156.75</v>
      </c>
      <c r="CR164" s="732">
        <v>12682.02</v>
      </c>
      <c r="CS164" s="732">
        <v>0</v>
      </c>
      <c r="CT164" s="732">
        <v>0</v>
      </c>
      <c r="CU164" s="732">
        <v>0</v>
      </c>
      <c r="CV164" s="732">
        <v>0</v>
      </c>
      <c r="CW164" s="732">
        <v>0</v>
      </c>
      <c r="CX164" s="732">
        <v>0</v>
      </c>
      <c r="CY164" s="732">
        <v>0</v>
      </c>
      <c r="CZ164" s="732">
        <v>0</v>
      </c>
      <c r="DA164" s="732">
        <v>1</v>
      </c>
      <c r="DB164" s="732">
        <v>92334300</v>
      </c>
      <c r="DC164" s="732">
        <v>0</v>
      </c>
      <c r="DD164" s="732">
        <v>0</v>
      </c>
      <c r="DE164" s="732">
        <v>9180948</v>
      </c>
      <c r="DF164" s="732">
        <v>9180948</v>
      </c>
      <c r="DG164" s="732">
        <v>7018</v>
      </c>
      <c r="DH164" s="732">
        <v>0</v>
      </c>
      <c r="DI164" s="732">
        <v>0</v>
      </c>
      <c r="DK164" s="732">
        <v>5392</v>
      </c>
      <c r="DL164" s="732">
        <v>0</v>
      </c>
      <c r="DM164" s="732">
        <v>7665615</v>
      </c>
      <c r="DN164" s="732">
        <v>0</v>
      </c>
      <c r="DO164" s="732">
        <v>0</v>
      </c>
      <c r="DP164" s="732">
        <v>0</v>
      </c>
      <c r="DQ164" s="732">
        <v>0</v>
      </c>
      <c r="DR164" s="732">
        <v>0</v>
      </c>
      <c r="DS164" s="732">
        <v>0</v>
      </c>
      <c r="DT164" s="732">
        <v>0</v>
      </c>
      <c r="DU164" s="732">
        <v>0</v>
      </c>
      <c r="DV164" s="732">
        <v>0</v>
      </c>
      <c r="DW164" s="732">
        <v>0</v>
      </c>
      <c r="DX164" s="732">
        <v>0</v>
      </c>
      <c r="DY164" s="732">
        <v>0</v>
      </c>
      <c r="DZ164" s="732">
        <v>0</v>
      </c>
      <c r="EA164" s="732">
        <v>0</v>
      </c>
      <c r="EB164" s="732">
        <v>0</v>
      </c>
      <c r="EC164" s="732">
        <v>381.28300000000002</v>
      </c>
      <c r="ED164" s="732">
        <v>2743369</v>
      </c>
      <c r="EE164" s="732">
        <v>0</v>
      </c>
      <c r="EF164" s="732">
        <v>0</v>
      </c>
      <c r="EG164" s="732">
        <v>0</v>
      </c>
      <c r="EH164" s="732">
        <v>4922246</v>
      </c>
      <c r="EI164" s="732">
        <v>0</v>
      </c>
      <c r="EJ164" s="732">
        <v>0</v>
      </c>
      <c r="EK164" s="732">
        <v>212.29400000000001</v>
      </c>
      <c r="EL164" s="732">
        <v>0</v>
      </c>
      <c r="EM164" s="732">
        <v>21.355</v>
      </c>
      <c r="EN164" s="732">
        <v>10.315000000000001</v>
      </c>
      <c r="EO164" s="732">
        <v>0</v>
      </c>
      <c r="EP164" s="732">
        <v>0</v>
      </c>
      <c r="EQ164" s="732">
        <v>243.964</v>
      </c>
      <c r="ER164" s="732">
        <v>0</v>
      </c>
      <c r="ES164" s="732">
        <v>752.52200000000005</v>
      </c>
      <c r="ET164" s="732">
        <v>318104</v>
      </c>
      <c r="EU164" s="732">
        <v>6024040</v>
      </c>
      <c r="EV164" s="732">
        <v>0</v>
      </c>
      <c r="EW164" s="732">
        <v>0</v>
      </c>
      <c r="EX164" s="732">
        <v>0</v>
      </c>
      <c r="EZ164" s="732">
        <v>105648487</v>
      </c>
      <c r="FA164" s="732">
        <v>0</v>
      </c>
      <c r="FB164" s="732">
        <v>111672527</v>
      </c>
      <c r="FC164" s="732">
        <v>0.97326799999999991</v>
      </c>
      <c r="FD164" s="732">
        <v>0</v>
      </c>
      <c r="FE164" s="732">
        <v>16299810</v>
      </c>
      <c r="FF164" s="732">
        <v>3472555</v>
      </c>
      <c r="FG164" s="732">
        <v>5.6818E-2</v>
      </c>
      <c r="FH164" s="732">
        <v>5.1494999999999999E-2</v>
      </c>
      <c r="FI164" s="732">
        <v>0</v>
      </c>
      <c r="FJ164" s="732">
        <v>0</v>
      </c>
      <c r="FK164" s="732">
        <v>21106.355</v>
      </c>
      <c r="FL164" s="732">
        <v>134355904</v>
      </c>
      <c r="FM164" s="732">
        <v>0</v>
      </c>
      <c r="FN164" s="732">
        <v>0</v>
      </c>
      <c r="FO164" s="732">
        <v>79</v>
      </c>
      <c r="FP164" s="732">
        <v>0</v>
      </c>
      <c r="FQ164" s="732">
        <v>79</v>
      </c>
      <c r="FR164" s="732">
        <v>79</v>
      </c>
      <c r="FS164" s="732">
        <v>0</v>
      </c>
      <c r="FT164" s="732">
        <v>0</v>
      </c>
      <c r="FU164" s="732">
        <v>0</v>
      </c>
      <c r="FV164" s="732">
        <v>0</v>
      </c>
      <c r="FW164" s="732">
        <v>0</v>
      </c>
      <c r="FX164" s="732">
        <v>0</v>
      </c>
      <c r="FY164" s="732">
        <v>0</v>
      </c>
      <c r="FZ164" s="732">
        <v>0</v>
      </c>
      <c r="GA164" s="732">
        <v>0</v>
      </c>
      <c r="GB164" s="732">
        <v>635785</v>
      </c>
      <c r="GC164" s="732">
        <v>635785</v>
      </c>
      <c r="GD164" s="732">
        <v>72</v>
      </c>
      <c r="GF164" s="732">
        <v>0</v>
      </c>
      <c r="GG164" s="732">
        <v>0</v>
      </c>
      <c r="GH164" s="732">
        <v>0</v>
      </c>
      <c r="GI164" s="732">
        <v>0</v>
      </c>
      <c r="GJ164" s="732">
        <v>0</v>
      </c>
      <c r="GK164" s="732">
        <v>5176</v>
      </c>
      <c r="GL164" s="732">
        <v>116386</v>
      </c>
      <c r="GM164" s="732">
        <v>0</v>
      </c>
      <c r="GN164" s="732">
        <v>45688</v>
      </c>
      <c r="GO164" s="732">
        <v>0</v>
      </c>
      <c r="GP164" s="732">
        <v>131444892</v>
      </c>
      <c r="GQ164" s="732">
        <v>131444892</v>
      </c>
      <c r="GR164" s="732">
        <v>0</v>
      </c>
      <c r="GS164" s="732">
        <v>0</v>
      </c>
      <c r="GT164" s="732">
        <v>0</v>
      </c>
      <c r="HB164" s="732">
        <v>292382768</v>
      </c>
      <c r="HC164" s="732">
        <v>4.6019999999999998E-2</v>
      </c>
      <c r="HD164" s="732">
        <v>2592908</v>
      </c>
      <c r="IE164" s="732">
        <v>0</v>
      </c>
    </row>
    <row r="165" spans="1:239" x14ac:dyDescent="0.2">
      <c r="A165" s="734">
        <v>226801</v>
      </c>
      <c r="B165" s="734">
        <v>31709</v>
      </c>
      <c r="C165" s="732">
        <v>35</v>
      </c>
      <c r="D165" s="732">
        <v>2021</v>
      </c>
      <c r="E165" s="732">
        <v>5392</v>
      </c>
      <c r="F165" s="732">
        <v>0</v>
      </c>
      <c r="G165" s="732">
        <v>2725.2180000000003</v>
      </c>
      <c r="H165" s="732">
        <v>2607.2660000000001</v>
      </c>
      <c r="I165" s="732">
        <v>2607.2660000000001</v>
      </c>
      <c r="J165" s="732">
        <v>2725.2180000000003</v>
      </c>
      <c r="K165" s="732">
        <v>0</v>
      </c>
      <c r="L165" s="732">
        <v>6541</v>
      </c>
      <c r="M165" s="732">
        <v>0</v>
      </c>
      <c r="N165" s="732">
        <v>0</v>
      </c>
      <c r="P165" s="732">
        <v>2783.7530000000002</v>
      </c>
      <c r="Q165" s="732">
        <v>0</v>
      </c>
      <c r="R165" s="732">
        <v>1145720</v>
      </c>
      <c r="S165" s="732">
        <v>411.57400000000001</v>
      </c>
      <c r="U165" s="732">
        <v>801467</v>
      </c>
      <c r="V165" s="732">
        <v>102.03700000000001</v>
      </c>
      <c r="W165" s="732">
        <v>66742</v>
      </c>
      <c r="X165" s="732">
        <v>66742</v>
      </c>
      <c r="Z165" s="732">
        <v>0</v>
      </c>
      <c r="AA165" s="732">
        <v>1</v>
      </c>
      <c r="AB165" s="732">
        <v>1</v>
      </c>
      <c r="AC165" s="732">
        <v>0</v>
      </c>
      <c r="AD165" s="732" t="s">
        <v>318</v>
      </c>
      <c r="AE165" s="732">
        <v>0</v>
      </c>
      <c r="AH165" s="732">
        <v>0</v>
      </c>
      <c r="AI165" s="732">
        <v>0</v>
      </c>
      <c r="AJ165" s="732">
        <v>5104</v>
      </c>
      <c r="AK165" s="732" t="s">
        <v>787</v>
      </c>
      <c r="AL165" s="732" t="s">
        <v>102</v>
      </c>
      <c r="AM165" s="732">
        <v>0</v>
      </c>
      <c r="AN165" s="732">
        <v>0</v>
      </c>
      <c r="AO165" s="732">
        <v>0</v>
      </c>
      <c r="AP165" s="732">
        <v>0</v>
      </c>
      <c r="AQ165" s="732">
        <v>0</v>
      </c>
      <c r="AR165" s="732">
        <v>0</v>
      </c>
      <c r="AS165" s="732">
        <v>0</v>
      </c>
      <c r="AT165" s="732">
        <v>0</v>
      </c>
      <c r="AU165" s="732">
        <v>0</v>
      </c>
      <c r="AV165" s="732">
        <v>-244447</v>
      </c>
      <c r="AW165" s="732">
        <v>24584731</v>
      </c>
      <c r="AX165" s="732">
        <v>23913219</v>
      </c>
      <c r="AY165" s="732">
        <v>15235653</v>
      </c>
      <c r="AZ165" s="732">
        <v>1327616</v>
      </c>
      <c r="BA165" s="732">
        <v>0</v>
      </c>
      <c r="BB165" s="732">
        <v>0</v>
      </c>
      <c r="BC165" s="732">
        <v>0</v>
      </c>
      <c r="BD165" s="732">
        <v>0</v>
      </c>
      <c r="BE165" s="732">
        <v>0</v>
      </c>
      <c r="BF165" s="732">
        <v>20640428</v>
      </c>
      <c r="BG165" s="732">
        <v>0</v>
      </c>
      <c r="BH165" s="732">
        <v>661.44</v>
      </c>
      <c r="BI165" s="732">
        <v>181896</v>
      </c>
      <c r="BJ165" s="732">
        <v>12</v>
      </c>
      <c r="BK165" s="732">
        <v>0</v>
      </c>
      <c r="BL165" s="732">
        <v>0</v>
      </c>
      <c r="BM165" s="732">
        <v>0</v>
      </c>
      <c r="BN165" s="732">
        <v>0</v>
      </c>
      <c r="BO165" s="732">
        <v>0</v>
      </c>
      <c r="BP165" s="732">
        <v>0</v>
      </c>
      <c r="BQ165" s="732">
        <v>5392</v>
      </c>
      <c r="BR165" s="732">
        <v>1</v>
      </c>
      <c r="BS165" s="732">
        <v>0</v>
      </c>
      <c r="BT165" s="732">
        <v>0</v>
      </c>
      <c r="BU165" s="732">
        <v>0</v>
      </c>
      <c r="BV165" s="732">
        <v>0</v>
      </c>
      <c r="BW165" s="732">
        <v>0</v>
      </c>
      <c r="BX165" s="732">
        <v>0</v>
      </c>
      <c r="BY165" s="732">
        <v>0</v>
      </c>
      <c r="BZ165" s="732">
        <v>0</v>
      </c>
      <c r="CA165" s="732">
        <v>0</v>
      </c>
      <c r="CB165" s="732">
        <v>0</v>
      </c>
      <c r="CC165" s="732">
        <v>0</v>
      </c>
      <c r="CG165" s="732">
        <v>0</v>
      </c>
      <c r="CH165" s="732">
        <v>489616</v>
      </c>
      <c r="CI165" s="732">
        <v>0</v>
      </c>
      <c r="CJ165" s="732">
        <v>4</v>
      </c>
      <c r="CK165" s="732">
        <v>0</v>
      </c>
      <c r="CL165" s="732">
        <v>0</v>
      </c>
      <c r="CN165" s="732">
        <v>0</v>
      </c>
      <c r="CO165" s="732">
        <v>1</v>
      </c>
      <c r="CP165" s="732">
        <v>0</v>
      </c>
      <c r="CQ165" s="732">
        <v>0</v>
      </c>
      <c r="CR165" s="732">
        <v>2738.9250000000002</v>
      </c>
      <c r="CS165" s="732">
        <v>0</v>
      </c>
      <c r="CT165" s="732">
        <v>0</v>
      </c>
      <c r="CU165" s="732">
        <v>0</v>
      </c>
      <c r="CV165" s="732">
        <v>0</v>
      </c>
      <c r="CW165" s="732">
        <v>0</v>
      </c>
      <c r="CX165" s="732">
        <v>0</v>
      </c>
      <c r="CY165" s="732">
        <v>0</v>
      </c>
      <c r="CZ165" s="732">
        <v>0</v>
      </c>
      <c r="DA165" s="732">
        <v>1</v>
      </c>
      <c r="DB165" s="732">
        <v>17054127</v>
      </c>
      <c r="DC165" s="732">
        <v>0</v>
      </c>
      <c r="DD165" s="732">
        <v>0</v>
      </c>
      <c r="DE165" s="732">
        <v>1898630</v>
      </c>
      <c r="DF165" s="732">
        <v>1898630</v>
      </c>
      <c r="DG165" s="732">
        <v>1451.33</v>
      </c>
      <c r="DH165" s="732">
        <v>0</v>
      </c>
      <c r="DI165" s="732">
        <v>0</v>
      </c>
      <c r="DK165" s="732">
        <v>5392</v>
      </c>
      <c r="DL165" s="732">
        <v>0</v>
      </c>
      <c r="DM165" s="732">
        <v>1665087</v>
      </c>
      <c r="DN165" s="732">
        <v>0</v>
      </c>
      <c r="DO165" s="732">
        <v>0</v>
      </c>
      <c r="DP165" s="732">
        <v>0</v>
      </c>
      <c r="DQ165" s="732">
        <v>0</v>
      </c>
      <c r="DR165" s="732">
        <v>0</v>
      </c>
      <c r="DS165" s="732">
        <v>0</v>
      </c>
      <c r="DT165" s="732">
        <v>0</v>
      </c>
      <c r="DU165" s="732">
        <v>0</v>
      </c>
      <c r="DV165" s="732">
        <v>0</v>
      </c>
      <c r="DW165" s="732">
        <v>0</v>
      </c>
      <c r="DX165" s="732">
        <v>0</v>
      </c>
      <c r="DY165" s="732">
        <v>0</v>
      </c>
      <c r="DZ165" s="732">
        <v>0</v>
      </c>
      <c r="EA165" s="732">
        <v>0</v>
      </c>
      <c r="EB165" s="732">
        <v>0</v>
      </c>
      <c r="EC165" s="732">
        <v>61.426000000000002</v>
      </c>
      <c r="ED165" s="732">
        <v>441966</v>
      </c>
      <c r="EE165" s="732">
        <v>0</v>
      </c>
      <c r="EF165" s="732">
        <v>0</v>
      </c>
      <c r="EG165" s="732">
        <v>0</v>
      </c>
      <c r="EH165" s="732">
        <v>1133300</v>
      </c>
      <c r="EI165" s="732">
        <v>89821</v>
      </c>
      <c r="EJ165" s="732">
        <v>3.4330000000000003</v>
      </c>
      <c r="EK165" s="732">
        <v>43.06</v>
      </c>
      <c r="EL165" s="732">
        <v>0</v>
      </c>
      <c r="EM165" s="732">
        <v>8.6070000000000011</v>
      </c>
      <c r="EN165" s="732">
        <v>3.6520000000000001</v>
      </c>
      <c r="EO165" s="732">
        <v>0</v>
      </c>
      <c r="EP165" s="732">
        <v>0</v>
      </c>
      <c r="EQ165" s="732">
        <v>58.752000000000002</v>
      </c>
      <c r="ER165" s="732">
        <v>0</v>
      </c>
      <c r="ES165" s="732">
        <v>173.261</v>
      </c>
      <c r="ET165" s="732">
        <v>0</v>
      </c>
      <c r="EU165" s="732">
        <v>1327616</v>
      </c>
      <c r="EV165" s="732">
        <v>0</v>
      </c>
      <c r="EW165" s="732">
        <v>0</v>
      </c>
      <c r="EX165" s="732">
        <v>0</v>
      </c>
      <c r="EZ165" s="732">
        <v>20124634</v>
      </c>
      <c r="FA165" s="732">
        <v>0</v>
      </c>
      <c r="FB165" s="732">
        <v>21452250</v>
      </c>
      <c r="FC165" s="732">
        <v>0.97326799999999991</v>
      </c>
      <c r="FD165" s="732">
        <v>0</v>
      </c>
      <c r="FE165" s="732">
        <v>3123208</v>
      </c>
      <c r="FF165" s="732">
        <v>665377</v>
      </c>
      <c r="FG165" s="732">
        <v>5.6818E-2</v>
      </c>
      <c r="FH165" s="732">
        <v>5.1494999999999999E-2</v>
      </c>
      <c r="FI165" s="732">
        <v>0</v>
      </c>
      <c r="FJ165" s="732">
        <v>0</v>
      </c>
      <c r="FK165" s="732">
        <v>4044.1910000000003</v>
      </c>
      <c r="FL165" s="732">
        <v>25730451</v>
      </c>
      <c r="FM165" s="732">
        <v>0</v>
      </c>
      <c r="FN165" s="732">
        <v>0</v>
      </c>
      <c r="FO165" s="732">
        <v>63011</v>
      </c>
      <c r="FP165" s="732">
        <v>0</v>
      </c>
      <c r="FQ165" s="732">
        <v>63011</v>
      </c>
      <c r="FR165" s="732">
        <v>63011</v>
      </c>
      <c r="FS165" s="732">
        <v>0</v>
      </c>
      <c r="FT165" s="732">
        <v>0</v>
      </c>
      <c r="FU165" s="732">
        <v>0</v>
      </c>
      <c r="FV165" s="732">
        <v>0</v>
      </c>
      <c r="FW165" s="732">
        <v>0</v>
      </c>
      <c r="FX165" s="732">
        <v>0</v>
      </c>
      <c r="FY165" s="732">
        <v>0</v>
      </c>
      <c r="FZ165" s="732">
        <v>0</v>
      </c>
      <c r="GA165" s="732">
        <v>0</v>
      </c>
      <c r="GB165" s="732">
        <v>522757</v>
      </c>
      <c r="GC165" s="732">
        <v>522757</v>
      </c>
      <c r="GD165" s="732">
        <v>59.2</v>
      </c>
      <c r="GF165" s="732">
        <v>0</v>
      </c>
      <c r="GG165" s="732">
        <v>0</v>
      </c>
      <c r="GH165" s="732">
        <v>0</v>
      </c>
      <c r="GI165" s="732">
        <v>0</v>
      </c>
      <c r="GJ165" s="732">
        <v>0</v>
      </c>
      <c r="GK165" s="732">
        <v>4998</v>
      </c>
      <c r="GL165" s="732">
        <v>0</v>
      </c>
      <c r="GM165" s="732">
        <v>0</v>
      </c>
      <c r="GN165" s="732">
        <v>0</v>
      </c>
      <c r="GO165" s="732">
        <v>0</v>
      </c>
      <c r="GP165" s="732">
        <v>25240835</v>
      </c>
      <c r="GQ165" s="732">
        <v>25240835</v>
      </c>
      <c r="GR165" s="732">
        <v>0</v>
      </c>
      <c r="GS165" s="732">
        <v>0</v>
      </c>
      <c r="GT165" s="732">
        <v>0</v>
      </c>
      <c r="HB165" s="732">
        <v>292382768</v>
      </c>
      <c r="HC165" s="732">
        <v>4.6019999999999998E-2</v>
      </c>
      <c r="HD165" s="732">
        <v>489616</v>
      </c>
      <c r="IE165" s="732">
        <v>0</v>
      </c>
    </row>
    <row r="166" spans="1:239" x14ac:dyDescent="0.2">
      <c r="A166" s="734">
        <v>227803</v>
      </c>
      <c r="B166" s="734">
        <v>31709</v>
      </c>
      <c r="C166" s="732">
        <v>35</v>
      </c>
      <c r="D166" s="732">
        <v>2021</v>
      </c>
      <c r="E166" s="732">
        <v>5392</v>
      </c>
      <c r="F166" s="732">
        <v>0</v>
      </c>
      <c r="G166" s="732">
        <v>1817.7350000000001</v>
      </c>
      <c r="H166" s="732">
        <v>1715.472</v>
      </c>
      <c r="I166" s="732">
        <v>1715.472</v>
      </c>
      <c r="J166" s="732">
        <v>1817.7350000000001</v>
      </c>
      <c r="K166" s="732">
        <v>0</v>
      </c>
      <c r="L166" s="732">
        <v>6541</v>
      </c>
      <c r="M166" s="732">
        <v>0</v>
      </c>
      <c r="N166" s="732">
        <v>0</v>
      </c>
      <c r="P166" s="732">
        <v>1776.9580000000001</v>
      </c>
      <c r="Q166" s="732">
        <v>0</v>
      </c>
      <c r="R166" s="732">
        <v>731350</v>
      </c>
      <c r="S166" s="732">
        <v>411.57400000000001</v>
      </c>
      <c r="U166" s="732">
        <v>511602</v>
      </c>
      <c r="V166" s="732">
        <v>706.10900000000004</v>
      </c>
      <c r="W166" s="732">
        <v>461866</v>
      </c>
      <c r="X166" s="732">
        <v>461866</v>
      </c>
      <c r="Z166" s="732">
        <v>0</v>
      </c>
      <c r="AA166" s="732">
        <v>1</v>
      </c>
      <c r="AB166" s="732">
        <v>1</v>
      </c>
      <c r="AC166" s="732">
        <v>0</v>
      </c>
      <c r="AD166" s="732" t="s">
        <v>318</v>
      </c>
      <c r="AE166" s="732">
        <v>0</v>
      </c>
      <c r="AH166" s="732">
        <v>0</v>
      </c>
      <c r="AI166" s="732">
        <v>0</v>
      </c>
      <c r="AJ166" s="732">
        <v>5104</v>
      </c>
      <c r="AK166" s="732" t="s">
        <v>787</v>
      </c>
      <c r="AL166" s="732" t="s">
        <v>368</v>
      </c>
      <c r="AM166" s="732">
        <v>0</v>
      </c>
      <c r="AN166" s="732">
        <v>0</v>
      </c>
      <c r="AO166" s="732">
        <v>0</v>
      </c>
      <c r="AP166" s="732">
        <v>0</v>
      </c>
      <c r="AQ166" s="732">
        <v>0</v>
      </c>
      <c r="AR166" s="732">
        <v>0</v>
      </c>
      <c r="AS166" s="732">
        <v>0</v>
      </c>
      <c r="AT166" s="732">
        <v>0</v>
      </c>
      <c r="AU166" s="732">
        <v>0</v>
      </c>
      <c r="AV166" s="732">
        <v>-224657</v>
      </c>
      <c r="AW166" s="732">
        <v>17757077</v>
      </c>
      <c r="AX166" s="732">
        <v>17325333</v>
      </c>
      <c r="AY166" s="732">
        <v>10865590</v>
      </c>
      <c r="AZ166" s="732">
        <v>800100</v>
      </c>
      <c r="BA166" s="732">
        <v>71.832999999999998</v>
      </c>
      <c r="BB166" s="732">
        <v>0</v>
      </c>
      <c r="BC166" s="732">
        <v>0</v>
      </c>
      <c r="BD166" s="732">
        <v>0</v>
      </c>
      <c r="BE166" s="732">
        <v>0</v>
      </c>
      <c r="BF166" s="732">
        <v>14910335</v>
      </c>
      <c r="BG166" s="732">
        <v>0</v>
      </c>
      <c r="BH166" s="732">
        <v>250</v>
      </c>
      <c r="BI166" s="732">
        <v>68750</v>
      </c>
      <c r="BJ166" s="732">
        <v>12</v>
      </c>
      <c r="BK166" s="732">
        <v>0</v>
      </c>
      <c r="BL166" s="732">
        <v>0</v>
      </c>
      <c r="BM166" s="732">
        <v>0</v>
      </c>
      <c r="BN166" s="732">
        <v>0</v>
      </c>
      <c r="BO166" s="732">
        <v>0</v>
      </c>
      <c r="BP166" s="732">
        <v>0</v>
      </c>
      <c r="BQ166" s="732">
        <v>5392</v>
      </c>
      <c r="BR166" s="732">
        <v>1</v>
      </c>
      <c r="BS166" s="732">
        <v>0</v>
      </c>
      <c r="BT166" s="732">
        <v>0</v>
      </c>
      <c r="BU166" s="732">
        <v>0</v>
      </c>
      <c r="BV166" s="732">
        <v>0</v>
      </c>
      <c r="BW166" s="732">
        <v>0</v>
      </c>
      <c r="BX166" s="732">
        <v>0</v>
      </c>
      <c r="BY166" s="732">
        <v>0</v>
      </c>
      <c r="BZ166" s="732">
        <v>0</v>
      </c>
      <c r="CA166" s="732">
        <v>0</v>
      </c>
      <c r="CB166" s="732">
        <v>0</v>
      </c>
      <c r="CC166" s="732">
        <v>0</v>
      </c>
      <c r="CG166" s="732">
        <v>0</v>
      </c>
      <c r="CH166" s="732">
        <v>362994</v>
      </c>
      <c r="CI166" s="732">
        <v>0</v>
      </c>
      <c r="CJ166" s="732">
        <v>4</v>
      </c>
      <c r="CK166" s="732">
        <v>0</v>
      </c>
      <c r="CL166" s="732">
        <v>0</v>
      </c>
      <c r="CN166" s="732">
        <v>0</v>
      </c>
      <c r="CO166" s="732">
        <v>1</v>
      </c>
      <c r="CP166" s="732">
        <v>0</v>
      </c>
      <c r="CQ166" s="732">
        <v>2</v>
      </c>
      <c r="CR166" s="732">
        <v>1734.1130000000001</v>
      </c>
      <c r="CS166" s="732">
        <v>0</v>
      </c>
      <c r="CT166" s="732">
        <v>0</v>
      </c>
      <c r="CU166" s="732">
        <v>0</v>
      </c>
      <c r="CV166" s="732">
        <v>0</v>
      </c>
      <c r="CW166" s="732">
        <v>0</v>
      </c>
      <c r="CX166" s="732">
        <v>0</v>
      </c>
      <c r="CY166" s="732">
        <v>0</v>
      </c>
      <c r="CZ166" s="732">
        <v>0</v>
      </c>
      <c r="DA166" s="732">
        <v>1</v>
      </c>
      <c r="DB166" s="732">
        <v>11220902</v>
      </c>
      <c r="DC166" s="732">
        <v>0</v>
      </c>
      <c r="DD166" s="732">
        <v>0</v>
      </c>
      <c r="DE166" s="732">
        <v>1894051</v>
      </c>
      <c r="DF166" s="732">
        <v>1894051</v>
      </c>
      <c r="DG166" s="732">
        <v>1447.83</v>
      </c>
      <c r="DH166" s="732">
        <v>0</v>
      </c>
      <c r="DI166" s="732">
        <v>0</v>
      </c>
      <c r="DK166" s="732">
        <v>5392</v>
      </c>
      <c r="DL166" s="732">
        <v>0</v>
      </c>
      <c r="DM166" s="732">
        <v>1345681</v>
      </c>
      <c r="DN166" s="732">
        <v>0</v>
      </c>
      <c r="DO166" s="732">
        <v>0</v>
      </c>
      <c r="DP166" s="732">
        <v>0</v>
      </c>
      <c r="DQ166" s="732">
        <v>0</v>
      </c>
      <c r="DR166" s="732">
        <v>0</v>
      </c>
      <c r="DS166" s="732">
        <v>0</v>
      </c>
      <c r="DT166" s="732">
        <v>0</v>
      </c>
      <c r="DU166" s="732">
        <v>0</v>
      </c>
      <c r="DV166" s="732">
        <v>0</v>
      </c>
      <c r="DW166" s="732">
        <v>0</v>
      </c>
      <c r="DX166" s="732">
        <v>0</v>
      </c>
      <c r="DY166" s="732">
        <v>0</v>
      </c>
      <c r="DZ166" s="732">
        <v>0</v>
      </c>
      <c r="EA166" s="732">
        <v>0</v>
      </c>
      <c r="EB166" s="732">
        <v>0</v>
      </c>
      <c r="EC166" s="732">
        <v>26.461000000000002</v>
      </c>
      <c r="ED166" s="732">
        <v>190390</v>
      </c>
      <c r="EE166" s="732">
        <v>0</v>
      </c>
      <c r="EF166" s="732">
        <v>0</v>
      </c>
      <c r="EG166" s="732">
        <v>0</v>
      </c>
      <c r="EH166" s="732">
        <v>1155291</v>
      </c>
      <c r="EI166" s="732">
        <v>0</v>
      </c>
      <c r="EJ166" s="732">
        <v>0</v>
      </c>
      <c r="EK166" s="732">
        <v>44.688000000000002</v>
      </c>
      <c r="EL166" s="732">
        <v>0</v>
      </c>
      <c r="EM166" s="732">
        <v>10.158000000000001</v>
      </c>
      <c r="EN166" s="732">
        <v>2.4170000000000003</v>
      </c>
      <c r="EO166" s="732">
        <v>0</v>
      </c>
      <c r="EP166" s="732">
        <v>0</v>
      </c>
      <c r="EQ166" s="732">
        <v>57.263000000000005</v>
      </c>
      <c r="ER166" s="732">
        <v>0</v>
      </c>
      <c r="ES166" s="732">
        <v>176.62300000000002</v>
      </c>
      <c r="ET166" s="732">
        <v>36417</v>
      </c>
      <c r="EU166" s="732">
        <v>800100</v>
      </c>
      <c r="EV166" s="732">
        <v>0</v>
      </c>
      <c r="EW166" s="732">
        <v>0</v>
      </c>
      <c r="EX166" s="732">
        <v>0</v>
      </c>
      <c r="EZ166" s="732">
        <v>14588516</v>
      </c>
      <c r="FA166" s="732">
        <v>0</v>
      </c>
      <c r="FB166" s="732">
        <v>15388616</v>
      </c>
      <c r="FC166" s="732">
        <v>0.97326799999999991</v>
      </c>
      <c r="FD166" s="732">
        <v>0</v>
      </c>
      <c r="FE166" s="732">
        <v>2256159</v>
      </c>
      <c r="FF166" s="732">
        <v>480658</v>
      </c>
      <c r="FG166" s="732">
        <v>5.6818E-2</v>
      </c>
      <c r="FH166" s="732">
        <v>5.1494999999999999E-2</v>
      </c>
      <c r="FI166" s="732">
        <v>0</v>
      </c>
      <c r="FJ166" s="732">
        <v>0</v>
      </c>
      <c r="FK166" s="732">
        <v>2921.4630000000002</v>
      </c>
      <c r="FL166" s="732">
        <v>18488427</v>
      </c>
      <c r="FM166" s="732">
        <v>0</v>
      </c>
      <c r="FN166" s="732">
        <v>0</v>
      </c>
      <c r="FO166" s="732">
        <v>0</v>
      </c>
      <c r="FP166" s="732">
        <v>0</v>
      </c>
      <c r="FQ166" s="732">
        <v>0</v>
      </c>
      <c r="FR166" s="732">
        <v>0</v>
      </c>
      <c r="FS166" s="732">
        <v>0</v>
      </c>
      <c r="FT166" s="732">
        <v>0</v>
      </c>
      <c r="FU166" s="732">
        <v>0</v>
      </c>
      <c r="FV166" s="732">
        <v>0</v>
      </c>
      <c r="FW166" s="732">
        <v>0</v>
      </c>
      <c r="FX166" s="732">
        <v>0</v>
      </c>
      <c r="FY166" s="732">
        <v>0</v>
      </c>
      <c r="FZ166" s="732">
        <v>0</v>
      </c>
      <c r="GA166" s="732">
        <v>0</v>
      </c>
      <c r="GB166" s="732">
        <v>397366</v>
      </c>
      <c r="GC166" s="732">
        <v>397366</v>
      </c>
      <c r="GD166" s="732">
        <v>45</v>
      </c>
      <c r="GF166" s="732">
        <v>0</v>
      </c>
      <c r="GG166" s="732">
        <v>0</v>
      </c>
      <c r="GH166" s="732">
        <v>0</v>
      </c>
      <c r="GI166" s="732">
        <v>0</v>
      </c>
      <c r="GJ166" s="732">
        <v>0</v>
      </c>
      <c r="GK166" s="732">
        <v>5240</v>
      </c>
      <c r="GL166" s="732">
        <v>5584</v>
      </c>
      <c r="GM166" s="732">
        <v>0</v>
      </c>
      <c r="GN166" s="732">
        <v>0</v>
      </c>
      <c r="GO166" s="732">
        <v>0</v>
      </c>
      <c r="GP166" s="732">
        <v>18125433</v>
      </c>
      <c r="GQ166" s="732">
        <v>18125433</v>
      </c>
      <c r="GR166" s="732">
        <v>0</v>
      </c>
      <c r="GS166" s="732">
        <v>0</v>
      </c>
      <c r="GT166" s="732">
        <v>0</v>
      </c>
      <c r="HB166" s="732">
        <v>292382768</v>
      </c>
      <c r="HC166" s="732">
        <v>4.6019999999999998E-2</v>
      </c>
      <c r="HD166" s="732">
        <v>326577</v>
      </c>
      <c r="IE166" s="732">
        <v>0</v>
      </c>
    </row>
    <row r="167" spans="1:239" x14ac:dyDescent="0.2">
      <c r="A167" s="734">
        <v>227804</v>
      </c>
      <c r="B167" s="734">
        <v>31709</v>
      </c>
      <c r="C167" s="732">
        <v>35</v>
      </c>
      <c r="D167" s="732">
        <v>2021</v>
      </c>
      <c r="E167" s="732">
        <v>5392</v>
      </c>
      <c r="F167" s="732">
        <v>0</v>
      </c>
      <c r="G167" s="732">
        <v>994.63</v>
      </c>
      <c r="H167" s="732">
        <v>959.83400000000006</v>
      </c>
      <c r="I167" s="732">
        <v>959.83400000000006</v>
      </c>
      <c r="J167" s="732">
        <v>994.63</v>
      </c>
      <c r="K167" s="732">
        <v>0</v>
      </c>
      <c r="L167" s="732">
        <v>6541</v>
      </c>
      <c r="M167" s="732">
        <v>0</v>
      </c>
      <c r="N167" s="732">
        <v>0</v>
      </c>
      <c r="P167" s="732">
        <v>978.78500000000008</v>
      </c>
      <c r="Q167" s="732">
        <v>0</v>
      </c>
      <c r="R167" s="732">
        <v>402842</v>
      </c>
      <c r="S167" s="732">
        <v>411.57400000000001</v>
      </c>
      <c r="U167" s="732">
        <v>281801</v>
      </c>
      <c r="V167" s="732">
        <v>203.63300000000001</v>
      </c>
      <c r="W167" s="732">
        <v>133196</v>
      </c>
      <c r="X167" s="732">
        <v>133196</v>
      </c>
      <c r="Z167" s="732">
        <v>0</v>
      </c>
      <c r="AA167" s="732">
        <v>1</v>
      </c>
      <c r="AB167" s="732">
        <v>1</v>
      </c>
      <c r="AC167" s="732">
        <v>0</v>
      </c>
      <c r="AD167" s="732" t="s">
        <v>318</v>
      </c>
      <c r="AE167" s="732">
        <v>0</v>
      </c>
      <c r="AH167" s="732">
        <v>0</v>
      </c>
      <c r="AI167" s="732">
        <v>0</v>
      </c>
      <c r="AJ167" s="732">
        <v>5104</v>
      </c>
      <c r="AK167" s="732" t="s">
        <v>787</v>
      </c>
      <c r="AL167" s="732" t="s">
        <v>80</v>
      </c>
      <c r="AM167" s="732">
        <v>0</v>
      </c>
      <c r="AN167" s="732">
        <v>0</v>
      </c>
      <c r="AO167" s="732">
        <v>0</v>
      </c>
      <c r="AP167" s="732">
        <v>0</v>
      </c>
      <c r="AQ167" s="732">
        <v>0</v>
      </c>
      <c r="AR167" s="732">
        <v>0</v>
      </c>
      <c r="AS167" s="732">
        <v>0</v>
      </c>
      <c r="AT167" s="732">
        <v>0</v>
      </c>
      <c r="AU167" s="732">
        <v>0</v>
      </c>
      <c r="AV167" s="732">
        <v>-14140</v>
      </c>
      <c r="AW167" s="732">
        <v>8912300</v>
      </c>
      <c r="AX167" s="732">
        <v>8662653</v>
      </c>
      <c r="AY167" s="732">
        <v>5179509</v>
      </c>
      <c r="AZ167" s="732">
        <v>473792</v>
      </c>
      <c r="BA167" s="732">
        <v>0</v>
      </c>
      <c r="BB167" s="732">
        <v>9105</v>
      </c>
      <c r="BC167" s="732">
        <v>9105</v>
      </c>
      <c r="BD167" s="732">
        <v>11.6</v>
      </c>
      <c r="BE167" s="732">
        <v>0</v>
      </c>
      <c r="BF167" s="732">
        <v>7485847</v>
      </c>
      <c r="BG167" s="732">
        <v>0</v>
      </c>
      <c r="BH167" s="732">
        <v>258</v>
      </c>
      <c r="BI167" s="732">
        <v>70950</v>
      </c>
      <c r="BJ167" s="732">
        <v>12</v>
      </c>
      <c r="BK167" s="732">
        <v>0</v>
      </c>
      <c r="BL167" s="732">
        <v>0</v>
      </c>
      <c r="BM167" s="732">
        <v>0</v>
      </c>
      <c r="BN167" s="732">
        <v>0</v>
      </c>
      <c r="BO167" s="732">
        <v>0</v>
      </c>
      <c r="BP167" s="732">
        <v>0</v>
      </c>
      <c r="BQ167" s="732">
        <v>5392</v>
      </c>
      <c r="BR167" s="732">
        <v>1</v>
      </c>
      <c r="BS167" s="732">
        <v>0</v>
      </c>
      <c r="BT167" s="732">
        <v>0</v>
      </c>
      <c r="BU167" s="732">
        <v>0</v>
      </c>
      <c r="BV167" s="732">
        <v>0</v>
      </c>
      <c r="BW167" s="732">
        <v>0</v>
      </c>
      <c r="BX167" s="732">
        <v>0</v>
      </c>
      <c r="BY167" s="732">
        <v>0</v>
      </c>
      <c r="BZ167" s="732">
        <v>0</v>
      </c>
      <c r="CA167" s="732">
        <v>0</v>
      </c>
      <c r="CB167" s="732">
        <v>0</v>
      </c>
      <c r="CC167" s="732">
        <v>0</v>
      </c>
      <c r="CG167" s="732">
        <v>0</v>
      </c>
      <c r="CH167" s="732">
        <v>178697</v>
      </c>
      <c r="CI167" s="732">
        <v>0</v>
      </c>
      <c r="CJ167" s="732">
        <v>4</v>
      </c>
      <c r="CK167" s="732">
        <v>0</v>
      </c>
      <c r="CL167" s="732">
        <v>0</v>
      </c>
      <c r="CN167" s="732">
        <v>0</v>
      </c>
      <c r="CO167" s="732">
        <v>1</v>
      </c>
      <c r="CP167" s="732">
        <v>0</v>
      </c>
      <c r="CQ167" s="732">
        <v>0</v>
      </c>
      <c r="CR167" s="732">
        <v>965.25200000000007</v>
      </c>
      <c r="CS167" s="732">
        <v>0</v>
      </c>
      <c r="CT167" s="732">
        <v>0</v>
      </c>
      <c r="CU167" s="732">
        <v>0</v>
      </c>
      <c r="CV167" s="732">
        <v>0</v>
      </c>
      <c r="CW167" s="732">
        <v>0</v>
      </c>
      <c r="CX167" s="732">
        <v>0</v>
      </c>
      <c r="CY167" s="732">
        <v>0</v>
      </c>
      <c r="CZ167" s="732">
        <v>0</v>
      </c>
      <c r="DA167" s="732">
        <v>1</v>
      </c>
      <c r="DB167" s="732">
        <v>6278274</v>
      </c>
      <c r="DC167" s="732">
        <v>0</v>
      </c>
      <c r="DD167" s="732">
        <v>0</v>
      </c>
      <c r="DE167" s="732">
        <v>438247</v>
      </c>
      <c r="DF167" s="732">
        <v>438247</v>
      </c>
      <c r="DG167" s="732">
        <v>335</v>
      </c>
      <c r="DH167" s="732">
        <v>0</v>
      </c>
      <c r="DI167" s="732">
        <v>0</v>
      </c>
      <c r="DK167" s="732">
        <v>5392</v>
      </c>
      <c r="DL167" s="732">
        <v>0</v>
      </c>
      <c r="DM167" s="732">
        <v>735499</v>
      </c>
      <c r="DN167" s="732">
        <v>0</v>
      </c>
      <c r="DO167" s="732">
        <v>0</v>
      </c>
      <c r="DP167" s="732">
        <v>0</v>
      </c>
      <c r="DQ167" s="732">
        <v>0</v>
      </c>
      <c r="DR167" s="732">
        <v>0</v>
      </c>
      <c r="DS167" s="732">
        <v>0</v>
      </c>
      <c r="DT167" s="732">
        <v>0</v>
      </c>
      <c r="DU167" s="732">
        <v>0</v>
      </c>
      <c r="DV167" s="732">
        <v>0</v>
      </c>
      <c r="DW167" s="732">
        <v>0</v>
      </c>
      <c r="DX167" s="732">
        <v>0</v>
      </c>
      <c r="DY167" s="732">
        <v>0</v>
      </c>
      <c r="DZ167" s="732">
        <v>0</v>
      </c>
      <c r="EA167" s="732">
        <v>0</v>
      </c>
      <c r="EB167" s="732">
        <v>0</v>
      </c>
      <c r="EC167" s="732">
        <v>33.923999999999999</v>
      </c>
      <c r="ED167" s="732">
        <v>244087</v>
      </c>
      <c r="EE167" s="732">
        <v>0</v>
      </c>
      <c r="EF167" s="732">
        <v>0</v>
      </c>
      <c r="EG167" s="732">
        <v>0</v>
      </c>
      <c r="EH167" s="732">
        <v>491412</v>
      </c>
      <c r="EI167" s="732">
        <v>0</v>
      </c>
      <c r="EJ167" s="732">
        <v>0</v>
      </c>
      <c r="EK167" s="732">
        <v>19.983000000000001</v>
      </c>
      <c r="EL167" s="732">
        <v>0</v>
      </c>
      <c r="EM167" s="732">
        <v>1.9430000000000001</v>
      </c>
      <c r="EN167" s="732">
        <v>1.87</v>
      </c>
      <c r="EO167" s="732">
        <v>0</v>
      </c>
      <c r="EP167" s="732">
        <v>0</v>
      </c>
      <c r="EQ167" s="732">
        <v>23.795999999999999</v>
      </c>
      <c r="ER167" s="732">
        <v>0</v>
      </c>
      <c r="ES167" s="732">
        <v>75.128</v>
      </c>
      <c r="ET167" s="732">
        <v>0</v>
      </c>
      <c r="EU167" s="732">
        <v>473792</v>
      </c>
      <c r="EV167" s="732">
        <v>0</v>
      </c>
      <c r="EW167" s="732">
        <v>0</v>
      </c>
      <c r="EX167" s="732">
        <v>0</v>
      </c>
      <c r="EZ167" s="732">
        <v>7288613</v>
      </c>
      <c r="FA167" s="732">
        <v>0</v>
      </c>
      <c r="FB167" s="732">
        <v>7762405</v>
      </c>
      <c r="FC167" s="732">
        <v>0.97326799999999991</v>
      </c>
      <c r="FD167" s="732">
        <v>0</v>
      </c>
      <c r="FE167" s="732">
        <v>1132722</v>
      </c>
      <c r="FF167" s="732">
        <v>241318</v>
      </c>
      <c r="FG167" s="732">
        <v>5.6818E-2</v>
      </c>
      <c r="FH167" s="732">
        <v>5.1494999999999999E-2</v>
      </c>
      <c r="FI167" s="732">
        <v>0</v>
      </c>
      <c r="FJ167" s="732">
        <v>0</v>
      </c>
      <c r="FK167" s="732">
        <v>1466.7430000000002</v>
      </c>
      <c r="FL167" s="732">
        <v>9315142</v>
      </c>
      <c r="FM167" s="732">
        <v>0</v>
      </c>
      <c r="FN167" s="732">
        <v>0</v>
      </c>
      <c r="FO167" s="732">
        <v>0</v>
      </c>
      <c r="FP167" s="732">
        <v>0</v>
      </c>
      <c r="FQ167" s="732">
        <v>0</v>
      </c>
      <c r="FR167" s="732">
        <v>0</v>
      </c>
      <c r="FS167" s="732">
        <v>0</v>
      </c>
      <c r="FT167" s="732">
        <v>0</v>
      </c>
      <c r="FU167" s="732">
        <v>0</v>
      </c>
      <c r="FV167" s="732">
        <v>0</v>
      </c>
      <c r="FW167" s="732">
        <v>0</v>
      </c>
      <c r="FX167" s="732">
        <v>0</v>
      </c>
      <c r="FY167" s="732">
        <v>0</v>
      </c>
      <c r="FZ167" s="732">
        <v>0</v>
      </c>
      <c r="GA167" s="732">
        <v>0</v>
      </c>
      <c r="GB167" s="732">
        <v>97134</v>
      </c>
      <c r="GC167" s="732">
        <v>97134</v>
      </c>
      <c r="GD167" s="732">
        <v>11</v>
      </c>
      <c r="GF167" s="732">
        <v>0</v>
      </c>
      <c r="GG167" s="732">
        <v>0</v>
      </c>
      <c r="GH167" s="732">
        <v>0</v>
      </c>
      <c r="GI167" s="732">
        <v>0</v>
      </c>
      <c r="GJ167" s="732">
        <v>0</v>
      </c>
      <c r="GK167" s="732">
        <v>5205</v>
      </c>
      <c r="GL167" s="732">
        <v>20185</v>
      </c>
      <c r="GM167" s="732">
        <v>0</v>
      </c>
      <c r="GN167" s="732">
        <v>0</v>
      </c>
      <c r="GO167" s="732">
        <v>0</v>
      </c>
      <c r="GP167" s="732">
        <v>9136445</v>
      </c>
      <c r="GQ167" s="732">
        <v>9136445</v>
      </c>
      <c r="GR167" s="732">
        <v>0</v>
      </c>
      <c r="GS167" s="732">
        <v>0</v>
      </c>
      <c r="GT167" s="732">
        <v>0</v>
      </c>
      <c r="HB167" s="732">
        <v>292382768</v>
      </c>
      <c r="HC167" s="732">
        <v>4.6019999999999998E-2</v>
      </c>
      <c r="HD167" s="732">
        <v>178697</v>
      </c>
      <c r="IE167" s="732">
        <v>0</v>
      </c>
    </row>
    <row r="168" spans="1:239" x14ac:dyDescent="0.2">
      <c r="A168" s="734">
        <v>227805</v>
      </c>
      <c r="B168" s="734">
        <v>31709</v>
      </c>
      <c r="C168" s="732">
        <v>35</v>
      </c>
      <c r="D168" s="732">
        <v>2021</v>
      </c>
      <c r="E168" s="732">
        <v>5392</v>
      </c>
      <c r="F168" s="732">
        <v>0</v>
      </c>
      <c r="G168" s="732">
        <v>339.77800000000002</v>
      </c>
      <c r="H168" s="732">
        <v>328.82900000000001</v>
      </c>
      <c r="I168" s="732">
        <v>328.82900000000001</v>
      </c>
      <c r="J168" s="732">
        <v>339.77800000000002</v>
      </c>
      <c r="K168" s="732">
        <v>0</v>
      </c>
      <c r="L168" s="732">
        <v>6541</v>
      </c>
      <c r="M168" s="732">
        <v>0</v>
      </c>
      <c r="N168" s="732">
        <v>0</v>
      </c>
      <c r="P168" s="732">
        <v>337.56700000000001</v>
      </c>
      <c r="Q168" s="732">
        <v>0</v>
      </c>
      <c r="R168" s="732">
        <v>138934</v>
      </c>
      <c r="S168" s="732">
        <v>411.57400000000001</v>
      </c>
      <c r="U168" s="732">
        <v>97189</v>
      </c>
      <c r="V168" s="732">
        <v>0</v>
      </c>
      <c r="W168" s="732">
        <v>0</v>
      </c>
      <c r="X168" s="732">
        <v>0</v>
      </c>
      <c r="Z168" s="732">
        <v>0</v>
      </c>
      <c r="AA168" s="732">
        <v>1</v>
      </c>
      <c r="AB168" s="732">
        <v>1</v>
      </c>
      <c r="AC168" s="732">
        <v>0</v>
      </c>
      <c r="AD168" s="732" t="s">
        <v>318</v>
      </c>
      <c r="AE168" s="732">
        <v>0</v>
      </c>
      <c r="AH168" s="732">
        <v>0</v>
      </c>
      <c r="AI168" s="732">
        <v>0</v>
      </c>
      <c r="AJ168" s="732">
        <v>5104</v>
      </c>
      <c r="AK168" s="732" t="s">
        <v>787</v>
      </c>
      <c r="AL168" s="732" t="s">
        <v>81</v>
      </c>
      <c r="AM168" s="732">
        <v>0</v>
      </c>
      <c r="AN168" s="732">
        <v>0</v>
      </c>
      <c r="AO168" s="732">
        <v>0</v>
      </c>
      <c r="AP168" s="732">
        <v>0</v>
      </c>
      <c r="AQ168" s="732">
        <v>0</v>
      </c>
      <c r="AR168" s="732">
        <v>0</v>
      </c>
      <c r="AS168" s="732">
        <v>0</v>
      </c>
      <c r="AT168" s="732">
        <v>0</v>
      </c>
      <c r="AU168" s="732">
        <v>0</v>
      </c>
      <c r="AV168" s="732">
        <v>-124985</v>
      </c>
      <c r="AW168" s="732">
        <v>3235174</v>
      </c>
      <c r="AX168" s="732">
        <v>3164873</v>
      </c>
      <c r="AY168" s="732">
        <v>1960341</v>
      </c>
      <c r="AZ168" s="732">
        <v>142398</v>
      </c>
      <c r="BA168" s="732">
        <v>11.167</v>
      </c>
      <c r="BB168" s="732">
        <v>0</v>
      </c>
      <c r="BC168" s="732">
        <v>0</v>
      </c>
      <c r="BD168" s="732">
        <v>0</v>
      </c>
      <c r="BE168" s="732">
        <v>0</v>
      </c>
      <c r="BF168" s="732">
        <v>2728125</v>
      </c>
      <c r="BG168" s="732">
        <v>0</v>
      </c>
      <c r="BH168" s="732">
        <v>12.598000000000001</v>
      </c>
      <c r="BI168" s="732">
        <v>3464</v>
      </c>
      <c r="BJ168" s="732">
        <v>12</v>
      </c>
      <c r="BK168" s="732">
        <v>0</v>
      </c>
      <c r="BL168" s="732">
        <v>0</v>
      </c>
      <c r="BM168" s="732">
        <v>0</v>
      </c>
      <c r="BN168" s="732">
        <v>0</v>
      </c>
      <c r="BO168" s="732">
        <v>0</v>
      </c>
      <c r="BP168" s="732">
        <v>0</v>
      </c>
      <c r="BQ168" s="732">
        <v>5392</v>
      </c>
      <c r="BR168" s="732">
        <v>1</v>
      </c>
      <c r="BS168" s="732">
        <v>0</v>
      </c>
      <c r="BT168" s="732">
        <v>0</v>
      </c>
      <c r="BU168" s="732">
        <v>0</v>
      </c>
      <c r="BV168" s="732">
        <v>0</v>
      </c>
      <c r="BW168" s="732">
        <v>0</v>
      </c>
      <c r="BX168" s="732">
        <v>0</v>
      </c>
      <c r="BY168" s="732">
        <v>0</v>
      </c>
      <c r="BZ168" s="732">
        <v>0</v>
      </c>
      <c r="CA168" s="732">
        <v>0</v>
      </c>
      <c r="CB168" s="732">
        <v>0</v>
      </c>
      <c r="CC168" s="732">
        <v>0</v>
      </c>
      <c r="CG168" s="732">
        <v>0</v>
      </c>
      <c r="CH168" s="732">
        <v>66837</v>
      </c>
      <c r="CI168" s="732">
        <v>0</v>
      </c>
      <c r="CJ168" s="732">
        <v>4</v>
      </c>
      <c r="CK168" s="732">
        <v>0</v>
      </c>
      <c r="CL168" s="732">
        <v>0</v>
      </c>
      <c r="CN168" s="732">
        <v>0</v>
      </c>
      <c r="CO168" s="732">
        <v>1</v>
      </c>
      <c r="CP168" s="732">
        <v>0</v>
      </c>
      <c r="CQ168" s="732">
        <v>0.83300000000000007</v>
      </c>
      <c r="CR168" s="732">
        <v>322.67400000000004</v>
      </c>
      <c r="CS168" s="732">
        <v>0</v>
      </c>
      <c r="CT168" s="732">
        <v>0</v>
      </c>
      <c r="CU168" s="732">
        <v>0</v>
      </c>
      <c r="CV168" s="732">
        <v>0</v>
      </c>
      <c r="CW168" s="732">
        <v>0</v>
      </c>
      <c r="CX168" s="732">
        <v>0</v>
      </c>
      <c r="CY168" s="732">
        <v>0</v>
      </c>
      <c r="CZ168" s="732">
        <v>0</v>
      </c>
      <c r="DA168" s="732">
        <v>1</v>
      </c>
      <c r="DB168" s="732">
        <v>2150870</v>
      </c>
      <c r="DC168" s="732">
        <v>0</v>
      </c>
      <c r="DD168" s="732">
        <v>0</v>
      </c>
      <c r="DE168" s="732">
        <v>382125</v>
      </c>
      <c r="DF168" s="732">
        <v>382125</v>
      </c>
      <c r="DG168" s="732">
        <v>292.10000000000002</v>
      </c>
      <c r="DH168" s="732">
        <v>0</v>
      </c>
      <c r="DI168" s="732">
        <v>0</v>
      </c>
      <c r="DK168" s="732">
        <v>5392</v>
      </c>
      <c r="DL168" s="732">
        <v>0</v>
      </c>
      <c r="DM168" s="732">
        <v>270061</v>
      </c>
      <c r="DN168" s="732">
        <v>0</v>
      </c>
      <c r="DO168" s="732">
        <v>0</v>
      </c>
      <c r="DP168" s="732">
        <v>0</v>
      </c>
      <c r="DQ168" s="732">
        <v>0</v>
      </c>
      <c r="DR168" s="732">
        <v>0</v>
      </c>
      <c r="DS168" s="732">
        <v>0</v>
      </c>
      <c r="DT168" s="732">
        <v>0</v>
      </c>
      <c r="DU168" s="732">
        <v>0</v>
      </c>
      <c r="DV168" s="732">
        <v>0</v>
      </c>
      <c r="DW168" s="732">
        <v>0</v>
      </c>
      <c r="DX168" s="732">
        <v>0</v>
      </c>
      <c r="DY168" s="732">
        <v>0</v>
      </c>
      <c r="DZ168" s="732">
        <v>0</v>
      </c>
      <c r="EA168" s="732">
        <v>0</v>
      </c>
      <c r="EB168" s="732">
        <v>0</v>
      </c>
      <c r="EC168" s="732">
        <v>7.133</v>
      </c>
      <c r="ED168" s="732">
        <v>51323</v>
      </c>
      <c r="EE168" s="732">
        <v>0</v>
      </c>
      <c r="EF168" s="732">
        <v>0</v>
      </c>
      <c r="EG168" s="732">
        <v>0</v>
      </c>
      <c r="EH168" s="732">
        <v>218738</v>
      </c>
      <c r="EI168" s="732">
        <v>0</v>
      </c>
      <c r="EJ168" s="732">
        <v>0</v>
      </c>
      <c r="EK168" s="732">
        <v>9.9150000000000009</v>
      </c>
      <c r="EL168" s="732">
        <v>0</v>
      </c>
      <c r="EM168" s="732">
        <v>0.73699999999999999</v>
      </c>
      <c r="EN168" s="732">
        <v>0.29700000000000004</v>
      </c>
      <c r="EO168" s="732">
        <v>0</v>
      </c>
      <c r="EP168" s="732">
        <v>0</v>
      </c>
      <c r="EQ168" s="732">
        <v>10.949</v>
      </c>
      <c r="ER168" s="732">
        <v>0</v>
      </c>
      <c r="ES168" s="732">
        <v>33.441000000000003</v>
      </c>
      <c r="ET168" s="732">
        <v>5792</v>
      </c>
      <c r="EU168" s="732">
        <v>142398</v>
      </c>
      <c r="EV168" s="732">
        <v>0</v>
      </c>
      <c r="EW168" s="732">
        <v>0</v>
      </c>
      <c r="EX168" s="732">
        <v>0</v>
      </c>
      <c r="EZ168" s="732">
        <v>2664122</v>
      </c>
      <c r="FA168" s="732">
        <v>0</v>
      </c>
      <c r="FB168" s="732">
        <v>2806520</v>
      </c>
      <c r="FC168" s="732">
        <v>0.97326799999999991</v>
      </c>
      <c r="FD168" s="732">
        <v>0</v>
      </c>
      <c r="FE168" s="732">
        <v>412806</v>
      </c>
      <c r="FF168" s="732">
        <v>87945</v>
      </c>
      <c r="FG168" s="732">
        <v>5.6818E-2</v>
      </c>
      <c r="FH168" s="732">
        <v>5.1494999999999999E-2</v>
      </c>
      <c r="FI168" s="732">
        <v>0</v>
      </c>
      <c r="FJ168" s="732">
        <v>0</v>
      </c>
      <c r="FK168" s="732">
        <v>534.53600000000006</v>
      </c>
      <c r="FL168" s="732">
        <v>3374108</v>
      </c>
      <c r="FM168" s="732">
        <v>0</v>
      </c>
      <c r="FN168" s="732">
        <v>0</v>
      </c>
      <c r="FO168" s="732">
        <v>0</v>
      </c>
      <c r="FP168" s="732">
        <v>0</v>
      </c>
      <c r="FQ168" s="732">
        <v>0</v>
      </c>
      <c r="FR168" s="732">
        <v>0</v>
      </c>
      <c r="FS168" s="732">
        <v>0</v>
      </c>
      <c r="FT168" s="732">
        <v>0</v>
      </c>
      <c r="FU168" s="732">
        <v>0</v>
      </c>
      <c r="FV168" s="732">
        <v>0</v>
      </c>
      <c r="FW168" s="732">
        <v>0</v>
      </c>
      <c r="FX168" s="732">
        <v>0</v>
      </c>
      <c r="FY168" s="732">
        <v>0</v>
      </c>
      <c r="FZ168" s="732">
        <v>0</v>
      </c>
      <c r="GA168" s="732">
        <v>0</v>
      </c>
      <c r="GB168" s="732">
        <v>0</v>
      </c>
      <c r="GC168" s="732">
        <v>0</v>
      </c>
      <c r="GD168" s="732">
        <v>0</v>
      </c>
      <c r="GF168" s="732">
        <v>0</v>
      </c>
      <c r="GG168" s="732">
        <v>0</v>
      </c>
      <c r="GH168" s="732">
        <v>0</v>
      </c>
      <c r="GI168" s="732">
        <v>0</v>
      </c>
      <c r="GJ168" s="732">
        <v>0</v>
      </c>
      <c r="GK168" s="732">
        <v>5191</v>
      </c>
      <c r="GL168" s="732">
        <v>4692</v>
      </c>
      <c r="GM168" s="732">
        <v>0</v>
      </c>
      <c r="GN168" s="732">
        <v>0</v>
      </c>
      <c r="GO168" s="732">
        <v>0</v>
      </c>
      <c r="GP168" s="732">
        <v>3307271</v>
      </c>
      <c r="GQ168" s="732">
        <v>3307271</v>
      </c>
      <c r="GR168" s="732">
        <v>0</v>
      </c>
      <c r="GS168" s="732">
        <v>0</v>
      </c>
      <c r="GT168" s="732">
        <v>0</v>
      </c>
      <c r="HB168" s="732">
        <v>292382768</v>
      </c>
      <c r="HC168" s="732">
        <v>4.6019999999999998E-2</v>
      </c>
      <c r="HD168" s="732">
        <v>61045</v>
      </c>
      <c r="IE168" s="732">
        <v>0</v>
      </c>
    </row>
    <row r="169" spans="1:239" x14ac:dyDescent="0.2">
      <c r="A169" s="734">
        <v>227806</v>
      </c>
      <c r="B169" s="734">
        <v>31709</v>
      </c>
      <c r="C169" s="732">
        <v>35</v>
      </c>
      <c r="D169" s="732">
        <v>2021</v>
      </c>
      <c r="E169" s="732">
        <v>5392</v>
      </c>
      <c r="F169" s="732">
        <v>0</v>
      </c>
      <c r="G169" s="732">
        <v>558.59800000000007</v>
      </c>
      <c r="H169" s="732">
        <v>368.64500000000004</v>
      </c>
      <c r="I169" s="732">
        <v>368.64500000000004</v>
      </c>
      <c r="J169" s="732">
        <v>558.59800000000007</v>
      </c>
      <c r="K169" s="732">
        <v>0</v>
      </c>
      <c r="L169" s="732">
        <v>6541</v>
      </c>
      <c r="M169" s="732">
        <v>0</v>
      </c>
      <c r="N169" s="732">
        <v>0</v>
      </c>
      <c r="P169" s="732">
        <v>564.1</v>
      </c>
      <c r="Q169" s="732">
        <v>0</v>
      </c>
      <c r="R169" s="732">
        <v>232169</v>
      </c>
      <c r="S169" s="732">
        <v>411.57400000000001</v>
      </c>
      <c r="U169" s="732">
        <v>162410</v>
      </c>
      <c r="V169" s="732">
        <v>24.75</v>
      </c>
      <c r="W169" s="732">
        <v>16189</v>
      </c>
      <c r="X169" s="732">
        <v>16189</v>
      </c>
      <c r="Z169" s="732">
        <v>0</v>
      </c>
      <c r="AA169" s="732">
        <v>1</v>
      </c>
      <c r="AB169" s="732">
        <v>1</v>
      </c>
      <c r="AC169" s="732">
        <v>0</v>
      </c>
      <c r="AD169" s="732" t="s">
        <v>318</v>
      </c>
      <c r="AE169" s="732">
        <v>0</v>
      </c>
      <c r="AH169" s="732">
        <v>0</v>
      </c>
      <c r="AI169" s="732">
        <v>0</v>
      </c>
      <c r="AJ169" s="732">
        <v>5104</v>
      </c>
      <c r="AK169" s="732" t="s">
        <v>787</v>
      </c>
      <c r="AL169" s="732" t="s">
        <v>87</v>
      </c>
      <c r="AM169" s="732">
        <v>0</v>
      </c>
      <c r="AN169" s="732">
        <v>0</v>
      </c>
      <c r="AO169" s="732">
        <v>0</v>
      </c>
      <c r="AP169" s="732">
        <v>0</v>
      </c>
      <c r="AQ169" s="732">
        <v>0</v>
      </c>
      <c r="AR169" s="732">
        <v>0</v>
      </c>
      <c r="AS169" s="732">
        <v>0</v>
      </c>
      <c r="AT169" s="732">
        <v>0</v>
      </c>
      <c r="AU169" s="732">
        <v>0</v>
      </c>
      <c r="AV169" s="732">
        <v>-297123</v>
      </c>
      <c r="AW169" s="732">
        <v>9862697</v>
      </c>
      <c r="AX169" s="732">
        <v>9667464</v>
      </c>
      <c r="AY169" s="732">
        <v>5632519</v>
      </c>
      <c r="AZ169" s="732">
        <v>327044</v>
      </c>
      <c r="BA169" s="732">
        <v>0</v>
      </c>
      <c r="BB169" s="732">
        <v>0</v>
      </c>
      <c r="BC169" s="732">
        <v>0</v>
      </c>
      <c r="BD169" s="732">
        <v>0</v>
      </c>
      <c r="BE169" s="732">
        <v>0</v>
      </c>
      <c r="BF169" s="732">
        <v>8174638</v>
      </c>
      <c r="BG169" s="732">
        <v>0</v>
      </c>
      <c r="BH169" s="732">
        <v>345</v>
      </c>
      <c r="BI169" s="732">
        <v>94875</v>
      </c>
      <c r="BJ169" s="732">
        <v>12</v>
      </c>
      <c r="BK169" s="732">
        <v>0</v>
      </c>
      <c r="BL169" s="732">
        <v>0</v>
      </c>
      <c r="BM169" s="732">
        <v>0</v>
      </c>
      <c r="BN169" s="732">
        <v>0</v>
      </c>
      <c r="BO169" s="732">
        <v>0</v>
      </c>
      <c r="BP169" s="732">
        <v>0</v>
      </c>
      <c r="BQ169" s="732">
        <v>5392</v>
      </c>
      <c r="BR169" s="732">
        <v>1</v>
      </c>
      <c r="BS169" s="732">
        <v>0</v>
      </c>
      <c r="BT169" s="732">
        <v>0</v>
      </c>
      <c r="BU169" s="732">
        <v>0</v>
      </c>
      <c r="BV169" s="732">
        <v>0</v>
      </c>
      <c r="BW169" s="732">
        <v>0</v>
      </c>
      <c r="BX169" s="732">
        <v>0</v>
      </c>
      <c r="BY169" s="732">
        <v>0</v>
      </c>
      <c r="BZ169" s="732">
        <v>0</v>
      </c>
      <c r="CA169" s="732">
        <v>0</v>
      </c>
      <c r="CB169" s="732">
        <v>0</v>
      </c>
      <c r="CC169" s="732">
        <v>0</v>
      </c>
      <c r="CG169" s="732">
        <v>0</v>
      </c>
      <c r="CH169" s="732">
        <v>100358</v>
      </c>
      <c r="CI169" s="732">
        <v>0</v>
      </c>
      <c r="CJ169" s="732">
        <v>4</v>
      </c>
      <c r="CK169" s="732">
        <v>0</v>
      </c>
      <c r="CL169" s="732">
        <v>0</v>
      </c>
      <c r="CN169" s="732">
        <v>0</v>
      </c>
      <c r="CO169" s="732">
        <v>1</v>
      </c>
      <c r="CP169" s="732">
        <v>2.0020000000000002</v>
      </c>
      <c r="CQ169" s="732">
        <v>0</v>
      </c>
      <c r="CR169" s="732">
        <v>551.16500000000008</v>
      </c>
      <c r="CS169" s="732">
        <v>0</v>
      </c>
      <c r="CT169" s="732">
        <v>0</v>
      </c>
      <c r="CU169" s="732">
        <v>0</v>
      </c>
      <c r="CV169" s="732">
        <v>0</v>
      </c>
      <c r="CW169" s="732">
        <v>0</v>
      </c>
      <c r="CX169" s="732">
        <v>0</v>
      </c>
      <c r="CY169" s="732">
        <v>0</v>
      </c>
      <c r="CZ169" s="732">
        <v>0</v>
      </c>
      <c r="DA169" s="732">
        <v>1</v>
      </c>
      <c r="DB169" s="732">
        <v>2411307</v>
      </c>
      <c r="DC169" s="732">
        <v>0</v>
      </c>
      <c r="DD169" s="732">
        <v>0</v>
      </c>
      <c r="DE169" s="732">
        <v>850330</v>
      </c>
      <c r="DF169" s="732">
        <v>881889</v>
      </c>
      <c r="DG169" s="732">
        <v>650</v>
      </c>
      <c r="DH169" s="732">
        <v>0</v>
      </c>
      <c r="DI169" s="732">
        <v>31559</v>
      </c>
      <c r="DK169" s="732">
        <v>5392</v>
      </c>
      <c r="DL169" s="732">
        <v>0</v>
      </c>
      <c r="DM169" s="732">
        <v>5089780</v>
      </c>
      <c r="DN169" s="732">
        <v>0</v>
      </c>
      <c r="DO169" s="732">
        <v>0</v>
      </c>
      <c r="DP169" s="732">
        <v>0</v>
      </c>
      <c r="DQ169" s="732">
        <v>0</v>
      </c>
      <c r="DR169" s="732">
        <v>0</v>
      </c>
      <c r="DS169" s="732">
        <v>0</v>
      </c>
      <c r="DT169" s="732">
        <v>0</v>
      </c>
      <c r="DU169" s="732">
        <v>0</v>
      </c>
      <c r="DV169" s="732">
        <v>0</v>
      </c>
      <c r="DW169" s="732">
        <v>0</v>
      </c>
      <c r="DX169" s="732">
        <v>0</v>
      </c>
      <c r="DY169" s="732">
        <v>0</v>
      </c>
      <c r="DZ169" s="732">
        <v>0</v>
      </c>
      <c r="EA169" s="732">
        <v>3.3000000000000002E-2</v>
      </c>
      <c r="EB169" s="732">
        <v>0</v>
      </c>
      <c r="EC169" s="732">
        <v>17.108000000000001</v>
      </c>
      <c r="ED169" s="732">
        <v>123094</v>
      </c>
      <c r="EE169" s="732">
        <v>0</v>
      </c>
      <c r="EF169" s="732">
        <v>0</v>
      </c>
      <c r="EG169" s="732">
        <v>0</v>
      </c>
      <c r="EH169" s="732">
        <v>79800</v>
      </c>
      <c r="EI169" s="732">
        <v>4886886</v>
      </c>
      <c r="EJ169" s="732">
        <v>186.779</v>
      </c>
      <c r="EK169" s="732">
        <v>1.8350000000000002</v>
      </c>
      <c r="EL169" s="732">
        <v>0</v>
      </c>
      <c r="EM169" s="732">
        <v>0</v>
      </c>
      <c r="EN169" s="732">
        <v>1.306</v>
      </c>
      <c r="EO169" s="732">
        <v>0</v>
      </c>
      <c r="EP169" s="732">
        <v>0</v>
      </c>
      <c r="EQ169" s="732">
        <v>189.953</v>
      </c>
      <c r="ER169" s="732">
        <v>0</v>
      </c>
      <c r="ES169" s="732">
        <v>12.200000000000001</v>
      </c>
      <c r="ET169" s="732">
        <v>0</v>
      </c>
      <c r="EU169" s="732">
        <v>327044</v>
      </c>
      <c r="EV169" s="732">
        <v>0</v>
      </c>
      <c r="EW169" s="732">
        <v>0</v>
      </c>
      <c r="EX169" s="732">
        <v>0</v>
      </c>
      <c r="EZ169" s="732">
        <v>8166996</v>
      </c>
      <c r="FA169" s="732">
        <v>0</v>
      </c>
      <c r="FB169" s="732">
        <v>8494040</v>
      </c>
      <c r="FC169" s="732">
        <v>0.97326799999999991</v>
      </c>
      <c r="FD169" s="732">
        <v>0</v>
      </c>
      <c r="FE169" s="732">
        <v>1236946</v>
      </c>
      <c r="FF169" s="732">
        <v>263522</v>
      </c>
      <c r="FG169" s="732">
        <v>5.6818E-2</v>
      </c>
      <c r="FH169" s="732">
        <v>5.1494999999999999E-2</v>
      </c>
      <c r="FI169" s="732">
        <v>0</v>
      </c>
      <c r="FJ169" s="732">
        <v>0</v>
      </c>
      <c r="FK169" s="732">
        <v>1601.701</v>
      </c>
      <c r="FL169" s="732">
        <v>10094866</v>
      </c>
      <c r="FM169" s="732">
        <v>0</v>
      </c>
      <c r="FN169" s="732">
        <v>0</v>
      </c>
      <c r="FO169" s="732">
        <v>0</v>
      </c>
      <c r="FP169" s="732">
        <v>0</v>
      </c>
      <c r="FQ169" s="732">
        <v>0</v>
      </c>
      <c r="FR169" s="732">
        <v>0</v>
      </c>
      <c r="FS169" s="732">
        <v>0</v>
      </c>
      <c r="FT169" s="732">
        <v>0</v>
      </c>
      <c r="FU169" s="732">
        <v>0</v>
      </c>
      <c r="FV169" s="732">
        <v>0</v>
      </c>
      <c r="FW169" s="732">
        <v>0</v>
      </c>
      <c r="FX169" s="732">
        <v>0</v>
      </c>
      <c r="FY169" s="732">
        <v>0</v>
      </c>
      <c r="FZ169" s="732">
        <v>0</v>
      </c>
      <c r="GA169" s="732">
        <v>0</v>
      </c>
      <c r="GB169" s="732">
        <v>0</v>
      </c>
      <c r="GC169" s="732">
        <v>0</v>
      </c>
      <c r="GD169" s="732">
        <v>0</v>
      </c>
      <c r="GF169" s="732">
        <v>0</v>
      </c>
      <c r="GG169" s="732">
        <v>0</v>
      </c>
      <c r="GH169" s="732">
        <v>0</v>
      </c>
      <c r="GI169" s="732">
        <v>0</v>
      </c>
      <c r="GJ169" s="732">
        <v>0</v>
      </c>
      <c r="GK169" s="732">
        <v>5062</v>
      </c>
      <c r="GL169" s="732">
        <v>68817</v>
      </c>
      <c r="GM169" s="732">
        <v>0</v>
      </c>
      <c r="GN169" s="732">
        <v>0</v>
      </c>
      <c r="GO169" s="732">
        <v>0</v>
      </c>
      <c r="GP169" s="732">
        <v>9994508</v>
      </c>
      <c r="GQ169" s="732">
        <v>9994508</v>
      </c>
      <c r="GR169" s="732">
        <v>0</v>
      </c>
      <c r="GS169" s="732">
        <v>0</v>
      </c>
      <c r="GT169" s="732">
        <v>0</v>
      </c>
      <c r="HB169" s="732">
        <v>292382768</v>
      </c>
      <c r="HC169" s="732">
        <v>4.6019999999999998E-2</v>
      </c>
      <c r="HD169" s="732">
        <v>100358</v>
      </c>
      <c r="IE169" s="732">
        <v>0</v>
      </c>
    </row>
    <row r="170" spans="1:239" x14ac:dyDescent="0.2">
      <c r="A170" s="734">
        <v>227814</v>
      </c>
      <c r="B170" s="734">
        <v>31709</v>
      </c>
      <c r="C170" s="732">
        <v>35</v>
      </c>
      <c r="D170" s="732">
        <v>2021</v>
      </c>
      <c r="E170" s="732">
        <v>5392</v>
      </c>
      <c r="F170" s="732">
        <v>0</v>
      </c>
      <c r="G170" s="732">
        <v>358.88200000000001</v>
      </c>
      <c r="H170" s="732">
        <v>348.69200000000001</v>
      </c>
      <c r="I170" s="732">
        <v>348.69200000000001</v>
      </c>
      <c r="J170" s="732">
        <v>358.88200000000001</v>
      </c>
      <c r="K170" s="732">
        <v>0</v>
      </c>
      <c r="L170" s="732">
        <v>6541</v>
      </c>
      <c r="M170" s="732">
        <v>0</v>
      </c>
      <c r="N170" s="732">
        <v>0</v>
      </c>
      <c r="P170" s="732">
        <v>347.96700000000004</v>
      </c>
      <c r="Q170" s="732">
        <v>0</v>
      </c>
      <c r="R170" s="732">
        <v>143214</v>
      </c>
      <c r="S170" s="732">
        <v>411.57400000000001</v>
      </c>
      <c r="U170" s="732">
        <v>100182</v>
      </c>
      <c r="V170" s="732">
        <v>36.521999999999998</v>
      </c>
      <c r="W170" s="732">
        <v>23889</v>
      </c>
      <c r="X170" s="732">
        <v>23889</v>
      </c>
      <c r="Z170" s="732">
        <v>0</v>
      </c>
      <c r="AA170" s="732">
        <v>1</v>
      </c>
      <c r="AB170" s="732">
        <v>1</v>
      </c>
      <c r="AC170" s="732">
        <v>0</v>
      </c>
      <c r="AD170" s="732" t="s">
        <v>318</v>
      </c>
      <c r="AE170" s="732">
        <v>0</v>
      </c>
      <c r="AH170" s="732">
        <v>0</v>
      </c>
      <c r="AI170" s="732">
        <v>0</v>
      </c>
      <c r="AJ170" s="732">
        <v>5104</v>
      </c>
      <c r="AK170" s="732" t="s">
        <v>787</v>
      </c>
      <c r="AL170" s="732" t="s">
        <v>94</v>
      </c>
      <c r="AM170" s="732">
        <v>0</v>
      </c>
      <c r="AN170" s="732">
        <v>0</v>
      </c>
      <c r="AO170" s="732">
        <v>0</v>
      </c>
      <c r="AP170" s="732">
        <v>0</v>
      </c>
      <c r="AQ170" s="732">
        <v>0</v>
      </c>
      <c r="AR170" s="732">
        <v>0</v>
      </c>
      <c r="AS170" s="732">
        <v>0</v>
      </c>
      <c r="AT170" s="732">
        <v>0</v>
      </c>
      <c r="AU170" s="732">
        <v>0</v>
      </c>
      <c r="AV170" s="732">
        <v>-86</v>
      </c>
      <c r="AW170" s="732">
        <v>2783687</v>
      </c>
      <c r="AX170" s="732">
        <v>2692310</v>
      </c>
      <c r="AY170" s="732">
        <v>1719763</v>
      </c>
      <c r="AZ170" s="732">
        <v>169614</v>
      </c>
      <c r="BA170" s="732">
        <v>1</v>
      </c>
      <c r="BB170" s="732">
        <v>0</v>
      </c>
      <c r="BC170" s="732">
        <v>0</v>
      </c>
      <c r="BD170" s="732">
        <v>0</v>
      </c>
      <c r="BE170" s="732">
        <v>0</v>
      </c>
      <c r="BF170" s="732">
        <v>2341438</v>
      </c>
      <c r="BG170" s="732">
        <v>0</v>
      </c>
      <c r="BH170" s="732">
        <v>96</v>
      </c>
      <c r="BI170" s="732">
        <v>26400</v>
      </c>
      <c r="BJ170" s="732">
        <v>12</v>
      </c>
      <c r="BK170" s="732">
        <v>0</v>
      </c>
      <c r="BL170" s="732">
        <v>0</v>
      </c>
      <c r="BM170" s="732">
        <v>0</v>
      </c>
      <c r="BN170" s="732">
        <v>0</v>
      </c>
      <c r="BO170" s="732">
        <v>0</v>
      </c>
      <c r="BP170" s="732">
        <v>0</v>
      </c>
      <c r="BQ170" s="732">
        <v>5392</v>
      </c>
      <c r="BR170" s="732">
        <v>1</v>
      </c>
      <c r="BS170" s="732">
        <v>0</v>
      </c>
      <c r="BT170" s="732">
        <v>0</v>
      </c>
      <c r="BU170" s="732">
        <v>0</v>
      </c>
      <c r="BV170" s="732">
        <v>0</v>
      </c>
      <c r="BW170" s="732">
        <v>0</v>
      </c>
      <c r="BX170" s="732">
        <v>0</v>
      </c>
      <c r="BY170" s="732">
        <v>0</v>
      </c>
      <c r="BZ170" s="732">
        <v>0</v>
      </c>
      <c r="CA170" s="732">
        <v>0</v>
      </c>
      <c r="CB170" s="732">
        <v>0</v>
      </c>
      <c r="CC170" s="732">
        <v>0</v>
      </c>
      <c r="CG170" s="732">
        <v>0</v>
      </c>
      <c r="CH170" s="732">
        <v>64977</v>
      </c>
      <c r="CI170" s="732">
        <v>0</v>
      </c>
      <c r="CJ170" s="732">
        <v>4</v>
      </c>
      <c r="CK170" s="732">
        <v>0</v>
      </c>
      <c r="CL170" s="732">
        <v>0</v>
      </c>
      <c r="CN170" s="732">
        <v>0</v>
      </c>
      <c r="CO170" s="732">
        <v>1</v>
      </c>
      <c r="CP170" s="732">
        <v>0</v>
      </c>
      <c r="CQ170" s="732">
        <v>0</v>
      </c>
      <c r="CR170" s="732">
        <v>347.529</v>
      </c>
      <c r="CS170" s="732">
        <v>0</v>
      </c>
      <c r="CT170" s="732">
        <v>0</v>
      </c>
      <c r="CU170" s="732">
        <v>0</v>
      </c>
      <c r="CV170" s="732">
        <v>0</v>
      </c>
      <c r="CW170" s="732">
        <v>0</v>
      </c>
      <c r="CX170" s="732">
        <v>0</v>
      </c>
      <c r="CY170" s="732">
        <v>0</v>
      </c>
      <c r="CZ170" s="732">
        <v>0</v>
      </c>
      <c r="DA170" s="732">
        <v>1</v>
      </c>
      <c r="DB170" s="732">
        <v>2280794</v>
      </c>
      <c r="DC170" s="732">
        <v>0</v>
      </c>
      <c r="DD170" s="732">
        <v>0</v>
      </c>
      <c r="DE170" s="732">
        <v>0</v>
      </c>
      <c r="DF170" s="732">
        <v>0</v>
      </c>
      <c r="DG170" s="732">
        <v>0</v>
      </c>
      <c r="DH170" s="732">
        <v>0</v>
      </c>
      <c r="DI170" s="732">
        <v>0</v>
      </c>
      <c r="DK170" s="732">
        <v>5392</v>
      </c>
      <c r="DL170" s="732">
        <v>0</v>
      </c>
      <c r="DM170" s="732">
        <v>12762</v>
      </c>
      <c r="DN170" s="732">
        <v>0</v>
      </c>
      <c r="DO170" s="732">
        <v>0</v>
      </c>
      <c r="DP170" s="732">
        <v>0</v>
      </c>
      <c r="DQ170" s="732">
        <v>0</v>
      </c>
      <c r="DR170" s="732">
        <v>0</v>
      </c>
      <c r="DS170" s="732">
        <v>0</v>
      </c>
      <c r="DT170" s="732">
        <v>0</v>
      </c>
      <c r="DU170" s="732">
        <v>0</v>
      </c>
      <c r="DV170" s="732">
        <v>0</v>
      </c>
      <c r="DW170" s="732">
        <v>0</v>
      </c>
      <c r="DX170" s="732">
        <v>0</v>
      </c>
      <c r="DY170" s="732">
        <v>0</v>
      </c>
      <c r="DZ170" s="732">
        <v>0</v>
      </c>
      <c r="EA170" s="732">
        <v>0</v>
      </c>
      <c r="EB170" s="732">
        <v>0</v>
      </c>
      <c r="EC170" s="732">
        <v>0.91</v>
      </c>
      <c r="ED170" s="732">
        <v>6548</v>
      </c>
      <c r="EE170" s="732">
        <v>0</v>
      </c>
      <c r="EF170" s="732">
        <v>0</v>
      </c>
      <c r="EG170" s="732">
        <v>0</v>
      </c>
      <c r="EH170" s="732">
        <v>6214</v>
      </c>
      <c r="EI170" s="732">
        <v>0</v>
      </c>
      <c r="EJ170" s="732">
        <v>0</v>
      </c>
      <c r="EK170" s="732">
        <v>0</v>
      </c>
      <c r="EL170" s="732">
        <v>0</v>
      </c>
      <c r="EM170" s="732">
        <v>0</v>
      </c>
      <c r="EN170" s="732">
        <v>0.19</v>
      </c>
      <c r="EO170" s="732">
        <v>0</v>
      </c>
      <c r="EP170" s="732">
        <v>0</v>
      </c>
      <c r="EQ170" s="732">
        <v>0.19</v>
      </c>
      <c r="ER170" s="732">
        <v>0</v>
      </c>
      <c r="ES170" s="732">
        <v>0.95000000000000007</v>
      </c>
      <c r="ET170" s="732">
        <v>500</v>
      </c>
      <c r="EU170" s="732">
        <v>169614</v>
      </c>
      <c r="EV170" s="732">
        <v>0</v>
      </c>
      <c r="EW170" s="732">
        <v>0</v>
      </c>
      <c r="EX170" s="732">
        <v>0</v>
      </c>
      <c r="EZ170" s="732">
        <v>2262535</v>
      </c>
      <c r="FA170" s="732">
        <v>0</v>
      </c>
      <c r="FB170" s="732">
        <v>2432149</v>
      </c>
      <c r="FC170" s="732">
        <v>0.97326799999999991</v>
      </c>
      <c r="FD170" s="732">
        <v>0</v>
      </c>
      <c r="FE170" s="732">
        <v>354295</v>
      </c>
      <c r="FF170" s="732">
        <v>75480</v>
      </c>
      <c r="FG170" s="732">
        <v>5.6818E-2</v>
      </c>
      <c r="FH170" s="732">
        <v>5.1494999999999999E-2</v>
      </c>
      <c r="FI170" s="732">
        <v>0</v>
      </c>
      <c r="FJ170" s="732">
        <v>0</v>
      </c>
      <c r="FK170" s="732">
        <v>458.77100000000002</v>
      </c>
      <c r="FL170" s="732">
        <v>2926901</v>
      </c>
      <c r="FM170" s="732">
        <v>0</v>
      </c>
      <c r="FN170" s="732">
        <v>0</v>
      </c>
      <c r="FO170" s="732">
        <v>0</v>
      </c>
      <c r="FP170" s="732">
        <v>0</v>
      </c>
      <c r="FQ170" s="732">
        <v>0</v>
      </c>
      <c r="FR170" s="732">
        <v>0</v>
      </c>
      <c r="FS170" s="732">
        <v>0</v>
      </c>
      <c r="FT170" s="732">
        <v>0</v>
      </c>
      <c r="FU170" s="732">
        <v>0</v>
      </c>
      <c r="FV170" s="732">
        <v>0</v>
      </c>
      <c r="FW170" s="732">
        <v>0</v>
      </c>
      <c r="FX170" s="732">
        <v>0</v>
      </c>
      <c r="FY170" s="732">
        <v>0</v>
      </c>
      <c r="FZ170" s="732">
        <v>0</v>
      </c>
      <c r="GA170" s="732">
        <v>0</v>
      </c>
      <c r="GB170" s="732">
        <v>88304</v>
      </c>
      <c r="GC170" s="732">
        <v>88304</v>
      </c>
      <c r="GD170" s="732">
        <v>10</v>
      </c>
      <c r="GF170" s="732">
        <v>0</v>
      </c>
      <c r="GG170" s="732">
        <v>0</v>
      </c>
      <c r="GH170" s="732">
        <v>0</v>
      </c>
      <c r="GI170" s="732">
        <v>0</v>
      </c>
      <c r="GJ170" s="732">
        <v>0</v>
      </c>
      <c r="GK170" s="732">
        <v>5359</v>
      </c>
      <c r="GL170" s="732">
        <v>8117</v>
      </c>
      <c r="GM170" s="732">
        <v>0</v>
      </c>
      <c r="GN170" s="732">
        <v>0</v>
      </c>
      <c r="GO170" s="732">
        <v>0</v>
      </c>
      <c r="GP170" s="732">
        <v>2861924</v>
      </c>
      <c r="GQ170" s="732">
        <v>2861924</v>
      </c>
      <c r="GR170" s="732">
        <v>0</v>
      </c>
      <c r="GS170" s="732">
        <v>0</v>
      </c>
      <c r="GT170" s="732">
        <v>0</v>
      </c>
      <c r="HB170" s="732">
        <v>292382768</v>
      </c>
      <c r="HC170" s="732">
        <v>4.6019999999999998E-2</v>
      </c>
      <c r="HD170" s="732">
        <v>64477</v>
      </c>
      <c r="IE170" s="732">
        <v>0</v>
      </c>
    </row>
    <row r="171" spans="1:239" x14ac:dyDescent="0.2">
      <c r="A171" s="734">
        <v>227816</v>
      </c>
      <c r="B171" s="734">
        <v>31709</v>
      </c>
      <c r="C171" s="732">
        <v>35</v>
      </c>
      <c r="D171" s="732">
        <v>2021</v>
      </c>
      <c r="E171" s="732">
        <v>5392</v>
      </c>
      <c r="F171" s="732">
        <v>0</v>
      </c>
      <c r="G171" s="732">
        <v>4256.8580000000002</v>
      </c>
      <c r="H171" s="732">
        <v>4054.4870000000001</v>
      </c>
      <c r="I171" s="732">
        <v>4054.4870000000001</v>
      </c>
      <c r="J171" s="732">
        <v>4256.8580000000002</v>
      </c>
      <c r="K171" s="732">
        <v>0</v>
      </c>
      <c r="L171" s="732">
        <v>6541</v>
      </c>
      <c r="M171" s="732">
        <v>0</v>
      </c>
      <c r="N171" s="732">
        <v>0</v>
      </c>
      <c r="P171" s="732">
        <v>3899.922</v>
      </c>
      <c r="Q171" s="732">
        <v>0</v>
      </c>
      <c r="R171" s="732">
        <v>1605106</v>
      </c>
      <c r="S171" s="732">
        <v>411.57400000000001</v>
      </c>
      <c r="U171" s="732">
        <v>1122822</v>
      </c>
      <c r="V171" s="732">
        <v>1849.9680000000001</v>
      </c>
      <c r="W171" s="732">
        <v>1210064</v>
      </c>
      <c r="X171" s="732">
        <v>1210064</v>
      </c>
      <c r="Z171" s="732">
        <v>0</v>
      </c>
      <c r="AA171" s="732">
        <v>1</v>
      </c>
      <c r="AB171" s="732">
        <v>1</v>
      </c>
      <c r="AC171" s="732">
        <v>0</v>
      </c>
      <c r="AD171" s="732" t="s">
        <v>318</v>
      </c>
      <c r="AE171" s="732">
        <v>0</v>
      </c>
      <c r="AH171" s="732">
        <v>0</v>
      </c>
      <c r="AI171" s="732">
        <v>0</v>
      </c>
      <c r="AJ171" s="732">
        <v>5104</v>
      </c>
      <c r="AK171" s="732" t="s">
        <v>787</v>
      </c>
      <c r="AL171" s="732" t="s">
        <v>88</v>
      </c>
      <c r="AM171" s="732">
        <v>0</v>
      </c>
      <c r="AN171" s="732">
        <v>0</v>
      </c>
      <c r="AO171" s="732">
        <v>0</v>
      </c>
      <c r="AP171" s="732">
        <v>0</v>
      </c>
      <c r="AQ171" s="732">
        <v>0</v>
      </c>
      <c r="AR171" s="732">
        <v>0</v>
      </c>
      <c r="AS171" s="732">
        <v>0</v>
      </c>
      <c r="AT171" s="732">
        <v>0</v>
      </c>
      <c r="AU171" s="732">
        <v>0</v>
      </c>
      <c r="AV171" s="732">
        <v>-199629</v>
      </c>
      <c r="AW171" s="732">
        <v>40827160</v>
      </c>
      <c r="AX171" s="732">
        <v>39747792</v>
      </c>
      <c r="AY171" s="732">
        <v>25101400</v>
      </c>
      <c r="AZ171" s="732">
        <v>1878181</v>
      </c>
      <c r="BA171" s="732">
        <v>83</v>
      </c>
      <c r="BB171" s="732">
        <v>156199</v>
      </c>
      <c r="BC171" s="732">
        <v>156199</v>
      </c>
      <c r="BD171" s="732">
        <v>199</v>
      </c>
      <c r="BE171" s="732">
        <v>0</v>
      </c>
      <c r="BF171" s="732">
        <v>34034607</v>
      </c>
      <c r="BG171" s="732">
        <v>0</v>
      </c>
      <c r="BH171" s="732">
        <v>993</v>
      </c>
      <c r="BI171" s="732">
        <v>273075</v>
      </c>
      <c r="BJ171" s="732">
        <v>12</v>
      </c>
      <c r="BK171" s="732">
        <v>0</v>
      </c>
      <c r="BL171" s="732">
        <v>0</v>
      </c>
      <c r="BM171" s="732">
        <v>0</v>
      </c>
      <c r="BN171" s="732">
        <v>0</v>
      </c>
      <c r="BO171" s="732">
        <v>0</v>
      </c>
      <c r="BP171" s="732">
        <v>0</v>
      </c>
      <c r="BQ171" s="732">
        <v>5392</v>
      </c>
      <c r="BR171" s="732">
        <v>1</v>
      </c>
      <c r="BS171" s="732">
        <v>0</v>
      </c>
      <c r="BT171" s="732">
        <v>0</v>
      </c>
      <c r="BU171" s="732">
        <v>0</v>
      </c>
      <c r="BV171" s="732">
        <v>0</v>
      </c>
      <c r="BW171" s="732">
        <v>0</v>
      </c>
      <c r="BX171" s="732">
        <v>0</v>
      </c>
      <c r="BY171" s="732">
        <v>0</v>
      </c>
      <c r="BZ171" s="732">
        <v>0</v>
      </c>
      <c r="CA171" s="732">
        <v>0</v>
      </c>
      <c r="CB171" s="732">
        <v>0</v>
      </c>
      <c r="CC171" s="732">
        <v>0</v>
      </c>
      <c r="CG171" s="732">
        <v>0</v>
      </c>
      <c r="CH171" s="732">
        <v>806293</v>
      </c>
      <c r="CI171" s="732">
        <v>0</v>
      </c>
      <c r="CJ171" s="732">
        <v>4</v>
      </c>
      <c r="CK171" s="732">
        <v>0</v>
      </c>
      <c r="CL171" s="732">
        <v>0</v>
      </c>
      <c r="CN171" s="732">
        <v>0</v>
      </c>
      <c r="CO171" s="732">
        <v>1</v>
      </c>
      <c r="CP171" s="732">
        <v>0</v>
      </c>
      <c r="CQ171" s="732">
        <v>0</v>
      </c>
      <c r="CR171" s="732">
        <v>3774.5770000000002</v>
      </c>
      <c r="CS171" s="732">
        <v>0</v>
      </c>
      <c r="CT171" s="732">
        <v>0</v>
      </c>
      <c r="CU171" s="732">
        <v>0</v>
      </c>
      <c r="CV171" s="732">
        <v>0</v>
      </c>
      <c r="CW171" s="732">
        <v>0</v>
      </c>
      <c r="CX171" s="732">
        <v>0</v>
      </c>
      <c r="CY171" s="732">
        <v>0</v>
      </c>
      <c r="CZ171" s="732">
        <v>0</v>
      </c>
      <c r="DA171" s="732">
        <v>1</v>
      </c>
      <c r="DB171" s="732">
        <v>26520399</v>
      </c>
      <c r="DC171" s="732">
        <v>0</v>
      </c>
      <c r="DD171" s="732">
        <v>0</v>
      </c>
      <c r="DE171" s="732">
        <v>3845676</v>
      </c>
      <c r="DF171" s="732">
        <v>3845676</v>
      </c>
      <c r="DG171" s="732">
        <v>2939.67</v>
      </c>
      <c r="DH171" s="732">
        <v>0</v>
      </c>
      <c r="DI171" s="732">
        <v>0</v>
      </c>
      <c r="DK171" s="732">
        <v>5392</v>
      </c>
      <c r="DL171" s="732">
        <v>0</v>
      </c>
      <c r="DM171" s="732">
        <v>2208337</v>
      </c>
      <c r="DN171" s="732">
        <v>0</v>
      </c>
      <c r="DO171" s="732">
        <v>0</v>
      </c>
      <c r="DP171" s="732">
        <v>0</v>
      </c>
      <c r="DQ171" s="732">
        <v>0</v>
      </c>
      <c r="DR171" s="732">
        <v>0</v>
      </c>
      <c r="DS171" s="732">
        <v>0</v>
      </c>
      <c r="DT171" s="732">
        <v>0</v>
      </c>
      <c r="DU171" s="732">
        <v>0</v>
      </c>
      <c r="DV171" s="732">
        <v>0</v>
      </c>
      <c r="DW171" s="732">
        <v>0</v>
      </c>
      <c r="DX171" s="732">
        <v>0</v>
      </c>
      <c r="DY171" s="732">
        <v>0</v>
      </c>
      <c r="DZ171" s="732">
        <v>0</v>
      </c>
      <c r="EA171" s="732">
        <v>0</v>
      </c>
      <c r="EB171" s="732">
        <v>0</v>
      </c>
      <c r="EC171" s="732">
        <v>62.796000000000006</v>
      </c>
      <c r="ED171" s="732">
        <v>451823</v>
      </c>
      <c r="EE171" s="732">
        <v>0</v>
      </c>
      <c r="EF171" s="732">
        <v>0</v>
      </c>
      <c r="EG171" s="732">
        <v>0</v>
      </c>
      <c r="EH171" s="732">
        <v>1756514</v>
      </c>
      <c r="EI171" s="732">
        <v>0</v>
      </c>
      <c r="EJ171" s="732">
        <v>0</v>
      </c>
      <c r="EK171" s="732">
        <v>69.25</v>
      </c>
      <c r="EL171" s="732">
        <v>0</v>
      </c>
      <c r="EM171" s="732">
        <v>11.158000000000001</v>
      </c>
      <c r="EN171" s="732">
        <v>5.4630000000000001</v>
      </c>
      <c r="EO171" s="732">
        <v>0</v>
      </c>
      <c r="EP171" s="732">
        <v>0</v>
      </c>
      <c r="EQ171" s="732">
        <v>85.871000000000009</v>
      </c>
      <c r="ER171" s="732">
        <v>0</v>
      </c>
      <c r="ES171" s="732">
        <v>268.53899999999999</v>
      </c>
      <c r="ET171" s="732">
        <v>41500</v>
      </c>
      <c r="EU171" s="732">
        <v>1878181</v>
      </c>
      <c r="EV171" s="732">
        <v>0</v>
      </c>
      <c r="EW171" s="732">
        <v>0</v>
      </c>
      <c r="EX171" s="732">
        <v>0</v>
      </c>
      <c r="EZ171" s="732">
        <v>33500682</v>
      </c>
      <c r="FA171" s="732">
        <v>0</v>
      </c>
      <c r="FB171" s="732">
        <v>35378863</v>
      </c>
      <c r="FC171" s="732">
        <v>0.97326799999999991</v>
      </c>
      <c r="FD171" s="732">
        <v>0</v>
      </c>
      <c r="FE171" s="732">
        <v>5149951</v>
      </c>
      <c r="FF171" s="732">
        <v>1097159</v>
      </c>
      <c r="FG171" s="732">
        <v>5.6818E-2</v>
      </c>
      <c r="FH171" s="732">
        <v>5.1494999999999999E-2</v>
      </c>
      <c r="FI171" s="732">
        <v>0</v>
      </c>
      <c r="FJ171" s="732">
        <v>0</v>
      </c>
      <c r="FK171" s="732">
        <v>6668.5860000000002</v>
      </c>
      <c r="FL171" s="732">
        <v>42432266</v>
      </c>
      <c r="FM171" s="732">
        <v>0</v>
      </c>
      <c r="FN171" s="732">
        <v>0</v>
      </c>
      <c r="FO171" s="732">
        <v>136377</v>
      </c>
      <c r="FP171" s="732">
        <v>0</v>
      </c>
      <c r="FQ171" s="732">
        <v>136377</v>
      </c>
      <c r="FR171" s="732">
        <v>136377</v>
      </c>
      <c r="FS171" s="732">
        <v>0</v>
      </c>
      <c r="FT171" s="732">
        <v>0</v>
      </c>
      <c r="FU171" s="732">
        <v>0</v>
      </c>
      <c r="FV171" s="732">
        <v>0</v>
      </c>
      <c r="FW171" s="732">
        <v>0</v>
      </c>
      <c r="FX171" s="732">
        <v>0</v>
      </c>
      <c r="FY171" s="732">
        <v>0</v>
      </c>
      <c r="FZ171" s="732">
        <v>0</v>
      </c>
      <c r="GA171" s="732">
        <v>0</v>
      </c>
      <c r="GB171" s="732">
        <v>1028736</v>
      </c>
      <c r="GC171" s="732">
        <v>1028736</v>
      </c>
      <c r="GD171" s="732">
        <v>116.5</v>
      </c>
      <c r="GF171" s="732">
        <v>0</v>
      </c>
      <c r="GG171" s="732">
        <v>0</v>
      </c>
      <c r="GH171" s="732">
        <v>0</v>
      </c>
      <c r="GI171" s="732">
        <v>0</v>
      </c>
      <c r="GJ171" s="732">
        <v>0</v>
      </c>
      <c r="GK171" s="732">
        <v>5135.8940000000002</v>
      </c>
      <c r="GL171" s="732">
        <v>13351</v>
      </c>
      <c r="GM171" s="732">
        <v>0</v>
      </c>
      <c r="GN171" s="732">
        <v>0</v>
      </c>
      <c r="GO171" s="732">
        <v>0</v>
      </c>
      <c r="GP171" s="732">
        <v>41625973</v>
      </c>
      <c r="GQ171" s="732">
        <v>41625973</v>
      </c>
      <c r="GR171" s="732">
        <v>0</v>
      </c>
      <c r="GS171" s="732">
        <v>0</v>
      </c>
      <c r="GT171" s="732">
        <v>0</v>
      </c>
      <c r="HB171" s="732">
        <v>292382768</v>
      </c>
      <c r="HC171" s="732">
        <v>4.6019999999999998E-2</v>
      </c>
      <c r="HD171" s="732">
        <v>764793</v>
      </c>
      <c r="IE171" s="732">
        <v>0</v>
      </c>
    </row>
    <row r="172" spans="1:239" x14ac:dyDescent="0.2">
      <c r="A172" s="734">
        <v>227817</v>
      </c>
      <c r="B172" s="734">
        <v>31709</v>
      </c>
      <c r="C172" s="732">
        <v>35</v>
      </c>
      <c r="D172" s="732">
        <v>2021</v>
      </c>
      <c r="E172" s="732">
        <v>5392</v>
      </c>
      <c r="F172" s="732">
        <v>0</v>
      </c>
      <c r="G172" s="732">
        <v>454.88800000000003</v>
      </c>
      <c r="H172" s="732">
        <v>417.23600000000005</v>
      </c>
      <c r="I172" s="732">
        <v>417.23600000000005</v>
      </c>
      <c r="J172" s="732">
        <v>454.88800000000003</v>
      </c>
      <c r="K172" s="732">
        <v>0</v>
      </c>
      <c r="L172" s="732">
        <v>6541</v>
      </c>
      <c r="M172" s="732">
        <v>0</v>
      </c>
      <c r="N172" s="732">
        <v>0</v>
      </c>
      <c r="P172" s="732">
        <v>450.27</v>
      </c>
      <c r="Q172" s="732">
        <v>0</v>
      </c>
      <c r="R172" s="732">
        <v>185319</v>
      </c>
      <c r="S172" s="732">
        <v>411.57400000000001</v>
      </c>
      <c r="U172" s="732">
        <v>129636</v>
      </c>
      <c r="V172" s="732">
        <v>213.94800000000001</v>
      </c>
      <c r="W172" s="732">
        <v>139943</v>
      </c>
      <c r="X172" s="732">
        <v>139943</v>
      </c>
      <c r="Z172" s="732">
        <v>0</v>
      </c>
      <c r="AA172" s="732">
        <v>1</v>
      </c>
      <c r="AB172" s="732">
        <v>1</v>
      </c>
      <c r="AC172" s="732">
        <v>0</v>
      </c>
      <c r="AD172" s="732" t="s">
        <v>318</v>
      </c>
      <c r="AE172" s="732">
        <v>0</v>
      </c>
      <c r="AH172" s="732">
        <v>0</v>
      </c>
      <c r="AI172" s="732">
        <v>0</v>
      </c>
      <c r="AJ172" s="732">
        <v>5104</v>
      </c>
      <c r="AK172" s="732" t="s">
        <v>787</v>
      </c>
      <c r="AL172" s="732" t="s">
        <v>82</v>
      </c>
      <c r="AM172" s="732">
        <v>0</v>
      </c>
      <c r="AN172" s="732">
        <v>0</v>
      </c>
      <c r="AO172" s="732">
        <v>0</v>
      </c>
      <c r="AP172" s="732">
        <v>0</v>
      </c>
      <c r="AQ172" s="732">
        <v>0</v>
      </c>
      <c r="AR172" s="732">
        <v>0</v>
      </c>
      <c r="AS172" s="732">
        <v>0</v>
      </c>
      <c r="AT172" s="732">
        <v>0</v>
      </c>
      <c r="AU172" s="732">
        <v>0</v>
      </c>
      <c r="AV172" s="732">
        <v>-132067</v>
      </c>
      <c r="AW172" s="732">
        <v>4856213</v>
      </c>
      <c r="AX172" s="732">
        <v>4710404</v>
      </c>
      <c r="AY172" s="732">
        <v>2881983</v>
      </c>
      <c r="AZ172" s="732">
        <v>240319</v>
      </c>
      <c r="BA172" s="732">
        <v>17.833000000000002</v>
      </c>
      <c r="BB172" s="732">
        <v>17853</v>
      </c>
      <c r="BC172" s="732">
        <v>17853</v>
      </c>
      <c r="BD172" s="732">
        <v>22.744</v>
      </c>
      <c r="BE172" s="732">
        <v>0</v>
      </c>
      <c r="BF172" s="732">
        <v>4042651</v>
      </c>
      <c r="BG172" s="732">
        <v>0</v>
      </c>
      <c r="BH172" s="732">
        <v>200</v>
      </c>
      <c r="BI172" s="732">
        <v>55000</v>
      </c>
      <c r="BJ172" s="732">
        <v>12</v>
      </c>
      <c r="BK172" s="732">
        <v>0</v>
      </c>
      <c r="BL172" s="732">
        <v>0</v>
      </c>
      <c r="BM172" s="732">
        <v>0</v>
      </c>
      <c r="BN172" s="732">
        <v>0</v>
      </c>
      <c r="BO172" s="732">
        <v>0</v>
      </c>
      <c r="BP172" s="732">
        <v>0</v>
      </c>
      <c r="BQ172" s="732">
        <v>5392</v>
      </c>
      <c r="BR172" s="732">
        <v>1</v>
      </c>
      <c r="BS172" s="732">
        <v>0</v>
      </c>
      <c r="BT172" s="732">
        <v>0</v>
      </c>
      <c r="BU172" s="732">
        <v>0</v>
      </c>
      <c r="BV172" s="732">
        <v>0</v>
      </c>
      <c r="BW172" s="732">
        <v>0</v>
      </c>
      <c r="BX172" s="732">
        <v>0</v>
      </c>
      <c r="BY172" s="732">
        <v>0</v>
      </c>
      <c r="BZ172" s="732">
        <v>0</v>
      </c>
      <c r="CA172" s="732">
        <v>0</v>
      </c>
      <c r="CB172" s="732">
        <v>0</v>
      </c>
      <c r="CC172" s="732">
        <v>0</v>
      </c>
      <c r="CG172" s="732">
        <v>0</v>
      </c>
      <c r="CH172" s="732">
        <v>90809</v>
      </c>
      <c r="CI172" s="732">
        <v>0</v>
      </c>
      <c r="CJ172" s="732">
        <v>4</v>
      </c>
      <c r="CK172" s="732">
        <v>0</v>
      </c>
      <c r="CL172" s="732">
        <v>0</v>
      </c>
      <c r="CN172" s="732">
        <v>0</v>
      </c>
      <c r="CO172" s="732">
        <v>1</v>
      </c>
      <c r="CP172" s="732">
        <v>0</v>
      </c>
      <c r="CQ172" s="732">
        <v>0.66700000000000004</v>
      </c>
      <c r="CR172" s="732">
        <v>432.02700000000004</v>
      </c>
      <c r="CS172" s="732">
        <v>0</v>
      </c>
      <c r="CT172" s="732">
        <v>0</v>
      </c>
      <c r="CU172" s="732">
        <v>0</v>
      </c>
      <c r="CV172" s="732">
        <v>0</v>
      </c>
      <c r="CW172" s="732">
        <v>0</v>
      </c>
      <c r="CX172" s="732">
        <v>0</v>
      </c>
      <c r="CY172" s="732">
        <v>0</v>
      </c>
      <c r="CZ172" s="732">
        <v>0</v>
      </c>
      <c r="DA172" s="732">
        <v>1</v>
      </c>
      <c r="DB172" s="732">
        <v>2729141</v>
      </c>
      <c r="DC172" s="732">
        <v>0</v>
      </c>
      <c r="DD172" s="732">
        <v>0</v>
      </c>
      <c r="DE172" s="732">
        <v>623789</v>
      </c>
      <c r="DF172" s="732">
        <v>623789</v>
      </c>
      <c r="DG172" s="732">
        <v>476.83</v>
      </c>
      <c r="DH172" s="732">
        <v>0</v>
      </c>
      <c r="DI172" s="732">
        <v>0</v>
      </c>
      <c r="DK172" s="732">
        <v>5392</v>
      </c>
      <c r="DL172" s="732">
        <v>0</v>
      </c>
      <c r="DM172" s="732">
        <v>437912</v>
      </c>
      <c r="DN172" s="732">
        <v>0</v>
      </c>
      <c r="DO172" s="732">
        <v>0</v>
      </c>
      <c r="DP172" s="732">
        <v>0</v>
      </c>
      <c r="DQ172" s="732">
        <v>0</v>
      </c>
      <c r="DR172" s="732">
        <v>0</v>
      </c>
      <c r="DS172" s="732">
        <v>0</v>
      </c>
      <c r="DT172" s="732">
        <v>0</v>
      </c>
      <c r="DU172" s="732">
        <v>0</v>
      </c>
      <c r="DV172" s="732">
        <v>0</v>
      </c>
      <c r="DW172" s="732">
        <v>0</v>
      </c>
      <c r="DX172" s="732">
        <v>0</v>
      </c>
      <c r="DY172" s="732">
        <v>0</v>
      </c>
      <c r="DZ172" s="732">
        <v>0</v>
      </c>
      <c r="EA172" s="732">
        <v>0</v>
      </c>
      <c r="EB172" s="732">
        <v>0</v>
      </c>
      <c r="EC172" s="732">
        <v>19.687000000000001</v>
      </c>
      <c r="ED172" s="732">
        <v>141650</v>
      </c>
      <c r="EE172" s="732">
        <v>0</v>
      </c>
      <c r="EF172" s="732">
        <v>0</v>
      </c>
      <c r="EG172" s="732">
        <v>0</v>
      </c>
      <c r="EH172" s="732">
        <v>296262</v>
      </c>
      <c r="EI172" s="732">
        <v>0</v>
      </c>
      <c r="EJ172" s="732">
        <v>0</v>
      </c>
      <c r="EK172" s="732">
        <v>13.363000000000001</v>
      </c>
      <c r="EL172" s="732">
        <v>0</v>
      </c>
      <c r="EM172" s="732">
        <v>6.8000000000000005E-2</v>
      </c>
      <c r="EN172" s="732">
        <v>1</v>
      </c>
      <c r="EO172" s="732">
        <v>0</v>
      </c>
      <c r="EP172" s="732">
        <v>0</v>
      </c>
      <c r="EQ172" s="732">
        <v>14.431000000000001</v>
      </c>
      <c r="ER172" s="732">
        <v>0</v>
      </c>
      <c r="ES172" s="732">
        <v>45.292999999999999</v>
      </c>
      <c r="ET172" s="732">
        <v>9083</v>
      </c>
      <c r="EU172" s="732">
        <v>240319</v>
      </c>
      <c r="EV172" s="732">
        <v>0</v>
      </c>
      <c r="EW172" s="732">
        <v>0</v>
      </c>
      <c r="EX172" s="732">
        <v>0</v>
      </c>
      <c r="EZ172" s="732">
        <v>3968369</v>
      </c>
      <c r="FA172" s="732">
        <v>0</v>
      </c>
      <c r="FB172" s="732">
        <v>4208688</v>
      </c>
      <c r="FC172" s="732">
        <v>0.97326799999999991</v>
      </c>
      <c r="FD172" s="732">
        <v>0</v>
      </c>
      <c r="FE172" s="732">
        <v>611714</v>
      </c>
      <c r="FF172" s="732">
        <v>130321</v>
      </c>
      <c r="FG172" s="732">
        <v>5.6818E-2</v>
      </c>
      <c r="FH172" s="732">
        <v>5.1494999999999999E-2</v>
      </c>
      <c r="FI172" s="732">
        <v>0</v>
      </c>
      <c r="FJ172" s="732">
        <v>0</v>
      </c>
      <c r="FK172" s="732">
        <v>792.09900000000005</v>
      </c>
      <c r="FL172" s="732">
        <v>5041532</v>
      </c>
      <c r="FM172" s="732">
        <v>0</v>
      </c>
      <c r="FN172" s="732">
        <v>0</v>
      </c>
      <c r="FO172" s="732">
        <v>0</v>
      </c>
      <c r="FP172" s="732">
        <v>0</v>
      </c>
      <c r="FQ172" s="732">
        <v>0</v>
      </c>
      <c r="FR172" s="732">
        <v>0</v>
      </c>
      <c r="FS172" s="732">
        <v>0</v>
      </c>
      <c r="FT172" s="732">
        <v>0</v>
      </c>
      <c r="FU172" s="732">
        <v>0</v>
      </c>
      <c r="FV172" s="732">
        <v>0</v>
      </c>
      <c r="FW172" s="732">
        <v>0</v>
      </c>
      <c r="FX172" s="732">
        <v>0</v>
      </c>
      <c r="FY172" s="732">
        <v>0</v>
      </c>
      <c r="FZ172" s="732">
        <v>0</v>
      </c>
      <c r="GA172" s="732">
        <v>0</v>
      </c>
      <c r="GB172" s="732">
        <v>205050</v>
      </c>
      <c r="GC172" s="732">
        <v>205050</v>
      </c>
      <c r="GD172" s="732">
        <v>23.221</v>
      </c>
      <c r="GF172" s="732">
        <v>0</v>
      </c>
      <c r="GG172" s="732">
        <v>0</v>
      </c>
      <c r="GH172" s="732">
        <v>0</v>
      </c>
      <c r="GI172" s="732">
        <v>0</v>
      </c>
      <c r="GJ172" s="732">
        <v>0</v>
      </c>
      <c r="GK172" s="732">
        <v>5220</v>
      </c>
      <c r="GL172" s="732">
        <v>6252</v>
      </c>
      <c r="GM172" s="732">
        <v>0</v>
      </c>
      <c r="GN172" s="732">
        <v>0</v>
      </c>
      <c r="GO172" s="732">
        <v>0</v>
      </c>
      <c r="GP172" s="732">
        <v>4950723</v>
      </c>
      <c r="GQ172" s="732">
        <v>4950723</v>
      </c>
      <c r="GR172" s="732">
        <v>0</v>
      </c>
      <c r="GS172" s="732">
        <v>0</v>
      </c>
      <c r="GT172" s="732">
        <v>0</v>
      </c>
      <c r="HB172" s="732">
        <v>292382768</v>
      </c>
      <c r="HC172" s="732">
        <v>4.6019999999999998E-2</v>
      </c>
      <c r="HD172" s="732">
        <v>81726</v>
      </c>
      <c r="IE172" s="732">
        <v>0</v>
      </c>
    </row>
    <row r="173" spans="1:239" x14ac:dyDescent="0.2">
      <c r="A173" s="734">
        <v>227819</v>
      </c>
      <c r="B173" s="734">
        <v>31709</v>
      </c>
      <c r="C173" s="732">
        <v>35</v>
      </c>
      <c r="D173" s="732">
        <v>2021</v>
      </c>
      <c r="E173" s="732">
        <v>5392</v>
      </c>
      <c r="F173" s="732">
        <v>0</v>
      </c>
      <c r="G173" s="732">
        <v>262.28800000000001</v>
      </c>
      <c r="H173" s="732">
        <v>245.935</v>
      </c>
      <c r="I173" s="732">
        <v>245.935</v>
      </c>
      <c r="J173" s="732">
        <v>262.28800000000001</v>
      </c>
      <c r="K173" s="732">
        <v>0</v>
      </c>
      <c r="L173" s="732">
        <v>6541</v>
      </c>
      <c r="M173" s="732">
        <v>0</v>
      </c>
      <c r="N173" s="732">
        <v>0</v>
      </c>
      <c r="P173" s="732">
        <v>261.90700000000004</v>
      </c>
      <c r="Q173" s="732">
        <v>0</v>
      </c>
      <c r="R173" s="732">
        <v>107794</v>
      </c>
      <c r="S173" s="732">
        <v>411.57400000000001</v>
      </c>
      <c r="U173" s="732">
        <v>75404</v>
      </c>
      <c r="V173" s="732">
        <v>52.145000000000003</v>
      </c>
      <c r="W173" s="732">
        <v>34108</v>
      </c>
      <c r="X173" s="732">
        <v>34108</v>
      </c>
      <c r="Z173" s="732">
        <v>0</v>
      </c>
      <c r="AA173" s="732">
        <v>1</v>
      </c>
      <c r="AB173" s="732">
        <v>1</v>
      </c>
      <c r="AC173" s="732">
        <v>0</v>
      </c>
      <c r="AD173" s="732" t="s">
        <v>318</v>
      </c>
      <c r="AE173" s="732">
        <v>0</v>
      </c>
      <c r="AH173" s="732">
        <v>0</v>
      </c>
      <c r="AI173" s="732">
        <v>0</v>
      </c>
      <c r="AJ173" s="732">
        <v>5104</v>
      </c>
      <c r="AK173" s="732" t="s">
        <v>787</v>
      </c>
      <c r="AL173" s="732" t="s">
        <v>89</v>
      </c>
      <c r="AM173" s="732">
        <v>0</v>
      </c>
      <c r="AN173" s="732">
        <v>0</v>
      </c>
      <c r="AO173" s="732">
        <v>0</v>
      </c>
      <c r="AP173" s="732">
        <v>0</v>
      </c>
      <c r="AQ173" s="732">
        <v>0</v>
      </c>
      <c r="AR173" s="732">
        <v>0</v>
      </c>
      <c r="AS173" s="732">
        <v>0</v>
      </c>
      <c r="AT173" s="732">
        <v>0</v>
      </c>
      <c r="AU173" s="732">
        <v>0</v>
      </c>
      <c r="AV173" s="732">
        <v>-53946</v>
      </c>
      <c r="AW173" s="732">
        <v>2574369</v>
      </c>
      <c r="AX173" s="732">
        <v>2527246</v>
      </c>
      <c r="AY173" s="732">
        <v>1557666</v>
      </c>
      <c r="AZ173" s="732">
        <v>107794</v>
      </c>
      <c r="BA173" s="732">
        <v>0</v>
      </c>
      <c r="BB173" s="732">
        <v>7849</v>
      </c>
      <c r="BC173" s="732">
        <v>7849</v>
      </c>
      <c r="BD173" s="732">
        <v>10</v>
      </c>
      <c r="BE173" s="732">
        <v>0</v>
      </c>
      <c r="BF173" s="732">
        <v>2168640</v>
      </c>
      <c r="BG173" s="732">
        <v>0</v>
      </c>
      <c r="BH173" s="732">
        <v>0</v>
      </c>
      <c r="BI173" s="732">
        <v>0</v>
      </c>
      <c r="BJ173" s="732">
        <v>12</v>
      </c>
      <c r="BK173" s="732">
        <v>0</v>
      </c>
      <c r="BL173" s="732">
        <v>0</v>
      </c>
      <c r="BM173" s="732">
        <v>0</v>
      </c>
      <c r="BN173" s="732">
        <v>0</v>
      </c>
      <c r="BO173" s="732">
        <v>0</v>
      </c>
      <c r="BP173" s="732">
        <v>0</v>
      </c>
      <c r="BQ173" s="732">
        <v>5392</v>
      </c>
      <c r="BR173" s="732">
        <v>1</v>
      </c>
      <c r="BS173" s="732">
        <v>0</v>
      </c>
      <c r="BT173" s="732">
        <v>0</v>
      </c>
      <c r="BU173" s="732">
        <v>0</v>
      </c>
      <c r="BV173" s="732">
        <v>0</v>
      </c>
      <c r="BW173" s="732">
        <v>0</v>
      </c>
      <c r="BX173" s="732">
        <v>0</v>
      </c>
      <c r="BY173" s="732">
        <v>0</v>
      </c>
      <c r="BZ173" s="732">
        <v>0</v>
      </c>
      <c r="CA173" s="732">
        <v>0</v>
      </c>
      <c r="CB173" s="732">
        <v>0</v>
      </c>
      <c r="CC173" s="732">
        <v>0</v>
      </c>
      <c r="CG173" s="732">
        <v>0</v>
      </c>
      <c r="CH173" s="732">
        <v>47123</v>
      </c>
      <c r="CI173" s="732">
        <v>0</v>
      </c>
      <c r="CJ173" s="732">
        <v>4</v>
      </c>
      <c r="CK173" s="732">
        <v>0</v>
      </c>
      <c r="CL173" s="732">
        <v>0</v>
      </c>
      <c r="CN173" s="732">
        <v>0</v>
      </c>
      <c r="CO173" s="732">
        <v>1</v>
      </c>
      <c r="CP173" s="732">
        <v>0</v>
      </c>
      <c r="CQ173" s="732">
        <v>0</v>
      </c>
      <c r="CR173" s="732">
        <v>256.34300000000002</v>
      </c>
      <c r="CS173" s="732">
        <v>0</v>
      </c>
      <c r="CT173" s="732">
        <v>0</v>
      </c>
      <c r="CU173" s="732">
        <v>0</v>
      </c>
      <c r="CV173" s="732">
        <v>0</v>
      </c>
      <c r="CW173" s="732">
        <v>0</v>
      </c>
      <c r="CX173" s="732">
        <v>0</v>
      </c>
      <c r="CY173" s="732">
        <v>0</v>
      </c>
      <c r="CZ173" s="732">
        <v>0</v>
      </c>
      <c r="DA173" s="732">
        <v>1</v>
      </c>
      <c r="DB173" s="732">
        <v>1608661</v>
      </c>
      <c r="DC173" s="732">
        <v>0</v>
      </c>
      <c r="DD173" s="732">
        <v>0</v>
      </c>
      <c r="DE173" s="732">
        <v>215853</v>
      </c>
      <c r="DF173" s="732">
        <v>215853</v>
      </c>
      <c r="DG173" s="732">
        <v>165</v>
      </c>
      <c r="DH173" s="732">
        <v>0</v>
      </c>
      <c r="DI173" s="732">
        <v>0</v>
      </c>
      <c r="DK173" s="732">
        <v>5392</v>
      </c>
      <c r="DL173" s="732">
        <v>0</v>
      </c>
      <c r="DM173" s="732">
        <v>361733</v>
      </c>
      <c r="DN173" s="732">
        <v>0</v>
      </c>
      <c r="DO173" s="732">
        <v>0</v>
      </c>
      <c r="DP173" s="732">
        <v>0</v>
      </c>
      <c r="DQ173" s="732">
        <v>0</v>
      </c>
      <c r="DR173" s="732">
        <v>0</v>
      </c>
      <c r="DS173" s="732">
        <v>0</v>
      </c>
      <c r="DT173" s="732">
        <v>0</v>
      </c>
      <c r="DU173" s="732">
        <v>0</v>
      </c>
      <c r="DV173" s="732">
        <v>0</v>
      </c>
      <c r="DW173" s="732">
        <v>0</v>
      </c>
      <c r="DX173" s="732">
        <v>0</v>
      </c>
      <c r="DY173" s="732">
        <v>0</v>
      </c>
      <c r="DZ173" s="732">
        <v>0</v>
      </c>
      <c r="EA173" s="732">
        <v>0</v>
      </c>
      <c r="EB173" s="732">
        <v>0</v>
      </c>
      <c r="EC173" s="732">
        <v>3.4250000000000003</v>
      </c>
      <c r="ED173" s="732">
        <v>24643</v>
      </c>
      <c r="EE173" s="732">
        <v>0</v>
      </c>
      <c r="EF173" s="732">
        <v>0</v>
      </c>
      <c r="EG173" s="732">
        <v>0</v>
      </c>
      <c r="EH173" s="732">
        <v>337090</v>
      </c>
      <c r="EI173" s="732">
        <v>0</v>
      </c>
      <c r="EJ173" s="732">
        <v>0</v>
      </c>
      <c r="EK173" s="732">
        <v>13.607000000000001</v>
      </c>
      <c r="EL173" s="732">
        <v>0</v>
      </c>
      <c r="EM173" s="732">
        <v>1.508</v>
      </c>
      <c r="EN173" s="732">
        <v>1.238</v>
      </c>
      <c r="EO173" s="732">
        <v>0</v>
      </c>
      <c r="EP173" s="732">
        <v>0</v>
      </c>
      <c r="EQ173" s="732">
        <v>16.353000000000002</v>
      </c>
      <c r="ER173" s="732">
        <v>0</v>
      </c>
      <c r="ES173" s="732">
        <v>51.535000000000004</v>
      </c>
      <c r="ET173" s="732">
        <v>0</v>
      </c>
      <c r="EU173" s="732">
        <v>107794</v>
      </c>
      <c r="EV173" s="732">
        <v>0</v>
      </c>
      <c r="EW173" s="732">
        <v>0</v>
      </c>
      <c r="EX173" s="732">
        <v>0</v>
      </c>
      <c r="EZ173" s="732">
        <v>2129189</v>
      </c>
      <c r="FA173" s="732">
        <v>0</v>
      </c>
      <c r="FB173" s="732">
        <v>2236983</v>
      </c>
      <c r="FC173" s="732">
        <v>0.97326799999999991</v>
      </c>
      <c r="FD173" s="732">
        <v>0</v>
      </c>
      <c r="FE173" s="732">
        <v>328148</v>
      </c>
      <c r="FF173" s="732">
        <v>69909</v>
      </c>
      <c r="FG173" s="732">
        <v>5.6818E-2</v>
      </c>
      <c r="FH173" s="732">
        <v>5.1494999999999999E-2</v>
      </c>
      <c r="FI173" s="732">
        <v>0</v>
      </c>
      <c r="FJ173" s="732">
        <v>0</v>
      </c>
      <c r="FK173" s="732">
        <v>424.91300000000001</v>
      </c>
      <c r="FL173" s="732">
        <v>2682163</v>
      </c>
      <c r="FM173" s="732">
        <v>0</v>
      </c>
      <c r="FN173" s="732">
        <v>0</v>
      </c>
      <c r="FO173" s="732">
        <v>8779</v>
      </c>
      <c r="FP173" s="732">
        <v>0</v>
      </c>
      <c r="FQ173" s="732">
        <v>8779</v>
      </c>
      <c r="FR173" s="732">
        <v>8779</v>
      </c>
      <c r="FS173" s="732">
        <v>0</v>
      </c>
      <c r="FT173" s="732">
        <v>0</v>
      </c>
      <c r="FU173" s="732">
        <v>0</v>
      </c>
      <c r="FV173" s="732">
        <v>0</v>
      </c>
      <c r="FW173" s="732">
        <v>0</v>
      </c>
      <c r="FX173" s="732">
        <v>0</v>
      </c>
      <c r="FY173" s="732">
        <v>0</v>
      </c>
      <c r="FZ173" s="732">
        <v>0</v>
      </c>
      <c r="GA173" s="732">
        <v>0</v>
      </c>
      <c r="GB173" s="732">
        <v>0</v>
      </c>
      <c r="GC173" s="732">
        <v>0</v>
      </c>
      <c r="GD173" s="732">
        <v>0</v>
      </c>
      <c r="GF173" s="732">
        <v>0</v>
      </c>
      <c r="GG173" s="732">
        <v>0</v>
      </c>
      <c r="GH173" s="732">
        <v>0</v>
      </c>
      <c r="GI173" s="732">
        <v>0</v>
      </c>
      <c r="GJ173" s="732">
        <v>0</v>
      </c>
      <c r="GK173" s="732">
        <v>5089</v>
      </c>
      <c r="GL173" s="732">
        <v>8007</v>
      </c>
      <c r="GM173" s="732">
        <v>0</v>
      </c>
      <c r="GN173" s="732">
        <v>7195</v>
      </c>
      <c r="GO173" s="732">
        <v>0</v>
      </c>
      <c r="GP173" s="732">
        <v>2635040</v>
      </c>
      <c r="GQ173" s="732">
        <v>2635040</v>
      </c>
      <c r="GR173" s="732">
        <v>0</v>
      </c>
      <c r="GS173" s="732">
        <v>0</v>
      </c>
      <c r="GT173" s="732">
        <v>0</v>
      </c>
      <c r="HB173" s="732">
        <v>292382768</v>
      </c>
      <c r="HC173" s="732">
        <v>4.6019999999999998E-2</v>
      </c>
      <c r="HD173" s="732">
        <v>47123</v>
      </c>
      <c r="IE173" s="732">
        <v>0</v>
      </c>
    </row>
    <row r="174" spans="1:239" x14ac:dyDescent="0.2">
      <c r="A174" s="734">
        <v>227820</v>
      </c>
      <c r="B174" s="734">
        <v>31709</v>
      </c>
      <c r="C174" s="732">
        <v>35</v>
      </c>
      <c r="D174" s="732">
        <v>2021</v>
      </c>
      <c r="E174" s="732">
        <v>5392</v>
      </c>
      <c r="F174" s="732">
        <v>0</v>
      </c>
      <c r="G174" s="732">
        <v>28102.477999999999</v>
      </c>
      <c r="H174" s="732">
        <v>27127.53</v>
      </c>
      <c r="I174" s="732">
        <v>27127.53</v>
      </c>
      <c r="J174" s="732">
        <v>28102.477999999999</v>
      </c>
      <c r="K174" s="732">
        <v>0</v>
      </c>
      <c r="L174" s="732">
        <v>6541</v>
      </c>
      <c r="M174" s="732">
        <v>0</v>
      </c>
      <c r="N174" s="732">
        <v>0</v>
      </c>
      <c r="P174" s="732">
        <v>26129.565000000002</v>
      </c>
      <c r="Q174" s="732">
        <v>0</v>
      </c>
      <c r="R174" s="732">
        <v>10754250</v>
      </c>
      <c r="S174" s="732">
        <v>411.57400000000001</v>
      </c>
      <c r="U174" s="732">
        <v>7522940</v>
      </c>
      <c r="V174" s="732">
        <v>9955.2540000000008</v>
      </c>
      <c r="W174" s="732">
        <v>6511732</v>
      </c>
      <c r="X174" s="732">
        <v>6511732</v>
      </c>
      <c r="Z174" s="732">
        <v>0</v>
      </c>
      <c r="AA174" s="732">
        <v>1</v>
      </c>
      <c r="AB174" s="732">
        <v>1</v>
      </c>
      <c r="AC174" s="732">
        <v>0</v>
      </c>
      <c r="AD174" s="732" t="s">
        <v>318</v>
      </c>
      <c r="AE174" s="732">
        <v>0</v>
      </c>
      <c r="AH174" s="732">
        <v>0</v>
      </c>
      <c r="AI174" s="732">
        <v>0</v>
      </c>
      <c r="AJ174" s="732">
        <v>5104</v>
      </c>
      <c r="AK174" s="732" t="s">
        <v>787</v>
      </c>
      <c r="AL174" s="732" t="s">
        <v>509</v>
      </c>
      <c r="AM174" s="732">
        <v>0</v>
      </c>
      <c r="AN174" s="732">
        <v>0</v>
      </c>
      <c r="AO174" s="732">
        <v>0</v>
      </c>
      <c r="AP174" s="732">
        <v>0</v>
      </c>
      <c r="AQ174" s="732">
        <v>0</v>
      </c>
      <c r="AR174" s="732">
        <v>0</v>
      </c>
      <c r="AS174" s="732">
        <v>0</v>
      </c>
      <c r="AT174" s="732">
        <v>0</v>
      </c>
      <c r="AU174" s="732">
        <v>0</v>
      </c>
      <c r="AV174" s="732">
        <v>-6064115</v>
      </c>
      <c r="AW174" s="732">
        <v>281187915</v>
      </c>
      <c r="AX174" s="732">
        <v>273078100</v>
      </c>
      <c r="AY174" s="732">
        <v>188059129</v>
      </c>
      <c r="AZ174" s="732">
        <v>13815136</v>
      </c>
      <c r="BA174" s="732">
        <v>0</v>
      </c>
      <c r="BB174" s="732">
        <v>0</v>
      </c>
      <c r="BC174" s="732">
        <v>0</v>
      </c>
      <c r="BD174" s="732">
        <v>0</v>
      </c>
      <c r="BE174" s="732">
        <v>0</v>
      </c>
      <c r="BF174" s="732">
        <v>232823577</v>
      </c>
      <c r="BG174" s="732">
        <v>0</v>
      </c>
      <c r="BH174" s="732">
        <v>5315</v>
      </c>
      <c r="BI174" s="732">
        <v>1461625</v>
      </c>
      <c r="BJ174" s="732">
        <v>12</v>
      </c>
      <c r="BK174" s="732">
        <v>0</v>
      </c>
      <c r="BL174" s="732">
        <v>0</v>
      </c>
      <c r="BM174" s="732">
        <v>0</v>
      </c>
      <c r="BN174" s="732">
        <v>0</v>
      </c>
      <c r="BO174" s="732">
        <v>0</v>
      </c>
      <c r="BP174" s="732">
        <v>0</v>
      </c>
      <c r="BQ174" s="732">
        <v>5392</v>
      </c>
      <c r="BR174" s="732">
        <v>1</v>
      </c>
      <c r="BS174" s="732">
        <v>0</v>
      </c>
      <c r="BT174" s="732">
        <v>0</v>
      </c>
      <c r="BU174" s="732">
        <v>0</v>
      </c>
      <c r="BV174" s="732">
        <v>0</v>
      </c>
      <c r="BW174" s="732">
        <v>0</v>
      </c>
      <c r="BX174" s="732">
        <v>0</v>
      </c>
      <c r="BY174" s="732">
        <v>0</v>
      </c>
      <c r="BZ174" s="732">
        <v>0</v>
      </c>
      <c r="CA174" s="732">
        <v>1599.261</v>
      </c>
      <c r="CB174" s="732">
        <v>1599261</v>
      </c>
      <c r="CC174" s="732">
        <v>0</v>
      </c>
      <c r="CG174" s="732">
        <v>0</v>
      </c>
      <c r="CH174" s="732">
        <v>5048929</v>
      </c>
      <c r="CI174" s="732">
        <v>0</v>
      </c>
      <c r="CJ174" s="732">
        <v>5</v>
      </c>
      <c r="CK174" s="732">
        <v>0</v>
      </c>
      <c r="CL174" s="732">
        <v>0</v>
      </c>
      <c r="CN174" s="732">
        <v>0</v>
      </c>
      <c r="CO174" s="732">
        <v>1</v>
      </c>
      <c r="CP174" s="732">
        <v>0</v>
      </c>
      <c r="CQ174" s="732">
        <v>0</v>
      </c>
      <c r="CR174" s="732">
        <v>24872.061000000002</v>
      </c>
      <c r="CS174" s="732">
        <v>0</v>
      </c>
      <c r="CT174" s="732">
        <v>0</v>
      </c>
      <c r="CU174" s="732">
        <v>0</v>
      </c>
      <c r="CV174" s="732">
        <v>0</v>
      </c>
      <c r="CW174" s="732">
        <v>0</v>
      </c>
      <c r="CX174" s="732">
        <v>0</v>
      </c>
      <c r="CY174" s="732">
        <v>0</v>
      </c>
      <c r="CZ174" s="732">
        <v>0</v>
      </c>
      <c r="DA174" s="732">
        <v>1</v>
      </c>
      <c r="DB174" s="732">
        <v>177441174</v>
      </c>
      <c r="DC174" s="732">
        <v>0</v>
      </c>
      <c r="DD174" s="732">
        <v>0</v>
      </c>
      <c r="DE174" s="732">
        <v>33442393</v>
      </c>
      <c r="DF174" s="732">
        <v>33442393</v>
      </c>
      <c r="DG174" s="732">
        <v>25563.670000000002</v>
      </c>
      <c r="DH174" s="732">
        <v>0</v>
      </c>
      <c r="DI174" s="732">
        <v>0</v>
      </c>
      <c r="DK174" s="732">
        <v>5392</v>
      </c>
      <c r="DL174" s="732">
        <v>0</v>
      </c>
      <c r="DM174" s="732">
        <v>18520521</v>
      </c>
      <c r="DN174" s="732">
        <v>0</v>
      </c>
      <c r="DO174" s="732">
        <v>0</v>
      </c>
      <c r="DP174" s="732">
        <v>0</v>
      </c>
      <c r="DQ174" s="732">
        <v>0</v>
      </c>
      <c r="DR174" s="732">
        <v>0</v>
      </c>
      <c r="DS174" s="732">
        <v>0</v>
      </c>
      <c r="DT174" s="732">
        <v>0</v>
      </c>
      <c r="DU174" s="732">
        <v>0</v>
      </c>
      <c r="DV174" s="732">
        <v>0</v>
      </c>
      <c r="DW174" s="732">
        <v>0</v>
      </c>
      <c r="DX174" s="732">
        <v>0</v>
      </c>
      <c r="DY174" s="732">
        <v>0</v>
      </c>
      <c r="DZ174" s="732">
        <v>0</v>
      </c>
      <c r="EA174" s="732">
        <v>0.187</v>
      </c>
      <c r="EB174" s="732">
        <v>0</v>
      </c>
      <c r="EC174" s="732">
        <v>853.01200000000006</v>
      </c>
      <c r="ED174" s="732">
        <v>6137507</v>
      </c>
      <c r="EE174" s="732">
        <v>0</v>
      </c>
      <c r="EF174" s="732">
        <v>0</v>
      </c>
      <c r="EG174" s="732">
        <v>2.0409999999999999</v>
      </c>
      <c r="EH174" s="732">
        <v>12383014</v>
      </c>
      <c r="EI174" s="732">
        <v>0</v>
      </c>
      <c r="EJ174" s="732">
        <v>0</v>
      </c>
      <c r="EK174" s="732">
        <v>463.97</v>
      </c>
      <c r="EL174" s="732">
        <v>0.66800000000000004</v>
      </c>
      <c r="EM174" s="732">
        <v>89.484000000000009</v>
      </c>
      <c r="EN174" s="732">
        <v>45.266000000000005</v>
      </c>
      <c r="EO174" s="732">
        <v>0</v>
      </c>
      <c r="EP174" s="732">
        <v>0</v>
      </c>
      <c r="EQ174" s="732">
        <v>600.94799999999998</v>
      </c>
      <c r="ER174" s="732">
        <v>0</v>
      </c>
      <c r="ES174" s="732">
        <v>1893.1380000000001</v>
      </c>
      <c r="ET174" s="732">
        <v>0</v>
      </c>
      <c r="EU174" s="732">
        <v>13815136</v>
      </c>
      <c r="EV174" s="732">
        <v>0</v>
      </c>
      <c r="EW174" s="732">
        <v>0</v>
      </c>
      <c r="EX174" s="732">
        <v>0</v>
      </c>
      <c r="EZ174" s="732">
        <v>230342937</v>
      </c>
      <c r="FA174" s="732">
        <v>0</v>
      </c>
      <c r="FB174" s="732">
        <v>244158073</v>
      </c>
      <c r="FC174" s="732">
        <v>0.97326799999999991</v>
      </c>
      <c r="FD174" s="732">
        <v>0</v>
      </c>
      <c r="FE174" s="732">
        <v>35229727</v>
      </c>
      <c r="FF174" s="732">
        <v>7505436</v>
      </c>
      <c r="FG174" s="732">
        <v>5.6818E-2</v>
      </c>
      <c r="FH174" s="732">
        <v>5.1494999999999999E-2</v>
      </c>
      <c r="FI174" s="732">
        <v>0</v>
      </c>
      <c r="FJ174" s="732">
        <v>0</v>
      </c>
      <c r="FK174" s="732">
        <v>45618.392</v>
      </c>
      <c r="FL174" s="732">
        <v>291942165</v>
      </c>
      <c r="FM174" s="732">
        <v>0</v>
      </c>
      <c r="FN174" s="732">
        <v>0</v>
      </c>
      <c r="FO174" s="732">
        <v>1714555</v>
      </c>
      <c r="FP174" s="732">
        <v>164261</v>
      </c>
      <c r="FQ174" s="732">
        <v>1878816</v>
      </c>
      <c r="FR174" s="732">
        <v>1714555</v>
      </c>
      <c r="FS174" s="732">
        <v>0</v>
      </c>
      <c r="FT174" s="732">
        <v>0</v>
      </c>
      <c r="FU174" s="732">
        <v>0</v>
      </c>
      <c r="FV174" s="732">
        <v>0</v>
      </c>
      <c r="FW174" s="732">
        <v>0</v>
      </c>
      <c r="FX174" s="732">
        <v>0</v>
      </c>
      <c r="FY174" s="732">
        <v>0</v>
      </c>
      <c r="FZ174" s="732">
        <v>0</v>
      </c>
      <c r="GA174" s="732">
        <v>0</v>
      </c>
      <c r="GB174" s="732">
        <v>3302551</v>
      </c>
      <c r="GC174" s="732">
        <v>3302551</v>
      </c>
      <c r="GD174" s="732">
        <v>374</v>
      </c>
      <c r="GF174" s="732">
        <v>0</v>
      </c>
      <c r="GG174" s="732">
        <v>0</v>
      </c>
      <c r="GH174" s="732">
        <v>0</v>
      </c>
      <c r="GI174" s="732">
        <v>0</v>
      </c>
      <c r="GJ174" s="732">
        <v>0</v>
      </c>
      <c r="GK174" s="732">
        <v>5220</v>
      </c>
      <c r="GL174" s="732">
        <v>16538</v>
      </c>
      <c r="GM174" s="732">
        <v>0</v>
      </c>
      <c r="GN174" s="732">
        <v>87195</v>
      </c>
      <c r="GO174" s="732">
        <v>0</v>
      </c>
      <c r="GP174" s="732">
        <v>286893236</v>
      </c>
      <c r="GQ174" s="732">
        <v>286893236</v>
      </c>
      <c r="GR174" s="732">
        <v>0</v>
      </c>
      <c r="GS174" s="732">
        <v>0</v>
      </c>
      <c r="GT174" s="732">
        <v>0</v>
      </c>
      <c r="HB174" s="732">
        <v>292382768</v>
      </c>
      <c r="HC174" s="732">
        <v>4.6019999999999998E-2</v>
      </c>
      <c r="HD174" s="732">
        <v>5048929</v>
      </c>
      <c r="IE174" s="732">
        <v>0</v>
      </c>
    </row>
    <row r="175" spans="1:239" x14ac:dyDescent="0.2">
      <c r="A175" s="734">
        <v>227821</v>
      </c>
      <c r="B175" s="734">
        <v>31709</v>
      </c>
      <c r="C175" s="732">
        <v>35</v>
      </c>
      <c r="D175" s="732">
        <v>2021</v>
      </c>
      <c r="E175" s="732">
        <v>5392</v>
      </c>
      <c r="F175" s="732">
        <v>0</v>
      </c>
      <c r="G175" s="732">
        <v>410.37800000000004</v>
      </c>
      <c r="H175" s="732">
        <v>392.976</v>
      </c>
      <c r="I175" s="732">
        <v>392.976</v>
      </c>
      <c r="J175" s="732">
        <v>410.37800000000004</v>
      </c>
      <c r="K175" s="732">
        <v>0</v>
      </c>
      <c r="L175" s="732">
        <v>6541</v>
      </c>
      <c r="M175" s="732">
        <v>0</v>
      </c>
      <c r="N175" s="732">
        <v>0</v>
      </c>
      <c r="P175" s="732">
        <v>430.22200000000004</v>
      </c>
      <c r="Q175" s="732">
        <v>0</v>
      </c>
      <c r="R175" s="732">
        <v>177068</v>
      </c>
      <c r="S175" s="732">
        <v>411.57400000000001</v>
      </c>
      <c r="U175" s="732">
        <v>123864</v>
      </c>
      <c r="V175" s="732">
        <v>1.9660000000000002</v>
      </c>
      <c r="W175" s="732">
        <v>1286</v>
      </c>
      <c r="X175" s="732">
        <v>1286</v>
      </c>
      <c r="Z175" s="732">
        <v>0</v>
      </c>
      <c r="AA175" s="732">
        <v>1</v>
      </c>
      <c r="AB175" s="732">
        <v>1</v>
      </c>
      <c r="AC175" s="732">
        <v>0</v>
      </c>
      <c r="AD175" s="732" t="s">
        <v>318</v>
      </c>
      <c r="AE175" s="732">
        <v>0</v>
      </c>
      <c r="AH175" s="732">
        <v>0</v>
      </c>
      <c r="AI175" s="732">
        <v>0</v>
      </c>
      <c r="AJ175" s="732">
        <v>5104</v>
      </c>
      <c r="AK175" s="732" t="s">
        <v>787</v>
      </c>
      <c r="AL175" s="732" t="s">
        <v>69</v>
      </c>
      <c r="AM175" s="732">
        <v>0</v>
      </c>
      <c r="AN175" s="732">
        <v>0</v>
      </c>
      <c r="AO175" s="732">
        <v>0</v>
      </c>
      <c r="AP175" s="732">
        <v>0</v>
      </c>
      <c r="AQ175" s="732">
        <v>0</v>
      </c>
      <c r="AR175" s="732">
        <v>0</v>
      </c>
      <c r="AS175" s="732">
        <v>0</v>
      </c>
      <c r="AT175" s="732">
        <v>0</v>
      </c>
      <c r="AU175" s="732">
        <v>0</v>
      </c>
      <c r="AV175" s="732">
        <v>-151471</v>
      </c>
      <c r="AW175" s="732">
        <v>3542026</v>
      </c>
      <c r="AX175" s="732">
        <v>3462026</v>
      </c>
      <c r="AY175" s="732">
        <v>2141733</v>
      </c>
      <c r="AZ175" s="732">
        <v>177068</v>
      </c>
      <c r="BA175" s="732">
        <v>7.75</v>
      </c>
      <c r="BB175" s="732">
        <v>7849</v>
      </c>
      <c r="BC175" s="732">
        <v>7849</v>
      </c>
      <c r="BD175" s="732">
        <v>10</v>
      </c>
      <c r="BE175" s="732">
        <v>0</v>
      </c>
      <c r="BF175" s="732">
        <v>3004987</v>
      </c>
      <c r="BG175" s="732">
        <v>0</v>
      </c>
      <c r="BH175" s="732">
        <v>0</v>
      </c>
      <c r="BI175" s="732">
        <v>0</v>
      </c>
      <c r="BJ175" s="732">
        <v>12</v>
      </c>
      <c r="BK175" s="732">
        <v>0</v>
      </c>
      <c r="BL175" s="732">
        <v>0</v>
      </c>
      <c r="BM175" s="732">
        <v>0</v>
      </c>
      <c r="BN175" s="732">
        <v>0</v>
      </c>
      <c r="BO175" s="732">
        <v>0</v>
      </c>
      <c r="BP175" s="732">
        <v>0</v>
      </c>
      <c r="BQ175" s="732">
        <v>5392</v>
      </c>
      <c r="BR175" s="732">
        <v>1</v>
      </c>
      <c r="BS175" s="732">
        <v>0</v>
      </c>
      <c r="BT175" s="732">
        <v>0</v>
      </c>
      <c r="BU175" s="732">
        <v>0</v>
      </c>
      <c r="BV175" s="732">
        <v>0</v>
      </c>
      <c r="BW175" s="732">
        <v>0</v>
      </c>
      <c r="BX175" s="732">
        <v>0</v>
      </c>
      <c r="BY175" s="732">
        <v>0</v>
      </c>
      <c r="BZ175" s="732">
        <v>0</v>
      </c>
      <c r="CA175" s="732">
        <v>0</v>
      </c>
      <c r="CB175" s="732">
        <v>0</v>
      </c>
      <c r="CC175" s="732">
        <v>0</v>
      </c>
      <c r="CG175" s="732">
        <v>0</v>
      </c>
      <c r="CH175" s="732">
        <v>80000</v>
      </c>
      <c r="CI175" s="732">
        <v>0</v>
      </c>
      <c r="CJ175" s="732">
        <v>4</v>
      </c>
      <c r="CK175" s="732">
        <v>0</v>
      </c>
      <c r="CL175" s="732">
        <v>0</v>
      </c>
      <c r="CN175" s="732">
        <v>0</v>
      </c>
      <c r="CO175" s="732">
        <v>1</v>
      </c>
      <c r="CP175" s="732">
        <v>0</v>
      </c>
      <c r="CQ175" s="732">
        <v>9.5830000000000002</v>
      </c>
      <c r="CR175" s="732">
        <v>412.85200000000003</v>
      </c>
      <c r="CS175" s="732">
        <v>0</v>
      </c>
      <c r="CT175" s="732">
        <v>0</v>
      </c>
      <c r="CU175" s="732">
        <v>0</v>
      </c>
      <c r="CV175" s="732">
        <v>0</v>
      </c>
      <c r="CW175" s="732">
        <v>0</v>
      </c>
      <c r="CX175" s="732">
        <v>0</v>
      </c>
      <c r="CY175" s="732">
        <v>0</v>
      </c>
      <c r="CZ175" s="732">
        <v>0</v>
      </c>
      <c r="DA175" s="732">
        <v>1</v>
      </c>
      <c r="DB175" s="732">
        <v>2570456</v>
      </c>
      <c r="DC175" s="732">
        <v>0</v>
      </c>
      <c r="DD175" s="732">
        <v>0</v>
      </c>
      <c r="DE175" s="732">
        <v>124279</v>
      </c>
      <c r="DF175" s="732">
        <v>124279</v>
      </c>
      <c r="DG175" s="732">
        <v>95</v>
      </c>
      <c r="DH175" s="732">
        <v>0</v>
      </c>
      <c r="DI175" s="732">
        <v>0</v>
      </c>
      <c r="DK175" s="732">
        <v>5392</v>
      </c>
      <c r="DL175" s="732">
        <v>0</v>
      </c>
      <c r="DM175" s="732">
        <v>383653</v>
      </c>
      <c r="DN175" s="732">
        <v>0</v>
      </c>
      <c r="DO175" s="732">
        <v>0</v>
      </c>
      <c r="DP175" s="732">
        <v>0</v>
      </c>
      <c r="DQ175" s="732">
        <v>0</v>
      </c>
      <c r="DR175" s="732">
        <v>0</v>
      </c>
      <c r="DS175" s="732">
        <v>0</v>
      </c>
      <c r="DT175" s="732">
        <v>0</v>
      </c>
      <c r="DU175" s="732">
        <v>0</v>
      </c>
      <c r="DV175" s="732">
        <v>0</v>
      </c>
      <c r="DW175" s="732">
        <v>0</v>
      </c>
      <c r="DX175" s="732">
        <v>0</v>
      </c>
      <c r="DY175" s="732">
        <v>0</v>
      </c>
      <c r="DZ175" s="732">
        <v>0</v>
      </c>
      <c r="EA175" s="732">
        <v>0</v>
      </c>
      <c r="EB175" s="732">
        <v>0</v>
      </c>
      <c r="EC175" s="732">
        <v>4.7850000000000001</v>
      </c>
      <c r="ED175" s="732">
        <v>34429</v>
      </c>
      <c r="EE175" s="732">
        <v>0</v>
      </c>
      <c r="EF175" s="732">
        <v>0</v>
      </c>
      <c r="EG175" s="732">
        <v>0</v>
      </c>
      <c r="EH175" s="732">
        <v>349224</v>
      </c>
      <c r="EI175" s="732">
        <v>0</v>
      </c>
      <c r="EJ175" s="732">
        <v>0</v>
      </c>
      <c r="EK175" s="732">
        <v>15.860000000000001</v>
      </c>
      <c r="EL175" s="732">
        <v>0</v>
      </c>
      <c r="EM175" s="732">
        <v>0.95000000000000007</v>
      </c>
      <c r="EN175" s="732">
        <v>0.59200000000000008</v>
      </c>
      <c r="EO175" s="732">
        <v>0</v>
      </c>
      <c r="EP175" s="732">
        <v>0</v>
      </c>
      <c r="EQ175" s="732">
        <v>17.402000000000001</v>
      </c>
      <c r="ER175" s="732">
        <v>0</v>
      </c>
      <c r="ES175" s="732">
        <v>53.39</v>
      </c>
      <c r="ET175" s="732">
        <v>6271</v>
      </c>
      <c r="EU175" s="732">
        <v>177068</v>
      </c>
      <c r="EV175" s="732">
        <v>0</v>
      </c>
      <c r="EW175" s="732">
        <v>0</v>
      </c>
      <c r="EX175" s="732">
        <v>0</v>
      </c>
      <c r="EZ175" s="732">
        <v>2910455</v>
      </c>
      <c r="FA175" s="732">
        <v>0</v>
      </c>
      <c r="FB175" s="732">
        <v>3087523</v>
      </c>
      <c r="FC175" s="732">
        <v>0.97326799999999991</v>
      </c>
      <c r="FD175" s="732">
        <v>0</v>
      </c>
      <c r="FE175" s="732">
        <v>454700</v>
      </c>
      <c r="FF175" s="732">
        <v>96871</v>
      </c>
      <c r="FG175" s="732">
        <v>5.6818E-2</v>
      </c>
      <c r="FH175" s="732">
        <v>5.1494999999999999E-2</v>
      </c>
      <c r="FI175" s="732">
        <v>0</v>
      </c>
      <c r="FJ175" s="732">
        <v>0</v>
      </c>
      <c r="FK175" s="732">
        <v>588.78399999999999</v>
      </c>
      <c r="FL175" s="732">
        <v>3719094</v>
      </c>
      <c r="FM175" s="732">
        <v>0</v>
      </c>
      <c r="FN175" s="732">
        <v>0</v>
      </c>
      <c r="FO175" s="732">
        <v>0</v>
      </c>
      <c r="FP175" s="732">
        <v>0</v>
      </c>
      <c r="FQ175" s="732">
        <v>0</v>
      </c>
      <c r="FR175" s="732">
        <v>0</v>
      </c>
      <c r="FS175" s="732">
        <v>0</v>
      </c>
      <c r="FT175" s="732">
        <v>0</v>
      </c>
      <c r="FU175" s="732">
        <v>0</v>
      </c>
      <c r="FV175" s="732">
        <v>0</v>
      </c>
      <c r="FW175" s="732">
        <v>0</v>
      </c>
      <c r="FX175" s="732">
        <v>0</v>
      </c>
      <c r="FY175" s="732">
        <v>0</v>
      </c>
      <c r="FZ175" s="732">
        <v>0</v>
      </c>
      <c r="GA175" s="732">
        <v>0</v>
      </c>
      <c r="GB175" s="732">
        <v>0</v>
      </c>
      <c r="GC175" s="732">
        <v>0</v>
      </c>
      <c r="GD175" s="732">
        <v>0</v>
      </c>
      <c r="GF175" s="732">
        <v>0</v>
      </c>
      <c r="GG175" s="732">
        <v>0</v>
      </c>
      <c r="GH175" s="732">
        <v>0</v>
      </c>
      <c r="GI175" s="732">
        <v>0</v>
      </c>
      <c r="GJ175" s="732">
        <v>0</v>
      </c>
      <c r="GK175" s="732">
        <v>5173</v>
      </c>
      <c r="GL175" s="732">
        <v>7158</v>
      </c>
      <c r="GM175" s="732">
        <v>0</v>
      </c>
      <c r="GN175" s="732">
        <v>0</v>
      </c>
      <c r="GO175" s="732">
        <v>0</v>
      </c>
      <c r="GP175" s="732">
        <v>3639094</v>
      </c>
      <c r="GQ175" s="732">
        <v>3639094</v>
      </c>
      <c r="GR175" s="732">
        <v>0</v>
      </c>
      <c r="GS175" s="732">
        <v>0</v>
      </c>
      <c r="GT175" s="732">
        <v>0</v>
      </c>
      <c r="HB175" s="732">
        <v>292382768</v>
      </c>
      <c r="HC175" s="732">
        <v>4.6019999999999998E-2</v>
      </c>
      <c r="HD175" s="732">
        <v>73729</v>
      </c>
      <c r="IE175" s="732">
        <v>0</v>
      </c>
    </row>
    <row r="176" spans="1:239" x14ac:dyDescent="0.2">
      <c r="A176" s="734">
        <v>227824</v>
      </c>
      <c r="B176" s="734">
        <v>31709</v>
      </c>
      <c r="C176" s="732">
        <v>35</v>
      </c>
      <c r="D176" s="732">
        <v>2021</v>
      </c>
      <c r="E176" s="732">
        <v>5392</v>
      </c>
      <c r="F176" s="732">
        <v>0</v>
      </c>
      <c r="G176" s="732">
        <v>814.37700000000007</v>
      </c>
      <c r="H176" s="732">
        <v>806.58100000000002</v>
      </c>
      <c r="I176" s="732">
        <v>806.58100000000002</v>
      </c>
      <c r="J176" s="732">
        <v>814.37700000000007</v>
      </c>
      <c r="K176" s="732">
        <v>0</v>
      </c>
      <c r="L176" s="732">
        <v>6541</v>
      </c>
      <c r="M176" s="732">
        <v>0</v>
      </c>
      <c r="N176" s="732">
        <v>0</v>
      </c>
      <c r="P176" s="732">
        <v>886.35700000000008</v>
      </c>
      <c r="Q176" s="732">
        <v>0</v>
      </c>
      <c r="R176" s="732">
        <v>364801</v>
      </c>
      <c r="S176" s="732">
        <v>411.57400000000001</v>
      </c>
      <c r="U176" s="732">
        <v>255188</v>
      </c>
      <c r="V176" s="732">
        <v>253.33700000000002</v>
      </c>
      <c r="W176" s="732">
        <v>165708</v>
      </c>
      <c r="X176" s="732">
        <v>165708</v>
      </c>
      <c r="Z176" s="732">
        <v>0</v>
      </c>
      <c r="AA176" s="732">
        <v>1</v>
      </c>
      <c r="AB176" s="732">
        <v>1</v>
      </c>
      <c r="AC176" s="732">
        <v>0</v>
      </c>
      <c r="AD176" s="732" t="s">
        <v>318</v>
      </c>
      <c r="AE176" s="732">
        <v>0</v>
      </c>
      <c r="AH176" s="732">
        <v>0</v>
      </c>
      <c r="AI176" s="732">
        <v>0</v>
      </c>
      <c r="AJ176" s="732">
        <v>5104</v>
      </c>
      <c r="AK176" s="732" t="s">
        <v>787</v>
      </c>
      <c r="AL176" s="732" t="s">
        <v>482</v>
      </c>
      <c r="AM176" s="732">
        <v>0</v>
      </c>
      <c r="AN176" s="732">
        <v>0</v>
      </c>
      <c r="AO176" s="732">
        <v>0</v>
      </c>
      <c r="AP176" s="732">
        <v>0</v>
      </c>
      <c r="AQ176" s="732">
        <v>0</v>
      </c>
      <c r="AR176" s="732">
        <v>0</v>
      </c>
      <c r="AS176" s="732">
        <v>0</v>
      </c>
      <c r="AT176" s="732">
        <v>0</v>
      </c>
      <c r="AU176" s="732">
        <v>0</v>
      </c>
      <c r="AV176" s="732">
        <v>-715108</v>
      </c>
      <c r="AW176" s="732">
        <v>7986707</v>
      </c>
      <c r="AX176" s="732">
        <v>7771892</v>
      </c>
      <c r="AY176" s="732">
        <v>4782984</v>
      </c>
      <c r="AZ176" s="732">
        <v>433304</v>
      </c>
      <c r="BA176" s="732">
        <v>0</v>
      </c>
      <c r="BB176" s="732">
        <v>0</v>
      </c>
      <c r="BC176" s="732">
        <v>0</v>
      </c>
      <c r="BD176" s="732">
        <v>0</v>
      </c>
      <c r="BE176" s="732">
        <v>0</v>
      </c>
      <c r="BF176" s="732">
        <v>6604451</v>
      </c>
      <c r="BG176" s="732">
        <v>0</v>
      </c>
      <c r="BH176" s="732">
        <v>249.1</v>
      </c>
      <c r="BI176" s="732">
        <v>68503</v>
      </c>
      <c r="BJ176" s="732">
        <v>12</v>
      </c>
      <c r="BK176" s="732">
        <v>0</v>
      </c>
      <c r="BL176" s="732">
        <v>0</v>
      </c>
      <c r="BM176" s="732">
        <v>0</v>
      </c>
      <c r="BN176" s="732">
        <v>0</v>
      </c>
      <c r="BO176" s="732">
        <v>0</v>
      </c>
      <c r="BP176" s="732">
        <v>0</v>
      </c>
      <c r="BQ176" s="732">
        <v>5392</v>
      </c>
      <c r="BR176" s="732">
        <v>1</v>
      </c>
      <c r="BS176" s="732">
        <v>0</v>
      </c>
      <c r="BT176" s="732">
        <v>0</v>
      </c>
      <c r="BU176" s="732">
        <v>0</v>
      </c>
      <c r="BV176" s="732">
        <v>0</v>
      </c>
      <c r="BW176" s="732">
        <v>0</v>
      </c>
      <c r="BX176" s="732">
        <v>0</v>
      </c>
      <c r="BY176" s="732">
        <v>0</v>
      </c>
      <c r="BZ176" s="732">
        <v>0</v>
      </c>
      <c r="CA176" s="732">
        <v>0</v>
      </c>
      <c r="CB176" s="732">
        <v>0</v>
      </c>
      <c r="CC176" s="732">
        <v>0</v>
      </c>
      <c r="CG176" s="732">
        <v>0</v>
      </c>
      <c r="CH176" s="732">
        <v>146312</v>
      </c>
      <c r="CI176" s="732">
        <v>0</v>
      </c>
      <c r="CJ176" s="732">
        <v>4</v>
      </c>
      <c r="CK176" s="732">
        <v>0</v>
      </c>
      <c r="CL176" s="732">
        <v>0</v>
      </c>
      <c r="CN176" s="732">
        <v>0</v>
      </c>
      <c r="CO176" s="732">
        <v>1</v>
      </c>
      <c r="CP176" s="732">
        <v>0</v>
      </c>
      <c r="CQ176" s="732">
        <v>0</v>
      </c>
      <c r="CR176" s="732">
        <v>775.79100000000005</v>
      </c>
      <c r="CS176" s="732">
        <v>0</v>
      </c>
      <c r="CT176" s="732">
        <v>0</v>
      </c>
      <c r="CU176" s="732">
        <v>0</v>
      </c>
      <c r="CV176" s="732">
        <v>0</v>
      </c>
      <c r="CW176" s="732">
        <v>0</v>
      </c>
      <c r="CX176" s="732">
        <v>0</v>
      </c>
      <c r="CY176" s="732">
        <v>0</v>
      </c>
      <c r="CZ176" s="732">
        <v>0</v>
      </c>
      <c r="DA176" s="732">
        <v>1</v>
      </c>
      <c r="DB176" s="732">
        <v>5275846</v>
      </c>
      <c r="DC176" s="732">
        <v>0</v>
      </c>
      <c r="DD176" s="732">
        <v>0</v>
      </c>
      <c r="DE176" s="732">
        <v>982785</v>
      </c>
      <c r="DF176" s="732">
        <v>982785</v>
      </c>
      <c r="DG176" s="732">
        <v>751.25</v>
      </c>
      <c r="DH176" s="732">
        <v>0</v>
      </c>
      <c r="DI176" s="732">
        <v>0</v>
      </c>
      <c r="DK176" s="732">
        <v>5392</v>
      </c>
      <c r="DL176" s="732">
        <v>0</v>
      </c>
      <c r="DM176" s="732">
        <v>361512</v>
      </c>
      <c r="DN176" s="732">
        <v>0</v>
      </c>
      <c r="DO176" s="732">
        <v>0</v>
      </c>
      <c r="DP176" s="732">
        <v>0</v>
      </c>
      <c r="DQ176" s="732">
        <v>0</v>
      </c>
      <c r="DR176" s="732">
        <v>0</v>
      </c>
      <c r="DS176" s="732">
        <v>0</v>
      </c>
      <c r="DT176" s="732">
        <v>0</v>
      </c>
      <c r="DU176" s="732">
        <v>0</v>
      </c>
      <c r="DV176" s="732">
        <v>0</v>
      </c>
      <c r="DW176" s="732">
        <v>0</v>
      </c>
      <c r="DX176" s="732">
        <v>0</v>
      </c>
      <c r="DY176" s="732">
        <v>0</v>
      </c>
      <c r="DZ176" s="732">
        <v>0</v>
      </c>
      <c r="EA176" s="732">
        <v>0</v>
      </c>
      <c r="EB176" s="732">
        <v>0</v>
      </c>
      <c r="EC176" s="732">
        <v>25.557000000000002</v>
      </c>
      <c r="ED176" s="732">
        <v>183885</v>
      </c>
      <c r="EE176" s="732">
        <v>0</v>
      </c>
      <c r="EF176" s="732">
        <v>0</v>
      </c>
      <c r="EG176" s="732">
        <v>0</v>
      </c>
      <c r="EH176" s="732">
        <v>177627</v>
      </c>
      <c r="EI176" s="732">
        <v>0</v>
      </c>
      <c r="EJ176" s="732">
        <v>0</v>
      </c>
      <c r="EK176" s="732">
        <v>5.9119999999999999</v>
      </c>
      <c r="EL176" s="732">
        <v>0</v>
      </c>
      <c r="EM176" s="732">
        <v>0</v>
      </c>
      <c r="EN176" s="732">
        <v>1.8840000000000001</v>
      </c>
      <c r="EO176" s="732">
        <v>0</v>
      </c>
      <c r="EP176" s="732">
        <v>0</v>
      </c>
      <c r="EQ176" s="732">
        <v>7.7960000000000003</v>
      </c>
      <c r="ER176" s="732">
        <v>0</v>
      </c>
      <c r="ES176" s="732">
        <v>27.156000000000002</v>
      </c>
      <c r="ET176" s="732">
        <v>0</v>
      </c>
      <c r="EU176" s="732">
        <v>433304</v>
      </c>
      <c r="EV176" s="732">
        <v>0</v>
      </c>
      <c r="EW176" s="732">
        <v>0</v>
      </c>
      <c r="EX176" s="732">
        <v>0</v>
      </c>
      <c r="EZ176" s="732">
        <v>6559634</v>
      </c>
      <c r="FA176" s="732">
        <v>0</v>
      </c>
      <c r="FB176" s="732">
        <v>6992938</v>
      </c>
      <c r="FC176" s="732">
        <v>0.97326799999999991</v>
      </c>
      <c r="FD176" s="732">
        <v>0</v>
      </c>
      <c r="FE176" s="732">
        <v>999353</v>
      </c>
      <c r="FF176" s="732">
        <v>212905</v>
      </c>
      <c r="FG176" s="732">
        <v>5.6818E-2</v>
      </c>
      <c r="FH176" s="732">
        <v>5.1494999999999999E-2</v>
      </c>
      <c r="FI176" s="732">
        <v>0</v>
      </c>
      <c r="FJ176" s="732">
        <v>0</v>
      </c>
      <c r="FK176" s="732">
        <v>1294.046</v>
      </c>
      <c r="FL176" s="732">
        <v>8351508</v>
      </c>
      <c r="FM176" s="732">
        <v>0</v>
      </c>
      <c r="FN176" s="732">
        <v>0</v>
      </c>
      <c r="FO176" s="732">
        <v>138584</v>
      </c>
      <c r="FP176" s="732">
        <v>0</v>
      </c>
      <c r="FQ176" s="732">
        <v>138584</v>
      </c>
      <c r="FR176" s="732">
        <v>138584</v>
      </c>
      <c r="FS176" s="732">
        <v>0</v>
      </c>
      <c r="FT176" s="732">
        <v>0</v>
      </c>
      <c r="FU176" s="732">
        <v>0</v>
      </c>
      <c r="FV176" s="732">
        <v>0</v>
      </c>
      <c r="FW176" s="732">
        <v>0</v>
      </c>
      <c r="FX176" s="732">
        <v>0</v>
      </c>
      <c r="FY176" s="732">
        <v>0</v>
      </c>
      <c r="FZ176" s="732">
        <v>0</v>
      </c>
      <c r="GA176" s="732">
        <v>0</v>
      </c>
      <c r="GB176" s="732">
        <v>0</v>
      </c>
      <c r="GC176" s="732">
        <v>0</v>
      </c>
      <c r="GD176" s="732">
        <v>0</v>
      </c>
      <c r="GF176" s="732">
        <v>0</v>
      </c>
      <c r="GG176" s="732">
        <v>0</v>
      </c>
      <c r="GH176" s="732">
        <v>0</v>
      </c>
      <c r="GI176" s="732">
        <v>0</v>
      </c>
      <c r="GJ176" s="732">
        <v>0</v>
      </c>
      <c r="GK176" s="732">
        <v>5068</v>
      </c>
      <c r="GL176" s="732">
        <v>0</v>
      </c>
      <c r="GM176" s="732">
        <v>0</v>
      </c>
      <c r="GN176" s="732">
        <v>13619</v>
      </c>
      <c r="GO176" s="732">
        <v>0</v>
      </c>
      <c r="GP176" s="732">
        <v>8205196</v>
      </c>
      <c r="GQ176" s="732">
        <v>8205196</v>
      </c>
      <c r="GR176" s="732">
        <v>0</v>
      </c>
      <c r="GS176" s="732">
        <v>0</v>
      </c>
      <c r="GT176" s="732">
        <v>0</v>
      </c>
      <c r="HB176" s="732">
        <v>292382768</v>
      </c>
      <c r="HC176" s="732">
        <v>4.6019999999999998E-2</v>
      </c>
      <c r="HD176" s="732">
        <v>146312</v>
      </c>
      <c r="IE176" s="732">
        <v>0</v>
      </c>
    </row>
    <row r="177" spans="1:239" x14ac:dyDescent="0.2">
      <c r="A177" s="734">
        <v>227825</v>
      </c>
      <c r="B177" s="734">
        <v>31709</v>
      </c>
      <c r="C177" s="732">
        <v>35</v>
      </c>
      <c r="D177" s="732">
        <v>2021</v>
      </c>
      <c r="E177" s="732">
        <v>5392</v>
      </c>
      <c r="F177" s="732">
        <v>0</v>
      </c>
      <c r="G177" s="732">
        <v>2016</v>
      </c>
      <c r="H177" s="732">
        <v>1983.4770000000001</v>
      </c>
      <c r="I177" s="732">
        <v>1983.4770000000001</v>
      </c>
      <c r="J177" s="732">
        <v>2016</v>
      </c>
      <c r="K177" s="732">
        <v>0</v>
      </c>
      <c r="L177" s="732">
        <v>6541</v>
      </c>
      <c r="M177" s="732">
        <v>0</v>
      </c>
      <c r="N177" s="732">
        <v>0</v>
      </c>
      <c r="P177" s="732">
        <v>1707.5050000000001</v>
      </c>
      <c r="Q177" s="732">
        <v>0</v>
      </c>
      <c r="R177" s="732">
        <v>702765</v>
      </c>
      <c r="S177" s="732">
        <v>411.57400000000001</v>
      </c>
      <c r="U177" s="732">
        <v>491607</v>
      </c>
      <c r="V177" s="732">
        <v>1272</v>
      </c>
      <c r="W177" s="732">
        <v>832015</v>
      </c>
      <c r="X177" s="732">
        <v>832015</v>
      </c>
      <c r="Z177" s="732">
        <v>0</v>
      </c>
      <c r="AA177" s="732">
        <v>1</v>
      </c>
      <c r="AB177" s="732">
        <v>1</v>
      </c>
      <c r="AC177" s="732">
        <v>0</v>
      </c>
      <c r="AD177" s="732" t="s">
        <v>318</v>
      </c>
      <c r="AE177" s="732">
        <v>0</v>
      </c>
      <c r="AH177" s="732">
        <v>0</v>
      </c>
      <c r="AI177" s="732">
        <v>0</v>
      </c>
      <c r="AJ177" s="732">
        <v>5104</v>
      </c>
      <c r="AK177" s="732" t="s">
        <v>787</v>
      </c>
      <c r="AL177" s="732" t="s">
        <v>121</v>
      </c>
      <c r="AM177" s="732">
        <v>0</v>
      </c>
      <c r="AN177" s="732">
        <v>0</v>
      </c>
      <c r="AO177" s="732">
        <v>0</v>
      </c>
      <c r="AP177" s="732">
        <v>0</v>
      </c>
      <c r="AQ177" s="732">
        <v>0</v>
      </c>
      <c r="AR177" s="732">
        <v>0</v>
      </c>
      <c r="AS177" s="732">
        <v>0</v>
      </c>
      <c r="AT177" s="732">
        <v>0</v>
      </c>
      <c r="AU177" s="732">
        <v>0</v>
      </c>
      <c r="AV177" s="732">
        <v>-97539</v>
      </c>
      <c r="AW177" s="732">
        <v>20486605</v>
      </c>
      <c r="AX177" s="732">
        <v>19953428</v>
      </c>
      <c r="AY177" s="732">
        <v>14184523</v>
      </c>
      <c r="AZ177" s="732">
        <v>873745</v>
      </c>
      <c r="BA177" s="732">
        <v>0</v>
      </c>
      <c r="BB177" s="732">
        <v>0</v>
      </c>
      <c r="BC177" s="732">
        <v>0</v>
      </c>
      <c r="BD177" s="732">
        <v>0</v>
      </c>
      <c r="BE177" s="732">
        <v>0</v>
      </c>
      <c r="BF177" s="732">
        <v>16931440</v>
      </c>
      <c r="BG177" s="732">
        <v>0</v>
      </c>
      <c r="BH177" s="732">
        <v>504.40000000000003</v>
      </c>
      <c r="BI177" s="732">
        <v>138710</v>
      </c>
      <c r="BJ177" s="732">
        <v>12</v>
      </c>
      <c r="BK177" s="732">
        <v>0</v>
      </c>
      <c r="BL177" s="732">
        <v>0</v>
      </c>
      <c r="BM177" s="732">
        <v>0</v>
      </c>
      <c r="BN177" s="732">
        <v>0</v>
      </c>
      <c r="BO177" s="732">
        <v>0</v>
      </c>
      <c r="BP177" s="732">
        <v>0</v>
      </c>
      <c r="BQ177" s="732">
        <v>5392</v>
      </c>
      <c r="BR177" s="732">
        <v>1</v>
      </c>
      <c r="BS177" s="732">
        <v>0</v>
      </c>
      <c r="BT177" s="732">
        <v>0</v>
      </c>
      <c r="BU177" s="732">
        <v>0</v>
      </c>
      <c r="BV177" s="732">
        <v>0</v>
      </c>
      <c r="BW177" s="732">
        <v>0</v>
      </c>
      <c r="BX177" s="732">
        <v>0</v>
      </c>
      <c r="BY177" s="732">
        <v>0</v>
      </c>
      <c r="BZ177" s="732">
        <v>0</v>
      </c>
      <c r="CA177" s="732">
        <v>32.270000000000003</v>
      </c>
      <c r="CB177" s="732">
        <v>32270</v>
      </c>
      <c r="CC177" s="732">
        <v>0</v>
      </c>
      <c r="CG177" s="732">
        <v>0</v>
      </c>
      <c r="CH177" s="732">
        <v>362197</v>
      </c>
      <c r="CI177" s="732">
        <v>0</v>
      </c>
      <c r="CJ177" s="732">
        <v>5</v>
      </c>
      <c r="CK177" s="732">
        <v>0</v>
      </c>
      <c r="CL177" s="732">
        <v>0</v>
      </c>
      <c r="CN177" s="732">
        <v>0</v>
      </c>
      <c r="CO177" s="732">
        <v>1</v>
      </c>
      <c r="CP177" s="732">
        <v>0</v>
      </c>
      <c r="CQ177" s="732">
        <v>0</v>
      </c>
      <c r="CR177" s="732">
        <v>1633.9640000000002</v>
      </c>
      <c r="CS177" s="732">
        <v>0</v>
      </c>
      <c r="CT177" s="732">
        <v>0</v>
      </c>
      <c r="CU177" s="732">
        <v>0</v>
      </c>
      <c r="CV177" s="732">
        <v>0</v>
      </c>
      <c r="CW177" s="732">
        <v>0</v>
      </c>
      <c r="CX177" s="732">
        <v>0</v>
      </c>
      <c r="CY177" s="732">
        <v>0</v>
      </c>
      <c r="CZ177" s="732">
        <v>0</v>
      </c>
      <c r="DA177" s="732">
        <v>1</v>
      </c>
      <c r="DB177" s="732">
        <v>12973923</v>
      </c>
      <c r="DC177" s="732">
        <v>0</v>
      </c>
      <c r="DD177" s="732">
        <v>0</v>
      </c>
      <c r="DE177" s="732">
        <v>2145448</v>
      </c>
      <c r="DF177" s="732">
        <v>2145448</v>
      </c>
      <c r="DG177" s="732">
        <v>1640</v>
      </c>
      <c r="DH177" s="732">
        <v>0</v>
      </c>
      <c r="DI177" s="732">
        <v>0</v>
      </c>
      <c r="DK177" s="732">
        <v>5392</v>
      </c>
      <c r="DL177" s="732">
        <v>0</v>
      </c>
      <c r="DM177" s="732">
        <v>1445097</v>
      </c>
      <c r="DN177" s="732">
        <v>0</v>
      </c>
      <c r="DO177" s="732">
        <v>0</v>
      </c>
      <c r="DP177" s="732">
        <v>0</v>
      </c>
      <c r="DQ177" s="732">
        <v>0</v>
      </c>
      <c r="DR177" s="732">
        <v>0</v>
      </c>
      <c r="DS177" s="732">
        <v>0</v>
      </c>
      <c r="DT177" s="732">
        <v>0</v>
      </c>
      <c r="DU177" s="732">
        <v>0</v>
      </c>
      <c r="DV177" s="732">
        <v>0</v>
      </c>
      <c r="DW177" s="732">
        <v>0</v>
      </c>
      <c r="DX177" s="732">
        <v>0</v>
      </c>
      <c r="DY177" s="732">
        <v>0</v>
      </c>
      <c r="DZ177" s="732">
        <v>0</v>
      </c>
      <c r="EA177" s="732">
        <v>0</v>
      </c>
      <c r="EB177" s="732">
        <v>0</v>
      </c>
      <c r="EC177" s="732">
        <v>110.4</v>
      </c>
      <c r="ED177" s="732">
        <v>794339</v>
      </c>
      <c r="EE177" s="732">
        <v>0</v>
      </c>
      <c r="EF177" s="732">
        <v>0</v>
      </c>
      <c r="EG177" s="732">
        <v>0</v>
      </c>
      <c r="EH177" s="732">
        <v>650758</v>
      </c>
      <c r="EI177" s="732">
        <v>0</v>
      </c>
      <c r="EJ177" s="732">
        <v>0</v>
      </c>
      <c r="EK177" s="732">
        <v>27.446000000000002</v>
      </c>
      <c r="EL177" s="732">
        <v>0</v>
      </c>
      <c r="EM177" s="732">
        <v>4.117</v>
      </c>
      <c r="EN177" s="732">
        <v>0.96</v>
      </c>
      <c r="EO177" s="732">
        <v>0</v>
      </c>
      <c r="EP177" s="732">
        <v>0</v>
      </c>
      <c r="EQ177" s="732">
        <v>32.523000000000003</v>
      </c>
      <c r="ER177" s="732">
        <v>0</v>
      </c>
      <c r="ES177" s="732">
        <v>99.489000000000004</v>
      </c>
      <c r="ET177" s="732">
        <v>0</v>
      </c>
      <c r="EU177" s="732">
        <v>873745</v>
      </c>
      <c r="EV177" s="732">
        <v>0</v>
      </c>
      <c r="EW177" s="732">
        <v>0</v>
      </c>
      <c r="EX177" s="732">
        <v>0</v>
      </c>
      <c r="EZ177" s="732">
        <v>16845633</v>
      </c>
      <c r="FA177" s="732">
        <v>0</v>
      </c>
      <c r="FB177" s="732">
        <v>17719378</v>
      </c>
      <c r="FC177" s="732">
        <v>0.97326799999999991</v>
      </c>
      <c r="FD177" s="732">
        <v>0</v>
      </c>
      <c r="FE177" s="732">
        <v>2561983</v>
      </c>
      <c r="FF177" s="732">
        <v>545812</v>
      </c>
      <c r="FG177" s="732">
        <v>5.6818E-2</v>
      </c>
      <c r="FH177" s="732">
        <v>5.1494999999999999E-2</v>
      </c>
      <c r="FI177" s="732">
        <v>0</v>
      </c>
      <c r="FJ177" s="732">
        <v>0</v>
      </c>
      <c r="FK177" s="732">
        <v>3317.4690000000001</v>
      </c>
      <c r="FL177" s="732">
        <v>21189370</v>
      </c>
      <c r="FM177" s="732">
        <v>0</v>
      </c>
      <c r="FN177" s="732">
        <v>0</v>
      </c>
      <c r="FO177" s="732">
        <v>151915</v>
      </c>
      <c r="FP177" s="732">
        <v>0</v>
      </c>
      <c r="FQ177" s="732">
        <v>151915</v>
      </c>
      <c r="FR177" s="732">
        <v>151915</v>
      </c>
      <c r="FS177" s="732">
        <v>0</v>
      </c>
      <c r="FT177" s="732">
        <v>0</v>
      </c>
      <c r="FU177" s="732">
        <v>0</v>
      </c>
      <c r="FV177" s="732">
        <v>0</v>
      </c>
      <c r="FW177" s="732">
        <v>0</v>
      </c>
      <c r="FX177" s="732">
        <v>0</v>
      </c>
      <c r="FY177" s="732">
        <v>0</v>
      </c>
      <c r="FZ177" s="732">
        <v>0</v>
      </c>
      <c r="GA177" s="732">
        <v>0</v>
      </c>
      <c r="GB177" s="732">
        <v>0</v>
      </c>
      <c r="GC177" s="732">
        <v>0</v>
      </c>
      <c r="GD177" s="732">
        <v>0</v>
      </c>
      <c r="GF177" s="732">
        <v>0</v>
      </c>
      <c r="GG177" s="732">
        <v>0</v>
      </c>
      <c r="GH177" s="732">
        <v>0</v>
      </c>
      <c r="GI177" s="732">
        <v>0</v>
      </c>
      <c r="GJ177" s="732">
        <v>0</v>
      </c>
      <c r="GK177" s="732">
        <v>4971</v>
      </c>
      <c r="GL177" s="732">
        <v>0</v>
      </c>
      <c r="GM177" s="732">
        <v>0</v>
      </c>
      <c r="GN177" s="732">
        <v>0</v>
      </c>
      <c r="GO177" s="732">
        <v>0</v>
      </c>
      <c r="GP177" s="732">
        <v>20827173</v>
      </c>
      <c r="GQ177" s="732">
        <v>20827173</v>
      </c>
      <c r="GR177" s="732">
        <v>0</v>
      </c>
      <c r="GS177" s="732">
        <v>0</v>
      </c>
      <c r="GT177" s="732">
        <v>0</v>
      </c>
      <c r="HB177" s="732">
        <v>292382768</v>
      </c>
      <c r="HC177" s="732">
        <v>4.6019999999999998E-2</v>
      </c>
      <c r="HD177" s="732">
        <v>362197</v>
      </c>
      <c r="IE177" s="732">
        <v>0</v>
      </c>
    </row>
    <row r="178" spans="1:239" x14ac:dyDescent="0.2">
      <c r="A178" s="734">
        <v>227826</v>
      </c>
      <c r="B178" s="734">
        <v>31709</v>
      </c>
      <c r="C178" s="732">
        <v>35</v>
      </c>
      <c r="D178" s="732">
        <v>2021</v>
      </c>
      <c r="E178" s="732">
        <v>5392</v>
      </c>
      <c r="F178" s="732">
        <v>0</v>
      </c>
      <c r="G178" s="732">
        <v>364.31800000000004</v>
      </c>
      <c r="H178" s="732">
        <v>352.512</v>
      </c>
      <c r="I178" s="732">
        <v>352.512</v>
      </c>
      <c r="J178" s="732">
        <v>364.31800000000004</v>
      </c>
      <c r="K178" s="732">
        <v>0</v>
      </c>
      <c r="L178" s="732">
        <v>6541</v>
      </c>
      <c r="M178" s="732">
        <v>0</v>
      </c>
      <c r="N178" s="732">
        <v>0</v>
      </c>
      <c r="P178" s="732">
        <v>376.39</v>
      </c>
      <c r="Q178" s="732">
        <v>0</v>
      </c>
      <c r="R178" s="732">
        <v>154912</v>
      </c>
      <c r="S178" s="732">
        <v>411.57400000000001</v>
      </c>
      <c r="U178" s="732">
        <v>108367</v>
      </c>
      <c r="V178" s="732">
        <v>85.152000000000001</v>
      </c>
      <c r="W178" s="732">
        <v>55698</v>
      </c>
      <c r="X178" s="732">
        <v>55698</v>
      </c>
      <c r="Z178" s="732">
        <v>0</v>
      </c>
      <c r="AA178" s="732">
        <v>1</v>
      </c>
      <c r="AB178" s="732">
        <v>1</v>
      </c>
      <c r="AC178" s="732">
        <v>0</v>
      </c>
      <c r="AD178" s="732" t="s">
        <v>318</v>
      </c>
      <c r="AE178" s="732">
        <v>0</v>
      </c>
      <c r="AH178" s="732">
        <v>0</v>
      </c>
      <c r="AI178" s="732">
        <v>0</v>
      </c>
      <c r="AJ178" s="732">
        <v>5104</v>
      </c>
      <c r="AK178" s="732" t="s">
        <v>787</v>
      </c>
      <c r="AL178" s="732" t="s">
        <v>369</v>
      </c>
      <c r="AM178" s="732">
        <v>0</v>
      </c>
      <c r="AN178" s="732">
        <v>0</v>
      </c>
      <c r="AO178" s="732">
        <v>0</v>
      </c>
      <c r="AP178" s="732">
        <v>0</v>
      </c>
      <c r="AQ178" s="732">
        <v>0</v>
      </c>
      <c r="AR178" s="732">
        <v>0</v>
      </c>
      <c r="AS178" s="732">
        <v>0</v>
      </c>
      <c r="AT178" s="732">
        <v>0</v>
      </c>
      <c r="AU178" s="732">
        <v>0</v>
      </c>
      <c r="AV178" s="732">
        <v>-64</v>
      </c>
      <c r="AW178" s="732">
        <v>3275548</v>
      </c>
      <c r="AX178" s="732">
        <v>3210094</v>
      </c>
      <c r="AY178" s="732">
        <v>2113701</v>
      </c>
      <c r="AZ178" s="732">
        <v>154912</v>
      </c>
      <c r="BA178" s="732">
        <v>0</v>
      </c>
      <c r="BB178" s="732">
        <v>0</v>
      </c>
      <c r="BC178" s="732">
        <v>0</v>
      </c>
      <c r="BD178" s="732">
        <v>0</v>
      </c>
      <c r="BE178" s="732">
        <v>0</v>
      </c>
      <c r="BF178" s="732">
        <v>2778660</v>
      </c>
      <c r="BG178" s="732">
        <v>0</v>
      </c>
      <c r="BH178" s="732">
        <v>0</v>
      </c>
      <c r="BI178" s="732">
        <v>0</v>
      </c>
      <c r="BJ178" s="732">
        <v>12</v>
      </c>
      <c r="BK178" s="732">
        <v>0</v>
      </c>
      <c r="BL178" s="732">
        <v>0</v>
      </c>
      <c r="BM178" s="732">
        <v>0</v>
      </c>
      <c r="BN178" s="732">
        <v>0</v>
      </c>
      <c r="BO178" s="732">
        <v>0</v>
      </c>
      <c r="BP178" s="732">
        <v>0</v>
      </c>
      <c r="BQ178" s="732">
        <v>5392</v>
      </c>
      <c r="BR178" s="732">
        <v>1</v>
      </c>
      <c r="BS178" s="732">
        <v>0</v>
      </c>
      <c r="BT178" s="732">
        <v>0</v>
      </c>
      <c r="BU178" s="732">
        <v>0</v>
      </c>
      <c r="BV178" s="732">
        <v>0</v>
      </c>
      <c r="BW178" s="732">
        <v>0</v>
      </c>
      <c r="BX178" s="732">
        <v>0</v>
      </c>
      <c r="BY178" s="732">
        <v>0</v>
      </c>
      <c r="BZ178" s="732">
        <v>0</v>
      </c>
      <c r="CA178" s="732">
        <v>0</v>
      </c>
      <c r="CB178" s="732">
        <v>0</v>
      </c>
      <c r="CC178" s="732">
        <v>0</v>
      </c>
      <c r="CG178" s="732">
        <v>0</v>
      </c>
      <c r="CH178" s="732">
        <v>65454</v>
      </c>
      <c r="CI178" s="732">
        <v>0</v>
      </c>
      <c r="CJ178" s="732">
        <v>4</v>
      </c>
      <c r="CK178" s="732">
        <v>0</v>
      </c>
      <c r="CL178" s="732">
        <v>0</v>
      </c>
      <c r="CN178" s="732">
        <v>0</v>
      </c>
      <c r="CO178" s="732">
        <v>1</v>
      </c>
      <c r="CP178" s="732">
        <v>0</v>
      </c>
      <c r="CQ178" s="732">
        <v>0</v>
      </c>
      <c r="CR178" s="732">
        <v>373.40100000000001</v>
      </c>
      <c r="CS178" s="732">
        <v>0</v>
      </c>
      <c r="CT178" s="732">
        <v>0</v>
      </c>
      <c r="CU178" s="732">
        <v>0</v>
      </c>
      <c r="CV178" s="732">
        <v>0</v>
      </c>
      <c r="CW178" s="732">
        <v>0</v>
      </c>
      <c r="CX178" s="732">
        <v>0</v>
      </c>
      <c r="CY178" s="732">
        <v>0</v>
      </c>
      <c r="CZ178" s="732">
        <v>0</v>
      </c>
      <c r="DA178" s="732">
        <v>1</v>
      </c>
      <c r="DB178" s="732">
        <v>2305781</v>
      </c>
      <c r="DC178" s="732">
        <v>0</v>
      </c>
      <c r="DD178" s="732">
        <v>0</v>
      </c>
      <c r="DE178" s="732">
        <v>225327</v>
      </c>
      <c r="DF178" s="732">
        <v>225327</v>
      </c>
      <c r="DG178" s="732">
        <v>172.24200000000002</v>
      </c>
      <c r="DH178" s="732">
        <v>0</v>
      </c>
      <c r="DI178" s="732">
        <v>0</v>
      </c>
      <c r="DK178" s="732">
        <v>5392</v>
      </c>
      <c r="DL178" s="732">
        <v>0</v>
      </c>
      <c r="DM178" s="732">
        <v>268173</v>
      </c>
      <c r="DN178" s="732">
        <v>0</v>
      </c>
      <c r="DO178" s="732">
        <v>0</v>
      </c>
      <c r="DP178" s="732">
        <v>0</v>
      </c>
      <c r="DQ178" s="732">
        <v>0</v>
      </c>
      <c r="DR178" s="732">
        <v>0</v>
      </c>
      <c r="DS178" s="732">
        <v>0</v>
      </c>
      <c r="DT178" s="732">
        <v>0</v>
      </c>
      <c r="DU178" s="732">
        <v>0</v>
      </c>
      <c r="DV178" s="732">
        <v>0</v>
      </c>
      <c r="DW178" s="732">
        <v>0</v>
      </c>
      <c r="DX178" s="732">
        <v>0</v>
      </c>
      <c r="DY178" s="732">
        <v>0</v>
      </c>
      <c r="DZ178" s="732">
        <v>0</v>
      </c>
      <c r="EA178" s="732">
        <v>0</v>
      </c>
      <c r="EB178" s="732">
        <v>0</v>
      </c>
      <c r="EC178" s="732">
        <v>3.7880000000000003</v>
      </c>
      <c r="ED178" s="732">
        <v>27255</v>
      </c>
      <c r="EE178" s="732">
        <v>0</v>
      </c>
      <c r="EF178" s="732">
        <v>0</v>
      </c>
      <c r="EG178" s="732">
        <v>0</v>
      </c>
      <c r="EH178" s="732">
        <v>240918</v>
      </c>
      <c r="EI178" s="732">
        <v>0</v>
      </c>
      <c r="EJ178" s="732">
        <v>0</v>
      </c>
      <c r="EK178" s="732">
        <v>10.781000000000001</v>
      </c>
      <c r="EL178" s="732">
        <v>0</v>
      </c>
      <c r="EM178" s="732">
        <v>0.318</v>
      </c>
      <c r="EN178" s="732">
        <v>0.70700000000000007</v>
      </c>
      <c r="EO178" s="732">
        <v>0</v>
      </c>
      <c r="EP178" s="732">
        <v>0</v>
      </c>
      <c r="EQ178" s="732">
        <v>11.806000000000001</v>
      </c>
      <c r="ER178" s="732">
        <v>0</v>
      </c>
      <c r="ES178" s="732">
        <v>36.832000000000001</v>
      </c>
      <c r="ET178" s="732">
        <v>0</v>
      </c>
      <c r="EU178" s="732">
        <v>154912</v>
      </c>
      <c r="EV178" s="732">
        <v>0</v>
      </c>
      <c r="EW178" s="732">
        <v>0</v>
      </c>
      <c r="EX178" s="732">
        <v>0</v>
      </c>
      <c r="EZ178" s="732">
        <v>2700067</v>
      </c>
      <c r="FA178" s="732">
        <v>0</v>
      </c>
      <c r="FB178" s="732">
        <v>2854979</v>
      </c>
      <c r="FC178" s="732">
        <v>0.97326799999999991</v>
      </c>
      <c r="FD178" s="732">
        <v>0</v>
      </c>
      <c r="FE178" s="732">
        <v>420453</v>
      </c>
      <c r="FF178" s="732">
        <v>89574</v>
      </c>
      <c r="FG178" s="732">
        <v>5.6818E-2</v>
      </c>
      <c r="FH178" s="732">
        <v>5.1494999999999999E-2</v>
      </c>
      <c r="FI178" s="732">
        <v>0</v>
      </c>
      <c r="FJ178" s="732">
        <v>0</v>
      </c>
      <c r="FK178" s="732">
        <v>544.43799999999999</v>
      </c>
      <c r="FL178" s="732">
        <v>3430460</v>
      </c>
      <c r="FM178" s="732">
        <v>0</v>
      </c>
      <c r="FN178" s="732">
        <v>0</v>
      </c>
      <c r="FO178" s="732">
        <v>0</v>
      </c>
      <c r="FP178" s="732">
        <v>0</v>
      </c>
      <c r="FQ178" s="732">
        <v>0</v>
      </c>
      <c r="FR178" s="732">
        <v>0</v>
      </c>
      <c r="FS178" s="732">
        <v>0</v>
      </c>
      <c r="FT178" s="732">
        <v>0</v>
      </c>
      <c r="FU178" s="732">
        <v>0</v>
      </c>
      <c r="FV178" s="732">
        <v>0</v>
      </c>
      <c r="FW178" s="732">
        <v>0</v>
      </c>
      <c r="FX178" s="732">
        <v>0</v>
      </c>
      <c r="FY178" s="732">
        <v>0</v>
      </c>
      <c r="FZ178" s="732">
        <v>0</v>
      </c>
      <c r="GA178" s="732">
        <v>0</v>
      </c>
      <c r="GB178" s="732">
        <v>0</v>
      </c>
      <c r="GC178" s="732">
        <v>0</v>
      </c>
      <c r="GD178" s="732">
        <v>0</v>
      </c>
      <c r="GF178" s="732">
        <v>0</v>
      </c>
      <c r="GG178" s="732">
        <v>0</v>
      </c>
      <c r="GH178" s="732">
        <v>0</v>
      </c>
      <c r="GI178" s="732">
        <v>0</v>
      </c>
      <c r="GJ178" s="732">
        <v>0</v>
      </c>
      <c r="GK178" s="732">
        <v>0</v>
      </c>
      <c r="GL178" s="732">
        <v>0</v>
      </c>
      <c r="GM178" s="732">
        <v>0</v>
      </c>
      <c r="GN178" s="732">
        <v>0</v>
      </c>
      <c r="GO178" s="732">
        <v>0</v>
      </c>
      <c r="GP178" s="732">
        <v>3365006</v>
      </c>
      <c r="GQ178" s="732">
        <v>3365006</v>
      </c>
      <c r="GR178" s="732">
        <v>0</v>
      </c>
      <c r="GS178" s="732">
        <v>0</v>
      </c>
      <c r="GT178" s="732">
        <v>0</v>
      </c>
      <c r="HB178" s="732">
        <v>292382768</v>
      </c>
      <c r="HC178" s="732">
        <v>4.6019999999999998E-2</v>
      </c>
      <c r="HD178" s="732">
        <v>65454</v>
      </c>
      <c r="IE178" s="732">
        <v>0</v>
      </c>
    </row>
    <row r="179" spans="1:239" x14ac:dyDescent="0.2">
      <c r="A179" s="734">
        <v>227827</v>
      </c>
      <c r="B179" s="734">
        <v>31709</v>
      </c>
      <c r="C179" s="732">
        <v>35</v>
      </c>
      <c r="D179" s="732">
        <v>2021</v>
      </c>
      <c r="E179" s="732">
        <v>5392</v>
      </c>
      <c r="F179" s="732">
        <v>0</v>
      </c>
      <c r="G179" s="732">
        <v>530.26100000000008</v>
      </c>
      <c r="H179" s="732">
        <v>510.26100000000002</v>
      </c>
      <c r="I179" s="732">
        <v>510.26100000000002</v>
      </c>
      <c r="J179" s="732">
        <v>530.26100000000008</v>
      </c>
      <c r="K179" s="732">
        <v>0</v>
      </c>
      <c r="L179" s="732">
        <v>6541</v>
      </c>
      <c r="M179" s="732">
        <v>0</v>
      </c>
      <c r="N179" s="732">
        <v>0</v>
      </c>
      <c r="P179" s="732">
        <v>441.80700000000002</v>
      </c>
      <c r="Q179" s="732">
        <v>0</v>
      </c>
      <c r="R179" s="732">
        <v>181836</v>
      </c>
      <c r="S179" s="732">
        <v>411.57400000000001</v>
      </c>
      <c r="U179" s="732">
        <v>127199</v>
      </c>
      <c r="V179" s="732">
        <v>62.682000000000002</v>
      </c>
      <c r="W179" s="732">
        <v>41000</v>
      </c>
      <c r="X179" s="732">
        <v>41000</v>
      </c>
      <c r="Z179" s="732">
        <v>0</v>
      </c>
      <c r="AA179" s="732">
        <v>1</v>
      </c>
      <c r="AB179" s="732">
        <v>1</v>
      </c>
      <c r="AC179" s="732">
        <v>0</v>
      </c>
      <c r="AD179" s="732" t="s">
        <v>318</v>
      </c>
      <c r="AE179" s="732">
        <v>0</v>
      </c>
      <c r="AH179" s="732">
        <v>0</v>
      </c>
      <c r="AI179" s="732">
        <v>0</v>
      </c>
      <c r="AJ179" s="732">
        <v>5104</v>
      </c>
      <c r="AK179" s="732" t="s">
        <v>787</v>
      </c>
      <c r="AL179" s="732" t="s">
        <v>370</v>
      </c>
      <c r="AM179" s="732">
        <v>0</v>
      </c>
      <c r="AN179" s="732">
        <v>0</v>
      </c>
      <c r="AO179" s="732">
        <v>0</v>
      </c>
      <c r="AP179" s="732">
        <v>0</v>
      </c>
      <c r="AQ179" s="732">
        <v>0</v>
      </c>
      <c r="AR179" s="732">
        <v>0</v>
      </c>
      <c r="AS179" s="732">
        <v>0</v>
      </c>
      <c r="AT179" s="732">
        <v>0</v>
      </c>
      <c r="AU179" s="732">
        <v>0</v>
      </c>
      <c r="AV179" s="732">
        <v>0</v>
      </c>
      <c r="AW179" s="732">
        <v>4135233</v>
      </c>
      <c r="AX179" s="732">
        <v>4082433</v>
      </c>
      <c r="AY179" s="732">
        <v>2693799</v>
      </c>
      <c r="AZ179" s="732">
        <v>234636</v>
      </c>
      <c r="BA179" s="732">
        <v>0</v>
      </c>
      <c r="BB179" s="732">
        <v>0</v>
      </c>
      <c r="BC179" s="732">
        <v>0</v>
      </c>
      <c r="BD179" s="732">
        <v>0</v>
      </c>
      <c r="BE179" s="732">
        <v>0</v>
      </c>
      <c r="BF179" s="732">
        <v>3516842</v>
      </c>
      <c r="BG179" s="732">
        <v>0</v>
      </c>
      <c r="BH179" s="732">
        <v>192</v>
      </c>
      <c r="BI179" s="732">
        <v>52800</v>
      </c>
      <c r="BJ179" s="732">
        <v>12</v>
      </c>
      <c r="BK179" s="732">
        <v>0</v>
      </c>
      <c r="BL179" s="732">
        <v>0</v>
      </c>
      <c r="BM179" s="732">
        <v>0</v>
      </c>
      <c r="BN179" s="732">
        <v>0</v>
      </c>
      <c r="BO179" s="732">
        <v>0</v>
      </c>
      <c r="BP179" s="732">
        <v>0</v>
      </c>
      <c r="BQ179" s="732">
        <v>5392</v>
      </c>
      <c r="BR179" s="732">
        <v>1</v>
      </c>
      <c r="BS179" s="732">
        <v>0</v>
      </c>
      <c r="BT179" s="732">
        <v>0</v>
      </c>
      <c r="BU179" s="732">
        <v>0</v>
      </c>
      <c r="BV179" s="732">
        <v>0</v>
      </c>
      <c r="BW179" s="732">
        <v>0</v>
      </c>
      <c r="BX179" s="732">
        <v>0</v>
      </c>
      <c r="BY179" s="732">
        <v>0</v>
      </c>
      <c r="BZ179" s="732">
        <v>0</v>
      </c>
      <c r="CA179" s="732">
        <v>0</v>
      </c>
      <c r="CB179" s="732">
        <v>0</v>
      </c>
      <c r="CC179" s="732">
        <v>0</v>
      </c>
      <c r="CG179" s="732">
        <v>0</v>
      </c>
      <c r="CH179" s="732">
        <v>0</v>
      </c>
      <c r="CI179" s="732">
        <v>0</v>
      </c>
      <c r="CJ179" s="732">
        <v>4</v>
      </c>
      <c r="CK179" s="732">
        <v>0</v>
      </c>
      <c r="CL179" s="732">
        <v>0</v>
      </c>
      <c r="CN179" s="732">
        <v>0</v>
      </c>
      <c r="CO179" s="732">
        <v>1</v>
      </c>
      <c r="CP179" s="732">
        <v>0.255</v>
      </c>
      <c r="CQ179" s="732">
        <v>0</v>
      </c>
      <c r="CR179" s="732">
        <v>461.21300000000002</v>
      </c>
      <c r="CS179" s="732">
        <v>0</v>
      </c>
      <c r="CT179" s="732">
        <v>0</v>
      </c>
      <c r="CU179" s="732">
        <v>0</v>
      </c>
      <c r="CV179" s="732">
        <v>0</v>
      </c>
      <c r="CW179" s="732">
        <v>0</v>
      </c>
      <c r="CX179" s="732">
        <v>0</v>
      </c>
      <c r="CY179" s="732">
        <v>0</v>
      </c>
      <c r="CZ179" s="732">
        <v>0</v>
      </c>
      <c r="DA179" s="732">
        <v>1</v>
      </c>
      <c r="DB179" s="732">
        <v>3337617</v>
      </c>
      <c r="DC179" s="732">
        <v>0</v>
      </c>
      <c r="DD179" s="732">
        <v>0</v>
      </c>
      <c r="DE179" s="732">
        <v>0</v>
      </c>
      <c r="DF179" s="732">
        <v>4020</v>
      </c>
      <c r="DG179" s="732">
        <v>0</v>
      </c>
      <c r="DH179" s="732">
        <v>0</v>
      </c>
      <c r="DI179" s="732">
        <v>4020</v>
      </c>
      <c r="DK179" s="732">
        <v>5392</v>
      </c>
      <c r="DL179" s="732">
        <v>0</v>
      </c>
      <c r="DM179" s="732">
        <v>54193</v>
      </c>
      <c r="DN179" s="732">
        <v>0</v>
      </c>
      <c r="DO179" s="732">
        <v>0</v>
      </c>
      <c r="DP179" s="732">
        <v>0</v>
      </c>
      <c r="DQ179" s="732">
        <v>0</v>
      </c>
      <c r="DR179" s="732">
        <v>0</v>
      </c>
      <c r="DS179" s="732">
        <v>0</v>
      </c>
      <c r="DT179" s="732">
        <v>0</v>
      </c>
      <c r="DU179" s="732">
        <v>0</v>
      </c>
      <c r="DV179" s="732">
        <v>0</v>
      </c>
      <c r="DW179" s="732">
        <v>0</v>
      </c>
      <c r="DX179" s="732">
        <v>0</v>
      </c>
      <c r="DY179" s="732">
        <v>0</v>
      </c>
      <c r="DZ179" s="732">
        <v>0</v>
      </c>
      <c r="EA179" s="732">
        <v>0</v>
      </c>
      <c r="EB179" s="732">
        <v>0</v>
      </c>
      <c r="EC179" s="732">
        <v>7.532</v>
      </c>
      <c r="ED179" s="732">
        <v>54193</v>
      </c>
      <c r="EE179" s="732">
        <v>0</v>
      </c>
      <c r="EF179" s="732">
        <v>0</v>
      </c>
      <c r="EG179" s="732">
        <v>0</v>
      </c>
      <c r="EH179" s="732">
        <v>0</v>
      </c>
      <c r="EI179" s="732">
        <v>0</v>
      </c>
      <c r="EJ179" s="732">
        <v>0</v>
      </c>
      <c r="EK179" s="732">
        <v>0</v>
      </c>
      <c r="EL179" s="732">
        <v>0</v>
      </c>
      <c r="EM179" s="732">
        <v>0</v>
      </c>
      <c r="EN179" s="732">
        <v>0</v>
      </c>
      <c r="EO179" s="732">
        <v>0</v>
      </c>
      <c r="EP179" s="732">
        <v>0</v>
      </c>
      <c r="EQ179" s="732">
        <v>0</v>
      </c>
      <c r="ER179" s="732">
        <v>0</v>
      </c>
      <c r="ES179" s="732">
        <v>0</v>
      </c>
      <c r="ET179" s="732">
        <v>0</v>
      </c>
      <c r="EU179" s="732">
        <v>234636</v>
      </c>
      <c r="EV179" s="732">
        <v>0</v>
      </c>
      <c r="EW179" s="732">
        <v>0</v>
      </c>
      <c r="EX179" s="732">
        <v>0</v>
      </c>
      <c r="EZ179" s="732">
        <v>3436911</v>
      </c>
      <c r="FA179" s="732">
        <v>0</v>
      </c>
      <c r="FB179" s="732">
        <v>3671547</v>
      </c>
      <c r="FC179" s="732">
        <v>0.97326799999999991</v>
      </c>
      <c r="FD179" s="732">
        <v>0</v>
      </c>
      <c r="FE179" s="732">
        <v>532151</v>
      </c>
      <c r="FF179" s="732">
        <v>113371</v>
      </c>
      <c r="FG179" s="732">
        <v>5.6818E-2</v>
      </c>
      <c r="FH179" s="732">
        <v>5.1494999999999999E-2</v>
      </c>
      <c r="FI179" s="732">
        <v>0</v>
      </c>
      <c r="FJ179" s="732">
        <v>0</v>
      </c>
      <c r="FK179" s="732">
        <v>689.07400000000007</v>
      </c>
      <c r="FL179" s="732">
        <v>4317069</v>
      </c>
      <c r="FM179" s="732">
        <v>0</v>
      </c>
      <c r="FN179" s="732">
        <v>0</v>
      </c>
      <c r="FO179" s="732">
        <v>5310</v>
      </c>
      <c r="FP179" s="732">
        <v>0</v>
      </c>
      <c r="FQ179" s="732">
        <v>5310</v>
      </c>
      <c r="FR179" s="732">
        <v>5310</v>
      </c>
      <c r="FS179" s="732">
        <v>0</v>
      </c>
      <c r="FT179" s="732">
        <v>0</v>
      </c>
      <c r="FU179" s="732">
        <v>0</v>
      </c>
      <c r="FV179" s="732">
        <v>0</v>
      </c>
      <c r="FW179" s="732">
        <v>0</v>
      </c>
      <c r="FX179" s="732">
        <v>0</v>
      </c>
      <c r="FY179" s="732">
        <v>0</v>
      </c>
      <c r="FZ179" s="732">
        <v>0</v>
      </c>
      <c r="GA179" s="732">
        <v>0</v>
      </c>
      <c r="GB179" s="732">
        <v>176607</v>
      </c>
      <c r="GC179" s="732">
        <v>176607</v>
      </c>
      <c r="GD179" s="732">
        <v>20</v>
      </c>
      <c r="GF179" s="732">
        <v>0</v>
      </c>
      <c r="GG179" s="732">
        <v>0</v>
      </c>
      <c r="GH179" s="732">
        <v>0</v>
      </c>
      <c r="GI179" s="732">
        <v>0</v>
      </c>
      <c r="GJ179" s="732">
        <v>0</v>
      </c>
      <c r="GK179" s="732">
        <v>0</v>
      </c>
      <c r="GL179" s="732">
        <v>0</v>
      </c>
      <c r="GM179" s="732">
        <v>0</v>
      </c>
      <c r="GN179" s="732">
        <v>0</v>
      </c>
      <c r="GO179" s="732">
        <v>0</v>
      </c>
      <c r="GP179" s="732">
        <v>4317069</v>
      </c>
      <c r="GQ179" s="732">
        <v>4317069</v>
      </c>
      <c r="GR179" s="732">
        <v>0</v>
      </c>
      <c r="GS179" s="732">
        <v>0</v>
      </c>
      <c r="GT179" s="732">
        <v>0</v>
      </c>
      <c r="HB179" s="732">
        <v>0</v>
      </c>
      <c r="HC179" s="732">
        <v>0</v>
      </c>
      <c r="HD179" s="732">
        <v>0</v>
      </c>
      <c r="IE179" s="732">
        <v>0</v>
      </c>
    </row>
    <row r="180" spans="1:239" x14ac:dyDescent="0.2">
      <c r="A180" s="734">
        <v>227829</v>
      </c>
      <c r="B180" s="734">
        <v>31709</v>
      </c>
      <c r="C180" s="732">
        <v>35</v>
      </c>
      <c r="D180" s="732">
        <v>2021</v>
      </c>
      <c r="E180" s="732">
        <v>5392</v>
      </c>
      <c r="F180" s="732">
        <v>0</v>
      </c>
      <c r="G180" s="732">
        <v>1070.4550000000002</v>
      </c>
      <c r="H180" s="732">
        <v>1043.547</v>
      </c>
      <c r="I180" s="732">
        <v>1043.547</v>
      </c>
      <c r="J180" s="732">
        <v>1070.4550000000002</v>
      </c>
      <c r="K180" s="732">
        <v>0</v>
      </c>
      <c r="L180" s="732">
        <v>6541</v>
      </c>
      <c r="M180" s="732">
        <v>0</v>
      </c>
      <c r="N180" s="732">
        <v>0</v>
      </c>
      <c r="P180" s="732">
        <v>513.32299999999998</v>
      </c>
      <c r="Q180" s="732">
        <v>0</v>
      </c>
      <c r="R180" s="732">
        <v>211270</v>
      </c>
      <c r="S180" s="732">
        <v>411.57400000000001</v>
      </c>
      <c r="U180" s="732">
        <v>147792</v>
      </c>
      <c r="V180" s="732">
        <v>33.075000000000003</v>
      </c>
      <c r="W180" s="732">
        <v>21634</v>
      </c>
      <c r="X180" s="732">
        <v>21634</v>
      </c>
      <c r="Z180" s="732">
        <v>0</v>
      </c>
      <c r="AA180" s="732">
        <v>1</v>
      </c>
      <c r="AB180" s="732">
        <v>1</v>
      </c>
      <c r="AC180" s="732">
        <v>0</v>
      </c>
      <c r="AD180" s="732" t="s">
        <v>318</v>
      </c>
      <c r="AE180" s="732">
        <v>0</v>
      </c>
      <c r="AH180" s="732">
        <v>0</v>
      </c>
      <c r="AI180" s="732">
        <v>0</v>
      </c>
      <c r="AJ180" s="732">
        <v>5104</v>
      </c>
      <c r="AK180" s="732" t="s">
        <v>787</v>
      </c>
      <c r="AL180" s="732" t="s">
        <v>484</v>
      </c>
      <c r="AM180" s="732">
        <v>0</v>
      </c>
      <c r="AN180" s="732">
        <v>0</v>
      </c>
      <c r="AO180" s="732">
        <v>0</v>
      </c>
      <c r="AP180" s="732">
        <v>0</v>
      </c>
      <c r="AQ180" s="732">
        <v>0</v>
      </c>
      <c r="AR180" s="732">
        <v>0</v>
      </c>
      <c r="AS180" s="732">
        <v>0</v>
      </c>
      <c r="AT180" s="732">
        <v>0</v>
      </c>
      <c r="AU180" s="732">
        <v>0</v>
      </c>
      <c r="AV180" s="732">
        <v>-90</v>
      </c>
      <c r="AW180" s="732">
        <v>9297280</v>
      </c>
      <c r="AX180" s="732">
        <v>8570406</v>
      </c>
      <c r="AY180" s="732">
        <v>5683745</v>
      </c>
      <c r="AZ180" s="732">
        <v>745825</v>
      </c>
      <c r="BA180" s="732">
        <v>0</v>
      </c>
      <c r="BB180" s="732">
        <v>0</v>
      </c>
      <c r="BC180" s="732">
        <v>0</v>
      </c>
      <c r="BD180" s="732">
        <v>0</v>
      </c>
      <c r="BE180" s="732">
        <v>0</v>
      </c>
      <c r="BF180" s="732">
        <v>7251483</v>
      </c>
      <c r="BG180" s="732">
        <v>0</v>
      </c>
      <c r="BH180" s="732">
        <v>0</v>
      </c>
      <c r="BI180" s="732">
        <v>0</v>
      </c>
      <c r="BJ180" s="732">
        <v>12</v>
      </c>
      <c r="BK180" s="732">
        <v>0</v>
      </c>
      <c r="BL180" s="732">
        <v>0</v>
      </c>
      <c r="BM180" s="732">
        <v>0</v>
      </c>
      <c r="BN180" s="732">
        <v>0</v>
      </c>
      <c r="BO180" s="732">
        <v>0</v>
      </c>
      <c r="BP180" s="732">
        <v>0</v>
      </c>
      <c r="BQ180" s="732">
        <v>5392</v>
      </c>
      <c r="BR180" s="732">
        <v>1</v>
      </c>
      <c r="BS180" s="732">
        <v>0</v>
      </c>
      <c r="BT180" s="732">
        <v>0</v>
      </c>
      <c r="BU180" s="732">
        <v>0</v>
      </c>
      <c r="BV180" s="732">
        <v>0</v>
      </c>
      <c r="BW180" s="732">
        <v>0</v>
      </c>
      <c r="BX180" s="732">
        <v>0</v>
      </c>
      <c r="BY180" s="732">
        <v>0</v>
      </c>
      <c r="BZ180" s="732">
        <v>0</v>
      </c>
      <c r="CA180" s="732">
        <v>534.55500000000006</v>
      </c>
      <c r="CB180" s="732">
        <v>534555</v>
      </c>
      <c r="CC180" s="732">
        <v>0</v>
      </c>
      <c r="CG180" s="732">
        <v>0</v>
      </c>
      <c r="CH180" s="732">
        <v>192319</v>
      </c>
      <c r="CI180" s="732">
        <v>0</v>
      </c>
      <c r="CJ180" s="732">
        <v>4</v>
      </c>
      <c r="CK180" s="732">
        <v>0</v>
      </c>
      <c r="CL180" s="732">
        <v>0</v>
      </c>
      <c r="CN180" s="732">
        <v>0</v>
      </c>
      <c r="CO180" s="732">
        <v>1</v>
      </c>
      <c r="CP180" s="732">
        <v>0</v>
      </c>
      <c r="CQ180" s="732">
        <v>0</v>
      </c>
      <c r="CR180" s="732">
        <v>506.85600000000005</v>
      </c>
      <c r="CS180" s="732">
        <v>0</v>
      </c>
      <c r="CT180" s="732">
        <v>0</v>
      </c>
      <c r="CU180" s="732">
        <v>0</v>
      </c>
      <c r="CV180" s="732">
        <v>0</v>
      </c>
      <c r="CW180" s="732">
        <v>0</v>
      </c>
      <c r="CX180" s="732">
        <v>0</v>
      </c>
      <c r="CY180" s="732">
        <v>0</v>
      </c>
      <c r="CZ180" s="732">
        <v>0</v>
      </c>
      <c r="DA180" s="732">
        <v>1</v>
      </c>
      <c r="DB180" s="732">
        <v>6825841</v>
      </c>
      <c r="DC180" s="732">
        <v>0</v>
      </c>
      <c r="DD180" s="732">
        <v>0</v>
      </c>
      <c r="DE180" s="732">
        <v>0</v>
      </c>
      <c r="DF180" s="732">
        <v>0</v>
      </c>
      <c r="DG180" s="732">
        <v>0</v>
      </c>
      <c r="DH180" s="732">
        <v>0</v>
      </c>
      <c r="DI180" s="732">
        <v>0</v>
      </c>
      <c r="DK180" s="732">
        <v>5392</v>
      </c>
      <c r="DL180" s="732">
        <v>0</v>
      </c>
      <c r="DM180" s="732">
        <v>603179</v>
      </c>
      <c r="DN180" s="732">
        <v>0</v>
      </c>
      <c r="DO180" s="732">
        <v>0</v>
      </c>
      <c r="DP180" s="732">
        <v>0</v>
      </c>
      <c r="DQ180" s="732">
        <v>0</v>
      </c>
      <c r="DR180" s="732">
        <v>0</v>
      </c>
      <c r="DS180" s="732">
        <v>0</v>
      </c>
      <c r="DT180" s="732">
        <v>0</v>
      </c>
      <c r="DU180" s="732">
        <v>0</v>
      </c>
      <c r="DV180" s="732">
        <v>0</v>
      </c>
      <c r="DW180" s="732">
        <v>0</v>
      </c>
      <c r="DX180" s="732">
        <v>0</v>
      </c>
      <c r="DY180" s="732">
        <v>0</v>
      </c>
      <c r="DZ180" s="732">
        <v>0</v>
      </c>
      <c r="EA180" s="732">
        <v>0</v>
      </c>
      <c r="EB180" s="732">
        <v>0</v>
      </c>
      <c r="EC180" s="732">
        <v>8.152000000000001</v>
      </c>
      <c r="ED180" s="732">
        <v>58654</v>
      </c>
      <c r="EE180" s="732">
        <v>0</v>
      </c>
      <c r="EF180" s="732">
        <v>0</v>
      </c>
      <c r="EG180" s="732">
        <v>0</v>
      </c>
      <c r="EH180" s="732">
        <v>544525</v>
      </c>
      <c r="EI180" s="732">
        <v>0</v>
      </c>
      <c r="EJ180" s="732">
        <v>0</v>
      </c>
      <c r="EK180" s="732">
        <v>25.646000000000001</v>
      </c>
      <c r="EL180" s="732">
        <v>0</v>
      </c>
      <c r="EM180" s="732">
        <v>0</v>
      </c>
      <c r="EN180" s="732">
        <v>1.262</v>
      </c>
      <c r="EO180" s="732">
        <v>0</v>
      </c>
      <c r="EP180" s="732">
        <v>0</v>
      </c>
      <c r="EQ180" s="732">
        <v>26.908000000000001</v>
      </c>
      <c r="ER180" s="732">
        <v>0</v>
      </c>
      <c r="ES180" s="732">
        <v>83.248000000000005</v>
      </c>
      <c r="ET180" s="732">
        <v>0</v>
      </c>
      <c r="EU180" s="732">
        <v>745825</v>
      </c>
      <c r="EV180" s="732">
        <v>0</v>
      </c>
      <c r="EW180" s="732">
        <v>0</v>
      </c>
      <c r="EX180" s="732">
        <v>0</v>
      </c>
      <c r="EZ180" s="732">
        <v>7239384</v>
      </c>
      <c r="FA180" s="732">
        <v>0</v>
      </c>
      <c r="FB180" s="732">
        <v>7985209</v>
      </c>
      <c r="FC180" s="732">
        <v>0.97326799999999991</v>
      </c>
      <c r="FD180" s="732">
        <v>0</v>
      </c>
      <c r="FE180" s="732">
        <v>1097259</v>
      </c>
      <c r="FF180" s="732">
        <v>233763</v>
      </c>
      <c r="FG180" s="732">
        <v>5.6818E-2</v>
      </c>
      <c r="FH180" s="732">
        <v>5.1494999999999999E-2</v>
      </c>
      <c r="FI180" s="732">
        <v>0</v>
      </c>
      <c r="FJ180" s="732">
        <v>0</v>
      </c>
      <c r="FK180" s="732">
        <v>1420.8230000000001</v>
      </c>
      <c r="FL180" s="732">
        <v>9508550</v>
      </c>
      <c r="FM180" s="732">
        <v>0</v>
      </c>
      <c r="FN180" s="732">
        <v>0</v>
      </c>
      <c r="FO180" s="732">
        <v>0</v>
      </c>
      <c r="FP180" s="732">
        <v>0</v>
      </c>
      <c r="FQ180" s="732">
        <v>0</v>
      </c>
      <c r="FR180" s="732">
        <v>0</v>
      </c>
      <c r="FS180" s="732">
        <v>0</v>
      </c>
      <c r="FT180" s="732">
        <v>0</v>
      </c>
      <c r="FU180" s="732">
        <v>0</v>
      </c>
      <c r="FV180" s="732">
        <v>0</v>
      </c>
      <c r="FW180" s="732">
        <v>0</v>
      </c>
      <c r="FX180" s="732">
        <v>0</v>
      </c>
      <c r="FY180" s="732">
        <v>0</v>
      </c>
      <c r="FZ180" s="732">
        <v>0</v>
      </c>
      <c r="GA180" s="732">
        <v>0</v>
      </c>
      <c r="GB180" s="732">
        <v>0</v>
      </c>
      <c r="GC180" s="732">
        <v>0</v>
      </c>
      <c r="GD180" s="732">
        <v>0</v>
      </c>
      <c r="GF180" s="732">
        <v>0</v>
      </c>
      <c r="GG180" s="732">
        <v>0</v>
      </c>
      <c r="GH180" s="732">
        <v>0</v>
      </c>
      <c r="GI180" s="732">
        <v>0</v>
      </c>
      <c r="GJ180" s="732">
        <v>0</v>
      </c>
      <c r="GK180" s="732">
        <v>0</v>
      </c>
      <c r="GL180" s="732">
        <v>0</v>
      </c>
      <c r="GM180" s="732">
        <v>0</v>
      </c>
      <c r="GN180" s="732">
        <v>0</v>
      </c>
      <c r="GO180" s="732">
        <v>0</v>
      </c>
      <c r="GP180" s="732">
        <v>9316231</v>
      </c>
      <c r="GQ180" s="732">
        <v>9316231</v>
      </c>
      <c r="GR180" s="732">
        <v>0</v>
      </c>
      <c r="GS180" s="732">
        <v>0</v>
      </c>
      <c r="GT180" s="732">
        <v>0</v>
      </c>
      <c r="HB180" s="732">
        <v>292382768</v>
      </c>
      <c r="HC180" s="732">
        <v>4.6019999999999998E-2</v>
      </c>
      <c r="HD180" s="732">
        <v>192319</v>
      </c>
      <c r="IE180" s="732">
        <v>0</v>
      </c>
    </row>
    <row r="181" spans="1:239" x14ac:dyDescent="0.2">
      <c r="A181" s="734">
        <v>234801</v>
      </c>
      <c r="B181" s="734">
        <v>31709</v>
      </c>
      <c r="C181" s="732">
        <v>35</v>
      </c>
      <c r="D181" s="732">
        <v>2021</v>
      </c>
      <c r="E181" s="732">
        <v>5392</v>
      </c>
      <c r="F181" s="732">
        <v>0</v>
      </c>
      <c r="G181" s="732">
        <v>65.650000000000006</v>
      </c>
      <c r="H181" s="732">
        <v>61.636000000000003</v>
      </c>
      <c r="I181" s="732">
        <v>61.636000000000003</v>
      </c>
      <c r="J181" s="732">
        <v>65.650000000000006</v>
      </c>
      <c r="K181" s="732">
        <v>0</v>
      </c>
      <c r="L181" s="732">
        <v>6541</v>
      </c>
      <c r="M181" s="732">
        <v>0</v>
      </c>
      <c r="N181" s="732">
        <v>0</v>
      </c>
      <c r="P181" s="732">
        <v>65.75</v>
      </c>
      <c r="Q181" s="732">
        <v>0</v>
      </c>
      <c r="R181" s="732">
        <v>27061</v>
      </c>
      <c r="S181" s="732">
        <v>411.57400000000001</v>
      </c>
      <c r="U181" s="732">
        <v>18931</v>
      </c>
      <c r="V181" s="732">
        <v>0</v>
      </c>
      <c r="W181" s="732">
        <v>0</v>
      </c>
      <c r="X181" s="732">
        <v>0</v>
      </c>
      <c r="Z181" s="732">
        <v>0</v>
      </c>
      <c r="AA181" s="732">
        <v>1</v>
      </c>
      <c r="AB181" s="732">
        <v>1</v>
      </c>
      <c r="AC181" s="732">
        <v>0</v>
      </c>
      <c r="AD181" s="732" t="s">
        <v>318</v>
      </c>
      <c r="AE181" s="732">
        <v>0</v>
      </c>
      <c r="AH181" s="732">
        <v>0</v>
      </c>
      <c r="AI181" s="732">
        <v>0</v>
      </c>
      <c r="AJ181" s="732">
        <v>5104</v>
      </c>
      <c r="AK181" s="732" t="s">
        <v>787</v>
      </c>
      <c r="AL181" s="732" t="s">
        <v>83</v>
      </c>
      <c r="AM181" s="732">
        <v>0</v>
      </c>
      <c r="AN181" s="732">
        <v>0</v>
      </c>
      <c r="AO181" s="732">
        <v>0</v>
      </c>
      <c r="AP181" s="732">
        <v>0</v>
      </c>
      <c r="AQ181" s="732">
        <v>0</v>
      </c>
      <c r="AR181" s="732">
        <v>0</v>
      </c>
      <c r="AS181" s="732">
        <v>0</v>
      </c>
      <c r="AT181" s="732">
        <v>0</v>
      </c>
      <c r="AU181" s="732">
        <v>0</v>
      </c>
      <c r="AV181" s="732">
        <v>-11</v>
      </c>
      <c r="AW181" s="732">
        <v>697759</v>
      </c>
      <c r="AX181" s="732">
        <v>664410</v>
      </c>
      <c r="AY181" s="732">
        <v>529517</v>
      </c>
      <c r="AZ181" s="732">
        <v>45115</v>
      </c>
      <c r="BA181" s="732">
        <v>7</v>
      </c>
      <c r="BB181" s="732">
        <v>746</v>
      </c>
      <c r="BC181" s="732">
        <v>746</v>
      </c>
      <c r="BD181" s="732">
        <v>0.95100000000000007</v>
      </c>
      <c r="BE181" s="732">
        <v>0</v>
      </c>
      <c r="BF181" s="732">
        <v>570982</v>
      </c>
      <c r="BG181" s="732">
        <v>0</v>
      </c>
      <c r="BH181" s="732">
        <v>79.121000000000009</v>
      </c>
      <c r="BI181" s="732">
        <v>18054</v>
      </c>
      <c r="BJ181" s="732">
        <v>12</v>
      </c>
      <c r="BK181" s="732">
        <v>0</v>
      </c>
      <c r="BL181" s="732">
        <v>0</v>
      </c>
      <c r="BM181" s="732">
        <v>0</v>
      </c>
      <c r="BN181" s="732">
        <v>0</v>
      </c>
      <c r="BO181" s="732">
        <v>0</v>
      </c>
      <c r="BP181" s="732">
        <v>0</v>
      </c>
      <c r="BQ181" s="732">
        <v>5392</v>
      </c>
      <c r="BR181" s="732">
        <v>1</v>
      </c>
      <c r="BS181" s="732">
        <v>0</v>
      </c>
      <c r="BT181" s="732">
        <v>0</v>
      </c>
      <c r="BU181" s="732">
        <v>0</v>
      </c>
      <c r="BV181" s="732">
        <v>0</v>
      </c>
      <c r="BW181" s="732">
        <v>0</v>
      </c>
      <c r="BX181" s="732">
        <v>0</v>
      </c>
      <c r="BY181" s="732">
        <v>0</v>
      </c>
      <c r="BZ181" s="732">
        <v>0</v>
      </c>
      <c r="CA181" s="732">
        <v>0</v>
      </c>
      <c r="CB181" s="732">
        <v>0</v>
      </c>
      <c r="CC181" s="732">
        <v>0</v>
      </c>
      <c r="CG181" s="732">
        <v>0</v>
      </c>
      <c r="CH181" s="732">
        <v>15295</v>
      </c>
      <c r="CI181" s="732">
        <v>0</v>
      </c>
      <c r="CJ181" s="732">
        <v>4</v>
      </c>
      <c r="CK181" s="732">
        <v>0</v>
      </c>
      <c r="CL181" s="732">
        <v>0</v>
      </c>
      <c r="CN181" s="732">
        <v>0</v>
      </c>
      <c r="CO181" s="732">
        <v>1</v>
      </c>
      <c r="CP181" s="732">
        <v>0</v>
      </c>
      <c r="CQ181" s="732">
        <v>0</v>
      </c>
      <c r="CR181" s="732">
        <v>68.334000000000003</v>
      </c>
      <c r="CS181" s="732">
        <v>0</v>
      </c>
      <c r="CT181" s="732">
        <v>0</v>
      </c>
      <c r="CU181" s="732">
        <v>0</v>
      </c>
      <c r="CV181" s="732">
        <v>0</v>
      </c>
      <c r="CW181" s="732">
        <v>0</v>
      </c>
      <c r="CX181" s="732">
        <v>0</v>
      </c>
      <c r="CY181" s="732">
        <v>0</v>
      </c>
      <c r="CZ181" s="732">
        <v>0</v>
      </c>
      <c r="DA181" s="732">
        <v>1</v>
      </c>
      <c r="DB181" s="732">
        <v>403161</v>
      </c>
      <c r="DC181" s="732">
        <v>0</v>
      </c>
      <c r="DD181" s="732">
        <v>0</v>
      </c>
      <c r="DE181" s="732">
        <v>52760</v>
      </c>
      <c r="DF181" s="732">
        <v>52760</v>
      </c>
      <c r="DG181" s="732">
        <v>40.33</v>
      </c>
      <c r="DH181" s="732">
        <v>0</v>
      </c>
      <c r="DI181" s="732">
        <v>0</v>
      </c>
      <c r="DK181" s="732">
        <v>5392</v>
      </c>
      <c r="DL181" s="732">
        <v>0</v>
      </c>
      <c r="DM181" s="732">
        <v>129998</v>
      </c>
      <c r="DN181" s="732">
        <v>0</v>
      </c>
      <c r="DO181" s="732">
        <v>0</v>
      </c>
      <c r="DP181" s="732">
        <v>0</v>
      </c>
      <c r="DQ181" s="732">
        <v>0</v>
      </c>
      <c r="DR181" s="732">
        <v>0</v>
      </c>
      <c r="DS181" s="732">
        <v>0</v>
      </c>
      <c r="DT181" s="732">
        <v>0</v>
      </c>
      <c r="DU181" s="732">
        <v>0</v>
      </c>
      <c r="DV181" s="732">
        <v>0</v>
      </c>
      <c r="DW181" s="732">
        <v>0</v>
      </c>
      <c r="DX181" s="732">
        <v>0</v>
      </c>
      <c r="DY181" s="732">
        <v>0</v>
      </c>
      <c r="DZ181" s="732">
        <v>0</v>
      </c>
      <c r="EA181" s="732">
        <v>0</v>
      </c>
      <c r="EB181" s="732">
        <v>0</v>
      </c>
      <c r="EC181" s="732">
        <v>5.8330000000000002</v>
      </c>
      <c r="ED181" s="732">
        <v>41969</v>
      </c>
      <c r="EE181" s="732">
        <v>0</v>
      </c>
      <c r="EF181" s="732">
        <v>0</v>
      </c>
      <c r="EG181" s="732">
        <v>0</v>
      </c>
      <c r="EH181" s="732">
        <v>50981</v>
      </c>
      <c r="EI181" s="732">
        <v>37048</v>
      </c>
      <c r="EJ181" s="732">
        <v>1.4160000000000001</v>
      </c>
      <c r="EK181" s="732">
        <v>2.5980000000000003</v>
      </c>
      <c r="EL181" s="732">
        <v>0</v>
      </c>
      <c r="EM181" s="732">
        <v>0</v>
      </c>
      <c r="EN181" s="732">
        <v>0</v>
      </c>
      <c r="EO181" s="732">
        <v>0</v>
      </c>
      <c r="EP181" s="732">
        <v>0</v>
      </c>
      <c r="EQ181" s="732">
        <v>4.0140000000000002</v>
      </c>
      <c r="ER181" s="732">
        <v>0</v>
      </c>
      <c r="ES181" s="732">
        <v>7.7940000000000005</v>
      </c>
      <c r="ET181" s="732">
        <v>3500</v>
      </c>
      <c r="EU181" s="732">
        <v>45115</v>
      </c>
      <c r="EV181" s="732">
        <v>0</v>
      </c>
      <c r="EW181" s="732">
        <v>0</v>
      </c>
      <c r="EX181" s="732">
        <v>0</v>
      </c>
      <c r="EZ181" s="732">
        <v>559604</v>
      </c>
      <c r="FA181" s="732">
        <v>0</v>
      </c>
      <c r="FB181" s="732">
        <v>604719</v>
      </c>
      <c r="FC181" s="732">
        <v>0.97326799999999991</v>
      </c>
      <c r="FD181" s="732">
        <v>0</v>
      </c>
      <c r="FE181" s="732">
        <v>86399</v>
      </c>
      <c r="FF181" s="732">
        <v>18407</v>
      </c>
      <c r="FG181" s="732">
        <v>5.6818E-2</v>
      </c>
      <c r="FH181" s="732">
        <v>5.1494999999999999E-2</v>
      </c>
      <c r="FI181" s="732">
        <v>0</v>
      </c>
      <c r="FJ181" s="732">
        <v>0</v>
      </c>
      <c r="FK181" s="732">
        <v>111.876</v>
      </c>
      <c r="FL181" s="732">
        <v>724820</v>
      </c>
      <c r="FM181" s="732">
        <v>0</v>
      </c>
      <c r="FN181" s="732">
        <v>0</v>
      </c>
      <c r="FO181" s="732">
        <v>0</v>
      </c>
      <c r="FP181" s="732">
        <v>0</v>
      </c>
      <c r="FQ181" s="732">
        <v>0</v>
      </c>
      <c r="FR181" s="732">
        <v>0</v>
      </c>
      <c r="FS181" s="732">
        <v>0</v>
      </c>
      <c r="FT181" s="732">
        <v>0</v>
      </c>
      <c r="FU181" s="732">
        <v>0</v>
      </c>
      <c r="FV181" s="732">
        <v>0</v>
      </c>
      <c r="FW181" s="732">
        <v>0</v>
      </c>
      <c r="FX181" s="732">
        <v>0</v>
      </c>
      <c r="FY181" s="732">
        <v>0</v>
      </c>
      <c r="FZ181" s="732">
        <v>0</v>
      </c>
      <c r="GA181" s="732">
        <v>0</v>
      </c>
      <c r="GB181" s="732">
        <v>0</v>
      </c>
      <c r="GC181" s="732">
        <v>0</v>
      </c>
      <c r="GD181" s="732">
        <v>0</v>
      </c>
      <c r="GF181" s="732">
        <v>0</v>
      </c>
      <c r="GG181" s="732">
        <v>0</v>
      </c>
      <c r="GH181" s="732">
        <v>0</v>
      </c>
      <c r="GI181" s="732">
        <v>0</v>
      </c>
      <c r="GJ181" s="732">
        <v>0</v>
      </c>
      <c r="GK181" s="732">
        <v>5038</v>
      </c>
      <c r="GL181" s="732">
        <v>5287</v>
      </c>
      <c r="GM181" s="732">
        <v>0</v>
      </c>
      <c r="GN181" s="732">
        <v>0</v>
      </c>
      <c r="GO181" s="732">
        <v>0</v>
      </c>
      <c r="GP181" s="732">
        <v>709525</v>
      </c>
      <c r="GQ181" s="732">
        <v>709525</v>
      </c>
      <c r="GR181" s="732">
        <v>0</v>
      </c>
      <c r="GS181" s="732">
        <v>0</v>
      </c>
      <c r="GT181" s="732">
        <v>0</v>
      </c>
      <c r="HB181" s="732">
        <v>292382768</v>
      </c>
      <c r="HC181" s="732">
        <v>4.6019999999999998E-2</v>
      </c>
      <c r="HD181" s="732">
        <v>11795</v>
      </c>
      <c r="IE181" s="732">
        <v>0</v>
      </c>
    </row>
    <row r="182" spans="1:239" x14ac:dyDescent="0.2">
      <c r="A182" s="734">
        <v>236801</v>
      </c>
      <c r="B182" s="734">
        <v>31709</v>
      </c>
      <c r="C182" s="732">
        <v>35</v>
      </c>
      <c r="D182" s="732">
        <v>2021</v>
      </c>
      <c r="E182" s="732">
        <v>5392</v>
      </c>
      <c r="F182" s="732">
        <v>0</v>
      </c>
      <c r="G182" s="732">
        <v>28.887</v>
      </c>
      <c r="H182" s="732">
        <v>0</v>
      </c>
      <c r="I182" s="732">
        <v>0</v>
      </c>
      <c r="J182" s="732">
        <v>28.887</v>
      </c>
      <c r="K182" s="732">
        <v>0</v>
      </c>
      <c r="L182" s="732">
        <v>6541</v>
      </c>
      <c r="M182" s="732">
        <v>0</v>
      </c>
      <c r="N182" s="732">
        <v>0</v>
      </c>
      <c r="P182" s="732">
        <v>59.547000000000004</v>
      </c>
      <c r="Q182" s="732">
        <v>0</v>
      </c>
      <c r="R182" s="732">
        <v>24508</v>
      </c>
      <c r="S182" s="732">
        <v>411.57400000000001</v>
      </c>
      <c r="U182" s="732">
        <v>17144</v>
      </c>
      <c r="V182" s="732">
        <v>2.5</v>
      </c>
      <c r="W182" s="732">
        <v>1635</v>
      </c>
      <c r="X182" s="732">
        <v>1635</v>
      </c>
      <c r="Z182" s="732">
        <v>0</v>
      </c>
      <c r="AA182" s="732">
        <v>1</v>
      </c>
      <c r="AB182" s="732">
        <v>1</v>
      </c>
      <c r="AC182" s="732">
        <v>0</v>
      </c>
      <c r="AD182" s="732" t="s">
        <v>318</v>
      </c>
      <c r="AE182" s="732">
        <v>0</v>
      </c>
      <c r="AH182" s="732">
        <v>0</v>
      </c>
      <c r="AI182" s="732">
        <v>0</v>
      </c>
      <c r="AJ182" s="732">
        <v>5104</v>
      </c>
      <c r="AK182" s="732" t="s">
        <v>787</v>
      </c>
      <c r="AL182" s="732" t="s">
        <v>84</v>
      </c>
      <c r="AM182" s="732">
        <v>0</v>
      </c>
      <c r="AN182" s="732">
        <v>0</v>
      </c>
      <c r="AO182" s="732">
        <v>0</v>
      </c>
      <c r="AP182" s="732">
        <v>0</v>
      </c>
      <c r="AQ182" s="732">
        <v>0</v>
      </c>
      <c r="AR182" s="732">
        <v>0</v>
      </c>
      <c r="AS182" s="732">
        <v>0</v>
      </c>
      <c r="AT182" s="732">
        <v>0</v>
      </c>
      <c r="AU182" s="732">
        <v>0</v>
      </c>
      <c r="AV182" s="732">
        <v>-116306</v>
      </c>
      <c r="AW182" s="732">
        <v>1331057</v>
      </c>
      <c r="AX182" s="732">
        <v>1271339</v>
      </c>
      <c r="AY182" s="732">
        <v>774161</v>
      </c>
      <c r="AZ182" s="732">
        <v>32452</v>
      </c>
      <c r="BA182" s="732">
        <v>91.167000000000002</v>
      </c>
      <c r="BB182" s="732">
        <v>0</v>
      </c>
      <c r="BC182" s="732">
        <v>0</v>
      </c>
      <c r="BD182" s="732">
        <v>0</v>
      </c>
      <c r="BE182" s="732">
        <v>0</v>
      </c>
      <c r="BF182" s="732">
        <v>1070048</v>
      </c>
      <c r="BG182" s="732">
        <v>0</v>
      </c>
      <c r="BH182" s="732">
        <v>110.63300000000001</v>
      </c>
      <c r="BI182" s="732">
        <v>7944</v>
      </c>
      <c r="BJ182" s="732">
        <v>12</v>
      </c>
      <c r="BK182" s="732">
        <v>0</v>
      </c>
      <c r="BL182" s="732">
        <v>0</v>
      </c>
      <c r="BM182" s="732">
        <v>0</v>
      </c>
      <c r="BN182" s="732">
        <v>0</v>
      </c>
      <c r="BO182" s="732">
        <v>0</v>
      </c>
      <c r="BP182" s="732">
        <v>0</v>
      </c>
      <c r="BQ182" s="732">
        <v>5392</v>
      </c>
      <c r="BR182" s="732">
        <v>1</v>
      </c>
      <c r="BS182" s="732">
        <v>0</v>
      </c>
      <c r="BT182" s="732">
        <v>0</v>
      </c>
      <c r="BU182" s="732">
        <v>0</v>
      </c>
      <c r="BV182" s="732">
        <v>0</v>
      </c>
      <c r="BW182" s="732">
        <v>0</v>
      </c>
      <c r="BX182" s="732">
        <v>0</v>
      </c>
      <c r="BY182" s="732">
        <v>0</v>
      </c>
      <c r="BZ182" s="732">
        <v>0</v>
      </c>
      <c r="CA182" s="732">
        <v>0</v>
      </c>
      <c r="CB182" s="732">
        <v>0</v>
      </c>
      <c r="CC182" s="732">
        <v>0</v>
      </c>
      <c r="CG182" s="732">
        <v>0</v>
      </c>
      <c r="CH182" s="732">
        <v>51774</v>
      </c>
      <c r="CI182" s="732">
        <v>0</v>
      </c>
      <c r="CJ182" s="732">
        <v>4</v>
      </c>
      <c r="CK182" s="732">
        <v>0</v>
      </c>
      <c r="CL182" s="732">
        <v>0</v>
      </c>
      <c r="CN182" s="732">
        <v>0</v>
      </c>
      <c r="CO182" s="732">
        <v>1</v>
      </c>
      <c r="CP182" s="732">
        <v>0</v>
      </c>
      <c r="CQ182" s="732">
        <v>4</v>
      </c>
      <c r="CR182" s="732">
        <v>53.314</v>
      </c>
      <c r="CS182" s="732">
        <v>0</v>
      </c>
      <c r="CT182" s="732">
        <v>0</v>
      </c>
      <c r="CU182" s="732">
        <v>0</v>
      </c>
      <c r="CV182" s="732">
        <v>0</v>
      </c>
      <c r="CW182" s="732">
        <v>0</v>
      </c>
      <c r="CX182" s="732">
        <v>0</v>
      </c>
      <c r="CY182" s="732">
        <v>0</v>
      </c>
      <c r="CZ182" s="732">
        <v>0</v>
      </c>
      <c r="DA182" s="732">
        <v>1</v>
      </c>
      <c r="DB182" s="732">
        <v>0</v>
      </c>
      <c r="DC182" s="732">
        <v>0</v>
      </c>
      <c r="DD182" s="732">
        <v>0</v>
      </c>
      <c r="DE182" s="732">
        <v>142594</v>
      </c>
      <c r="DF182" s="732">
        <v>142594</v>
      </c>
      <c r="DG182" s="732">
        <v>109</v>
      </c>
      <c r="DH182" s="732">
        <v>0</v>
      </c>
      <c r="DI182" s="732">
        <v>0</v>
      </c>
      <c r="DK182" s="732">
        <v>5392</v>
      </c>
      <c r="DL182" s="732">
        <v>0</v>
      </c>
      <c r="DM182" s="732">
        <v>284429</v>
      </c>
      <c r="DN182" s="732">
        <v>0</v>
      </c>
      <c r="DO182" s="732">
        <v>0</v>
      </c>
      <c r="DP182" s="732">
        <v>0</v>
      </c>
      <c r="DQ182" s="732">
        <v>0</v>
      </c>
      <c r="DR182" s="732">
        <v>0</v>
      </c>
      <c r="DS182" s="732">
        <v>0</v>
      </c>
      <c r="DT182" s="732">
        <v>0</v>
      </c>
      <c r="DU182" s="732">
        <v>0</v>
      </c>
      <c r="DV182" s="732">
        <v>0</v>
      </c>
      <c r="DW182" s="732">
        <v>0</v>
      </c>
      <c r="DX182" s="732">
        <v>0</v>
      </c>
      <c r="DY182" s="732">
        <v>0</v>
      </c>
      <c r="DZ182" s="732">
        <v>0</v>
      </c>
      <c r="EA182" s="732">
        <v>0</v>
      </c>
      <c r="EB182" s="732">
        <v>0</v>
      </c>
      <c r="EC182" s="732">
        <v>0</v>
      </c>
      <c r="ED182" s="732">
        <v>0</v>
      </c>
      <c r="EE182" s="732">
        <v>0</v>
      </c>
      <c r="EF182" s="732">
        <v>0</v>
      </c>
      <c r="EG182" s="732">
        <v>0</v>
      </c>
      <c r="EH182" s="732">
        <v>0</v>
      </c>
      <c r="EI182" s="732">
        <v>284429</v>
      </c>
      <c r="EJ182" s="732">
        <v>10.871</v>
      </c>
      <c r="EK182" s="732">
        <v>0</v>
      </c>
      <c r="EL182" s="732">
        <v>0</v>
      </c>
      <c r="EM182" s="732">
        <v>0</v>
      </c>
      <c r="EN182" s="732">
        <v>0</v>
      </c>
      <c r="EO182" s="732">
        <v>0</v>
      </c>
      <c r="EP182" s="732">
        <v>0</v>
      </c>
      <c r="EQ182" s="732">
        <v>10.871</v>
      </c>
      <c r="ER182" s="732">
        <v>0</v>
      </c>
      <c r="ES182" s="732">
        <v>0</v>
      </c>
      <c r="ET182" s="732">
        <v>46584</v>
      </c>
      <c r="EU182" s="732">
        <v>32452</v>
      </c>
      <c r="EV182" s="732">
        <v>0</v>
      </c>
      <c r="EW182" s="732">
        <v>0</v>
      </c>
      <c r="EX182" s="732">
        <v>0</v>
      </c>
      <c r="EZ182" s="732">
        <v>1074930</v>
      </c>
      <c r="FA182" s="732">
        <v>0</v>
      </c>
      <c r="FB182" s="732">
        <v>1107382</v>
      </c>
      <c r="FC182" s="732">
        <v>0.97326799999999991</v>
      </c>
      <c r="FD182" s="732">
        <v>0</v>
      </c>
      <c r="FE182" s="732">
        <v>161914</v>
      </c>
      <c r="FF182" s="732">
        <v>34495</v>
      </c>
      <c r="FG182" s="732">
        <v>5.6818E-2</v>
      </c>
      <c r="FH182" s="732">
        <v>5.1494999999999999E-2</v>
      </c>
      <c r="FI182" s="732">
        <v>0</v>
      </c>
      <c r="FJ182" s="732">
        <v>0</v>
      </c>
      <c r="FK182" s="732">
        <v>209.66</v>
      </c>
      <c r="FL182" s="732">
        <v>1355565</v>
      </c>
      <c r="FM182" s="732">
        <v>0</v>
      </c>
      <c r="FN182" s="732">
        <v>0</v>
      </c>
      <c r="FO182" s="732">
        <v>0</v>
      </c>
      <c r="FP182" s="732">
        <v>0</v>
      </c>
      <c r="FQ182" s="732">
        <v>0</v>
      </c>
      <c r="FR182" s="732">
        <v>0</v>
      </c>
      <c r="FS182" s="732">
        <v>0</v>
      </c>
      <c r="FT182" s="732">
        <v>0</v>
      </c>
      <c r="FU182" s="732">
        <v>0</v>
      </c>
      <c r="FV182" s="732">
        <v>0</v>
      </c>
      <c r="FW182" s="732">
        <v>0</v>
      </c>
      <c r="FX182" s="732">
        <v>0</v>
      </c>
      <c r="FY182" s="732">
        <v>0</v>
      </c>
      <c r="FZ182" s="732">
        <v>0</v>
      </c>
      <c r="GA182" s="732">
        <v>0</v>
      </c>
      <c r="GB182" s="732">
        <v>670780</v>
      </c>
      <c r="GC182" s="732">
        <v>670780</v>
      </c>
      <c r="GD182" s="732">
        <v>75.963000000000008</v>
      </c>
      <c r="GF182" s="732">
        <v>0</v>
      </c>
      <c r="GG182" s="732">
        <v>0</v>
      </c>
      <c r="GH182" s="732">
        <v>0</v>
      </c>
      <c r="GI182" s="732">
        <v>0</v>
      </c>
      <c r="GJ182" s="732">
        <v>0</v>
      </c>
      <c r="GK182" s="732">
        <v>5071</v>
      </c>
      <c r="GL182" s="732">
        <v>9226</v>
      </c>
      <c r="GM182" s="732">
        <v>0</v>
      </c>
      <c r="GN182" s="732">
        <v>0</v>
      </c>
      <c r="GO182" s="732">
        <v>0</v>
      </c>
      <c r="GP182" s="732">
        <v>1303791</v>
      </c>
      <c r="GQ182" s="732">
        <v>1303791</v>
      </c>
      <c r="GR182" s="732">
        <v>0</v>
      </c>
      <c r="GS182" s="732">
        <v>0</v>
      </c>
      <c r="GT182" s="732">
        <v>0</v>
      </c>
      <c r="HB182" s="732">
        <v>292382768</v>
      </c>
      <c r="HC182" s="732">
        <v>4.6019999999999998E-2</v>
      </c>
      <c r="HD182" s="732">
        <v>5190</v>
      </c>
      <c r="IE182" s="732">
        <v>0</v>
      </c>
    </row>
    <row r="183" spans="1:239" x14ac:dyDescent="0.2">
      <c r="A183" s="734">
        <v>236802</v>
      </c>
      <c r="B183" s="734">
        <v>31709</v>
      </c>
      <c r="C183" s="732">
        <v>35</v>
      </c>
      <c r="D183" s="732">
        <v>2021</v>
      </c>
      <c r="E183" s="732">
        <v>5392</v>
      </c>
      <c r="F183" s="732">
        <v>0</v>
      </c>
      <c r="G183" s="732">
        <v>382.70100000000002</v>
      </c>
      <c r="H183" s="732">
        <v>381.47500000000002</v>
      </c>
      <c r="I183" s="732">
        <v>381.47500000000002</v>
      </c>
      <c r="J183" s="732">
        <v>382.70100000000002</v>
      </c>
      <c r="K183" s="732">
        <v>0</v>
      </c>
      <c r="L183" s="732">
        <v>6541</v>
      </c>
      <c r="M183" s="732">
        <v>0</v>
      </c>
      <c r="N183" s="732">
        <v>0</v>
      </c>
      <c r="P183" s="732">
        <v>337.79200000000003</v>
      </c>
      <c r="Q183" s="732">
        <v>0</v>
      </c>
      <c r="R183" s="732">
        <v>139026</v>
      </c>
      <c r="S183" s="732">
        <v>411.57400000000001</v>
      </c>
      <c r="U183" s="732">
        <v>97252</v>
      </c>
      <c r="V183" s="732">
        <v>18.946999999999999</v>
      </c>
      <c r="W183" s="732">
        <v>12393</v>
      </c>
      <c r="X183" s="732">
        <v>12393</v>
      </c>
      <c r="Z183" s="732">
        <v>0</v>
      </c>
      <c r="AA183" s="732">
        <v>1</v>
      </c>
      <c r="AB183" s="732">
        <v>1</v>
      </c>
      <c r="AC183" s="732">
        <v>0</v>
      </c>
      <c r="AD183" s="732" t="s">
        <v>318</v>
      </c>
      <c r="AE183" s="732">
        <v>0</v>
      </c>
      <c r="AH183" s="732">
        <v>0</v>
      </c>
      <c r="AI183" s="732">
        <v>0</v>
      </c>
      <c r="AJ183" s="732">
        <v>5104</v>
      </c>
      <c r="AK183" s="732" t="s">
        <v>787</v>
      </c>
      <c r="AL183" s="732" t="s">
        <v>394</v>
      </c>
      <c r="AM183" s="732">
        <v>0</v>
      </c>
      <c r="AN183" s="732">
        <v>0</v>
      </c>
      <c r="AO183" s="732">
        <v>0</v>
      </c>
      <c r="AP183" s="732">
        <v>0</v>
      </c>
      <c r="AQ183" s="732">
        <v>0</v>
      </c>
      <c r="AR183" s="732">
        <v>0</v>
      </c>
      <c r="AS183" s="732">
        <v>0</v>
      </c>
      <c r="AT183" s="732">
        <v>0</v>
      </c>
      <c r="AU183" s="732">
        <v>0</v>
      </c>
      <c r="AV183" s="732">
        <v>-58</v>
      </c>
      <c r="AW183" s="732">
        <v>3218287</v>
      </c>
      <c r="AX183" s="732">
        <v>3149530</v>
      </c>
      <c r="AY183" s="732">
        <v>2003185</v>
      </c>
      <c r="AZ183" s="732">
        <v>139026</v>
      </c>
      <c r="BA183" s="732">
        <v>0</v>
      </c>
      <c r="BB183" s="732">
        <v>15019</v>
      </c>
      <c r="BC183" s="732">
        <v>15019</v>
      </c>
      <c r="BD183" s="732">
        <v>19.135000000000002</v>
      </c>
      <c r="BE183" s="732">
        <v>0</v>
      </c>
      <c r="BF183" s="732">
        <v>2715531</v>
      </c>
      <c r="BG183" s="732">
        <v>0</v>
      </c>
      <c r="BH183" s="732">
        <v>0</v>
      </c>
      <c r="BI183" s="732">
        <v>0</v>
      </c>
      <c r="BJ183" s="732">
        <v>12</v>
      </c>
      <c r="BK183" s="732">
        <v>0</v>
      </c>
      <c r="BL183" s="732">
        <v>0</v>
      </c>
      <c r="BM183" s="732">
        <v>0</v>
      </c>
      <c r="BN183" s="732">
        <v>0</v>
      </c>
      <c r="BO183" s="732">
        <v>0</v>
      </c>
      <c r="BP183" s="732">
        <v>0</v>
      </c>
      <c r="BQ183" s="732">
        <v>5392</v>
      </c>
      <c r="BR183" s="732">
        <v>1</v>
      </c>
      <c r="BS183" s="732">
        <v>0</v>
      </c>
      <c r="BT183" s="732">
        <v>0</v>
      </c>
      <c r="BU183" s="732">
        <v>0</v>
      </c>
      <c r="BV183" s="732">
        <v>0</v>
      </c>
      <c r="BW183" s="732">
        <v>0</v>
      </c>
      <c r="BX183" s="732">
        <v>0</v>
      </c>
      <c r="BY183" s="732">
        <v>0</v>
      </c>
      <c r="BZ183" s="732">
        <v>0</v>
      </c>
      <c r="CA183" s="732">
        <v>0</v>
      </c>
      <c r="CB183" s="732">
        <v>0</v>
      </c>
      <c r="CC183" s="732">
        <v>0</v>
      </c>
      <c r="CG183" s="732">
        <v>0</v>
      </c>
      <c r="CH183" s="732">
        <v>68757</v>
      </c>
      <c r="CI183" s="732">
        <v>0</v>
      </c>
      <c r="CJ183" s="732">
        <v>4</v>
      </c>
      <c r="CK183" s="732">
        <v>0</v>
      </c>
      <c r="CL183" s="732">
        <v>0</v>
      </c>
      <c r="CN183" s="732">
        <v>0</v>
      </c>
      <c r="CO183" s="732">
        <v>1</v>
      </c>
      <c r="CP183" s="732">
        <v>0</v>
      </c>
      <c r="CQ183" s="732">
        <v>0</v>
      </c>
      <c r="CR183" s="732">
        <v>335.71500000000003</v>
      </c>
      <c r="CS183" s="732">
        <v>0</v>
      </c>
      <c r="CT183" s="732">
        <v>0</v>
      </c>
      <c r="CU183" s="732">
        <v>0</v>
      </c>
      <c r="CV183" s="732">
        <v>0</v>
      </c>
      <c r="CW183" s="732">
        <v>0</v>
      </c>
      <c r="CX183" s="732">
        <v>0</v>
      </c>
      <c r="CY183" s="732">
        <v>0</v>
      </c>
      <c r="CZ183" s="732">
        <v>0</v>
      </c>
      <c r="DA183" s="732">
        <v>1</v>
      </c>
      <c r="DB183" s="732">
        <v>2495228</v>
      </c>
      <c r="DC183" s="732">
        <v>0</v>
      </c>
      <c r="DD183" s="732">
        <v>0</v>
      </c>
      <c r="DE183" s="732">
        <v>79578</v>
      </c>
      <c r="DF183" s="732">
        <v>79578</v>
      </c>
      <c r="DG183" s="732">
        <v>60.83</v>
      </c>
      <c r="DH183" s="732">
        <v>0</v>
      </c>
      <c r="DI183" s="732">
        <v>0</v>
      </c>
      <c r="DK183" s="732">
        <v>5392</v>
      </c>
      <c r="DL183" s="732">
        <v>0</v>
      </c>
      <c r="DM183" s="732">
        <v>187898</v>
      </c>
      <c r="DN183" s="732">
        <v>0</v>
      </c>
      <c r="DO183" s="732">
        <v>0</v>
      </c>
      <c r="DP183" s="732">
        <v>0</v>
      </c>
      <c r="DQ183" s="732">
        <v>0</v>
      </c>
      <c r="DR183" s="732">
        <v>0</v>
      </c>
      <c r="DS183" s="732">
        <v>0</v>
      </c>
      <c r="DT183" s="732">
        <v>0</v>
      </c>
      <c r="DU183" s="732">
        <v>0</v>
      </c>
      <c r="DV183" s="732">
        <v>0</v>
      </c>
      <c r="DW183" s="732">
        <v>0</v>
      </c>
      <c r="DX183" s="732">
        <v>0</v>
      </c>
      <c r="DY183" s="732">
        <v>0</v>
      </c>
      <c r="DZ183" s="732">
        <v>0</v>
      </c>
      <c r="EA183" s="732">
        <v>0</v>
      </c>
      <c r="EB183" s="732">
        <v>0</v>
      </c>
      <c r="EC183" s="732">
        <v>20.542000000000002</v>
      </c>
      <c r="ED183" s="732">
        <v>147802</v>
      </c>
      <c r="EE183" s="732">
        <v>0</v>
      </c>
      <c r="EF183" s="732">
        <v>0</v>
      </c>
      <c r="EG183" s="732">
        <v>0</v>
      </c>
      <c r="EH183" s="732">
        <v>40096</v>
      </c>
      <c r="EI183" s="732">
        <v>0</v>
      </c>
      <c r="EJ183" s="732">
        <v>0</v>
      </c>
      <c r="EK183" s="732">
        <v>0</v>
      </c>
      <c r="EL183" s="732">
        <v>0</v>
      </c>
      <c r="EM183" s="732">
        <v>0</v>
      </c>
      <c r="EN183" s="732">
        <v>1.226</v>
      </c>
      <c r="EO183" s="732">
        <v>0</v>
      </c>
      <c r="EP183" s="732">
        <v>0</v>
      </c>
      <c r="EQ183" s="732">
        <v>1.226</v>
      </c>
      <c r="ER183" s="732">
        <v>0</v>
      </c>
      <c r="ES183" s="732">
        <v>6.13</v>
      </c>
      <c r="ET183" s="732">
        <v>0</v>
      </c>
      <c r="EU183" s="732">
        <v>139026</v>
      </c>
      <c r="EV183" s="732">
        <v>0</v>
      </c>
      <c r="EW183" s="732">
        <v>0</v>
      </c>
      <c r="EX183" s="732">
        <v>0</v>
      </c>
      <c r="EZ183" s="732">
        <v>2651090</v>
      </c>
      <c r="FA183" s="732">
        <v>0</v>
      </c>
      <c r="FB183" s="732">
        <v>2790116</v>
      </c>
      <c r="FC183" s="732">
        <v>0.97326799999999991</v>
      </c>
      <c r="FD183" s="732">
        <v>0</v>
      </c>
      <c r="FE183" s="732">
        <v>410901</v>
      </c>
      <c r="FF183" s="732">
        <v>87539</v>
      </c>
      <c r="FG183" s="732">
        <v>5.6818E-2</v>
      </c>
      <c r="FH183" s="732">
        <v>5.1494999999999999E-2</v>
      </c>
      <c r="FI183" s="732">
        <v>0</v>
      </c>
      <c r="FJ183" s="732">
        <v>0</v>
      </c>
      <c r="FK183" s="732">
        <v>532.06900000000007</v>
      </c>
      <c r="FL183" s="732">
        <v>3357313</v>
      </c>
      <c r="FM183" s="732">
        <v>0</v>
      </c>
      <c r="FN183" s="732">
        <v>0</v>
      </c>
      <c r="FO183" s="732">
        <v>0</v>
      </c>
      <c r="FP183" s="732">
        <v>0</v>
      </c>
      <c r="FQ183" s="732">
        <v>0</v>
      </c>
      <c r="FR183" s="732">
        <v>0</v>
      </c>
      <c r="FS183" s="732">
        <v>0</v>
      </c>
      <c r="FT183" s="732">
        <v>0</v>
      </c>
      <c r="FU183" s="732">
        <v>0</v>
      </c>
      <c r="FV183" s="732">
        <v>0</v>
      </c>
      <c r="FW183" s="732">
        <v>0</v>
      </c>
      <c r="FX183" s="732">
        <v>0</v>
      </c>
      <c r="FY183" s="732">
        <v>0</v>
      </c>
      <c r="FZ183" s="732">
        <v>0</v>
      </c>
      <c r="GA183" s="732">
        <v>0</v>
      </c>
      <c r="GB183" s="732">
        <v>0</v>
      </c>
      <c r="GC183" s="732">
        <v>0</v>
      </c>
      <c r="GD183" s="732">
        <v>0</v>
      </c>
      <c r="GF183" s="732">
        <v>0</v>
      </c>
      <c r="GG183" s="732">
        <v>0</v>
      </c>
      <c r="GH183" s="732">
        <v>0</v>
      </c>
      <c r="GI183" s="732">
        <v>0</v>
      </c>
      <c r="GJ183" s="732">
        <v>0</v>
      </c>
      <c r="GK183" s="732">
        <v>0</v>
      </c>
      <c r="GL183" s="732">
        <v>0</v>
      </c>
      <c r="GM183" s="732">
        <v>0</v>
      </c>
      <c r="GN183" s="732">
        <v>0</v>
      </c>
      <c r="GO183" s="732">
        <v>0</v>
      </c>
      <c r="GP183" s="732">
        <v>3288556</v>
      </c>
      <c r="GQ183" s="732">
        <v>3288556</v>
      </c>
      <c r="GR183" s="732">
        <v>0</v>
      </c>
      <c r="GS183" s="732">
        <v>0</v>
      </c>
      <c r="GT183" s="732">
        <v>0</v>
      </c>
      <c r="HB183" s="732">
        <v>292382768</v>
      </c>
      <c r="HC183" s="732">
        <v>4.6019999999999998E-2</v>
      </c>
      <c r="HD183" s="732">
        <v>68757</v>
      </c>
      <c r="IE183" s="732">
        <v>0</v>
      </c>
    </row>
    <row r="184" spans="1:239" x14ac:dyDescent="0.2">
      <c r="A184" s="734">
        <v>240801</v>
      </c>
      <c r="B184" s="734">
        <v>31709</v>
      </c>
      <c r="C184" s="732">
        <v>35</v>
      </c>
      <c r="D184" s="732">
        <v>2021</v>
      </c>
      <c r="E184" s="732">
        <v>5392</v>
      </c>
      <c r="F184" s="732">
        <v>0</v>
      </c>
      <c r="G184" s="732">
        <v>225.447</v>
      </c>
      <c r="H184" s="732">
        <v>210.74700000000001</v>
      </c>
      <c r="I184" s="732">
        <v>210.74700000000001</v>
      </c>
      <c r="J184" s="732">
        <v>225.447</v>
      </c>
      <c r="K184" s="732">
        <v>0</v>
      </c>
      <c r="L184" s="732">
        <v>6541</v>
      </c>
      <c r="M184" s="732">
        <v>0</v>
      </c>
      <c r="N184" s="732">
        <v>0</v>
      </c>
      <c r="P184" s="732">
        <v>218.17000000000002</v>
      </c>
      <c r="Q184" s="732">
        <v>0</v>
      </c>
      <c r="R184" s="732">
        <v>89793</v>
      </c>
      <c r="S184" s="732">
        <v>411.57400000000001</v>
      </c>
      <c r="U184" s="732">
        <v>62813</v>
      </c>
      <c r="V184" s="732">
        <v>113.47</v>
      </c>
      <c r="W184" s="732">
        <v>74221</v>
      </c>
      <c r="X184" s="732">
        <v>74221</v>
      </c>
      <c r="Z184" s="732">
        <v>0</v>
      </c>
      <c r="AA184" s="732">
        <v>1</v>
      </c>
      <c r="AB184" s="732">
        <v>1</v>
      </c>
      <c r="AC184" s="732">
        <v>0</v>
      </c>
      <c r="AD184" s="732" t="s">
        <v>318</v>
      </c>
      <c r="AE184" s="732">
        <v>0</v>
      </c>
      <c r="AH184" s="732">
        <v>0</v>
      </c>
      <c r="AI184" s="732">
        <v>0</v>
      </c>
      <c r="AJ184" s="732">
        <v>5104</v>
      </c>
      <c r="AK184" s="732" t="s">
        <v>787</v>
      </c>
      <c r="AL184" s="732" t="s">
        <v>510</v>
      </c>
      <c r="AM184" s="732">
        <v>0</v>
      </c>
      <c r="AN184" s="732">
        <v>0</v>
      </c>
      <c r="AO184" s="732">
        <v>0</v>
      </c>
      <c r="AP184" s="732">
        <v>0</v>
      </c>
      <c r="AQ184" s="732">
        <v>0</v>
      </c>
      <c r="AR184" s="732">
        <v>0</v>
      </c>
      <c r="AS184" s="732">
        <v>0</v>
      </c>
      <c r="AT184" s="732">
        <v>0</v>
      </c>
      <c r="AU184" s="732">
        <v>0</v>
      </c>
      <c r="AV184" s="732">
        <v>-262197</v>
      </c>
      <c r="AW184" s="732">
        <v>2419592</v>
      </c>
      <c r="AX184" s="732">
        <v>2310564</v>
      </c>
      <c r="AY184" s="732">
        <v>1334731</v>
      </c>
      <c r="AZ184" s="732">
        <v>146400</v>
      </c>
      <c r="BA184" s="732">
        <v>17.917000000000002</v>
      </c>
      <c r="BB184" s="732">
        <v>0</v>
      </c>
      <c r="BC184" s="732">
        <v>0</v>
      </c>
      <c r="BD184" s="732">
        <v>0</v>
      </c>
      <c r="BE184" s="732">
        <v>0</v>
      </c>
      <c r="BF184" s="732">
        <v>1982099</v>
      </c>
      <c r="BG184" s="732">
        <v>0</v>
      </c>
      <c r="BH184" s="732">
        <v>205.84300000000002</v>
      </c>
      <c r="BI184" s="732">
        <v>56607</v>
      </c>
      <c r="BJ184" s="732">
        <v>12</v>
      </c>
      <c r="BK184" s="732">
        <v>0</v>
      </c>
      <c r="BL184" s="732">
        <v>0</v>
      </c>
      <c r="BM184" s="732">
        <v>0</v>
      </c>
      <c r="BN184" s="732">
        <v>0</v>
      </c>
      <c r="BO184" s="732">
        <v>0</v>
      </c>
      <c r="BP184" s="732">
        <v>0</v>
      </c>
      <c r="BQ184" s="732">
        <v>5392</v>
      </c>
      <c r="BR184" s="732">
        <v>1</v>
      </c>
      <c r="BS184" s="732">
        <v>0</v>
      </c>
      <c r="BT184" s="732">
        <v>0</v>
      </c>
      <c r="BU184" s="732">
        <v>0</v>
      </c>
      <c r="BV184" s="732">
        <v>0</v>
      </c>
      <c r="BW184" s="732">
        <v>0</v>
      </c>
      <c r="BX184" s="732">
        <v>0</v>
      </c>
      <c r="BY184" s="732">
        <v>0</v>
      </c>
      <c r="BZ184" s="732">
        <v>0</v>
      </c>
      <c r="CA184" s="732">
        <v>0</v>
      </c>
      <c r="CB184" s="732">
        <v>0</v>
      </c>
      <c r="CC184" s="732">
        <v>0</v>
      </c>
      <c r="CG184" s="732">
        <v>0</v>
      </c>
      <c r="CH184" s="732">
        <v>52421</v>
      </c>
      <c r="CI184" s="732">
        <v>0</v>
      </c>
      <c r="CJ184" s="732">
        <v>4</v>
      </c>
      <c r="CK184" s="732">
        <v>0</v>
      </c>
      <c r="CL184" s="732">
        <v>0</v>
      </c>
      <c r="CN184" s="732">
        <v>0</v>
      </c>
      <c r="CO184" s="732">
        <v>1</v>
      </c>
      <c r="CP184" s="732">
        <v>0.57900000000000007</v>
      </c>
      <c r="CQ184" s="732">
        <v>11.833</v>
      </c>
      <c r="CR184" s="732">
        <v>186.69</v>
      </c>
      <c r="CS184" s="732">
        <v>0</v>
      </c>
      <c r="CT184" s="732">
        <v>0</v>
      </c>
      <c r="CU184" s="732">
        <v>0</v>
      </c>
      <c r="CV184" s="732">
        <v>0</v>
      </c>
      <c r="CW184" s="732">
        <v>0</v>
      </c>
      <c r="CX184" s="732">
        <v>0</v>
      </c>
      <c r="CY184" s="732">
        <v>0</v>
      </c>
      <c r="CZ184" s="732">
        <v>0</v>
      </c>
      <c r="DA184" s="732">
        <v>1</v>
      </c>
      <c r="DB184" s="732">
        <v>1378496</v>
      </c>
      <c r="DC184" s="732">
        <v>0</v>
      </c>
      <c r="DD184" s="732">
        <v>0</v>
      </c>
      <c r="DE184" s="732">
        <v>309684</v>
      </c>
      <c r="DF184" s="732">
        <v>318811</v>
      </c>
      <c r="DG184" s="732">
        <v>236.72500000000002</v>
      </c>
      <c r="DH184" s="732">
        <v>0</v>
      </c>
      <c r="DI184" s="732">
        <v>9127</v>
      </c>
      <c r="DK184" s="732">
        <v>5392</v>
      </c>
      <c r="DL184" s="732">
        <v>0</v>
      </c>
      <c r="DM184" s="732">
        <v>136548</v>
      </c>
      <c r="DN184" s="732">
        <v>0</v>
      </c>
      <c r="DO184" s="732">
        <v>0</v>
      </c>
      <c r="DP184" s="732">
        <v>0</v>
      </c>
      <c r="DQ184" s="732">
        <v>0</v>
      </c>
      <c r="DR184" s="732">
        <v>0</v>
      </c>
      <c r="DS184" s="732">
        <v>0</v>
      </c>
      <c r="DT184" s="732">
        <v>0</v>
      </c>
      <c r="DU184" s="732">
        <v>0</v>
      </c>
      <c r="DV184" s="732">
        <v>0</v>
      </c>
      <c r="DW184" s="732">
        <v>0</v>
      </c>
      <c r="DX184" s="732">
        <v>0</v>
      </c>
      <c r="DY184" s="732">
        <v>0</v>
      </c>
      <c r="DZ184" s="732">
        <v>0</v>
      </c>
      <c r="EA184" s="732">
        <v>8.4000000000000005E-2</v>
      </c>
      <c r="EB184" s="732">
        <v>0</v>
      </c>
      <c r="EC184" s="732">
        <v>18.287000000000003</v>
      </c>
      <c r="ED184" s="732">
        <v>131577</v>
      </c>
      <c r="EE184" s="732">
        <v>0</v>
      </c>
      <c r="EF184" s="732">
        <v>0</v>
      </c>
      <c r="EG184" s="732">
        <v>0</v>
      </c>
      <c r="EH184" s="732">
        <v>4971</v>
      </c>
      <c r="EI184" s="732">
        <v>0</v>
      </c>
      <c r="EJ184" s="732">
        <v>0</v>
      </c>
      <c r="EK184" s="732">
        <v>0</v>
      </c>
      <c r="EL184" s="732">
        <v>0</v>
      </c>
      <c r="EM184" s="732">
        <v>0</v>
      </c>
      <c r="EN184" s="732">
        <v>6.8000000000000005E-2</v>
      </c>
      <c r="EO184" s="732">
        <v>0</v>
      </c>
      <c r="EP184" s="732">
        <v>0</v>
      </c>
      <c r="EQ184" s="732">
        <v>0.152</v>
      </c>
      <c r="ER184" s="732">
        <v>0</v>
      </c>
      <c r="ES184" s="732">
        <v>0.76</v>
      </c>
      <c r="ET184" s="732">
        <v>11917</v>
      </c>
      <c r="EU184" s="732">
        <v>146400</v>
      </c>
      <c r="EV184" s="732">
        <v>0</v>
      </c>
      <c r="EW184" s="732">
        <v>0</v>
      </c>
      <c r="EX184" s="732">
        <v>0</v>
      </c>
      <c r="EZ184" s="732">
        <v>1946747</v>
      </c>
      <c r="FA184" s="732">
        <v>0</v>
      </c>
      <c r="FB184" s="732">
        <v>2093147</v>
      </c>
      <c r="FC184" s="732">
        <v>0.97326799999999991</v>
      </c>
      <c r="FD184" s="732">
        <v>0</v>
      </c>
      <c r="FE184" s="732">
        <v>299921</v>
      </c>
      <c r="FF184" s="732">
        <v>63896</v>
      </c>
      <c r="FG184" s="732">
        <v>5.6818E-2</v>
      </c>
      <c r="FH184" s="732">
        <v>5.1494999999999999E-2</v>
      </c>
      <c r="FI184" s="732">
        <v>0</v>
      </c>
      <c r="FJ184" s="732">
        <v>0</v>
      </c>
      <c r="FK184" s="732">
        <v>388.363</v>
      </c>
      <c r="FL184" s="732">
        <v>2509385</v>
      </c>
      <c r="FM184" s="732">
        <v>0</v>
      </c>
      <c r="FN184" s="732">
        <v>0</v>
      </c>
      <c r="FO184" s="732">
        <v>0</v>
      </c>
      <c r="FP184" s="732">
        <v>0</v>
      </c>
      <c r="FQ184" s="732">
        <v>0</v>
      </c>
      <c r="FR184" s="732">
        <v>0</v>
      </c>
      <c r="FS184" s="732">
        <v>0</v>
      </c>
      <c r="FT184" s="732">
        <v>0</v>
      </c>
      <c r="FU184" s="732">
        <v>0</v>
      </c>
      <c r="FV184" s="732">
        <v>0</v>
      </c>
      <c r="FW184" s="732">
        <v>0</v>
      </c>
      <c r="FX184" s="732">
        <v>0</v>
      </c>
      <c r="FY184" s="732">
        <v>0</v>
      </c>
      <c r="FZ184" s="732">
        <v>0</v>
      </c>
      <c r="GA184" s="732">
        <v>0</v>
      </c>
      <c r="GB184" s="732">
        <v>128464</v>
      </c>
      <c r="GC184" s="732">
        <v>128464</v>
      </c>
      <c r="GD184" s="732">
        <v>14.548</v>
      </c>
      <c r="GF184" s="732">
        <v>0</v>
      </c>
      <c r="GG184" s="732">
        <v>0</v>
      </c>
      <c r="GH184" s="732">
        <v>0</v>
      </c>
      <c r="GI184" s="732">
        <v>0</v>
      </c>
      <c r="GJ184" s="732">
        <v>0</v>
      </c>
      <c r="GK184" s="732">
        <v>5139</v>
      </c>
      <c r="GL184" s="732">
        <v>19097</v>
      </c>
      <c r="GM184" s="732">
        <v>0</v>
      </c>
      <c r="GN184" s="732">
        <v>0</v>
      </c>
      <c r="GO184" s="732">
        <v>0</v>
      </c>
      <c r="GP184" s="732">
        <v>2456964</v>
      </c>
      <c r="GQ184" s="732">
        <v>2456964</v>
      </c>
      <c r="GR184" s="732">
        <v>0</v>
      </c>
      <c r="GS184" s="732">
        <v>0</v>
      </c>
      <c r="GT184" s="732">
        <v>0</v>
      </c>
      <c r="HB184" s="732">
        <v>292382768</v>
      </c>
      <c r="HC184" s="732">
        <v>4.6019999999999998E-2</v>
      </c>
      <c r="HD184" s="732">
        <v>40504</v>
      </c>
      <c r="IE184" s="732">
        <v>0</v>
      </c>
    </row>
    <row r="185" spans="1:239" x14ac:dyDescent="0.2">
      <c r="A185" s="734">
        <v>246801</v>
      </c>
      <c r="B185" s="734">
        <v>31709</v>
      </c>
      <c r="C185" s="732">
        <v>35</v>
      </c>
      <c r="D185" s="732">
        <v>2021</v>
      </c>
      <c r="E185" s="732">
        <v>5392</v>
      </c>
      <c r="F185" s="732">
        <v>0</v>
      </c>
      <c r="G185" s="732">
        <v>1651.8230000000001</v>
      </c>
      <c r="H185" s="732">
        <v>1601.8010000000002</v>
      </c>
      <c r="I185" s="732">
        <v>1601.8010000000002</v>
      </c>
      <c r="J185" s="732">
        <v>1651.8230000000001</v>
      </c>
      <c r="K185" s="732">
        <v>0</v>
      </c>
      <c r="L185" s="732">
        <v>6541</v>
      </c>
      <c r="M185" s="732">
        <v>0</v>
      </c>
      <c r="N185" s="732">
        <v>0</v>
      </c>
      <c r="P185" s="732">
        <v>1608.5980000000002</v>
      </c>
      <c r="Q185" s="732">
        <v>0</v>
      </c>
      <c r="R185" s="732">
        <v>662057</v>
      </c>
      <c r="S185" s="732">
        <v>411.57400000000001</v>
      </c>
      <c r="U185" s="732">
        <v>463129</v>
      </c>
      <c r="V185" s="732">
        <v>86.975000000000009</v>
      </c>
      <c r="W185" s="732">
        <v>56890</v>
      </c>
      <c r="X185" s="732">
        <v>56890</v>
      </c>
      <c r="Z185" s="732">
        <v>0</v>
      </c>
      <c r="AA185" s="732">
        <v>1</v>
      </c>
      <c r="AB185" s="732">
        <v>1</v>
      </c>
      <c r="AC185" s="732">
        <v>0</v>
      </c>
      <c r="AD185" s="732" t="s">
        <v>318</v>
      </c>
      <c r="AE185" s="732">
        <v>0</v>
      </c>
      <c r="AH185" s="732">
        <v>0</v>
      </c>
      <c r="AI185" s="732">
        <v>0</v>
      </c>
      <c r="AJ185" s="732">
        <v>5104</v>
      </c>
      <c r="AK185" s="732" t="s">
        <v>787</v>
      </c>
      <c r="AL185" s="732" t="s">
        <v>98</v>
      </c>
      <c r="AM185" s="732">
        <v>0</v>
      </c>
      <c r="AN185" s="732">
        <v>0</v>
      </c>
      <c r="AO185" s="732">
        <v>0</v>
      </c>
      <c r="AP185" s="732">
        <v>0</v>
      </c>
      <c r="AQ185" s="732">
        <v>0</v>
      </c>
      <c r="AR185" s="732">
        <v>0</v>
      </c>
      <c r="AS185" s="732">
        <v>0</v>
      </c>
      <c r="AT185" s="732">
        <v>0</v>
      </c>
      <c r="AU185" s="732">
        <v>0</v>
      </c>
      <c r="AV185" s="732">
        <v>-283</v>
      </c>
      <c r="AW185" s="732">
        <v>13918883</v>
      </c>
      <c r="AX185" s="732">
        <v>13518989</v>
      </c>
      <c r="AY185" s="732">
        <v>8519788</v>
      </c>
      <c r="AZ185" s="732">
        <v>765182</v>
      </c>
      <c r="BA185" s="732">
        <v>0</v>
      </c>
      <c r="BB185" s="732">
        <v>0</v>
      </c>
      <c r="BC185" s="732">
        <v>0</v>
      </c>
      <c r="BD185" s="732">
        <v>0</v>
      </c>
      <c r="BE185" s="732">
        <v>0</v>
      </c>
      <c r="BF185" s="732">
        <v>11710021</v>
      </c>
      <c r="BG185" s="732">
        <v>0</v>
      </c>
      <c r="BH185" s="732">
        <v>375</v>
      </c>
      <c r="BI185" s="732">
        <v>103125</v>
      </c>
      <c r="BJ185" s="732">
        <v>12</v>
      </c>
      <c r="BK185" s="732">
        <v>0</v>
      </c>
      <c r="BL185" s="732">
        <v>0</v>
      </c>
      <c r="BM185" s="732">
        <v>0</v>
      </c>
      <c r="BN185" s="732">
        <v>0</v>
      </c>
      <c r="BO185" s="732">
        <v>0</v>
      </c>
      <c r="BP185" s="732">
        <v>0</v>
      </c>
      <c r="BQ185" s="732">
        <v>5392</v>
      </c>
      <c r="BR185" s="732">
        <v>1</v>
      </c>
      <c r="BS185" s="732">
        <v>0</v>
      </c>
      <c r="BT185" s="732">
        <v>0</v>
      </c>
      <c r="BU185" s="732">
        <v>0</v>
      </c>
      <c r="BV185" s="732">
        <v>0</v>
      </c>
      <c r="BW185" s="732">
        <v>0</v>
      </c>
      <c r="BX185" s="732">
        <v>0</v>
      </c>
      <c r="BY185" s="732">
        <v>0</v>
      </c>
      <c r="BZ185" s="732">
        <v>0</v>
      </c>
      <c r="CA185" s="732">
        <v>0</v>
      </c>
      <c r="CB185" s="732">
        <v>0</v>
      </c>
      <c r="CC185" s="732">
        <v>0</v>
      </c>
      <c r="CG185" s="732">
        <v>0</v>
      </c>
      <c r="CH185" s="732">
        <v>296769</v>
      </c>
      <c r="CI185" s="732">
        <v>0</v>
      </c>
      <c r="CJ185" s="732">
        <v>4</v>
      </c>
      <c r="CK185" s="732">
        <v>0</v>
      </c>
      <c r="CL185" s="732">
        <v>0</v>
      </c>
      <c r="CN185" s="732">
        <v>0</v>
      </c>
      <c r="CO185" s="732">
        <v>1</v>
      </c>
      <c r="CP185" s="732">
        <v>0</v>
      </c>
      <c r="CQ185" s="732">
        <v>0</v>
      </c>
      <c r="CR185" s="732">
        <v>1610.395</v>
      </c>
      <c r="CS185" s="732">
        <v>0</v>
      </c>
      <c r="CT185" s="732">
        <v>0</v>
      </c>
      <c r="CU185" s="732">
        <v>0</v>
      </c>
      <c r="CV185" s="732">
        <v>0</v>
      </c>
      <c r="CW185" s="732">
        <v>0</v>
      </c>
      <c r="CX185" s="732">
        <v>0</v>
      </c>
      <c r="CY185" s="732">
        <v>0</v>
      </c>
      <c r="CZ185" s="732">
        <v>0</v>
      </c>
      <c r="DA185" s="732">
        <v>1</v>
      </c>
      <c r="DB185" s="732">
        <v>10477380</v>
      </c>
      <c r="DC185" s="732">
        <v>0</v>
      </c>
      <c r="DD185" s="732">
        <v>0</v>
      </c>
      <c r="DE185" s="732">
        <v>254667</v>
      </c>
      <c r="DF185" s="732">
        <v>254667</v>
      </c>
      <c r="DG185" s="732">
        <v>194.67000000000002</v>
      </c>
      <c r="DH185" s="732">
        <v>0</v>
      </c>
      <c r="DI185" s="732">
        <v>0</v>
      </c>
      <c r="DK185" s="732">
        <v>5392</v>
      </c>
      <c r="DL185" s="732">
        <v>0</v>
      </c>
      <c r="DM185" s="732">
        <v>1242715</v>
      </c>
      <c r="DN185" s="732">
        <v>0</v>
      </c>
      <c r="DO185" s="732">
        <v>0</v>
      </c>
      <c r="DP185" s="732">
        <v>0</v>
      </c>
      <c r="DQ185" s="732">
        <v>0</v>
      </c>
      <c r="DR185" s="732">
        <v>0</v>
      </c>
      <c r="DS185" s="732">
        <v>0</v>
      </c>
      <c r="DT185" s="732">
        <v>0</v>
      </c>
      <c r="DU185" s="732">
        <v>0</v>
      </c>
      <c r="DV185" s="732">
        <v>0</v>
      </c>
      <c r="DW185" s="732">
        <v>0</v>
      </c>
      <c r="DX185" s="732">
        <v>0</v>
      </c>
      <c r="DY185" s="732">
        <v>0</v>
      </c>
      <c r="DZ185" s="732">
        <v>0</v>
      </c>
      <c r="EA185" s="732">
        <v>0</v>
      </c>
      <c r="EB185" s="732">
        <v>0</v>
      </c>
      <c r="EC185" s="732">
        <v>29.755000000000003</v>
      </c>
      <c r="ED185" s="732">
        <v>214090</v>
      </c>
      <c r="EE185" s="732">
        <v>0</v>
      </c>
      <c r="EF185" s="732">
        <v>0</v>
      </c>
      <c r="EG185" s="732">
        <v>0</v>
      </c>
      <c r="EH185" s="732">
        <v>1028625</v>
      </c>
      <c r="EI185" s="732">
        <v>0</v>
      </c>
      <c r="EJ185" s="732">
        <v>0</v>
      </c>
      <c r="EK185" s="732">
        <v>42.173000000000002</v>
      </c>
      <c r="EL185" s="732">
        <v>0</v>
      </c>
      <c r="EM185" s="732">
        <v>4.2530000000000001</v>
      </c>
      <c r="EN185" s="732">
        <v>3.5960000000000001</v>
      </c>
      <c r="EO185" s="732">
        <v>0</v>
      </c>
      <c r="EP185" s="732">
        <v>0</v>
      </c>
      <c r="EQ185" s="732">
        <v>50.022000000000006</v>
      </c>
      <c r="ER185" s="732">
        <v>0</v>
      </c>
      <c r="ES185" s="732">
        <v>157.25800000000001</v>
      </c>
      <c r="ET185" s="732">
        <v>0</v>
      </c>
      <c r="EU185" s="732">
        <v>765182</v>
      </c>
      <c r="EV185" s="732">
        <v>0</v>
      </c>
      <c r="EW185" s="732">
        <v>0</v>
      </c>
      <c r="EX185" s="732">
        <v>0</v>
      </c>
      <c r="EZ185" s="732">
        <v>11369595</v>
      </c>
      <c r="FA185" s="732">
        <v>0</v>
      </c>
      <c r="FB185" s="732">
        <v>12134777</v>
      </c>
      <c r="FC185" s="732">
        <v>0.97326799999999991</v>
      </c>
      <c r="FD185" s="732">
        <v>0</v>
      </c>
      <c r="FE185" s="732">
        <v>1771903</v>
      </c>
      <c r="FF185" s="732">
        <v>377491</v>
      </c>
      <c r="FG185" s="732">
        <v>5.6818E-2</v>
      </c>
      <c r="FH185" s="732">
        <v>5.1494999999999999E-2</v>
      </c>
      <c r="FI185" s="732">
        <v>0</v>
      </c>
      <c r="FJ185" s="732">
        <v>0</v>
      </c>
      <c r="FK185" s="732">
        <v>2294.4079999999999</v>
      </c>
      <c r="FL185" s="732">
        <v>14580940</v>
      </c>
      <c r="FM185" s="732">
        <v>0</v>
      </c>
      <c r="FN185" s="732">
        <v>0</v>
      </c>
      <c r="FO185" s="732">
        <v>0</v>
      </c>
      <c r="FP185" s="732">
        <v>0</v>
      </c>
      <c r="FQ185" s="732">
        <v>0</v>
      </c>
      <c r="FR185" s="732">
        <v>0</v>
      </c>
      <c r="FS185" s="732">
        <v>0</v>
      </c>
      <c r="FT185" s="732">
        <v>0</v>
      </c>
      <c r="FU185" s="732">
        <v>1</v>
      </c>
      <c r="FV185" s="732">
        <v>0</v>
      </c>
      <c r="FW185" s="732">
        <v>0</v>
      </c>
      <c r="FX185" s="732">
        <v>0</v>
      </c>
      <c r="FY185" s="732">
        <v>0</v>
      </c>
      <c r="FZ185" s="732">
        <v>0</v>
      </c>
      <c r="GA185" s="732">
        <v>0</v>
      </c>
      <c r="GB185" s="732">
        <v>0</v>
      </c>
      <c r="GC185" s="732">
        <v>0</v>
      </c>
      <c r="GD185" s="732">
        <v>0</v>
      </c>
      <c r="GF185" s="732">
        <v>0</v>
      </c>
      <c r="GG185" s="732">
        <v>0</v>
      </c>
      <c r="GH185" s="732">
        <v>0</v>
      </c>
      <c r="GI185" s="732">
        <v>0</v>
      </c>
      <c r="GJ185" s="732">
        <v>0</v>
      </c>
      <c r="GK185" s="732">
        <v>4971</v>
      </c>
      <c r="GL185" s="732">
        <v>0</v>
      </c>
      <c r="GM185" s="732">
        <v>0</v>
      </c>
      <c r="GN185" s="732">
        <v>0</v>
      </c>
      <c r="GO185" s="732">
        <v>0</v>
      </c>
      <c r="GP185" s="732">
        <v>14284171</v>
      </c>
      <c r="GQ185" s="732">
        <v>14284171</v>
      </c>
      <c r="GR185" s="732">
        <v>0</v>
      </c>
      <c r="GS185" s="732">
        <v>0</v>
      </c>
      <c r="GT185" s="732">
        <v>0</v>
      </c>
      <c r="HB185" s="732">
        <v>292382768</v>
      </c>
      <c r="HC185" s="732">
        <v>4.6019999999999998E-2</v>
      </c>
      <c r="HD185" s="732">
        <v>296769</v>
      </c>
      <c r="IE185" s="732">
        <v>0</v>
      </c>
    </row>
    <row r="186" spans="1:239" x14ac:dyDescent="0.2">
      <c r="A186" s="734">
        <v>246802</v>
      </c>
      <c r="B186" s="734">
        <v>31709</v>
      </c>
      <c r="C186" s="732">
        <v>35</v>
      </c>
      <c r="D186" s="732">
        <v>2021</v>
      </c>
      <c r="E186" s="732">
        <v>5392</v>
      </c>
      <c r="F186" s="732">
        <v>0</v>
      </c>
      <c r="G186" s="732">
        <v>337.88200000000001</v>
      </c>
      <c r="H186" s="732">
        <v>323.202</v>
      </c>
      <c r="I186" s="732">
        <v>323.202</v>
      </c>
      <c r="J186" s="732">
        <v>337.88200000000001</v>
      </c>
      <c r="K186" s="732">
        <v>0</v>
      </c>
      <c r="L186" s="732">
        <v>6541</v>
      </c>
      <c r="M186" s="732">
        <v>0</v>
      </c>
      <c r="N186" s="732">
        <v>0</v>
      </c>
      <c r="P186" s="732">
        <v>337.88200000000001</v>
      </c>
      <c r="Q186" s="732">
        <v>0</v>
      </c>
      <c r="R186" s="732">
        <v>139063</v>
      </c>
      <c r="S186" s="732">
        <v>411.57400000000001</v>
      </c>
      <c r="U186" s="732">
        <v>97279</v>
      </c>
      <c r="V186" s="732">
        <v>17.556000000000001</v>
      </c>
      <c r="W186" s="732">
        <v>11483</v>
      </c>
      <c r="X186" s="732">
        <v>11483</v>
      </c>
      <c r="Z186" s="732">
        <v>0</v>
      </c>
      <c r="AA186" s="732">
        <v>1</v>
      </c>
      <c r="AB186" s="732">
        <v>1</v>
      </c>
      <c r="AC186" s="732">
        <v>0</v>
      </c>
      <c r="AD186" s="732" t="s">
        <v>318</v>
      </c>
      <c r="AE186" s="732">
        <v>0</v>
      </c>
      <c r="AH186" s="732">
        <v>0</v>
      </c>
      <c r="AI186" s="732">
        <v>0</v>
      </c>
      <c r="AJ186" s="732">
        <v>5104</v>
      </c>
      <c r="AK186" s="732" t="s">
        <v>787</v>
      </c>
      <c r="AL186" s="732" t="s">
        <v>444</v>
      </c>
      <c r="AM186" s="732">
        <v>0</v>
      </c>
      <c r="AN186" s="732">
        <v>0</v>
      </c>
      <c r="AO186" s="732">
        <v>0</v>
      </c>
      <c r="AP186" s="732">
        <v>0</v>
      </c>
      <c r="AQ186" s="732">
        <v>0</v>
      </c>
      <c r="AR186" s="732">
        <v>0</v>
      </c>
      <c r="AS186" s="732">
        <v>0</v>
      </c>
      <c r="AT186" s="732">
        <v>0</v>
      </c>
      <c r="AU186" s="732">
        <v>0</v>
      </c>
      <c r="AV186" s="732">
        <v>-22252</v>
      </c>
      <c r="AW186" s="732">
        <v>2951340</v>
      </c>
      <c r="AX186" s="732">
        <v>2890636</v>
      </c>
      <c r="AY186" s="732">
        <v>1897319</v>
      </c>
      <c r="AZ186" s="732">
        <v>139063</v>
      </c>
      <c r="BA186" s="732">
        <v>0</v>
      </c>
      <c r="BB186" s="732">
        <v>4762</v>
      </c>
      <c r="BC186" s="732">
        <v>4762</v>
      </c>
      <c r="BD186" s="732">
        <v>6.0670000000000002</v>
      </c>
      <c r="BE186" s="732">
        <v>0</v>
      </c>
      <c r="BF186" s="732">
        <v>2501778</v>
      </c>
      <c r="BG186" s="732">
        <v>0</v>
      </c>
      <c r="BH186" s="732">
        <v>0</v>
      </c>
      <c r="BI186" s="732">
        <v>0</v>
      </c>
      <c r="BJ186" s="732">
        <v>12</v>
      </c>
      <c r="BK186" s="732">
        <v>0</v>
      </c>
      <c r="BL186" s="732">
        <v>0</v>
      </c>
      <c r="BM186" s="732">
        <v>0</v>
      </c>
      <c r="BN186" s="732">
        <v>0</v>
      </c>
      <c r="BO186" s="732">
        <v>0</v>
      </c>
      <c r="BP186" s="732">
        <v>0</v>
      </c>
      <c r="BQ186" s="732">
        <v>5392</v>
      </c>
      <c r="BR186" s="732">
        <v>1</v>
      </c>
      <c r="BS186" s="732">
        <v>0</v>
      </c>
      <c r="BT186" s="732">
        <v>0</v>
      </c>
      <c r="BU186" s="732">
        <v>0</v>
      </c>
      <c r="BV186" s="732">
        <v>0</v>
      </c>
      <c r="BW186" s="732">
        <v>0</v>
      </c>
      <c r="BX186" s="732">
        <v>0</v>
      </c>
      <c r="BY186" s="732">
        <v>0</v>
      </c>
      <c r="BZ186" s="732">
        <v>0</v>
      </c>
      <c r="CA186" s="732">
        <v>0</v>
      </c>
      <c r="CB186" s="732">
        <v>0</v>
      </c>
      <c r="CC186" s="732">
        <v>0</v>
      </c>
      <c r="CG186" s="732">
        <v>0</v>
      </c>
      <c r="CH186" s="732">
        <v>60704</v>
      </c>
      <c r="CI186" s="732">
        <v>0</v>
      </c>
      <c r="CJ186" s="732">
        <v>5</v>
      </c>
      <c r="CK186" s="732">
        <v>0</v>
      </c>
      <c r="CL186" s="732">
        <v>0</v>
      </c>
      <c r="CN186" s="732">
        <v>0</v>
      </c>
      <c r="CO186" s="732">
        <v>1</v>
      </c>
      <c r="CP186" s="732">
        <v>0</v>
      </c>
      <c r="CQ186" s="732">
        <v>0</v>
      </c>
      <c r="CR186" s="732">
        <v>331.17</v>
      </c>
      <c r="CS186" s="732">
        <v>0</v>
      </c>
      <c r="CT186" s="732">
        <v>0</v>
      </c>
      <c r="CU186" s="732">
        <v>0</v>
      </c>
      <c r="CV186" s="732">
        <v>0</v>
      </c>
      <c r="CW186" s="732">
        <v>0</v>
      </c>
      <c r="CX186" s="732">
        <v>0</v>
      </c>
      <c r="CY186" s="732">
        <v>0</v>
      </c>
      <c r="CZ186" s="732">
        <v>0</v>
      </c>
      <c r="DA186" s="732">
        <v>1</v>
      </c>
      <c r="DB186" s="732">
        <v>2114064</v>
      </c>
      <c r="DC186" s="732">
        <v>0</v>
      </c>
      <c r="DD186" s="732">
        <v>0</v>
      </c>
      <c r="DE186" s="732">
        <v>134967</v>
      </c>
      <c r="DF186" s="732">
        <v>134967</v>
      </c>
      <c r="DG186" s="732">
        <v>103.17</v>
      </c>
      <c r="DH186" s="732">
        <v>0</v>
      </c>
      <c r="DI186" s="732">
        <v>0</v>
      </c>
      <c r="DK186" s="732">
        <v>5392</v>
      </c>
      <c r="DL186" s="732">
        <v>0</v>
      </c>
      <c r="DM186" s="732">
        <v>305217</v>
      </c>
      <c r="DN186" s="732">
        <v>0</v>
      </c>
      <c r="DO186" s="732">
        <v>0</v>
      </c>
      <c r="DP186" s="732">
        <v>0</v>
      </c>
      <c r="DQ186" s="732">
        <v>0</v>
      </c>
      <c r="DR186" s="732">
        <v>0</v>
      </c>
      <c r="DS186" s="732">
        <v>0</v>
      </c>
      <c r="DT186" s="732">
        <v>0</v>
      </c>
      <c r="DU186" s="732">
        <v>0</v>
      </c>
      <c r="DV186" s="732">
        <v>0</v>
      </c>
      <c r="DW186" s="732">
        <v>0</v>
      </c>
      <c r="DX186" s="732">
        <v>0</v>
      </c>
      <c r="DY186" s="732">
        <v>0</v>
      </c>
      <c r="DZ186" s="732">
        <v>0</v>
      </c>
      <c r="EA186" s="732">
        <v>0</v>
      </c>
      <c r="EB186" s="732">
        <v>0</v>
      </c>
      <c r="EC186" s="732">
        <v>1.042</v>
      </c>
      <c r="ED186" s="732">
        <v>7497</v>
      </c>
      <c r="EE186" s="732">
        <v>0</v>
      </c>
      <c r="EF186" s="732">
        <v>0</v>
      </c>
      <c r="EG186" s="732">
        <v>0</v>
      </c>
      <c r="EH186" s="732">
        <v>297720</v>
      </c>
      <c r="EI186" s="732">
        <v>0</v>
      </c>
      <c r="EJ186" s="732">
        <v>0</v>
      </c>
      <c r="EK186" s="732">
        <v>13.942</v>
      </c>
      <c r="EL186" s="732">
        <v>0</v>
      </c>
      <c r="EM186" s="732">
        <v>0</v>
      </c>
      <c r="EN186" s="732">
        <v>0.73799999999999999</v>
      </c>
      <c r="EO186" s="732">
        <v>0</v>
      </c>
      <c r="EP186" s="732">
        <v>0</v>
      </c>
      <c r="EQ186" s="732">
        <v>14.68</v>
      </c>
      <c r="ER186" s="732">
        <v>0</v>
      </c>
      <c r="ES186" s="732">
        <v>45.516000000000005</v>
      </c>
      <c r="ET186" s="732">
        <v>0</v>
      </c>
      <c r="EU186" s="732">
        <v>139063</v>
      </c>
      <c r="EV186" s="732">
        <v>0</v>
      </c>
      <c r="EW186" s="732">
        <v>0</v>
      </c>
      <c r="EX186" s="732">
        <v>0</v>
      </c>
      <c r="EZ186" s="732">
        <v>2431430</v>
      </c>
      <c r="FA186" s="732">
        <v>0</v>
      </c>
      <c r="FB186" s="732">
        <v>2570493</v>
      </c>
      <c r="FC186" s="732">
        <v>0.97326799999999991</v>
      </c>
      <c r="FD186" s="732">
        <v>0</v>
      </c>
      <c r="FE186" s="732">
        <v>378557</v>
      </c>
      <c r="FF186" s="732">
        <v>80649</v>
      </c>
      <c r="FG186" s="732">
        <v>5.6818E-2</v>
      </c>
      <c r="FH186" s="732">
        <v>5.1494999999999999E-2</v>
      </c>
      <c r="FI186" s="732">
        <v>0</v>
      </c>
      <c r="FJ186" s="732">
        <v>0</v>
      </c>
      <c r="FK186" s="732">
        <v>490.18700000000001</v>
      </c>
      <c r="FL186" s="732">
        <v>3090403</v>
      </c>
      <c r="FM186" s="732">
        <v>0</v>
      </c>
      <c r="FN186" s="732">
        <v>0</v>
      </c>
      <c r="FO186" s="732">
        <v>0</v>
      </c>
      <c r="FP186" s="732">
        <v>0</v>
      </c>
      <c r="FQ186" s="732">
        <v>0</v>
      </c>
      <c r="FR186" s="732">
        <v>0</v>
      </c>
      <c r="FS186" s="732">
        <v>0</v>
      </c>
      <c r="FT186" s="732">
        <v>0</v>
      </c>
      <c r="FU186" s="732">
        <v>0</v>
      </c>
      <c r="FV186" s="732">
        <v>0</v>
      </c>
      <c r="FW186" s="732">
        <v>0</v>
      </c>
      <c r="FX186" s="732">
        <v>0</v>
      </c>
      <c r="FY186" s="732">
        <v>0</v>
      </c>
      <c r="FZ186" s="732">
        <v>0</v>
      </c>
      <c r="GA186" s="732">
        <v>0</v>
      </c>
      <c r="GB186" s="732">
        <v>0</v>
      </c>
      <c r="GC186" s="732">
        <v>0</v>
      </c>
      <c r="GD186" s="732">
        <v>0</v>
      </c>
      <c r="GF186" s="732">
        <v>0</v>
      </c>
      <c r="GG186" s="732">
        <v>0</v>
      </c>
      <c r="GH186" s="732">
        <v>0</v>
      </c>
      <c r="GI186" s="732">
        <v>0</v>
      </c>
      <c r="GJ186" s="732">
        <v>0</v>
      </c>
      <c r="GK186" s="732">
        <v>0</v>
      </c>
      <c r="GL186" s="732">
        <v>0</v>
      </c>
      <c r="GM186" s="732">
        <v>0</v>
      </c>
      <c r="GN186" s="732">
        <v>0</v>
      </c>
      <c r="GO186" s="732">
        <v>0</v>
      </c>
      <c r="GP186" s="732">
        <v>3029699</v>
      </c>
      <c r="GQ186" s="732">
        <v>3029699</v>
      </c>
      <c r="GR186" s="732">
        <v>0</v>
      </c>
      <c r="GS186" s="732">
        <v>0</v>
      </c>
      <c r="GT186" s="732">
        <v>0</v>
      </c>
      <c r="HB186" s="732">
        <v>292382768</v>
      </c>
      <c r="HC186" s="732">
        <v>4.6019999999999998E-2</v>
      </c>
      <c r="HD186" s="732">
        <v>60704</v>
      </c>
      <c r="IE186" s="732">
        <v>0</v>
      </c>
    </row>
    <row r="187" spans="1:239" x14ac:dyDescent="0.2">
      <c r="A187" s="734"/>
      <c r="B187" s="734"/>
      <c r="DB187" s="735"/>
    </row>
    <row r="188" spans="1:239" x14ac:dyDescent="0.2">
      <c r="A188" s="734"/>
      <c r="B188" s="734"/>
      <c r="DB188" s="735"/>
    </row>
    <row r="189" spans="1:239" x14ac:dyDescent="0.2">
      <c r="A189" s="734"/>
      <c r="B189" s="734"/>
      <c r="DB189" s="735"/>
    </row>
    <row r="190" spans="1:239" x14ac:dyDescent="0.2">
      <c r="A190" s="734"/>
      <c r="B190" s="734"/>
      <c r="DB190" s="735"/>
    </row>
    <row r="191" spans="1:239" x14ac:dyDescent="0.2">
      <c r="A191" s="734"/>
      <c r="B191" s="734"/>
      <c r="DB191" s="735"/>
    </row>
    <row r="192" spans="1:239" x14ac:dyDescent="0.2">
      <c r="A192" s="734"/>
      <c r="B192" s="734"/>
      <c r="DB192" s="735"/>
    </row>
    <row r="193" spans="1:106" x14ac:dyDescent="0.2">
      <c r="A193" s="734"/>
      <c r="B193" s="734"/>
      <c r="DB193" s="735"/>
    </row>
    <row r="194" spans="1:106" x14ac:dyDescent="0.2">
      <c r="A194" s="734"/>
      <c r="B194" s="734"/>
      <c r="DB194" s="735"/>
    </row>
    <row r="195" spans="1:106" x14ac:dyDescent="0.2">
      <c r="A195" s="734"/>
      <c r="B195" s="734"/>
      <c r="DB195" s="735"/>
    </row>
    <row r="196" spans="1:106" x14ac:dyDescent="0.2">
      <c r="A196" s="734"/>
      <c r="B196" s="734"/>
      <c r="DB196" s="735"/>
    </row>
    <row r="197" spans="1:106" x14ac:dyDescent="0.2">
      <c r="A197" s="734"/>
      <c r="B197" s="734"/>
      <c r="DB197" s="735"/>
    </row>
    <row r="198" spans="1:106" x14ac:dyDescent="0.2">
      <c r="A198" s="734"/>
      <c r="B198" s="734"/>
      <c r="DB198" s="735"/>
    </row>
    <row r="199" spans="1:106" x14ac:dyDescent="0.2">
      <c r="A199" s="734"/>
      <c r="B199" s="734"/>
      <c r="DB199" s="735"/>
    </row>
    <row r="200" spans="1:106" x14ac:dyDescent="0.2">
      <c r="A200" s="734"/>
      <c r="B200" s="734"/>
      <c r="DB200" s="735"/>
    </row>
    <row r="201" spans="1:106" x14ac:dyDescent="0.2">
      <c r="A201" s="734"/>
      <c r="B201" s="734"/>
      <c r="DB201" s="735"/>
    </row>
    <row r="202" spans="1:106" x14ac:dyDescent="0.2">
      <c r="A202" s="734"/>
      <c r="B202" s="734"/>
      <c r="DB202" s="735"/>
    </row>
    <row r="203" spans="1:106" x14ac:dyDescent="0.2">
      <c r="A203" s="734"/>
      <c r="B203" s="734"/>
      <c r="DB203" s="735"/>
    </row>
    <row r="204" spans="1:106" x14ac:dyDescent="0.2">
      <c r="A204" s="734"/>
      <c r="B204" s="734"/>
      <c r="DB204" s="735"/>
    </row>
    <row r="205" spans="1:106" x14ac:dyDescent="0.2">
      <c r="A205" s="734"/>
      <c r="B205" s="734"/>
      <c r="DB205" s="735"/>
    </row>
    <row r="206" spans="1:106" x14ac:dyDescent="0.2">
      <c r="A206" s="734"/>
      <c r="B206" s="734"/>
      <c r="DB206" s="735"/>
    </row>
    <row r="207" spans="1:106" x14ac:dyDescent="0.2">
      <c r="A207" s="734"/>
      <c r="B207" s="734"/>
      <c r="DB207" s="735"/>
    </row>
    <row r="208" spans="1:106" x14ac:dyDescent="0.2">
      <c r="A208" s="734"/>
      <c r="B208" s="734"/>
      <c r="DB208" s="735"/>
    </row>
    <row r="209" spans="1:106" x14ac:dyDescent="0.2">
      <c r="A209" s="734"/>
      <c r="B209" s="734"/>
      <c r="DB209" s="735"/>
    </row>
    <row r="210" spans="1:106" x14ac:dyDescent="0.2">
      <c r="A210" s="734"/>
      <c r="B210" s="734"/>
      <c r="DB210" s="735"/>
    </row>
    <row r="211" spans="1:106" x14ac:dyDescent="0.2">
      <c r="A211" s="734"/>
      <c r="B211" s="734"/>
      <c r="DB211" s="735"/>
    </row>
    <row r="212" spans="1:106" x14ac:dyDescent="0.2">
      <c r="A212" s="734"/>
      <c r="B212" s="734"/>
      <c r="DB212" s="735"/>
    </row>
    <row r="213" spans="1:106" x14ac:dyDescent="0.2">
      <c r="A213" s="734"/>
      <c r="B213" s="734"/>
      <c r="DB213" s="735"/>
    </row>
    <row r="214" spans="1:106" x14ac:dyDescent="0.2">
      <c r="A214" s="734"/>
      <c r="B214" s="734"/>
      <c r="DB214" s="735"/>
    </row>
    <row r="215" spans="1:106" x14ac:dyDescent="0.2">
      <c r="A215" s="734"/>
      <c r="B215" s="734"/>
      <c r="DB215" s="735"/>
    </row>
    <row r="216" spans="1:106" x14ac:dyDescent="0.2">
      <c r="A216" s="734"/>
      <c r="B216" s="734"/>
      <c r="DB216" s="735"/>
    </row>
    <row r="217" spans="1:106" x14ac:dyDescent="0.2">
      <c r="A217" s="734"/>
      <c r="B217" s="734"/>
      <c r="DB217" s="735"/>
    </row>
    <row r="218" spans="1:106" x14ac:dyDescent="0.2">
      <c r="A218" s="734"/>
      <c r="B218" s="734"/>
      <c r="DB218" s="735"/>
    </row>
    <row r="219" spans="1:106" x14ac:dyDescent="0.2">
      <c r="A219" s="734"/>
      <c r="B219" s="734"/>
      <c r="DB219" s="735"/>
    </row>
    <row r="220" spans="1:106" x14ac:dyDescent="0.2">
      <c r="A220" s="734"/>
      <c r="B220" s="734"/>
      <c r="DB220" s="735"/>
    </row>
    <row r="221" spans="1:106" x14ac:dyDescent="0.2">
      <c r="A221" s="734"/>
      <c r="B221" s="734"/>
      <c r="DB221" s="735"/>
    </row>
    <row r="222" spans="1:106" x14ac:dyDescent="0.2">
      <c r="A222" s="734"/>
      <c r="B222" s="734"/>
      <c r="DB222" s="735"/>
    </row>
    <row r="223" spans="1:106" x14ac:dyDescent="0.2">
      <c r="A223" s="734"/>
      <c r="B223" s="734"/>
      <c r="DB223" s="735"/>
    </row>
    <row r="224" spans="1:106" x14ac:dyDescent="0.2">
      <c r="A224" s="734"/>
      <c r="B224" s="734"/>
      <c r="DB224" s="735"/>
    </row>
    <row r="225" spans="1:106" x14ac:dyDescent="0.2">
      <c r="A225" s="734"/>
      <c r="B225" s="734"/>
      <c r="DB225" s="735"/>
    </row>
    <row r="226" spans="1:106" x14ac:dyDescent="0.2">
      <c r="A226" s="734"/>
      <c r="B226" s="734"/>
      <c r="DB226" s="735"/>
    </row>
    <row r="227" spans="1:106" x14ac:dyDescent="0.2">
      <c r="A227" s="734"/>
      <c r="B227" s="734"/>
      <c r="DB227" s="735"/>
    </row>
    <row r="228" spans="1:106" x14ac:dyDescent="0.2">
      <c r="A228" s="734"/>
      <c r="B228" s="734"/>
      <c r="DB228" s="735"/>
    </row>
    <row r="229" spans="1:106" x14ac:dyDescent="0.2">
      <c r="A229" s="734"/>
      <c r="B229" s="734"/>
      <c r="DB229" s="735"/>
    </row>
    <row r="230" spans="1:106" x14ac:dyDescent="0.2">
      <c r="A230" s="734"/>
      <c r="B230" s="734"/>
      <c r="DB230" s="735"/>
    </row>
    <row r="231" spans="1:106" x14ac:dyDescent="0.2">
      <c r="A231" s="734"/>
      <c r="B231" s="734"/>
      <c r="DB231" s="735"/>
    </row>
    <row r="232" spans="1:106" x14ac:dyDescent="0.2">
      <c r="A232" s="734"/>
      <c r="B232" s="734"/>
    </row>
    <row r="233" spans="1:106" x14ac:dyDescent="0.2">
      <c r="A233" s="734"/>
      <c r="B233" s="734"/>
    </row>
    <row r="234" spans="1:106" x14ac:dyDescent="0.2">
      <c r="A234" s="734"/>
      <c r="B234" s="734"/>
    </row>
    <row r="235" spans="1:106" x14ac:dyDescent="0.2">
      <c r="A235" s="734"/>
      <c r="B235" s="734"/>
    </row>
    <row r="236" spans="1:106" x14ac:dyDescent="0.2">
      <c r="A236" s="734"/>
      <c r="B236" s="734"/>
    </row>
    <row r="237" spans="1:106" x14ac:dyDescent="0.2">
      <c r="A237" s="734"/>
      <c r="B237" s="734"/>
    </row>
    <row r="238" spans="1:106" x14ac:dyDescent="0.2">
      <c r="A238" s="734"/>
      <c r="B238" s="734"/>
    </row>
    <row r="239" spans="1:106" x14ac:dyDescent="0.2">
      <c r="A239" s="734"/>
      <c r="B239" s="734"/>
    </row>
    <row r="240" spans="1:106" x14ac:dyDescent="0.2">
      <c r="A240" s="734"/>
      <c r="B240" s="734"/>
    </row>
    <row r="241" spans="1:2" x14ac:dyDescent="0.2">
      <c r="A241" s="734"/>
      <c r="B241" s="734"/>
    </row>
    <row r="242" spans="1:2" x14ac:dyDescent="0.2">
      <c r="A242" s="734"/>
      <c r="B242" s="734"/>
    </row>
    <row r="243" spans="1:2" x14ac:dyDescent="0.2">
      <c r="A243" s="734"/>
      <c r="B243" s="734"/>
    </row>
    <row r="244" spans="1:2" x14ac:dyDescent="0.2">
      <c r="A244" s="734"/>
      <c r="B244" s="734"/>
    </row>
    <row r="245" spans="1:2" x14ac:dyDescent="0.2">
      <c r="A245" s="734"/>
      <c r="B245" s="734"/>
    </row>
    <row r="246" spans="1:2" x14ac:dyDescent="0.2">
      <c r="A246" s="734"/>
      <c r="B246" s="734"/>
    </row>
    <row r="247" spans="1:2" x14ac:dyDescent="0.2">
      <c r="A247" s="734"/>
      <c r="B247" s="734"/>
    </row>
    <row r="248" spans="1:2" x14ac:dyDescent="0.2">
      <c r="A248" s="734"/>
      <c r="B248" s="734"/>
    </row>
    <row r="249" spans="1:2" x14ac:dyDescent="0.2">
      <c r="A249" s="734"/>
      <c r="B249" s="734"/>
    </row>
    <row r="250" spans="1:2" x14ac:dyDescent="0.2">
      <c r="A250" s="734"/>
      <c r="B250" s="734"/>
    </row>
    <row r="251" spans="1:2" x14ac:dyDescent="0.2">
      <c r="A251" s="734"/>
      <c r="B251" s="734"/>
    </row>
    <row r="252" spans="1:2" x14ac:dyDescent="0.2">
      <c r="A252" s="734"/>
      <c r="B252" s="734"/>
    </row>
    <row r="253" spans="1:2" x14ac:dyDescent="0.2">
      <c r="A253" s="734"/>
      <c r="B253" s="734"/>
    </row>
    <row r="254" spans="1:2" x14ac:dyDescent="0.2">
      <c r="A254" s="734"/>
      <c r="B254" s="734"/>
    </row>
    <row r="255" spans="1:2" x14ac:dyDescent="0.2">
      <c r="A255" s="734"/>
      <c r="B255" s="734"/>
    </row>
    <row r="256" spans="1:2" x14ac:dyDescent="0.2">
      <c r="A256" s="734"/>
      <c r="B256" s="734"/>
    </row>
    <row r="257" spans="1:2" x14ac:dyDescent="0.2">
      <c r="A257" s="734"/>
      <c r="B257" s="734"/>
    </row>
    <row r="258" spans="1:2" x14ac:dyDescent="0.2">
      <c r="A258" s="734"/>
      <c r="B258" s="734"/>
    </row>
    <row r="259" spans="1:2" x14ac:dyDescent="0.2">
      <c r="A259" s="734"/>
      <c r="B259" s="734"/>
    </row>
    <row r="260" spans="1:2" x14ac:dyDescent="0.2">
      <c r="A260" s="734"/>
      <c r="B260" s="734"/>
    </row>
    <row r="261" spans="1:2" x14ac:dyDescent="0.2">
      <c r="A261" s="734"/>
      <c r="B261" s="734"/>
    </row>
    <row r="262" spans="1:2" x14ac:dyDescent="0.2">
      <c r="A262" s="734"/>
      <c r="B262" s="734"/>
    </row>
    <row r="263" spans="1:2" x14ac:dyDescent="0.2">
      <c r="A263" s="734"/>
      <c r="B263" s="734"/>
    </row>
    <row r="264" spans="1:2" x14ac:dyDescent="0.2">
      <c r="A264" s="734"/>
      <c r="B264" s="734"/>
    </row>
    <row r="265" spans="1:2" x14ac:dyDescent="0.2">
      <c r="A265" s="734"/>
      <c r="B265" s="734"/>
    </row>
    <row r="266" spans="1:2" x14ac:dyDescent="0.2">
      <c r="A266" s="734"/>
      <c r="B266" s="734"/>
    </row>
    <row r="267" spans="1:2" x14ac:dyDescent="0.2">
      <c r="A267" s="734"/>
      <c r="B267" s="734"/>
    </row>
    <row r="268" spans="1:2" x14ac:dyDescent="0.2">
      <c r="A268" s="734"/>
      <c r="B268" s="734"/>
    </row>
    <row r="269" spans="1:2" x14ac:dyDescent="0.2">
      <c r="A269" s="734"/>
      <c r="B269" s="734"/>
    </row>
    <row r="270" spans="1:2" x14ac:dyDescent="0.2">
      <c r="A270" s="734"/>
      <c r="B270" s="734"/>
    </row>
    <row r="271" spans="1:2" x14ac:dyDescent="0.2">
      <c r="A271" s="734"/>
      <c r="B271" s="734"/>
    </row>
    <row r="272" spans="1:2" x14ac:dyDescent="0.2">
      <c r="A272" s="734"/>
      <c r="B272" s="734"/>
    </row>
    <row r="273" spans="1:2" x14ac:dyDescent="0.2">
      <c r="A273" s="734"/>
      <c r="B273" s="734"/>
    </row>
    <row r="274" spans="1:2" x14ac:dyDescent="0.2">
      <c r="A274" s="734"/>
      <c r="B274" s="734"/>
    </row>
    <row r="275" spans="1:2" x14ac:dyDescent="0.2">
      <c r="A275" s="734"/>
      <c r="B275" s="734"/>
    </row>
    <row r="276" spans="1:2" x14ac:dyDescent="0.2">
      <c r="A276" s="734"/>
      <c r="B276" s="734"/>
    </row>
    <row r="277" spans="1:2" x14ac:dyDescent="0.2">
      <c r="A277" s="734"/>
      <c r="B277" s="734"/>
    </row>
    <row r="278" spans="1:2" x14ac:dyDescent="0.2">
      <c r="A278" s="734"/>
      <c r="B278" s="734"/>
    </row>
    <row r="279" spans="1:2" x14ac:dyDescent="0.2">
      <c r="A279" s="734"/>
      <c r="B279" s="734"/>
    </row>
    <row r="280" spans="1:2" x14ac:dyDescent="0.2">
      <c r="A280" s="734"/>
      <c r="B280" s="734"/>
    </row>
    <row r="281" spans="1:2" x14ac:dyDescent="0.2">
      <c r="A281" s="734"/>
      <c r="B281" s="734"/>
    </row>
    <row r="282" spans="1:2" x14ac:dyDescent="0.2">
      <c r="A282" s="734"/>
      <c r="B282" s="734"/>
    </row>
    <row r="283" spans="1:2" x14ac:dyDescent="0.2">
      <c r="A283" s="734"/>
      <c r="B283" s="734"/>
    </row>
    <row r="284" spans="1:2" x14ac:dyDescent="0.2">
      <c r="A284" s="734"/>
      <c r="B284" s="734"/>
    </row>
    <row r="285" spans="1:2" x14ac:dyDescent="0.2">
      <c r="A285" s="734"/>
      <c r="B285" s="734"/>
    </row>
    <row r="286" spans="1:2" x14ac:dyDescent="0.2">
      <c r="A286" s="734"/>
      <c r="B286" s="734"/>
    </row>
    <row r="287" spans="1:2" x14ac:dyDescent="0.2">
      <c r="A287" s="734"/>
      <c r="B287" s="734"/>
    </row>
    <row r="288" spans="1:2" x14ac:dyDescent="0.2">
      <c r="A288" s="734"/>
      <c r="B288" s="734"/>
    </row>
    <row r="289" spans="1:2" x14ac:dyDescent="0.2">
      <c r="A289" s="734"/>
      <c r="B289" s="734"/>
    </row>
    <row r="290" spans="1:2" x14ac:dyDescent="0.2">
      <c r="A290" s="734"/>
      <c r="B290" s="734"/>
    </row>
    <row r="291" spans="1:2" x14ac:dyDescent="0.2">
      <c r="A291" s="734"/>
      <c r="B291" s="734"/>
    </row>
    <row r="292" spans="1:2" x14ac:dyDescent="0.2">
      <c r="A292" s="734"/>
      <c r="B292" s="734"/>
    </row>
    <row r="293" spans="1:2" x14ac:dyDescent="0.2">
      <c r="A293" s="734"/>
      <c r="B293" s="734"/>
    </row>
    <row r="294" spans="1:2" x14ac:dyDescent="0.2">
      <c r="A294" s="734"/>
      <c r="B294" s="734"/>
    </row>
    <row r="295" spans="1:2" x14ac:dyDescent="0.2">
      <c r="A295" s="734"/>
      <c r="B295" s="734"/>
    </row>
    <row r="296" spans="1:2" x14ac:dyDescent="0.2">
      <c r="A296" s="734"/>
      <c r="B296" s="734"/>
    </row>
    <row r="297" spans="1:2" x14ac:dyDescent="0.2">
      <c r="A297" s="734"/>
      <c r="B297" s="734"/>
    </row>
    <row r="298" spans="1:2" x14ac:dyDescent="0.2">
      <c r="A298" s="734"/>
      <c r="B298" s="734"/>
    </row>
    <row r="299" spans="1:2" x14ac:dyDescent="0.2">
      <c r="A299" s="734"/>
      <c r="B299" s="734"/>
    </row>
    <row r="300" spans="1:2" x14ac:dyDescent="0.2">
      <c r="A300" s="734"/>
      <c r="B300" s="734"/>
    </row>
    <row r="301" spans="1:2" x14ac:dyDescent="0.2">
      <c r="A301" s="734"/>
      <c r="B301" s="734"/>
    </row>
    <row r="302" spans="1:2" x14ac:dyDescent="0.2">
      <c r="A302" s="734"/>
      <c r="B302" s="734"/>
    </row>
    <row r="303" spans="1:2" x14ac:dyDescent="0.2">
      <c r="A303" s="734"/>
      <c r="B303" s="734"/>
    </row>
    <row r="304" spans="1:2" x14ac:dyDescent="0.2">
      <c r="A304" s="734"/>
      <c r="B304" s="734"/>
    </row>
    <row r="305" spans="1:2" x14ac:dyDescent="0.2">
      <c r="A305" s="734"/>
      <c r="B305" s="734"/>
    </row>
    <row r="306" spans="1:2" x14ac:dyDescent="0.2">
      <c r="A306" s="734"/>
      <c r="B306" s="734"/>
    </row>
    <row r="307" spans="1:2" x14ac:dyDescent="0.2">
      <c r="A307" s="734"/>
      <c r="B307" s="734"/>
    </row>
    <row r="308" spans="1:2" x14ac:dyDescent="0.2">
      <c r="A308" s="734"/>
      <c r="B308" s="734"/>
    </row>
    <row r="309" spans="1:2" x14ac:dyDescent="0.2">
      <c r="A309" s="734"/>
      <c r="B309" s="734"/>
    </row>
    <row r="310" spans="1:2" x14ac:dyDescent="0.2">
      <c r="A310" s="734"/>
      <c r="B310" s="734"/>
    </row>
    <row r="311" spans="1:2" x14ac:dyDescent="0.2">
      <c r="A311" s="734"/>
      <c r="B311" s="734"/>
    </row>
    <row r="312" spans="1:2" x14ac:dyDescent="0.2">
      <c r="A312" s="734"/>
      <c r="B312" s="734"/>
    </row>
    <row r="313" spans="1:2" x14ac:dyDescent="0.2">
      <c r="A313" s="734"/>
      <c r="B313" s="734"/>
    </row>
    <row r="314" spans="1:2" x14ac:dyDescent="0.2">
      <c r="A314" s="734"/>
      <c r="B314" s="734"/>
    </row>
    <row r="315" spans="1:2" x14ac:dyDescent="0.2">
      <c r="A315" s="734"/>
      <c r="B315" s="734"/>
    </row>
    <row r="316" spans="1:2" x14ac:dyDescent="0.2">
      <c r="A316" s="734"/>
      <c r="B316" s="734"/>
    </row>
    <row r="317" spans="1:2" x14ac:dyDescent="0.2">
      <c r="A317" s="734"/>
      <c r="B317" s="734"/>
    </row>
    <row r="318" spans="1:2" x14ac:dyDescent="0.2">
      <c r="A318" s="734"/>
      <c r="B318" s="734"/>
    </row>
    <row r="319" spans="1:2" x14ac:dyDescent="0.2">
      <c r="A319" s="734"/>
      <c r="B319" s="734"/>
    </row>
    <row r="320" spans="1:2" x14ac:dyDescent="0.2">
      <c r="A320" s="734"/>
      <c r="B320" s="734"/>
    </row>
    <row r="321" spans="1:2" x14ac:dyDescent="0.2">
      <c r="A321" s="734"/>
      <c r="B321" s="734"/>
    </row>
    <row r="322" spans="1:2" x14ac:dyDescent="0.2">
      <c r="A322" s="734"/>
      <c r="B322" s="734"/>
    </row>
    <row r="323" spans="1:2" x14ac:dyDescent="0.2">
      <c r="A323" s="734"/>
      <c r="B323" s="734"/>
    </row>
    <row r="324" spans="1:2" x14ac:dyDescent="0.2">
      <c r="A324" s="734"/>
      <c r="B324" s="734"/>
    </row>
    <row r="325" spans="1:2" x14ac:dyDescent="0.2">
      <c r="A325" s="734"/>
      <c r="B325" s="734"/>
    </row>
    <row r="326" spans="1:2" x14ac:dyDescent="0.2">
      <c r="A326" s="734"/>
      <c r="B326" s="734"/>
    </row>
    <row r="327" spans="1:2" x14ac:dyDescent="0.2">
      <c r="A327" s="734"/>
      <c r="B327" s="734"/>
    </row>
    <row r="328" spans="1:2" x14ac:dyDescent="0.2">
      <c r="A328" s="734"/>
      <c r="B328" s="734"/>
    </row>
    <row r="329" spans="1:2" x14ac:dyDescent="0.2">
      <c r="A329" s="734"/>
      <c r="B329" s="734"/>
    </row>
    <row r="330" spans="1:2" x14ac:dyDescent="0.2">
      <c r="A330" s="734"/>
      <c r="B330" s="734"/>
    </row>
    <row r="331" spans="1:2" x14ac:dyDescent="0.2">
      <c r="A331" s="734"/>
      <c r="B331" s="734"/>
    </row>
    <row r="332" spans="1:2" x14ac:dyDescent="0.2">
      <c r="A332" s="734"/>
      <c r="B332" s="734"/>
    </row>
    <row r="333" spans="1:2" x14ac:dyDescent="0.2">
      <c r="A333" s="734"/>
      <c r="B333" s="734"/>
    </row>
    <row r="334" spans="1:2" x14ac:dyDescent="0.2">
      <c r="A334" s="734"/>
      <c r="B334" s="734"/>
    </row>
    <row r="335" spans="1:2" x14ac:dyDescent="0.2">
      <c r="A335" s="734"/>
      <c r="B335" s="734"/>
    </row>
    <row r="336" spans="1:2" x14ac:dyDescent="0.2">
      <c r="A336" s="734"/>
      <c r="B336" s="734"/>
    </row>
    <row r="337" spans="1:2" x14ac:dyDescent="0.2">
      <c r="A337" s="734"/>
      <c r="B337" s="734"/>
    </row>
    <row r="338" spans="1:2" x14ac:dyDescent="0.2">
      <c r="A338" s="734"/>
      <c r="B338" s="734"/>
    </row>
    <row r="339" spans="1:2" x14ac:dyDescent="0.2">
      <c r="A339" s="734"/>
      <c r="B339" s="734"/>
    </row>
    <row r="340" spans="1:2" x14ac:dyDescent="0.2">
      <c r="A340" s="734"/>
      <c r="B340" s="734"/>
    </row>
    <row r="341" spans="1:2" x14ac:dyDescent="0.2">
      <c r="A341" s="734"/>
      <c r="B341" s="734"/>
    </row>
    <row r="342" spans="1:2" x14ac:dyDescent="0.2">
      <c r="A342" s="734"/>
      <c r="B342" s="734"/>
    </row>
    <row r="343" spans="1:2" x14ac:dyDescent="0.2">
      <c r="A343" s="734"/>
      <c r="B343" s="734"/>
    </row>
    <row r="344" spans="1:2" x14ac:dyDescent="0.2">
      <c r="A344" s="734"/>
      <c r="B344" s="734"/>
    </row>
    <row r="345" spans="1:2" x14ac:dyDescent="0.2">
      <c r="A345" s="734"/>
      <c r="B345" s="734"/>
    </row>
    <row r="346" spans="1:2" x14ac:dyDescent="0.2">
      <c r="A346" s="734"/>
      <c r="B346" s="734"/>
    </row>
    <row r="347" spans="1:2" x14ac:dyDescent="0.2">
      <c r="A347" s="734"/>
      <c r="B347" s="734"/>
    </row>
    <row r="348" spans="1:2" x14ac:dyDescent="0.2">
      <c r="A348" s="734"/>
      <c r="B348" s="734"/>
    </row>
    <row r="349" spans="1:2" x14ac:dyDescent="0.2">
      <c r="A349" s="734"/>
      <c r="B349" s="734"/>
    </row>
    <row r="350" spans="1:2" x14ac:dyDescent="0.2">
      <c r="A350" s="734"/>
      <c r="B350" s="734"/>
    </row>
    <row r="351" spans="1:2" x14ac:dyDescent="0.2">
      <c r="A351" s="734"/>
      <c r="B351" s="734"/>
    </row>
    <row r="352" spans="1:2" x14ac:dyDescent="0.2">
      <c r="A352" s="734"/>
      <c r="B352" s="734"/>
    </row>
    <row r="353" spans="1:2" x14ac:dyDescent="0.2">
      <c r="A353" s="734"/>
      <c r="B353" s="734"/>
    </row>
    <row r="354" spans="1:2" x14ac:dyDescent="0.2">
      <c r="A354" s="734"/>
      <c r="B354" s="734"/>
    </row>
    <row r="355" spans="1:2" x14ac:dyDescent="0.2">
      <c r="A355" s="734"/>
      <c r="B355" s="734"/>
    </row>
    <row r="356" spans="1:2" x14ac:dyDescent="0.2">
      <c r="A356" s="734"/>
      <c r="B356" s="734"/>
    </row>
    <row r="357" spans="1:2" x14ac:dyDescent="0.2">
      <c r="A357" s="734"/>
      <c r="B357" s="734"/>
    </row>
    <row r="358" spans="1:2" x14ac:dyDescent="0.2">
      <c r="A358" s="734"/>
      <c r="B358" s="734"/>
    </row>
    <row r="359" spans="1:2" x14ac:dyDescent="0.2">
      <c r="A359" s="734"/>
      <c r="B359" s="734"/>
    </row>
    <row r="360" spans="1:2" x14ac:dyDescent="0.2">
      <c r="A360" s="734"/>
      <c r="B360" s="734"/>
    </row>
    <row r="361" spans="1:2" x14ac:dyDescent="0.2">
      <c r="A361" s="734"/>
      <c r="B361" s="734"/>
    </row>
    <row r="362" spans="1:2" x14ac:dyDescent="0.2">
      <c r="A362" s="734"/>
      <c r="B362" s="734"/>
    </row>
    <row r="363" spans="1:2" x14ac:dyDescent="0.2">
      <c r="A363" s="734"/>
      <c r="B363" s="734"/>
    </row>
    <row r="364" spans="1:2" x14ac:dyDescent="0.2">
      <c r="A364" s="734"/>
      <c r="B364" s="734"/>
    </row>
    <row r="365" spans="1:2" x14ac:dyDescent="0.2">
      <c r="A365" s="734"/>
      <c r="B365" s="734"/>
    </row>
    <row r="366" spans="1:2" x14ac:dyDescent="0.2">
      <c r="A366" s="734"/>
      <c r="B366" s="734"/>
    </row>
    <row r="367" spans="1:2" x14ac:dyDescent="0.2">
      <c r="A367" s="734"/>
      <c r="B367" s="734"/>
    </row>
    <row r="368" spans="1:2" x14ac:dyDescent="0.2">
      <c r="A368" s="734"/>
      <c r="B368" s="734"/>
    </row>
    <row r="369" spans="1:2" x14ac:dyDescent="0.2">
      <c r="A369" s="734"/>
      <c r="B369" s="734"/>
    </row>
    <row r="370" spans="1:2" x14ac:dyDescent="0.2">
      <c r="A370" s="734"/>
      <c r="B370" s="734"/>
    </row>
    <row r="371" spans="1:2" x14ac:dyDescent="0.2">
      <c r="B371" s="734"/>
    </row>
    <row r="372" spans="1:2" x14ac:dyDescent="0.2">
      <c r="B372" s="734"/>
    </row>
    <row r="373" spans="1:2" x14ac:dyDescent="0.2">
      <c r="B373" s="734"/>
    </row>
    <row r="374" spans="1:2" x14ac:dyDescent="0.2">
      <c r="B374" s="734"/>
    </row>
    <row r="375" spans="1:2" x14ac:dyDescent="0.2">
      <c r="B375" s="734"/>
    </row>
    <row r="376" spans="1:2" x14ac:dyDescent="0.2">
      <c r="B376" s="734"/>
    </row>
    <row r="377" spans="1:2" x14ac:dyDescent="0.2">
      <c r="B377" s="734"/>
    </row>
    <row r="378" spans="1:2" x14ac:dyDescent="0.2">
      <c r="B378" s="734"/>
    </row>
    <row r="379" spans="1:2" x14ac:dyDescent="0.2">
      <c r="B379" s="734"/>
    </row>
    <row r="380" spans="1:2" x14ac:dyDescent="0.2">
      <c r="B380" s="734"/>
    </row>
    <row r="381" spans="1:2" x14ac:dyDescent="0.2">
      <c r="B381" s="734"/>
    </row>
    <row r="382" spans="1:2" x14ac:dyDescent="0.2">
      <c r="B382" s="734"/>
    </row>
    <row r="383" spans="1:2" x14ac:dyDescent="0.2">
      <c r="B383" s="734"/>
    </row>
    <row r="384" spans="1:2" x14ac:dyDescent="0.2">
      <c r="B384" s="734"/>
    </row>
    <row r="385" spans="2:2" x14ac:dyDescent="0.2">
      <c r="B385" s="734"/>
    </row>
    <row r="386" spans="2:2" x14ac:dyDescent="0.2">
      <c r="B386" s="734"/>
    </row>
    <row r="387" spans="2:2" x14ac:dyDescent="0.2">
      <c r="B387" s="734"/>
    </row>
    <row r="388" spans="2:2" x14ac:dyDescent="0.2">
      <c r="B388" s="734"/>
    </row>
    <row r="389" spans="2:2" x14ac:dyDescent="0.2">
      <c r="B389" s="734"/>
    </row>
    <row r="390" spans="2:2" x14ac:dyDescent="0.2">
      <c r="B390" s="734"/>
    </row>
    <row r="391" spans="2:2" x14ac:dyDescent="0.2">
      <c r="B391" s="734"/>
    </row>
    <row r="392" spans="2:2" x14ac:dyDescent="0.2">
      <c r="B392" s="734"/>
    </row>
    <row r="393" spans="2:2" x14ac:dyDescent="0.2">
      <c r="B393" s="734"/>
    </row>
    <row r="394" spans="2:2" x14ac:dyDescent="0.2">
      <c r="B394" s="734"/>
    </row>
    <row r="395" spans="2:2" x14ac:dyDescent="0.2">
      <c r="B395" s="734"/>
    </row>
    <row r="396" spans="2:2" x14ac:dyDescent="0.2">
      <c r="B396" s="734"/>
    </row>
    <row r="397" spans="2:2" x14ac:dyDescent="0.2">
      <c r="B397" s="734"/>
    </row>
    <row r="398" spans="2:2" x14ac:dyDescent="0.2">
      <c r="B398" s="734"/>
    </row>
    <row r="399" spans="2:2" x14ac:dyDescent="0.2">
      <c r="B399" s="734"/>
    </row>
    <row r="400" spans="2:2" x14ac:dyDescent="0.2">
      <c r="B400" s="734"/>
    </row>
    <row r="401" spans="2:2" x14ac:dyDescent="0.2">
      <c r="B401" s="734"/>
    </row>
    <row r="402" spans="2:2" x14ac:dyDescent="0.2">
      <c r="B402" s="734"/>
    </row>
    <row r="403" spans="2:2" x14ac:dyDescent="0.2">
      <c r="B403" s="734"/>
    </row>
    <row r="404" spans="2:2" x14ac:dyDescent="0.2">
      <c r="B404" s="734"/>
    </row>
    <row r="405" spans="2:2" x14ac:dyDescent="0.2">
      <c r="B405" s="734"/>
    </row>
    <row r="406" spans="2:2" x14ac:dyDescent="0.2">
      <c r="B406" s="734"/>
    </row>
    <row r="407" spans="2:2" x14ac:dyDescent="0.2">
      <c r="B407" s="734"/>
    </row>
    <row r="408" spans="2:2" x14ac:dyDescent="0.2">
      <c r="B408" s="734"/>
    </row>
    <row r="409" spans="2:2" x14ac:dyDescent="0.2">
      <c r="B409" s="734"/>
    </row>
    <row r="410" spans="2:2" x14ac:dyDescent="0.2">
      <c r="B410" s="734"/>
    </row>
    <row r="411" spans="2:2" x14ac:dyDescent="0.2">
      <c r="B411" s="734"/>
    </row>
    <row r="412" spans="2:2" x14ac:dyDescent="0.2">
      <c r="B412" s="734"/>
    </row>
    <row r="413" spans="2:2" x14ac:dyDescent="0.2">
      <c r="B413" s="734"/>
    </row>
    <row r="414" spans="2:2" x14ac:dyDescent="0.2">
      <c r="B414" s="734"/>
    </row>
    <row r="415" spans="2:2" x14ac:dyDescent="0.2">
      <c r="B415" s="734"/>
    </row>
    <row r="416" spans="2:2" x14ac:dyDescent="0.2">
      <c r="B416" s="734"/>
    </row>
    <row r="417" spans="2:2" x14ac:dyDescent="0.2">
      <c r="B417" s="734"/>
    </row>
    <row r="418" spans="2:2" x14ac:dyDescent="0.2">
      <c r="B418" s="734"/>
    </row>
    <row r="419" spans="2:2" x14ac:dyDescent="0.2">
      <c r="B419" s="734"/>
    </row>
    <row r="420" spans="2:2" x14ac:dyDescent="0.2">
      <c r="B420" s="734"/>
    </row>
    <row r="421" spans="2:2" x14ac:dyDescent="0.2">
      <c r="B421" s="734"/>
    </row>
    <row r="422" spans="2:2" x14ac:dyDescent="0.2">
      <c r="B422" s="734"/>
    </row>
    <row r="423" spans="2:2" x14ac:dyDescent="0.2">
      <c r="B423" s="734"/>
    </row>
    <row r="424" spans="2:2" x14ac:dyDescent="0.2">
      <c r="B424" s="734"/>
    </row>
    <row r="425" spans="2:2" x14ac:dyDescent="0.2">
      <c r="B425" s="734"/>
    </row>
    <row r="426" spans="2:2" x14ac:dyDescent="0.2">
      <c r="B426" s="734"/>
    </row>
    <row r="427" spans="2:2" x14ac:dyDescent="0.2">
      <c r="B427" s="734"/>
    </row>
    <row r="428" spans="2:2" x14ac:dyDescent="0.2">
      <c r="B428" s="734"/>
    </row>
    <row r="429" spans="2:2" x14ac:dyDescent="0.2">
      <c r="B429" s="734"/>
    </row>
    <row r="430" spans="2:2" x14ac:dyDescent="0.2">
      <c r="B430" s="734"/>
    </row>
    <row r="431" spans="2:2" x14ac:dyDescent="0.2">
      <c r="B431" s="734"/>
    </row>
    <row r="432" spans="2:2" x14ac:dyDescent="0.2">
      <c r="B432" s="734"/>
    </row>
    <row r="433" spans="2:2" x14ac:dyDescent="0.2">
      <c r="B433" s="734"/>
    </row>
    <row r="434" spans="2:2" x14ac:dyDescent="0.2">
      <c r="B434" s="734"/>
    </row>
    <row r="435" spans="2:2" x14ac:dyDescent="0.2">
      <c r="B435" s="734"/>
    </row>
    <row r="436" spans="2:2" x14ac:dyDescent="0.2">
      <c r="B436" s="734"/>
    </row>
    <row r="437" spans="2:2" x14ac:dyDescent="0.2">
      <c r="B437" s="734"/>
    </row>
    <row r="438" spans="2:2" x14ac:dyDescent="0.2">
      <c r="B438" s="734"/>
    </row>
    <row r="439" spans="2:2" x14ac:dyDescent="0.2">
      <c r="B439" s="734"/>
    </row>
    <row r="440" spans="2:2" x14ac:dyDescent="0.2">
      <c r="B440" s="734"/>
    </row>
    <row r="441" spans="2:2" x14ac:dyDescent="0.2">
      <c r="B441" s="734"/>
    </row>
    <row r="442" spans="2:2" x14ac:dyDescent="0.2">
      <c r="B442" s="734"/>
    </row>
    <row r="443" spans="2:2" x14ac:dyDescent="0.2">
      <c r="B443" s="734"/>
    </row>
    <row r="444" spans="2:2" x14ac:dyDescent="0.2">
      <c r="B444" s="734"/>
    </row>
    <row r="445" spans="2:2" x14ac:dyDescent="0.2">
      <c r="B445" s="734"/>
    </row>
    <row r="446" spans="2:2" x14ac:dyDescent="0.2">
      <c r="B446" s="734"/>
    </row>
    <row r="447" spans="2:2" x14ac:dyDescent="0.2">
      <c r="B447" s="734"/>
    </row>
    <row r="448" spans="2:2" x14ac:dyDescent="0.2">
      <c r="B448" s="734"/>
    </row>
    <row r="449" spans="2:2" x14ac:dyDescent="0.2">
      <c r="B449" s="734"/>
    </row>
    <row r="450" spans="2:2" x14ac:dyDescent="0.2">
      <c r="B450" s="734"/>
    </row>
    <row r="451" spans="2:2" x14ac:dyDescent="0.2">
      <c r="B451" s="734"/>
    </row>
    <row r="452" spans="2:2" x14ac:dyDescent="0.2">
      <c r="B452" s="734"/>
    </row>
    <row r="453" spans="2:2" x14ac:dyDescent="0.2">
      <c r="B453" s="734"/>
    </row>
    <row r="454" spans="2:2" x14ac:dyDescent="0.2">
      <c r="B454" s="734"/>
    </row>
    <row r="455" spans="2:2" x14ac:dyDescent="0.2">
      <c r="B455" s="734"/>
    </row>
    <row r="456" spans="2:2" x14ac:dyDescent="0.2">
      <c r="B456" s="734"/>
    </row>
    <row r="457" spans="2:2" x14ac:dyDescent="0.2">
      <c r="B457" s="734"/>
    </row>
    <row r="458" spans="2:2" x14ac:dyDescent="0.2">
      <c r="B458" s="734"/>
    </row>
    <row r="459" spans="2:2" x14ac:dyDescent="0.2">
      <c r="B459" s="734"/>
    </row>
    <row r="460" spans="2:2" x14ac:dyDescent="0.2">
      <c r="B460" s="734"/>
    </row>
    <row r="461" spans="2:2" x14ac:dyDescent="0.2">
      <c r="B461" s="734"/>
    </row>
    <row r="462" spans="2:2" x14ac:dyDescent="0.2">
      <c r="B462" s="734"/>
    </row>
    <row r="463" spans="2:2" x14ac:dyDescent="0.2">
      <c r="B463" s="734"/>
    </row>
    <row r="464" spans="2:2" x14ac:dyDescent="0.2">
      <c r="B464" s="734"/>
    </row>
    <row r="465" spans="2:2" x14ac:dyDescent="0.2">
      <c r="B465" s="734"/>
    </row>
    <row r="466" spans="2:2" x14ac:dyDescent="0.2">
      <c r="B466" s="734"/>
    </row>
    <row r="467" spans="2:2" x14ac:dyDescent="0.2">
      <c r="B467" s="734"/>
    </row>
    <row r="468" spans="2:2" x14ac:dyDescent="0.2">
      <c r="B468" s="734"/>
    </row>
    <row r="469" spans="2:2" x14ac:dyDescent="0.2">
      <c r="B469" s="734"/>
    </row>
    <row r="470" spans="2:2" x14ac:dyDescent="0.2">
      <c r="B470" s="734"/>
    </row>
    <row r="471" spans="2:2" x14ac:dyDescent="0.2">
      <c r="B471" s="734"/>
    </row>
    <row r="472" spans="2:2" x14ac:dyDescent="0.2">
      <c r="B472" s="734"/>
    </row>
    <row r="473" spans="2:2" x14ac:dyDescent="0.2">
      <c r="B473" s="734"/>
    </row>
    <row r="474" spans="2:2" x14ac:dyDescent="0.2">
      <c r="B474" s="734"/>
    </row>
    <row r="475" spans="2:2" x14ac:dyDescent="0.2">
      <c r="B475" s="734"/>
    </row>
    <row r="476" spans="2:2" x14ac:dyDescent="0.2">
      <c r="B476" s="734"/>
    </row>
    <row r="477" spans="2:2" x14ac:dyDescent="0.2">
      <c r="B477" s="734"/>
    </row>
    <row r="478" spans="2:2" x14ac:dyDescent="0.2">
      <c r="B478" s="734"/>
    </row>
    <row r="479" spans="2:2" x14ac:dyDescent="0.2">
      <c r="B479" s="734"/>
    </row>
    <row r="480" spans="2:2" x14ac:dyDescent="0.2">
      <c r="B480" s="734"/>
    </row>
    <row r="481" spans="2:2" x14ac:dyDescent="0.2">
      <c r="B481" s="734"/>
    </row>
    <row r="482" spans="2:2" x14ac:dyDescent="0.2">
      <c r="B482" s="734"/>
    </row>
    <row r="483" spans="2:2" x14ac:dyDescent="0.2">
      <c r="B483" s="734"/>
    </row>
    <row r="484" spans="2:2" x14ac:dyDescent="0.2">
      <c r="B484" s="734"/>
    </row>
    <row r="485" spans="2:2" x14ac:dyDescent="0.2">
      <c r="B485" s="734"/>
    </row>
    <row r="486" spans="2:2" x14ac:dyDescent="0.2">
      <c r="B486" s="734"/>
    </row>
    <row r="487" spans="2:2" x14ac:dyDescent="0.2">
      <c r="B487" s="734"/>
    </row>
    <row r="488" spans="2:2" x14ac:dyDescent="0.2">
      <c r="B488" s="734"/>
    </row>
    <row r="489" spans="2:2" x14ac:dyDescent="0.2">
      <c r="B489" s="734"/>
    </row>
    <row r="490" spans="2:2" x14ac:dyDescent="0.2">
      <c r="B490" s="734"/>
    </row>
    <row r="491" spans="2:2" x14ac:dyDescent="0.2">
      <c r="B491" s="734"/>
    </row>
    <row r="492" spans="2:2" x14ac:dyDescent="0.2">
      <c r="B492" s="734"/>
    </row>
    <row r="493" spans="2:2" x14ac:dyDescent="0.2">
      <c r="B493" s="734"/>
    </row>
    <row r="494" spans="2:2" x14ac:dyDescent="0.2">
      <c r="B494" s="734"/>
    </row>
    <row r="495" spans="2:2" x14ac:dyDescent="0.2">
      <c r="B495" s="734"/>
    </row>
    <row r="496" spans="2:2" x14ac:dyDescent="0.2">
      <c r="B496" s="734"/>
    </row>
    <row r="497" spans="2:2" x14ac:dyDescent="0.2">
      <c r="B497" s="734"/>
    </row>
    <row r="498" spans="2:2" x14ac:dyDescent="0.2">
      <c r="B498" s="734"/>
    </row>
    <row r="499" spans="2:2" x14ac:dyDescent="0.2">
      <c r="B499" s="734"/>
    </row>
    <row r="500" spans="2:2" x14ac:dyDescent="0.2">
      <c r="B500" s="734"/>
    </row>
    <row r="501" spans="2:2" x14ac:dyDescent="0.2">
      <c r="B501" s="734"/>
    </row>
    <row r="502" spans="2:2" x14ac:dyDescent="0.2">
      <c r="B502" s="734"/>
    </row>
    <row r="503" spans="2:2" x14ac:dyDescent="0.2">
      <c r="B503" s="734"/>
    </row>
    <row r="504" spans="2:2" x14ac:dyDescent="0.2">
      <c r="B504" s="734"/>
    </row>
    <row r="505" spans="2:2" x14ac:dyDescent="0.2">
      <c r="B505" s="734"/>
    </row>
    <row r="506" spans="2:2" x14ac:dyDescent="0.2">
      <c r="B506" s="734"/>
    </row>
    <row r="507" spans="2:2" x14ac:dyDescent="0.2">
      <c r="B507" s="734"/>
    </row>
    <row r="508" spans="2:2" x14ac:dyDescent="0.2">
      <c r="B508" s="734"/>
    </row>
    <row r="509" spans="2:2" x14ac:dyDescent="0.2">
      <c r="B509" s="734"/>
    </row>
    <row r="510" spans="2:2" s="735" customFormat="1" x14ac:dyDescent="0.2">
      <c r="B510" s="736"/>
    </row>
    <row r="511" spans="2:2" x14ac:dyDescent="0.2">
      <c r="B511" s="734"/>
    </row>
    <row r="512" spans="2:2" x14ac:dyDescent="0.2">
      <c r="B512" s="734"/>
    </row>
    <row r="513" spans="2:2" x14ac:dyDescent="0.2">
      <c r="B513" s="734"/>
    </row>
    <row r="514" spans="2:2" x14ac:dyDescent="0.2">
      <c r="B514" s="734"/>
    </row>
    <row r="515" spans="2:2" x14ac:dyDescent="0.2">
      <c r="B515" s="734"/>
    </row>
    <row r="516" spans="2:2" x14ac:dyDescent="0.2">
      <c r="B516" s="734"/>
    </row>
    <row r="517" spans="2:2" x14ac:dyDescent="0.2">
      <c r="B517" s="734"/>
    </row>
    <row r="518" spans="2:2" x14ac:dyDescent="0.2">
      <c r="B518" s="734"/>
    </row>
    <row r="519" spans="2:2" x14ac:dyDescent="0.2">
      <c r="B519" s="734"/>
    </row>
    <row r="520" spans="2:2" x14ac:dyDescent="0.2">
      <c r="B520" s="734"/>
    </row>
    <row r="521" spans="2:2" x14ac:dyDescent="0.2">
      <c r="B521" s="734"/>
    </row>
    <row r="522" spans="2:2" x14ac:dyDescent="0.2">
      <c r="B522" s="734"/>
    </row>
    <row r="523" spans="2:2" x14ac:dyDescent="0.2">
      <c r="B523" s="734"/>
    </row>
    <row r="524" spans="2:2" x14ac:dyDescent="0.2">
      <c r="B524" s="734"/>
    </row>
    <row r="525" spans="2:2" x14ac:dyDescent="0.2">
      <c r="B525" s="734"/>
    </row>
    <row r="526" spans="2:2" x14ac:dyDescent="0.2">
      <c r="B526" s="734"/>
    </row>
    <row r="527" spans="2:2" x14ac:dyDescent="0.2">
      <c r="B527" s="734"/>
    </row>
    <row r="528" spans="2:2" x14ac:dyDescent="0.2">
      <c r="B528" s="734"/>
    </row>
    <row r="529" spans="2:2" x14ac:dyDescent="0.2">
      <c r="B529" s="734"/>
    </row>
    <row r="530" spans="2:2" x14ac:dyDescent="0.2">
      <c r="B530" s="734"/>
    </row>
    <row r="531" spans="2:2" x14ac:dyDescent="0.2">
      <c r="B531" s="734"/>
    </row>
    <row r="532" spans="2:2" x14ac:dyDescent="0.2">
      <c r="B532" s="734"/>
    </row>
    <row r="533" spans="2:2" x14ac:dyDescent="0.2">
      <c r="B533" s="734"/>
    </row>
    <row r="534" spans="2:2" x14ac:dyDescent="0.2">
      <c r="B534" s="734"/>
    </row>
    <row r="535" spans="2:2" x14ac:dyDescent="0.2">
      <c r="B535" s="734"/>
    </row>
    <row r="536" spans="2:2" x14ac:dyDescent="0.2">
      <c r="B536" s="734"/>
    </row>
    <row r="537" spans="2:2" x14ac:dyDescent="0.2">
      <c r="B537" s="734"/>
    </row>
    <row r="538" spans="2:2" x14ac:dyDescent="0.2">
      <c r="B538" s="734"/>
    </row>
    <row r="539" spans="2:2" x14ac:dyDescent="0.2">
      <c r="B539" s="734"/>
    </row>
    <row r="540" spans="2:2" x14ac:dyDescent="0.2">
      <c r="B540" s="734"/>
    </row>
    <row r="541" spans="2:2" x14ac:dyDescent="0.2">
      <c r="B541" s="734"/>
    </row>
    <row r="542" spans="2:2" x14ac:dyDescent="0.2">
      <c r="B542" s="734"/>
    </row>
    <row r="543" spans="2:2" x14ac:dyDescent="0.2">
      <c r="B543" s="734"/>
    </row>
    <row r="544" spans="2:2" x14ac:dyDescent="0.2">
      <c r="B544" s="734"/>
    </row>
    <row r="545" spans="2:2" x14ac:dyDescent="0.2">
      <c r="B545" s="734"/>
    </row>
    <row r="546" spans="2:2" x14ac:dyDescent="0.2">
      <c r="B546" s="734"/>
    </row>
    <row r="547" spans="2:2" x14ac:dyDescent="0.2">
      <c r="B547" s="734"/>
    </row>
    <row r="548" spans="2:2" x14ac:dyDescent="0.2">
      <c r="B548" s="734"/>
    </row>
    <row r="549" spans="2:2" x14ac:dyDescent="0.2">
      <c r="B549" s="734"/>
    </row>
    <row r="550" spans="2:2" x14ac:dyDescent="0.2">
      <c r="B550" s="734"/>
    </row>
    <row r="551" spans="2:2" x14ac:dyDescent="0.2">
      <c r="B551" s="734"/>
    </row>
    <row r="552" spans="2:2" x14ac:dyDescent="0.2">
      <c r="B552" s="734"/>
    </row>
    <row r="553" spans="2:2" x14ac:dyDescent="0.2">
      <c r="B553" s="734"/>
    </row>
    <row r="554" spans="2:2" x14ac:dyDescent="0.2">
      <c r="B554" s="734"/>
    </row>
    <row r="555" spans="2:2" x14ac:dyDescent="0.2">
      <c r="B555" s="734"/>
    </row>
    <row r="556" spans="2:2" x14ac:dyDescent="0.2">
      <c r="B556" s="734"/>
    </row>
    <row r="557" spans="2:2" x14ac:dyDescent="0.2">
      <c r="B557" s="734"/>
    </row>
    <row r="558" spans="2:2" x14ac:dyDescent="0.2">
      <c r="B558" s="734"/>
    </row>
    <row r="559" spans="2:2" x14ac:dyDescent="0.2">
      <c r="B559" s="734"/>
    </row>
    <row r="560" spans="2:2" x14ac:dyDescent="0.2">
      <c r="B560" s="734"/>
    </row>
    <row r="561" spans="2:2" x14ac:dyDescent="0.2">
      <c r="B561" s="734"/>
    </row>
    <row r="562" spans="2:2" x14ac:dyDescent="0.2">
      <c r="B562" s="734"/>
    </row>
    <row r="563" spans="2:2" x14ac:dyDescent="0.2">
      <c r="B563" s="734"/>
    </row>
    <row r="564" spans="2:2" x14ac:dyDescent="0.2">
      <c r="B564" s="734"/>
    </row>
    <row r="565" spans="2:2" x14ac:dyDescent="0.2">
      <c r="B565" s="734"/>
    </row>
    <row r="566" spans="2:2" x14ac:dyDescent="0.2">
      <c r="B566" s="734"/>
    </row>
    <row r="567" spans="2:2" x14ac:dyDescent="0.2">
      <c r="B567" s="734"/>
    </row>
    <row r="568" spans="2:2" x14ac:dyDescent="0.2">
      <c r="B568" s="734"/>
    </row>
    <row r="569" spans="2:2" x14ac:dyDescent="0.2">
      <c r="B569" s="734"/>
    </row>
    <row r="570" spans="2:2" x14ac:dyDescent="0.2">
      <c r="B570" s="734"/>
    </row>
    <row r="571" spans="2:2" x14ac:dyDescent="0.2">
      <c r="B571" s="734"/>
    </row>
    <row r="572" spans="2:2" x14ac:dyDescent="0.2">
      <c r="B572" s="734"/>
    </row>
    <row r="573" spans="2:2" x14ac:dyDescent="0.2">
      <c r="B573" s="734"/>
    </row>
    <row r="574" spans="2:2" x14ac:dyDescent="0.2">
      <c r="B574" s="734"/>
    </row>
    <row r="575" spans="2:2" x14ac:dyDescent="0.2">
      <c r="B575" s="734"/>
    </row>
    <row r="576" spans="2:2" x14ac:dyDescent="0.2">
      <c r="B576" s="734"/>
    </row>
    <row r="577" spans="2:2" x14ac:dyDescent="0.2">
      <c r="B577" s="734"/>
    </row>
    <row r="578" spans="2:2" x14ac:dyDescent="0.2">
      <c r="B578" s="734"/>
    </row>
    <row r="579" spans="2:2" x14ac:dyDescent="0.2">
      <c r="B579" s="734"/>
    </row>
    <row r="580" spans="2:2" x14ac:dyDescent="0.2">
      <c r="B580" s="734"/>
    </row>
    <row r="581" spans="2:2" x14ac:dyDescent="0.2">
      <c r="B581" s="734"/>
    </row>
    <row r="582" spans="2:2" x14ac:dyDescent="0.2">
      <c r="B582" s="734"/>
    </row>
    <row r="583" spans="2:2" x14ac:dyDescent="0.2">
      <c r="B583" s="734"/>
    </row>
    <row r="584" spans="2:2" x14ac:dyDescent="0.2">
      <c r="B584" s="734"/>
    </row>
    <row r="585" spans="2:2" x14ac:dyDescent="0.2">
      <c r="B585" s="734"/>
    </row>
    <row r="586" spans="2:2" x14ac:dyDescent="0.2">
      <c r="B586" s="734"/>
    </row>
    <row r="587" spans="2:2" x14ac:dyDescent="0.2">
      <c r="B587" s="734"/>
    </row>
    <row r="588" spans="2:2" x14ac:dyDescent="0.2">
      <c r="B588" s="734"/>
    </row>
    <row r="589" spans="2:2" x14ac:dyDescent="0.2">
      <c r="B589" s="734"/>
    </row>
    <row r="590" spans="2:2" x14ac:dyDescent="0.2">
      <c r="B590" s="734"/>
    </row>
    <row r="591" spans="2:2" x14ac:dyDescent="0.2">
      <c r="B591" s="734"/>
    </row>
    <row r="592" spans="2:2" x14ac:dyDescent="0.2">
      <c r="B592" s="734"/>
    </row>
    <row r="593" spans="2:2" x14ac:dyDescent="0.2">
      <c r="B593" s="734"/>
    </row>
    <row r="594" spans="2:2" x14ac:dyDescent="0.2">
      <c r="B594" s="734"/>
    </row>
    <row r="595" spans="2:2" x14ac:dyDescent="0.2">
      <c r="B595" s="734"/>
    </row>
    <row r="596" spans="2:2" x14ac:dyDescent="0.2">
      <c r="B596" s="734"/>
    </row>
    <row r="597" spans="2:2" x14ac:dyDescent="0.2">
      <c r="B597" s="734"/>
    </row>
    <row r="598" spans="2:2" x14ac:dyDescent="0.2">
      <c r="B598" s="734"/>
    </row>
    <row r="599" spans="2:2" x14ac:dyDescent="0.2">
      <c r="B599" s="734"/>
    </row>
    <row r="600" spans="2:2" x14ac:dyDescent="0.2">
      <c r="B600" s="734"/>
    </row>
    <row r="601" spans="2:2" x14ac:dyDescent="0.2">
      <c r="B601" s="734"/>
    </row>
    <row r="602" spans="2:2" x14ac:dyDescent="0.2">
      <c r="B602" s="734"/>
    </row>
    <row r="603" spans="2:2" x14ac:dyDescent="0.2">
      <c r="B603" s="734"/>
    </row>
    <row r="604" spans="2:2" x14ac:dyDescent="0.2">
      <c r="B604" s="734"/>
    </row>
    <row r="605" spans="2:2" x14ac:dyDescent="0.2">
      <c r="B605" s="734"/>
    </row>
    <row r="606" spans="2:2" x14ac:dyDescent="0.2">
      <c r="B606" s="734"/>
    </row>
    <row r="607" spans="2:2" x14ac:dyDescent="0.2">
      <c r="B607" s="734"/>
    </row>
    <row r="608" spans="2:2" x14ac:dyDescent="0.2">
      <c r="B608" s="734"/>
    </row>
    <row r="609" spans="2:2" x14ac:dyDescent="0.2">
      <c r="B609" s="734"/>
    </row>
    <row r="610" spans="2:2" x14ac:dyDescent="0.2">
      <c r="B610" s="734"/>
    </row>
    <row r="611" spans="2:2" x14ac:dyDescent="0.2">
      <c r="B611" s="734"/>
    </row>
    <row r="612" spans="2:2" x14ac:dyDescent="0.2">
      <c r="B612" s="734"/>
    </row>
    <row r="613" spans="2:2" x14ac:dyDescent="0.2">
      <c r="B613" s="734"/>
    </row>
    <row r="614" spans="2:2" x14ac:dyDescent="0.2">
      <c r="B614" s="734"/>
    </row>
    <row r="615" spans="2:2" x14ac:dyDescent="0.2">
      <c r="B615" s="734"/>
    </row>
    <row r="616" spans="2:2" x14ac:dyDescent="0.2">
      <c r="B616" s="734"/>
    </row>
    <row r="617" spans="2:2" x14ac:dyDescent="0.2">
      <c r="B617" s="734"/>
    </row>
    <row r="618" spans="2:2" x14ac:dyDescent="0.2">
      <c r="B618" s="734"/>
    </row>
    <row r="619" spans="2:2" x14ac:dyDescent="0.2">
      <c r="B619" s="734"/>
    </row>
    <row r="620" spans="2:2" x14ac:dyDescent="0.2">
      <c r="B620" s="734"/>
    </row>
    <row r="621" spans="2:2" x14ac:dyDescent="0.2">
      <c r="B621" s="734"/>
    </row>
    <row r="622" spans="2:2" x14ac:dyDescent="0.2">
      <c r="B622" s="734"/>
    </row>
    <row r="623" spans="2:2" x14ac:dyDescent="0.2">
      <c r="B623" s="734"/>
    </row>
    <row r="624" spans="2:2" x14ac:dyDescent="0.2">
      <c r="B624" s="734"/>
    </row>
    <row r="625" spans="2:2" x14ac:dyDescent="0.2">
      <c r="B625" s="734"/>
    </row>
    <row r="626" spans="2:2" x14ac:dyDescent="0.2">
      <c r="B626" s="734"/>
    </row>
    <row r="627" spans="2:2" x14ac:dyDescent="0.2">
      <c r="B627" s="734"/>
    </row>
    <row r="628" spans="2:2" x14ac:dyDescent="0.2">
      <c r="B628" s="734"/>
    </row>
    <row r="629" spans="2:2" x14ac:dyDescent="0.2">
      <c r="B629" s="734"/>
    </row>
    <row r="630" spans="2:2" x14ac:dyDescent="0.2">
      <c r="B630" s="734"/>
    </row>
    <row r="631" spans="2:2" x14ac:dyDescent="0.2">
      <c r="B631" s="734"/>
    </row>
    <row r="632" spans="2:2" x14ac:dyDescent="0.2">
      <c r="B632" s="734"/>
    </row>
    <row r="633" spans="2:2" x14ac:dyDescent="0.2">
      <c r="B633" s="734"/>
    </row>
    <row r="634" spans="2:2" x14ac:dyDescent="0.2">
      <c r="B634" s="734"/>
    </row>
    <row r="635" spans="2:2" x14ac:dyDescent="0.2">
      <c r="B635" s="734"/>
    </row>
    <row r="636" spans="2:2" x14ac:dyDescent="0.2">
      <c r="B636" s="734"/>
    </row>
    <row r="637" spans="2:2" x14ac:dyDescent="0.2">
      <c r="B637" s="734"/>
    </row>
    <row r="638" spans="2:2" x14ac:dyDescent="0.2">
      <c r="B638" s="734"/>
    </row>
    <row r="639" spans="2:2" x14ac:dyDescent="0.2">
      <c r="B639" s="734"/>
    </row>
    <row r="640" spans="2:2" x14ac:dyDescent="0.2">
      <c r="B640" s="734"/>
    </row>
    <row r="641" spans="2:2" x14ac:dyDescent="0.2">
      <c r="B641" s="734"/>
    </row>
    <row r="642" spans="2:2" x14ac:dyDescent="0.2">
      <c r="B642" s="734"/>
    </row>
    <row r="643" spans="2:2" x14ac:dyDescent="0.2">
      <c r="B643" s="734"/>
    </row>
    <row r="644" spans="2:2" x14ac:dyDescent="0.2">
      <c r="B644" s="734"/>
    </row>
    <row r="645" spans="2:2" x14ac:dyDescent="0.2">
      <c r="B645" s="734"/>
    </row>
    <row r="646" spans="2:2" x14ac:dyDescent="0.2">
      <c r="B646" s="734"/>
    </row>
    <row r="647" spans="2:2" x14ac:dyDescent="0.2">
      <c r="B647" s="734"/>
    </row>
    <row r="648" spans="2:2" x14ac:dyDescent="0.2">
      <c r="B648" s="734"/>
    </row>
    <row r="649" spans="2:2" x14ac:dyDescent="0.2">
      <c r="B649" s="734"/>
    </row>
    <row r="650" spans="2:2" x14ac:dyDescent="0.2">
      <c r="B650" s="734"/>
    </row>
    <row r="651" spans="2:2" x14ac:dyDescent="0.2">
      <c r="B651" s="734"/>
    </row>
    <row r="652" spans="2:2" x14ac:dyDescent="0.2">
      <c r="B652" s="734"/>
    </row>
    <row r="653" spans="2:2" x14ac:dyDescent="0.2">
      <c r="B653" s="734"/>
    </row>
    <row r="654" spans="2:2" x14ac:dyDescent="0.2">
      <c r="B654" s="734"/>
    </row>
    <row r="655" spans="2:2" x14ac:dyDescent="0.2">
      <c r="B655" s="734"/>
    </row>
    <row r="656" spans="2:2" x14ac:dyDescent="0.2">
      <c r="B656" s="734"/>
    </row>
    <row r="657" spans="2:2" x14ac:dyDescent="0.2">
      <c r="B657" s="734"/>
    </row>
    <row r="658" spans="2:2" x14ac:dyDescent="0.2">
      <c r="B658" s="734"/>
    </row>
    <row r="659" spans="2:2" x14ac:dyDescent="0.2">
      <c r="B659" s="734"/>
    </row>
    <row r="660" spans="2:2" x14ac:dyDescent="0.2">
      <c r="B660" s="734"/>
    </row>
    <row r="661" spans="2:2" x14ac:dyDescent="0.2">
      <c r="B661" s="734"/>
    </row>
    <row r="662" spans="2:2" x14ac:dyDescent="0.2">
      <c r="B662" s="734"/>
    </row>
    <row r="663" spans="2:2" x14ac:dyDescent="0.2">
      <c r="B663" s="734"/>
    </row>
    <row r="664" spans="2:2" x14ac:dyDescent="0.2">
      <c r="B664" s="734"/>
    </row>
    <row r="665" spans="2:2" x14ac:dyDescent="0.2">
      <c r="B665" s="734"/>
    </row>
    <row r="666" spans="2:2" x14ac:dyDescent="0.2">
      <c r="B666" s="734"/>
    </row>
    <row r="667" spans="2:2" x14ac:dyDescent="0.2">
      <c r="B667" s="734"/>
    </row>
    <row r="668" spans="2:2" x14ac:dyDescent="0.2">
      <c r="B668" s="734"/>
    </row>
    <row r="669" spans="2:2" x14ac:dyDescent="0.2">
      <c r="B669" s="734"/>
    </row>
    <row r="670" spans="2:2" x14ac:dyDescent="0.2">
      <c r="B670" s="734"/>
    </row>
    <row r="671" spans="2:2" x14ac:dyDescent="0.2">
      <c r="B671" s="734"/>
    </row>
    <row r="672" spans="2:2" x14ac:dyDescent="0.2">
      <c r="B672" s="734"/>
    </row>
    <row r="673" spans="2:2" x14ac:dyDescent="0.2">
      <c r="B673" s="734"/>
    </row>
    <row r="674" spans="2:2" x14ac:dyDescent="0.2">
      <c r="B674" s="734"/>
    </row>
    <row r="675" spans="2:2" x14ac:dyDescent="0.2">
      <c r="B675" s="734"/>
    </row>
    <row r="676" spans="2:2" x14ac:dyDescent="0.2">
      <c r="B676" s="734"/>
    </row>
    <row r="677" spans="2:2" x14ac:dyDescent="0.2">
      <c r="B677" s="734"/>
    </row>
    <row r="678" spans="2:2" x14ac:dyDescent="0.2">
      <c r="B678" s="734"/>
    </row>
    <row r="679" spans="2:2" x14ac:dyDescent="0.2">
      <c r="B679" s="734"/>
    </row>
    <row r="680" spans="2:2" x14ac:dyDescent="0.2">
      <c r="B680" s="734"/>
    </row>
    <row r="681" spans="2:2" x14ac:dyDescent="0.2">
      <c r="B681" s="734"/>
    </row>
    <row r="682" spans="2:2" x14ac:dyDescent="0.2">
      <c r="B682" s="734"/>
    </row>
    <row r="683" spans="2:2" x14ac:dyDescent="0.2">
      <c r="B683" s="734"/>
    </row>
    <row r="684" spans="2:2" x14ac:dyDescent="0.2">
      <c r="B684" s="734"/>
    </row>
    <row r="685" spans="2:2" x14ac:dyDescent="0.2">
      <c r="B685" s="734"/>
    </row>
    <row r="686" spans="2:2" x14ac:dyDescent="0.2">
      <c r="B686" s="734"/>
    </row>
    <row r="687" spans="2:2" x14ac:dyDescent="0.2">
      <c r="B687" s="734"/>
    </row>
    <row r="688" spans="2:2" x14ac:dyDescent="0.2">
      <c r="B688" s="734"/>
    </row>
    <row r="689" spans="2:2" x14ac:dyDescent="0.2">
      <c r="B689" s="734"/>
    </row>
    <row r="690" spans="2:2" x14ac:dyDescent="0.2">
      <c r="B690" s="734"/>
    </row>
    <row r="691" spans="2:2" x14ac:dyDescent="0.2">
      <c r="B691" s="734"/>
    </row>
    <row r="692" spans="2:2" x14ac:dyDescent="0.2">
      <c r="B692" s="734"/>
    </row>
    <row r="693" spans="2:2" x14ac:dyDescent="0.2">
      <c r="B693" s="734"/>
    </row>
    <row r="694" spans="2:2" x14ac:dyDescent="0.2">
      <c r="B694" s="734"/>
    </row>
    <row r="695" spans="2:2" x14ac:dyDescent="0.2">
      <c r="B695" s="734"/>
    </row>
    <row r="696" spans="2:2" x14ac:dyDescent="0.2">
      <c r="B696" s="734"/>
    </row>
    <row r="697" spans="2:2" x14ac:dyDescent="0.2">
      <c r="B697" s="734"/>
    </row>
    <row r="698" spans="2:2" x14ac:dyDescent="0.2">
      <c r="B698" s="734"/>
    </row>
    <row r="699" spans="2:2" x14ac:dyDescent="0.2">
      <c r="B699" s="734"/>
    </row>
    <row r="700" spans="2:2" x14ac:dyDescent="0.2">
      <c r="B700" s="734"/>
    </row>
    <row r="701" spans="2:2" x14ac:dyDescent="0.2">
      <c r="B701" s="734"/>
    </row>
    <row r="702" spans="2:2" x14ac:dyDescent="0.2">
      <c r="B702" s="734"/>
    </row>
    <row r="703" spans="2:2" x14ac:dyDescent="0.2">
      <c r="B703" s="734"/>
    </row>
    <row r="704" spans="2:2" x14ac:dyDescent="0.2">
      <c r="B704" s="734"/>
    </row>
    <row r="705" spans="2:2" x14ac:dyDescent="0.2">
      <c r="B705" s="734"/>
    </row>
    <row r="706" spans="2:2" x14ac:dyDescent="0.2">
      <c r="B706" s="734"/>
    </row>
    <row r="707" spans="2:2" x14ac:dyDescent="0.2">
      <c r="B707" s="734"/>
    </row>
    <row r="708" spans="2:2" x14ac:dyDescent="0.2">
      <c r="B708" s="734"/>
    </row>
    <row r="709" spans="2:2" x14ac:dyDescent="0.2">
      <c r="B709" s="734"/>
    </row>
    <row r="710" spans="2:2" x14ac:dyDescent="0.2">
      <c r="B710" s="734"/>
    </row>
    <row r="711" spans="2:2" x14ac:dyDescent="0.2">
      <c r="B711" s="734"/>
    </row>
    <row r="712" spans="2:2" x14ac:dyDescent="0.2">
      <c r="B712" s="734"/>
    </row>
    <row r="713" spans="2:2" x14ac:dyDescent="0.2">
      <c r="B713" s="734"/>
    </row>
    <row r="714" spans="2:2" x14ac:dyDescent="0.2">
      <c r="B714" s="734"/>
    </row>
    <row r="715" spans="2:2" x14ac:dyDescent="0.2">
      <c r="B715" s="734"/>
    </row>
    <row r="716" spans="2:2" x14ac:dyDescent="0.2">
      <c r="B716" s="734"/>
    </row>
    <row r="717" spans="2:2" x14ac:dyDescent="0.2">
      <c r="B717" s="734"/>
    </row>
    <row r="718" spans="2:2" x14ac:dyDescent="0.2">
      <c r="B718" s="734"/>
    </row>
    <row r="719" spans="2:2" x14ac:dyDescent="0.2">
      <c r="B719" s="734"/>
    </row>
    <row r="720" spans="2:2" x14ac:dyDescent="0.2">
      <c r="B720" s="734"/>
    </row>
    <row r="721" spans="2:2" x14ac:dyDescent="0.2">
      <c r="B721" s="734"/>
    </row>
    <row r="722" spans="2:2" x14ac:dyDescent="0.2">
      <c r="B722" s="734"/>
    </row>
    <row r="723" spans="2:2" x14ac:dyDescent="0.2">
      <c r="B723" s="734"/>
    </row>
    <row r="724" spans="2:2" x14ac:dyDescent="0.2">
      <c r="B724" s="734"/>
    </row>
    <row r="725" spans="2:2" x14ac:dyDescent="0.2">
      <c r="B725" s="734"/>
    </row>
    <row r="726" spans="2:2" x14ac:dyDescent="0.2">
      <c r="B726" s="734"/>
    </row>
    <row r="727" spans="2:2" x14ac:dyDescent="0.2">
      <c r="B727" s="734"/>
    </row>
    <row r="728" spans="2:2" x14ac:dyDescent="0.2">
      <c r="B728" s="734"/>
    </row>
    <row r="729" spans="2:2" x14ac:dyDescent="0.2">
      <c r="B729" s="734"/>
    </row>
    <row r="730" spans="2:2" x14ac:dyDescent="0.2">
      <c r="B730" s="734"/>
    </row>
    <row r="731" spans="2:2" x14ac:dyDescent="0.2">
      <c r="B731" s="734"/>
    </row>
    <row r="732" spans="2:2" x14ac:dyDescent="0.2">
      <c r="B732" s="734"/>
    </row>
    <row r="733" spans="2:2" x14ac:dyDescent="0.2">
      <c r="B733" s="734"/>
    </row>
    <row r="734" spans="2:2" x14ac:dyDescent="0.2">
      <c r="B734" s="734"/>
    </row>
    <row r="735" spans="2:2" x14ac:dyDescent="0.2">
      <c r="B735" s="734"/>
    </row>
    <row r="736" spans="2:2" x14ac:dyDescent="0.2">
      <c r="B736" s="734"/>
    </row>
    <row r="737" spans="2:2" x14ac:dyDescent="0.2">
      <c r="B737" s="734"/>
    </row>
    <row r="738" spans="2:2" x14ac:dyDescent="0.2">
      <c r="B738" s="734"/>
    </row>
    <row r="739" spans="2:2" x14ac:dyDescent="0.2">
      <c r="B739" s="734"/>
    </row>
    <row r="740" spans="2:2" x14ac:dyDescent="0.2">
      <c r="B740" s="734"/>
    </row>
    <row r="741" spans="2:2" x14ac:dyDescent="0.2">
      <c r="B741" s="734"/>
    </row>
    <row r="742" spans="2:2" x14ac:dyDescent="0.2">
      <c r="B742" s="734"/>
    </row>
    <row r="743" spans="2:2" x14ac:dyDescent="0.2">
      <c r="B743" s="734"/>
    </row>
    <row r="744" spans="2:2" x14ac:dyDescent="0.2">
      <c r="B744" s="734"/>
    </row>
    <row r="745" spans="2:2" x14ac:dyDescent="0.2">
      <c r="B745" s="734"/>
    </row>
    <row r="746" spans="2:2" x14ac:dyDescent="0.2">
      <c r="B746" s="734"/>
    </row>
    <row r="747" spans="2:2" x14ac:dyDescent="0.2">
      <c r="B747" s="734"/>
    </row>
    <row r="748" spans="2:2" x14ac:dyDescent="0.2">
      <c r="B748" s="734"/>
    </row>
    <row r="749" spans="2:2" x14ac:dyDescent="0.2">
      <c r="B749" s="734"/>
    </row>
    <row r="750" spans="2:2" x14ac:dyDescent="0.2">
      <c r="B750" s="734"/>
    </row>
    <row r="751" spans="2:2" x14ac:dyDescent="0.2">
      <c r="B751" s="734"/>
    </row>
    <row r="752" spans="2:2" x14ac:dyDescent="0.2">
      <c r="B752" s="734"/>
    </row>
    <row r="753" spans="2:2" x14ac:dyDescent="0.2">
      <c r="B753" s="734"/>
    </row>
    <row r="754" spans="2:2" x14ac:dyDescent="0.2">
      <c r="B754" s="734"/>
    </row>
    <row r="755" spans="2:2" x14ac:dyDescent="0.2">
      <c r="B755" s="734"/>
    </row>
    <row r="756" spans="2:2" x14ac:dyDescent="0.2">
      <c r="B756" s="734"/>
    </row>
    <row r="757" spans="2:2" x14ac:dyDescent="0.2">
      <c r="B757" s="734"/>
    </row>
    <row r="758" spans="2:2" x14ac:dyDescent="0.2">
      <c r="B758" s="734"/>
    </row>
    <row r="759" spans="2:2" x14ac:dyDescent="0.2">
      <c r="B759" s="734"/>
    </row>
    <row r="760" spans="2:2" x14ac:dyDescent="0.2">
      <c r="B760" s="734"/>
    </row>
    <row r="761" spans="2:2" x14ac:dyDescent="0.2">
      <c r="B761" s="734"/>
    </row>
    <row r="762" spans="2:2" x14ac:dyDescent="0.2">
      <c r="B762" s="734"/>
    </row>
    <row r="763" spans="2:2" x14ac:dyDescent="0.2">
      <c r="B763" s="734"/>
    </row>
    <row r="764" spans="2:2" x14ac:dyDescent="0.2">
      <c r="B764" s="734"/>
    </row>
    <row r="765" spans="2:2" x14ac:dyDescent="0.2">
      <c r="B765" s="734"/>
    </row>
    <row r="766" spans="2:2" x14ac:dyDescent="0.2">
      <c r="B766" s="734"/>
    </row>
    <row r="767" spans="2:2" x14ac:dyDescent="0.2">
      <c r="B767" s="734"/>
    </row>
    <row r="768" spans="2:2" x14ac:dyDescent="0.2">
      <c r="B768" s="734"/>
    </row>
    <row r="769" spans="2:2" x14ac:dyDescent="0.2">
      <c r="B769" s="734"/>
    </row>
    <row r="770" spans="2:2" x14ac:dyDescent="0.2">
      <c r="B770" s="734"/>
    </row>
    <row r="771" spans="2:2" x14ac:dyDescent="0.2">
      <c r="B771" s="734"/>
    </row>
    <row r="772" spans="2:2" x14ac:dyDescent="0.2">
      <c r="B772" s="734"/>
    </row>
    <row r="773" spans="2:2" x14ac:dyDescent="0.2">
      <c r="B773" s="734"/>
    </row>
    <row r="774" spans="2:2" x14ac:dyDescent="0.2">
      <c r="B774" s="734"/>
    </row>
    <row r="775" spans="2:2" x14ac:dyDescent="0.2">
      <c r="B775" s="734"/>
    </row>
    <row r="776" spans="2:2" x14ac:dyDescent="0.2">
      <c r="B776" s="734"/>
    </row>
    <row r="777" spans="2:2" x14ac:dyDescent="0.2">
      <c r="B777" s="734"/>
    </row>
    <row r="778" spans="2:2" x14ac:dyDescent="0.2">
      <c r="B778" s="734"/>
    </row>
    <row r="779" spans="2:2" x14ac:dyDescent="0.2">
      <c r="B779" s="734"/>
    </row>
    <row r="780" spans="2:2" x14ac:dyDescent="0.2">
      <c r="B780" s="734"/>
    </row>
    <row r="781" spans="2:2" x14ac:dyDescent="0.2">
      <c r="B781" s="734"/>
    </row>
    <row r="782" spans="2:2" x14ac:dyDescent="0.2">
      <c r="B782" s="734"/>
    </row>
    <row r="783" spans="2:2" x14ac:dyDescent="0.2">
      <c r="B783" s="734"/>
    </row>
    <row r="784" spans="2:2" x14ac:dyDescent="0.2">
      <c r="B784" s="734"/>
    </row>
    <row r="785" spans="2:2" x14ac:dyDescent="0.2">
      <c r="B785" s="734"/>
    </row>
    <row r="786" spans="2:2" x14ac:dyDescent="0.2">
      <c r="B786" s="734"/>
    </row>
    <row r="787" spans="2:2" x14ac:dyDescent="0.2">
      <c r="B787" s="734"/>
    </row>
    <row r="788" spans="2:2" x14ac:dyDescent="0.2">
      <c r="B788" s="734"/>
    </row>
    <row r="789" spans="2:2" x14ac:dyDescent="0.2">
      <c r="B789" s="734"/>
    </row>
    <row r="790" spans="2:2" x14ac:dyDescent="0.2">
      <c r="B790" s="734"/>
    </row>
    <row r="791" spans="2:2" x14ac:dyDescent="0.2">
      <c r="B791" s="734"/>
    </row>
    <row r="792" spans="2:2" x14ac:dyDescent="0.2">
      <c r="B792" s="734"/>
    </row>
    <row r="793" spans="2:2" x14ac:dyDescent="0.2">
      <c r="B793" s="734"/>
    </row>
    <row r="794" spans="2:2" x14ac:dyDescent="0.2">
      <c r="B794" s="734"/>
    </row>
    <row r="795" spans="2:2" x14ac:dyDescent="0.2">
      <c r="B795" s="734"/>
    </row>
    <row r="796" spans="2:2" x14ac:dyDescent="0.2">
      <c r="B796" s="734"/>
    </row>
    <row r="797" spans="2:2" x14ac:dyDescent="0.2">
      <c r="B797" s="734"/>
    </row>
    <row r="798" spans="2:2" x14ac:dyDescent="0.2">
      <c r="B798" s="734"/>
    </row>
    <row r="799" spans="2:2" x14ac:dyDescent="0.2">
      <c r="B799" s="734"/>
    </row>
    <row r="800" spans="2:2" x14ac:dyDescent="0.2">
      <c r="B800" s="734"/>
    </row>
    <row r="801" spans="2:2" x14ac:dyDescent="0.2">
      <c r="B801" s="734"/>
    </row>
    <row r="802" spans="2:2" x14ac:dyDescent="0.2">
      <c r="B802" s="734"/>
    </row>
    <row r="803" spans="2:2" x14ac:dyDescent="0.2">
      <c r="B803" s="734"/>
    </row>
    <row r="804" spans="2:2" x14ac:dyDescent="0.2">
      <c r="B804" s="734"/>
    </row>
    <row r="805" spans="2:2" x14ac:dyDescent="0.2">
      <c r="B805" s="734"/>
    </row>
    <row r="806" spans="2:2" x14ac:dyDescent="0.2">
      <c r="B806" s="734"/>
    </row>
    <row r="807" spans="2:2" x14ac:dyDescent="0.2">
      <c r="B807" s="734"/>
    </row>
    <row r="808" spans="2:2" x14ac:dyDescent="0.2">
      <c r="B808" s="734"/>
    </row>
    <row r="809" spans="2:2" x14ac:dyDescent="0.2">
      <c r="B809" s="734"/>
    </row>
    <row r="810" spans="2:2" x14ac:dyDescent="0.2">
      <c r="B810" s="734"/>
    </row>
    <row r="811" spans="2:2" x14ac:dyDescent="0.2">
      <c r="B811" s="734"/>
    </row>
    <row r="812" spans="2:2" x14ac:dyDescent="0.2">
      <c r="B812" s="734"/>
    </row>
    <row r="813" spans="2:2" x14ac:dyDescent="0.2">
      <c r="B813" s="734"/>
    </row>
    <row r="814" spans="2:2" x14ac:dyDescent="0.2">
      <c r="B814" s="734"/>
    </row>
    <row r="815" spans="2:2" x14ac:dyDescent="0.2">
      <c r="B815" s="734"/>
    </row>
    <row r="816" spans="2:2" x14ac:dyDescent="0.2">
      <c r="B816" s="734"/>
    </row>
    <row r="817" spans="2:2" x14ac:dyDescent="0.2">
      <c r="B817" s="734"/>
    </row>
    <row r="818" spans="2:2" x14ac:dyDescent="0.2">
      <c r="B818" s="734"/>
    </row>
    <row r="819" spans="2:2" x14ac:dyDescent="0.2">
      <c r="B819" s="734"/>
    </row>
    <row r="820" spans="2:2" x14ac:dyDescent="0.2">
      <c r="B820" s="734"/>
    </row>
    <row r="821" spans="2:2" x14ac:dyDescent="0.2">
      <c r="B821" s="734"/>
    </row>
    <row r="822" spans="2:2" x14ac:dyDescent="0.2">
      <c r="B822" s="734"/>
    </row>
    <row r="823" spans="2:2" x14ac:dyDescent="0.2">
      <c r="B823" s="734"/>
    </row>
    <row r="824" spans="2:2" x14ac:dyDescent="0.2">
      <c r="B824" s="734"/>
    </row>
    <row r="825" spans="2:2" x14ac:dyDescent="0.2">
      <c r="B825" s="734"/>
    </row>
    <row r="826" spans="2:2" x14ac:dyDescent="0.2">
      <c r="B826" s="734"/>
    </row>
    <row r="827" spans="2:2" x14ac:dyDescent="0.2">
      <c r="B827" s="734"/>
    </row>
    <row r="828" spans="2:2" x14ac:dyDescent="0.2">
      <c r="B828" s="734"/>
    </row>
    <row r="829" spans="2:2" x14ac:dyDescent="0.2">
      <c r="B829" s="734"/>
    </row>
    <row r="830" spans="2:2" x14ac:dyDescent="0.2">
      <c r="B830" s="734"/>
    </row>
    <row r="831" spans="2:2" x14ac:dyDescent="0.2">
      <c r="B831" s="734"/>
    </row>
    <row r="832" spans="2:2" x14ac:dyDescent="0.2">
      <c r="B832" s="734"/>
    </row>
    <row r="833" spans="2:2" x14ac:dyDescent="0.2">
      <c r="B833" s="734"/>
    </row>
    <row r="834" spans="2:2" x14ac:dyDescent="0.2">
      <c r="B834" s="734"/>
    </row>
    <row r="835" spans="2:2" x14ac:dyDescent="0.2">
      <c r="B835" s="734"/>
    </row>
    <row r="836" spans="2:2" x14ac:dyDescent="0.2">
      <c r="B836" s="734"/>
    </row>
    <row r="837" spans="2:2" x14ac:dyDescent="0.2">
      <c r="B837" s="734"/>
    </row>
    <row r="838" spans="2:2" x14ac:dyDescent="0.2">
      <c r="B838" s="734"/>
    </row>
    <row r="839" spans="2:2" x14ac:dyDescent="0.2">
      <c r="B839" s="734"/>
    </row>
    <row r="840" spans="2:2" x14ac:dyDescent="0.2">
      <c r="B840" s="734"/>
    </row>
    <row r="841" spans="2:2" x14ac:dyDescent="0.2">
      <c r="B841" s="734"/>
    </row>
    <row r="842" spans="2:2" x14ac:dyDescent="0.2">
      <c r="B842" s="734"/>
    </row>
    <row r="843" spans="2:2" x14ac:dyDescent="0.2">
      <c r="B843" s="734"/>
    </row>
    <row r="844" spans="2:2" x14ac:dyDescent="0.2">
      <c r="B844" s="734"/>
    </row>
    <row r="845" spans="2:2" x14ac:dyDescent="0.2">
      <c r="B845" s="734"/>
    </row>
    <row r="846" spans="2:2" x14ac:dyDescent="0.2">
      <c r="B846" s="734"/>
    </row>
    <row r="847" spans="2:2" x14ac:dyDescent="0.2">
      <c r="B847" s="734"/>
    </row>
    <row r="848" spans="2:2" x14ac:dyDescent="0.2">
      <c r="B848" s="734"/>
    </row>
    <row r="849" spans="2:2" x14ac:dyDescent="0.2">
      <c r="B849" s="734"/>
    </row>
    <row r="850" spans="2:2" x14ac:dyDescent="0.2">
      <c r="B850" s="734"/>
    </row>
    <row r="851" spans="2:2" x14ac:dyDescent="0.2">
      <c r="B851" s="734"/>
    </row>
    <row r="852" spans="2:2" x14ac:dyDescent="0.2">
      <c r="B852" s="734"/>
    </row>
    <row r="853" spans="2:2" x14ac:dyDescent="0.2">
      <c r="B853" s="734"/>
    </row>
    <row r="854" spans="2:2" x14ac:dyDescent="0.2">
      <c r="B854" s="734"/>
    </row>
    <row r="855" spans="2:2" x14ac:dyDescent="0.2">
      <c r="B855" s="734"/>
    </row>
    <row r="856" spans="2:2" x14ac:dyDescent="0.2">
      <c r="B856" s="734"/>
    </row>
    <row r="857" spans="2:2" x14ac:dyDescent="0.2">
      <c r="B857" s="734"/>
    </row>
    <row r="858" spans="2:2" x14ac:dyDescent="0.2">
      <c r="B858" s="734"/>
    </row>
    <row r="859" spans="2:2" x14ac:dyDescent="0.2">
      <c r="B859" s="734"/>
    </row>
    <row r="860" spans="2:2" x14ac:dyDescent="0.2">
      <c r="B860" s="734"/>
    </row>
    <row r="861" spans="2:2" x14ac:dyDescent="0.2">
      <c r="B861" s="734"/>
    </row>
    <row r="862" spans="2:2" x14ac:dyDescent="0.2">
      <c r="B862" s="734"/>
    </row>
    <row r="863" spans="2:2" x14ac:dyDescent="0.2">
      <c r="B863" s="734"/>
    </row>
    <row r="864" spans="2:2" x14ac:dyDescent="0.2">
      <c r="B864" s="734"/>
    </row>
    <row r="865" spans="2:2" x14ac:dyDescent="0.2">
      <c r="B865" s="734"/>
    </row>
    <row r="866" spans="2:2" x14ac:dyDescent="0.2">
      <c r="B866" s="734"/>
    </row>
    <row r="867" spans="2:2" x14ac:dyDescent="0.2">
      <c r="B867" s="734"/>
    </row>
    <row r="868" spans="2:2" x14ac:dyDescent="0.2">
      <c r="B868" s="734"/>
    </row>
    <row r="869" spans="2:2" x14ac:dyDescent="0.2">
      <c r="B869" s="734"/>
    </row>
    <row r="870" spans="2:2" x14ac:dyDescent="0.2">
      <c r="B870" s="734"/>
    </row>
    <row r="871" spans="2:2" x14ac:dyDescent="0.2">
      <c r="B871" s="734"/>
    </row>
    <row r="872" spans="2:2" x14ac:dyDescent="0.2">
      <c r="B872" s="734"/>
    </row>
    <row r="873" spans="2:2" x14ac:dyDescent="0.2">
      <c r="B873" s="734"/>
    </row>
    <row r="874" spans="2:2" x14ac:dyDescent="0.2">
      <c r="B874" s="734"/>
    </row>
    <row r="875" spans="2:2" x14ac:dyDescent="0.2">
      <c r="B875" s="734"/>
    </row>
    <row r="876" spans="2:2" x14ac:dyDescent="0.2">
      <c r="B876" s="734"/>
    </row>
    <row r="877" spans="2:2" x14ac:dyDescent="0.2">
      <c r="B877" s="734"/>
    </row>
    <row r="878" spans="2:2" x14ac:dyDescent="0.2">
      <c r="B878" s="734"/>
    </row>
    <row r="879" spans="2:2" x14ac:dyDescent="0.2">
      <c r="B879" s="734"/>
    </row>
    <row r="880" spans="2:2" x14ac:dyDescent="0.2">
      <c r="B880" s="734"/>
    </row>
    <row r="881" spans="2:2" x14ac:dyDescent="0.2">
      <c r="B881" s="734"/>
    </row>
    <row r="882" spans="2:2" x14ac:dyDescent="0.2">
      <c r="B882" s="734"/>
    </row>
    <row r="883" spans="2:2" x14ac:dyDescent="0.2">
      <c r="B883" s="734"/>
    </row>
    <row r="884" spans="2:2" x14ac:dyDescent="0.2">
      <c r="B884" s="734"/>
    </row>
    <row r="885" spans="2:2" x14ac:dyDescent="0.2">
      <c r="B885" s="734"/>
    </row>
    <row r="886" spans="2:2" x14ac:dyDescent="0.2">
      <c r="B886" s="734"/>
    </row>
    <row r="887" spans="2:2" x14ac:dyDescent="0.2">
      <c r="B887" s="734"/>
    </row>
    <row r="888" spans="2:2" x14ac:dyDescent="0.2">
      <c r="B888" s="734"/>
    </row>
    <row r="889" spans="2:2" x14ac:dyDescent="0.2">
      <c r="B889" s="734"/>
    </row>
    <row r="890" spans="2:2" x14ac:dyDescent="0.2">
      <c r="B890" s="734"/>
    </row>
    <row r="891" spans="2:2" x14ac:dyDescent="0.2">
      <c r="B891" s="734"/>
    </row>
    <row r="892" spans="2:2" x14ac:dyDescent="0.2">
      <c r="B892" s="734"/>
    </row>
    <row r="893" spans="2:2" x14ac:dyDescent="0.2">
      <c r="B893" s="734"/>
    </row>
    <row r="894" spans="2:2" x14ac:dyDescent="0.2">
      <c r="B894" s="734"/>
    </row>
    <row r="895" spans="2:2" x14ac:dyDescent="0.2">
      <c r="B895" s="734"/>
    </row>
    <row r="896" spans="2:2" x14ac:dyDescent="0.2">
      <c r="B896" s="734"/>
    </row>
    <row r="897" spans="2:2" x14ac:dyDescent="0.2">
      <c r="B897" s="734"/>
    </row>
    <row r="898" spans="2:2" x14ac:dyDescent="0.2">
      <c r="B898" s="734"/>
    </row>
    <row r="899" spans="2:2" x14ac:dyDescent="0.2">
      <c r="B899" s="734"/>
    </row>
    <row r="900" spans="2:2" x14ac:dyDescent="0.2">
      <c r="B900" s="734"/>
    </row>
    <row r="901" spans="2:2" x14ac:dyDescent="0.2">
      <c r="B901" s="734"/>
    </row>
    <row r="902" spans="2:2" x14ac:dyDescent="0.2">
      <c r="B902" s="734"/>
    </row>
    <row r="903" spans="2:2" x14ac:dyDescent="0.2">
      <c r="B903" s="734"/>
    </row>
    <row r="904" spans="2:2" x14ac:dyDescent="0.2">
      <c r="B904" s="734"/>
    </row>
    <row r="905" spans="2:2" x14ac:dyDescent="0.2">
      <c r="B905" s="734"/>
    </row>
    <row r="906" spans="2:2" x14ac:dyDescent="0.2">
      <c r="B906" s="734"/>
    </row>
    <row r="907" spans="2:2" x14ac:dyDescent="0.2">
      <c r="B907" s="734"/>
    </row>
    <row r="908" spans="2:2" x14ac:dyDescent="0.2">
      <c r="B908" s="734"/>
    </row>
    <row r="909" spans="2:2" x14ac:dyDescent="0.2">
      <c r="B909" s="734"/>
    </row>
    <row r="910" spans="2:2" x14ac:dyDescent="0.2">
      <c r="B910" s="734"/>
    </row>
    <row r="911" spans="2:2" x14ac:dyDescent="0.2">
      <c r="B911" s="734"/>
    </row>
    <row r="912" spans="2:2" x14ac:dyDescent="0.2">
      <c r="B912" s="734"/>
    </row>
    <row r="913" spans="2:2" x14ac:dyDescent="0.2">
      <c r="B913" s="734"/>
    </row>
    <row r="914" spans="2:2" x14ac:dyDescent="0.2">
      <c r="B914" s="734"/>
    </row>
    <row r="915" spans="2:2" x14ac:dyDescent="0.2">
      <c r="B915" s="734"/>
    </row>
    <row r="916" spans="2:2" x14ac:dyDescent="0.2">
      <c r="B916" s="734"/>
    </row>
    <row r="917" spans="2:2" x14ac:dyDescent="0.2">
      <c r="B917" s="734"/>
    </row>
    <row r="918" spans="2:2" x14ac:dyDescent="0.2">
      <c r="B918" s="734"/>
    </row>
    <row r="919" spans="2:2" x14ac:dyDescent="0.2">
      <c r="B919" s="734"/>
    </row>
    <row r="920" spans="2:2" x14ac:dyDescent="0.2">
      <c r="B920" s="734"/>
    </row>
    <row r="921" spans="2:2" x14ac:dyDescent="0.2">
      <c r="B921" s="734"/>
    </row>
    <row r="922" spans="2:2" x14ac:dyDescent="0.2">
      <c r="B922" s="734"/>
    </row>
    <row r="923" spans="2:2" x14ac:dyDescent="0.2">
      <c r="B923" s="734"/>
    </row>
    <row r="924" spans="2:2" x14ac:dyDescent="0.2">
      <c r="B924" s="734"/>
    </row>
    <row r="925" spans="2:2" x14ac:dyDescent="0.2">
      <c r="B925" s="734"/>
    </row>
    <row r="926" spans="2:2" x14ac:dyDescent="0.2">
      <c r="B926" s="734"/>
    </row>
    <row r="927" spans="2:2" x14ac:dyDescent="0.2">
      <c r="B927" s="734"/>
    </row>
    <row r="928" spans="2:2" x14ac:dyDescent="0.2">
      <c r="B928" s="734"/>
    </row>
    <row r="929" spans="2:2" x14ac:dyDescent="0.2">
      <c r="B929" s="734"/>
    </row>
    <row r="930" spans="2:2" x14ac:dyDescent="0.2">
      <c r="B930" s="734"/>
    </row>
    <row r="931" spans="2:2" x14ac:dyDescent="0.2">
      <c r="B931" s="734"/>
    </row>
    <row r="932" spans="2:2" x14ac:dyDescent="0.2">
      <c r="B932" s="734"/>
    </row>
    <row r="933" spans="2:2" x14ac:dyDescent="0.2">
      <c r="B933" s="734"/>
    </row>
    <row r="934" spans="2:2" x14ac:dyDescent="0.2">
      <c r="B934" s="734"/>
    </row>
    <row r="935" spans="2:2" x14ac:dyDescent="0.2">
      <c r="B935" s="734"/>
    </row>
    <row r="936" spans="2:2" x14ac:dyDescent="0.2">
      <c r="B936" s="734"/>
    </row>
    <row r="937" spans="2:2" x14ac:dyDescent="0.2">
      <c r="B937" s="734"/>
    </row>
    <row r="938" spans="2:2" x14ac:dyDescent="0.2">
      <c r="B938" s="734"/>
    </row>
    <row r="939" spans="2:2" x14ac:dyDescent="0.2">
      <c r="B939" s="734"/>
    </row>
    <row r="940" spans="2:2" x14ac:dyDescent="0.2">
      <c r="B940" s="734"/>
    </row>
    <row r="941" spans="2:2" x14ac:dyDescent="0.2">
      <c r="B941" s="734"/>
    </row>
    <row r="942" spans="2:2" x14ac:dyDescent="0.2">
      <c r="B942" s="734"/>
    </row>
    <row r="943" spans="2:2" x14ac:dyDescent="0.2">
      <c r="B943" s="734"/>
    </row>
    <row r="944" spans="2:2" x14ac:dyDescent="0.2">
      <c r="B944" s="734"/>
    </row>
    <row r="945" spans="2:2" x14ac:dyDescent="0.2">
      <c r="B945" s="734"/>
    </row>
    <row r="946" spans="2:2" x14ac:dyDescent="0.2">
      <c r="B946" s="734"/>
    </row>
    <row r="947" spans="2:2" x14ac:dyDescent="0.2">
      <c r="B947" s="734"/>
    </row>
    <row r="948" spans="2:2" x14ac:dyDescent="0.2">
      <c r="B948" s="734"/>
    </row>
    <row r="949" spans="2:2" x14ac:dyDescent="0.2">
      <c r="B949" s="734"/>
    </row>
    <row r="950" spans="2:2" x14ac:dyDescent="0.2">
      <c r="B950" s="734"/>
    </row>
    <row r="951" spans="2:2" x14ac:dyDescent="0.2">
      <c r="B951" s="734"/>
    </row>
    <row r="952" spans="2:2" x14ac:dyDescent="0.2">
      <c r="B952" s="734"/>
    </row>
    <row r="953" spans="2:2" x14ac:dyDescent="0.2">
      <c r="B953" s="734"/>
    </row>
    <row r="954" spans="2:2" x14ac:dyDescent="0.2">
      <c r="B954" s="734"/>
    </row>
    <row r="955" spans="2:2" x14ac:dyDescent="0.2">
      <c r="B955" s="734"/>
    </row>
    <row r="956" spans="2:2" x14ac:dyDescent="0.2">
      <c r="B956" s="734"/>
    </row>
    <row r="957" spans="2:2" x14ac:dyDescent="0.2">
      <c r="B957" s="734"/>
    </row>
    <row r="958" spans="2:2" x14ac:dyDescent="0.2">
      <c r="B958" s="734"/>
    </row>
    <row r="959" spans="2:2" x14ac:dyDescent="0.2">
      <c r="B959" s="734"/>
    </row>
    <row r="960" spans="2:2" x14ac:dyDescent="0.2">
      <c r="B960" s="734"/>
    </row>
    <row r="961" spans="2:2" x14ac:dyDescent="0.2">
      <c r="B961" s="734"/>
    </row>
    <row r="962" spans="2:2" x14ac:dyDescent="0.2">
      <c r="B962" s="734"/>
    </row>
    <row r="963" spans="2:2" x14ac:dyDescent="0.2">
      <c r="B963" s="734"/>
    </row>
    <row r="964" spans="2:2" x14ac:dyDescent="0.2">
      <c r="B964" s="734"/>
    </row>
    <row r="965" spans="2:2" x14ac:dyDescent="0.2">
      <c r="B965" s="734"/>
    </row>
    <row r="966" spans="2:2" x14ac:dyDescent="0.2">
      <c r="B966" s="734"/>
    </row>
    <row r="967" spans="2:2" x14ac:dyDescent="0.2">
      <c r="B967" s="734"/>
    </row>
    <row r="968" spans="2:2" x14ac:dyDescent="0.2">
      <c r="B968" s="734"/>
    </row>
    <row r="969" spans="2:2" x14ac:dyDescent="0.2">
      <c r="B969" s="734"/>
    </row>
    <row r="970" spans="2:2" x14ac:dyDescent="0.2">
      <c r="B970" s="734"/>
    </row>
    <row r="971" spans="2:2" x14ac:dyDescent="0.2">
      <c r="B971" s="734"/>
    </row>
    <row r="972" spans="2:2" x14ac:dyDescent="0.2">
      <c r="B972" s="734"/>
    </row>
    <row r="973" spans="2:2" x14ac:dyDescent="0.2">
      <c r="B973" s="734"/>
    </row>
    <row r="974" spans="2:2" x14ac:dyDescent="0.2">
      <c r="B974" s="734"/>
    </row>
    <row r="975" spans="2:2" x14ac:dyDescent="0.2">
      <c r="B975" s="734"/>
    </row>
    <row r="976" spans="2:2" x14ac:dyDescent="0.2">
      <c r="B976" s="734"/>
    </row>
    <row r="977" spans="2:2" x14ac:dyDescent="0.2">
      <c r="B977" s="734"/>
    </row>
    <row r="978" spans="2:2" x14ac:dyDescent="0.2">
      <c r="B978" s="734"/>
    </row>
    <row r="979" spans="2:2" x14ac:dyDescent="0.2">
      <c r="B979" s="734"/>
    </row>
    <row r="980" spans="2:2" x14ac:dyDescent="0.2">
      <c r="B980" s="734"/>
    </row>
    <row r="981" spans="2:2" x14ac:dyDescent="0.2">
      <c r="B981" s="734"/>
    </row>
    <row r="982" spans="2:2" x14ac:dyDescent="0.2">
      <c r="B982" s="734"/>
    </row>
    <row r="983" spans="2:2" x14ac:dyDescent="0.2">
      <c r="B983" s="734"/>
    </row>
    <row r="984" spans="2:2" x14ac:dyDescent="0.2">
      <c r="B984" s="734"/>
    </row>
    <row r="985" spans="2:2" x14ac:dyDescent="0.2">
      <c r="B985" s="734"/>
    </row>
    <row r="986" spans="2:2" x14ac:dyDescent="0.2">
      <c r="B986" s="734"/>
    </row>
    <row r="987" spans="2:2" x14ac:dyDescent="0.2">
      <c r="B987" s="734"/>
    </row>
    <row r="988" spans="2:2" x14ac:dyDescent="0.2">
      <c r="B988" s="734"/>
    </row>
    <row r="989" spans="2:2" x14ac:dyDescent="0.2">
      <c r="B989" s="734"/>
    </row>
    <row r="990" spans="2:2" x14ac:dyDescent="0.2">
      <c r="B990" s="734"/>
    </row>
    <row r="991" spans="2:2" x14ac:dyDescent="0.2">
      <c r="B991" s="734"/>
    </row>
    <row r="992" spans="2:2" x14ac:dyDescent="0.2">
      <c r="B992" s="734"/>
    </row>
    <row r="993" spans="2:2" x14ac:dyDescent="0.2">
      <c r="B993" s="734"/>
    </row>
    <row r="994" spans="2:2" x14ac:dyDescent="0.2">
      <c r="B994" s="734"/>
    </row>
    <row r="995" spans="2:2" x14ac:dyDescent="0.2">
      <c r="B995" s="734"/>
    </row>
    <row r="996" spans="2:2" x14ac:dyDescent="0.2">
      <c r="B996" s="734"/>
    </row>
    <row r="997" spans="2:2" x14ac:dyDescent="0.2">
      <c r="B997" s="734"/>
    </row>
    <row r="998" spans="2:2" x14ac:dyDescent="0.2">
      <c r="B998" s="734"/>
    </row>
    <row r="999" spans="2:2" x14ac:dyDescent="0.2">
      <c r="B999" s="734"/>
    </row>
    <row r="1000" spans="2:2" x14ac:dyDescent="0.2">
      <c r="B1000" s="734"/>
    </row>
    <row r="1001" spans="2:2" x14ac:dyDescent="0.2">
      <c r="B1001" s="734"/>
    </row>
    <row r="1002" spans="2:2" x14ac:dyDescent="0.2">
      <c r="B1002" s="734"/>
    </row>
    <row r="1003" spans="2:2" x14ac:dyDescent="0.2">
      <c r="B1003" s="734"/>
    </row>
    <row r="1004" spans="2:2" x14ac:dyDescent="0.2">
      <c r="B1004" s="734"/>
    </row>
    <row r="1005" spans="2:2" x14ac:dyDescent="0.2">
      <c r="B1005" s="734"/>
    </row>
    <row r="1006" spans="2:2" x14ac:dyDescent="0.2">
      <c r="B1006" s="734"/>
    </row>
    <row r="1007" spans="2:2" x14ac:dyDescent="0.2">
      <c r="B1007" s="734"/>
    </row>
    <row r="1008" spans="2:2" x14ac:dyDescent="0.2">
      <c r="B1008" s="734"/>
    </row>
    <row r="1009" spans="2:2" x14ac:dyDescent="0.2">
      <c r="B1009" s="734"/>
    </row>
    <row r="1010" spans="2:2" x14ac:dyDescent="0.2">
      <c r="B1010" s="734"/>
    </row>
    <row r="1011" spans="2:2" x14ac:dyDescent="0.2">
      <c r="B1011" s="734"/>
    </row>
    <row r="1012" spans="2:2" x14ac:dyDescent="0.2">
      <c r="B1012" s="734"/>
    </row>
    <row r="1013" spans="2:2" x14ac:dyDescent="0.2">
      <c r="B1013" s="734"/>
    </row>
    <row r="1014" spans="2:2" x14ac:dyDescent="0.2">
      <c r="B1014" s="734"/>
    </row>
    <row r="1015" spans="2:2" x14ac:dyDescent="0.2">
      <c r="B1015" s="734"/>
    </row>
    <row r="1016" spans="2:2" x14ac:dyDescent="0.2">
      <c r="B1016" s="734"/>
    </row>
    <row r="1017" spans="2:2" x14ac:dyDescent="0.2">
      <c r="B1017" s="734"/>
    </row>
    <row r="1018" spans="2:2" x14ac:dyDescent="0.2">
      <c r="B1018" s="734"/>
    </row>
    <row r="1019" spans="2:2" x14ac:dyDescent="0.2">
      <c r="B1019" s="734"/>
    </row>
    <row r="1020" spans="2:2" x14ac:dyDescent="0.2">
      <c r="B1020" s="734"/>
    </row>
    <row r="1021" spans="2:2" x14ac:dyDescent="0.2">
      <c r="B1021" s="734"/>
    </row>
    <row r="1022" spans="2:2" x14ac:dyDescent="0.2">
      <c r="B1022" s="734"/>
    </row>
    <row r="1023" spans="2:2" x14ac:dyDescent="0.2">
      <c r="B1023" s="734"/>
    </row>
    <row r="1024" spans="2:2" x14ac:dyDescent="0.2">
      <c r="B1024" s="734"/>
    </row>
    <row r="1025" spans="2:2" x14ac:dyDescent="0.2">
      <c r="B1025" s="734"/>
    </row>
    <row r="1026" spans="2:2" x14ac:dyDescent="0.2">
      <c r="B1026" s="734"/>
    </row>
    <row r="1027" spans="2:2" x14ac:dyDescent="0.2">
      <c r="B1027" s="734"/>
    </row>
    <row r="1028" spans="2:2" x14ac:dyDescent="0.2">
      <c r="B1028" s="734"/>
    </row>
    <row r="1029" spans="2:2" x14ac:dyDescent="0.2">
      <c r="B1029" s="734"/>
    </row>
    <row r="1030" spans="2:2" x14ac:dyDescent="0.2">
      <c r="B1030" s="734"/>
    </row>
    <row r="1031" spans="2:2" x14ac:dyDescent="0.2">
      <c r="B1031" s="734"/>
    </row>
    <row r="1032" spans="2:2" x14ac:dyDescent="0.2">
      <c r="B1032" s="734"/>
    </row>
    <row r="1033" spans="2:2" x14ac:dyDescent="0.2">
      <c r="B1033" s="734"/>
    </row>
    <row r="1034" spans="2:2" x14ac:dyDescent="0.2">
      <c r="B1034" s="734"/>
    </row>
    <row r="1035" spans="2:2" x14ac:dyDescent="0.2">
      <c r="B1035" s="734"/>
    </row>
    <row r="1036" spans="2:2" x14ac:dyDescent="0.2">
      <c r="B1036" s="734"/>
    </row>
    <row r="1037" spans="2:2" x14ac:dyDescent="0.2">
      <c r="B1037" s="734"/>
    </row>
    <row r="1038" spans="2:2" x14ac:dyDescent="0.2">
      <c r="B1038" s="734"/>
    </row>
    <row r="1039" spans="2:2" x14ac:dyDescent="0.2">
      <c r="B1039" s="734"/>
    </row>
    <row r="1040" spans="2:2" x14ac:dyDescent="0.2">
      <c r="B1040" s="734"/>
    </row>
    <row r="1041" spans="2:2" x14ac:dyDescent="0.2">
      <c r="B1041" s="734"/>
    </row>
    <row r="1042" spans="2:2" x14ac:dyDescent="0.2">
      <c r="B1042" s="734"/>
    </row>
    <row r="1043" spans="2:2" x14ac:dyDescent="0.2">
      <c r="B1043" s="734"/>
    </row>
    <row r="1044" spans="2:2" x14ac:dyDescent="0.2">
      <c r="B1044" s="734"/>
    </row>
    <row r="1045" spans="2:2" x14ac:dyDescent="0.2">
      <c r="B1045" s="734"/>
    </row>
    <row r="1046" spans="2:2" x14ac:dyDescent="0.2">
      <c r="B1046" s="734"/>
    </row>
    <row r="1047" spans="2:2" x14ac:dyDescent="0.2">
      <c r="B1047" s="734"/>
    </row>
    <row r="1048" spans="2:2" x14ac:dyDescent="0.2">
      <c r="B1048" s="734"/>
    </row>
    <row r="1049" spans="2:2" x14ac:dyDescent="0.2">
      <c r="B1049" s="734"/>
    </row>
    <row r="1050" spans="2:2" x14ac:dyDescent="0.2">
      <c r="B1050" s="734"/>
    </row>
    <row r="1051" spans="2:2" x14ac:dyDescent="0.2">
      <c r="B1051" s="734"/>
    </row>
    <row r="1052" spans="2:2" x14ac:dyDescent="0.2">
      <c r="B1052" s="734"/>
    </row>
    <row r="1053" spans="2:2" x14ac:dyDescent="0.2">
      <c r="B1053" s="734"/>
    </row>
    <row r="1054" spans="2:2" x14ac:dyDescent="0.2">
      <c r="B1054" s="734"/>
    </row>
    <row r="1055" spans="2:2" x14ac:dyDescent="0.2">
      <c r="B1055" s="734"/>
    </row>
    <row r="1056" spans="2:2" x14ac:dyDescent="0.2">
      <c r="B1056" s="734"/>
    </row>
    <row r="1057" spans="2:2" x14ac:dyDescent="0.2">
      <c r="B1057" s="734"/>
    </row>
    <row r="1058" spans="2:2" x14ac:dyDescent="0.2">
      <c r="B1058" s="734"/>
    </row>
    <row r="1059" spans="2:2" x14ac:dyDescent="0.2">
      <c r="B1059" s="734"/>
    </row>
    <row r="1060" spans="2:2" x14ac:dyDescent="0.2">
      <c r="B1060" s="734"/>
    </row>
    <row r="1061" spans="2:2" x14ac:dyDescent="0.2">
      <c r="B1061" s="734"/>
    </row>
    <row r="1062" spans="2:2" x14ac:dyDescent="0.2">
      <c r="B1062" s="734"/>
    </row>
    <row r="1063" spans="2:2" x14ac:dyDescent="0.2">
      <c r="B1063" s="734"/>
    </row>
    <row r="1064" spans="2:2" x14ac:dyDescent="0.2">
      <c r="B1064" s="734"/>
    </row>
    <row r="1065" spans="2:2" x14ac:dyDescent="0.2">
      <c r="B1065" s="734"/>
    </row>
    <row r="1066" spans="2:2" x14ac:dyDescent="0.2">
      <c r="B1066" s="734"/>
    </row>
    <row r="1067" spans="2:2" x14ac:dyDescent="0.2">
      <c r="B1067" s="734"/>
    </row>
    <row r="1068" spans="2:2" x14ac:dyDescent="0.2">
      <c r="B1068" s="734"/>
    </row>
    <row r="1069" spans="2:2" x14ac:dyDescent="0.2">
      <c r="B1069" s="734"/>
    </row>
    <row r="1070" spans="2:2" x14ac:dyDescent="0.2">
      <c r="B1070" s="734"/>
    </row>
    <row r="1071" spans="2:2" x14ac:dyDescent="0.2">
      <c r="B1071" s="734"/>
    </row>
    <row r="1072" spans="2:2" x14ac:dyDescent="0.2">
      <c r="B1072" s="734"/>
    </row>
    <row r="1073" spans="2:2" x14ac:dyDescent="0.2">
      <c r="B1073" s="734"/>
    </row>
    <row r="1074" spans="2:2" x14ac:dyDescent="0.2">
      <c r="B1074" s="734"/>
    </row>
    <row r="1075" spans="2:2" x14ac:dyDescent="0.2">
      <c r="B1075" s="734"/>
    </row>
    <row r="1076" spans="2:2" x14ac:dyDescent="0.2">
      <c r="B1076" s="734"/>
    </row>
    <row r="1077" spans="2:2" x14ac:dyDescent="0.2">
      <c r="B1077" s="734"/>
    </row>
    <row r="1078" spans="2:2" x14ac:dyDescent="0.2">
      <c r="B1078" s="734"/>
    </row>
    <row r="1079" spans="2:2" x14ac:dyDescent="0.2">
      <c r="B1079" s="734"/>
    </row>
    <row r="1080" spans="2:2" x14ac:dyDescent="0.2">
      <c r="B1080" s="734"/>
    </row>
    <row r="1081" spans="2:2" x14ac:dyDescent="0.2">
      <c r="B1081" s="734"/>
    </row>
    <row r="1082" spans="2:2" x14ac:dyDescent="0.2">
      <c r="B1082" s="734"/>
    </row>
    <row r="1083" spans="2:2" x14ac:dyDescent="0.2">
      <c r="B1083" s="734"/>
    </row>
    <row r="1084" spans="2:2" x14ac:dyDescent="0.2">
      <c r="B1084" s="734"/>
    </row>
    <row r="1085" spans="2:2" x14ac:dyDescent="0.2">
      <c r="B1085" s="734"/>
    </row>
    <row r="1086" spans="2:2" x14ac:dyDescent="0.2">
      <c r="B1086" s="734"/>
    </row>
    <row r="1087" spans="2:2" x14ac:dyDescent="0.2">
      <c r="B1087" s="734"/>
    </row>
    <row r="1088" spans="2:2" x14ac:dyDescent="0.2">
      <c r="B1088" s="734"/>
    </row>
    <row r="1089" spans="2:2" x14ac:dyDescent="0.2">
      <c r="B1089" s="734"/>
    </row>
    <row r="1090" spans="2:2" x14ac:dyDescent="0.2">
      <c r="B1090" s="734"/>
    </row>
    <row r="1091" spans="2:2" x14ac:dyDescent="0.2">
      <c r="B1091" s="734"/>
    </row>
    <row r="1092" spans="2:2" x14ac:dyDescent="0.2">
      <c r="B1092" s="734"/>
    </row>
    <row r="1093" spans="2:2" x14ac:dyDescent="0.2">
      <c r="B1093" s="734"/>
    </row>
    <row r="1094" spans="2:2" x14ac:dyDescent="0.2">
      <c r="B1094" s="734"/>
    </row>
    <row r="1095" spans="2:2" x14ac:dyDescent="0.2">
      <c r="B1095" s="734"/>
    </row>
    <row r="1096" spans="2:2" x14ac:dyDescent="0.2">
      <c r="B1096" s="734"/>
    </row>
    <row r="1097" spans="2:2" x14ac:dyDescent="0.2">
      <c r="B1097" s="734"/>
    </row>
    <row r="1098" spans="2:2" x14ac:dyDescent="0.2">
      <c r="B1098" s="734"/>
    </row>
    <row r="1099" spans="2:2" x14ac:dyDescent="0.2">
      <c r="B1099" s="734"/>
    </row>
    <row r="1100" spans="2:2" x14ac:dyDescent="0.2">
      <c r="B1100" s="734"/>
    </row>
    <row r="1101" spans="2:2" x14ac:dyDescent="0.2">
      <c r="B1101" s="734"/>
    </row>
    <row r="1102" spans="2:2" x14ac:dyDescent="0.2">
      <c r="B1102" s="734"/>
    </row>
    <row r="1103" spans="2:2" x14ac:dyDescent="0.2">
      <c r="B1103" s="734"/>
    </row>
    <row r="1104" spans="2:2" x14ac:dyDescent="0.2">
      <c r="B1104" s="734"/>
    </row>
    <row r="1105" spans="2:2" x14ac:dyDescent="0.2">
      <c r="B1105" s="734"/>
    </row>
    <row r="1106" spans="2:2" x14ac:dyDescent="0.2">
      <c r="B1106" s="734"/>
    </row>
    <row r="1107" spans="2:2" x14ac:dyDescent="0.2">
      <c r="B1107" s="734"/>
    </row>
    <row r="1108" spans="2:2" x14ac:dyDescent="0.2">
      <c r="B1108" s="734"/>
    </row>
    <row r="1109" spans="2:2" x14ac:dyDescent="0.2">
      <c r="B1109" s="734"/>
    </row>
    <row r="1110" spans="2:2" x14ac:dyDescent="0.2">
      <c r="B1110" s="734"/>
    </row>
    <row r="1111" spans="2:2" x14ac:dyDescent="0.2">
      <c r="B1111" s="734"/>
    </row>
    <row r="1112" spans="2:2" x14ac:dyDescent="0.2">
      <c r="B1112" s="734"/>
    </row>
    <row r="1113" spans="2:2" x14ac:dyDescent="0.2">
      <c r="B1113" s="734"/>
    </row>
    <row r="1114" spans="2:2" x14ac:dyDescent="0.2">
      <c r="B1114" s="734"/>
    </row>
    <row r="1115" spans="2:2" x14ac:dyDescent="0.2">
      <c r="B1115" s="734"/>
    </row>
    <row r="1116" spans="2:2" x14ac:dyDescent="0.2">
      <c r="B1116" s="734"/>
    </row>
    <row r="1117" spans="2:2" x14ac:dyDescent="0.2">
      <c r="B1117" s="734"/>
    </row>
    <row r="1118" spans="2:2" x14ac:dyDescent="0.2">
      <c r="B1118" s="734"/>
    </row>
    <row r="1119" spans="2:2" x14ac:dyDescent="0.2">
      <c r="B1119" s="734"/>
    </row>
    <row r="1120" spans="2:2" x14ac:dyDescent="0.2">
      <c r="B1120" s="734"/>
    </row>
    <row r="1121" spans="2:2" x14ac:dyDescent="0.2">
      <c r="B1121" s="734"/>
    </row>
    <row r="1122" spans="2:2" x14ac:dyDescent="0.2">
      <c r="B1122" s="734"/>
    </row>
    <row r="1123" spans="2:2" x14ac:dyDescent="0.2">
      <c r="B1123" s="734"/>
    </row>
    <row r="1124" spans="2:2" x14ac:dyDescent="0.2">
      <c r="B1124" s="734"/>
    </row>
    <row r="1125" spans="2:2" x14ac:dyDescent="0.2">
      <c r="B1125" s="734"/>
    </row>
    <row r="1126" spans="2:2" x14ac:dyDescent="0.2">
      <c r="B1126" s="734"/>
    </row>
    <row r="1127" spans="2:2" x14ac:dyDescent="0.2">
      <c r="B1127" s="734"/>
    </row>
    <row r="1128" spans="2:2" x14ac:dyDescent="0.2">
      <c r="B1128" s="734"/>
    </row>
    <row r="1129" spans="2:2" x14ac:dyDescent="0.2">
      <c r="B1129" s="734"/>
    </row>
    <row r="1130" spans="2:2" x14ac:dyDescent="0.2">
      <c r="B1130" s="734"/>
    </row>
    <row r="1131" spans="2:2" x14ac:dyDescent="0.2">
      <c r="B1131" s="734"/>
    </row>
    <row r="1132" spans="2:2" x14ac:dyDescent="0.2">
      <c r="B1132" s="734"/>
    </row>
    <row r="1133" spans="2:2" x14ac:dyDescent="0.2">
      <c r="B1133" s="734"/>
    </row>
    <row r="1134" spans="2:2" x14ac:dyDescent="0.2">
      <c r="B1134" s="734"/>
    </row>
    <row r="1135" spans="2:2" x14ac:dyDescent="0.2">
      <c r="B1135" s="734"/>
    </row>
    <row r="1136" spans="2:2" x14ac:dyDescent="0.2">
      <c r="B1136" s="734"/>
    </row>
    <row r="1137" spans="2:2" x14ac:dyDescent="0.2">
      <c r="B1137" s="734"/>
    </row>
    <row r="1138" spans="2:2" x14ac:dyDescent="0.2">
      <c r="B1138" s="734"/>
    </row>
    <row r="1139" spans="2:2" x14ac:dyDescent="0.2">
      <c r="B1139" s="734"/>
    </row>
    <row r="1140" spans="2:2" x14ac:dyDescent="0.2">
      <c r="B1140" s="734"/>
    </row>
    <row r="1141" spans="2:2" x14ac:dyDescent="0.2">
      <c r="B1141" s="734"/>
    </row>
    <row r="1142" spans="2:2" x14ac:dyDescent="0.2">
      <c r="B1142" s="734"/>
    </row>
    <row r="1143" spans="2:2" x14ac:dyDescent="0.2">
      <c r="B1143" s="734"/>
    </row>
    <row r="1144" spans="2:2" x14ac:dyDescent="0.2">
      <c r="B1144" s="734"/>
    </row>
    <row r="1145" spans="2:2" x14ac:dyDescent="0.2">
      <c r="B1145" s="734"/>
    </row>
    <row r="1146" spans="2:2" x14ac:dyDescent="0.2">
      <c r="B1146" s="734"/>
    </row>
    <row r="1147" spans="2:2" x14ac:dyDescent="0.2">
      <c r="B1147" s="734"/>
    </row>
    <row r="1148" spans="2:2" x14ac:dyDescent="0.2">
      <c r="B1148" s="734"/>
    </row>
    <row r="1149" spans="2:2" x14ac:dyDescent="0.2">
      <c r="B1149" s="734"/>
    </row>
    <row r="1150" spans="2:2" x14ac:dyDescent="0.2">
      <c r="B1150" s="734"/>
    </row>
    <row r="1151" spans="2:2" x14ac:dyDescent="0.2">
      <c r="B1151" s="734"/>
    </row>
    <row r="1152" spans="2:2" x14ac:dyDescent="0.2">
      <c r="B1152" s="734"/>
    </row>
    <row r="1153" spans="2:2" x14ac:dyDescent="0.2">
      <c r="B1153" s="734"/>
    </row>
    <row r="1154" spans="2:2" x14ac:dyDescent="0.2">
      <c r="B1154" s="734"/>
    </row>
    <row r="1155" spans="2:2" x14ac:dyDescent="0.2">
      <c r="B1155" s="734"/>
    </row>
    <row r="1156" spans="2:2" x14ac:dyDescent="0.2">
      <c r="B1156" s="734"/>
    </row>
    <row r="1157" spans="2:2" x14ac:dyDescent="0.2">
      <c r="B1157" s="734"/>
    </row>
    <row r="1158" spans="2:2" x14ac:dyDescent="0.2">
      <c r="B1158" s="734"/>
    </row>
    <row r="1159" spans="2:2" x14ac:dyDescent="0.2">
      <c r="B1159" s="734"/>
    </row>
    <row r="1160" spans="2:2" x14ac:dyDescent="0.2">
      <c r="B1160" s="734"/>
    </row>
    <row r="1161" spans="2:2" x14ac:dyDescent="0.2">
      <c r="B1161" s="734"/>
    </row>
    <row r="1162" spans="2:2" x14ac:dyDescent="0.2">
      <c r="B1162" s="734"/>
    </row>
    <row r="1163" spans="2:2" x14ac:dyDescent="0.2">
      <c r="B1163" s="734"/>
    </row>
    <row r="1164" spans="2:2" x14ac:dyDescent="0.2">
      <c r="B1164" s="734"/>
    </row>
    <row r="1165" spans="2:2" x14ac:dyDescent="0.2">
      <c r="B1165" s="734"/>
    </row>
    <row r="1166" spans="2:2" x14ac:dyDescent="0.2">
      <c r="B1166" s="734"/>
    </row>
    <row r="1167" spans="2:2" x14ac:dyDescent="0.2">
      <c r="B1167" s="734"/>
    </row>
    <row r="1168" spans="2:2" x14ac:dyDescent="0.2">
      <c r="B1168" s="734"/>
    </row>
    <row r="1169" spans="2:2" x14ac:dyDescent="0.2">
      <c r="B1169" s="734"/>
    </row>
    <row r="1170" spans="2:2" x14ac:dyDescent="0.2">
      <c r="B1170" s="734"/>
    </row>
    <row r="1171" spans="2:2" x14ac:dyDescent="0.2">
      <c r="B1171" s="734"/>
    </row>
    <row r="1172" spans="2:2" x14ac:dyDescent="0.2">
      <c r="B1172" s="734"/>
    </row>
    <row r="1173" spans="2:2" x14ac:dyDescent="0.2">
      <c r="B1173" s="734"/>
    </row>
    <row r="1174" spans="2:2" x14ac:dyDescent="0.2">
      <c r="B1174" s="734"/>
    </row>
    <row r="1175" spans="2:2" x14ac:dyDescent="0.2">
      <c r="B1175" s="734"/>
    </row>
    <row r="1176" spans="2:2" x14ac:dyDescent="0.2">
      <c r="B1176" s="734"/>
    </row>
    <row r="1177" spans="2:2" x14ac:dyDescent="0.2">
      <c r="B1177" s="734"/>
    </row>
    <row r="1178" spans="2:2" x14ac:dyDescent="0.2">
      <c r="B1178" s="734"/>
    </row>
    <row r="1179" spans="2:2" x14ac:dyDescent="0.2">
      <c r="B1179" s="734"/>
    </row>
    <row r="1180" spans="2:2" x14ac:dyDescent="0.2">
      <c r="B1180" s="734"/>
    </row>
    <row r="1181" spans="2:2" x14ac:dyDescent="0.2">
      <c r="B1181" s="734"/>
    </row>
    <row r="1182" spans="2:2" x14ac:dyDescent="0.2">
      <c r="B1182" s="734"/>
    </row>
    <row r="1183" spans="2:2" x14ac:dyDescent="0.2">
      <c r="B1183" s="734"/>
    </row>
    <row r="1184" spans="2:2" x14ac:dyDescent="0.2">
      <c r="B1184" s="734"/>
    </row>
    <row r="1185" spans="2:2" x14ac:dyDescent="0.2">
      <c r="B1185" s="734"/>
    </row>
    <row r="1186" spans="2:2" x14ac:dyDescent="0.2">
      <c r="B1186" s="734"/>
    </row>
    <row r="1187" spans="2:2" x14ac:dyDescent="0.2">
      <c r="B1187" s="734"/>
    </row>
    <row r="1188" spans="2:2" x14ac:dyDescent="0.2">
      <c r="B1188" s="734"/>
    </row>
    <row r="1189" spans="2:2" x14ac:dyDescent="0.2">
      <c r="B1189" s="734"/>
    </row>
    <row r="1190" spans="2:2" x14ac:dyDescent="0.2">
      <c r="B1190" s="734"/>
    </row>
    <row r="1191" spans="2:2" x14ac:dyDescent="0.2">
      <c r="B1191" s="734"/>
    </row>
    <row r="1192" spans="2:2" x14ac:dyDescent="0.2">
      <c r="B1192" s="734"/>
    </row>
    <row r="1193" spans="2:2" x14ac:dyDescent="0.2">
      <c r="B1193" s="734"/>
    </row>
    <row r="1194" spans="2:2" x14ac:dyDescent="0.2">
      <c r="B1194" s="734"/>
    </row>
    <row r="1195" spans="2:2" x14ac:dyDescent="0.2">
      <c r="B1195" s="734"/>
    </row>
    <row r="1196" spans="2:2" x14ac:dyDescent="0.2">
      <c r="B1196" s="734"/>
    </row>
    <row r="1197" spans="2:2" x14ac:dyDescent="0.2">
      <c r="B1197" s="734"/>
    </row>
    <row r="1198" spans="2:2" x14ac:dyDescent="0.2">
      <c r="B1198" s="734"/>
    </row>
    <row r="1199" spans="2:2" x14ac:dyDescent="0.2">
      <c r="B1199" s="734"/>
    </row>
    <row r="1200" spans="2:2" x14ac:dyDescent="0.2">
      <c r="B1200" s="734"/>
    </row>
    <row r="1201" spans="2:2" x14ac:dyDescent="0.2">
      <c r="B1201" s="734"/>
    </row>
    <row r="1202" spans="2:2" x14ac:dyDescent="0.2">
      <c r="B1202" s="734"/>
    </row>
    <row r="1203" spans="2:2" x14ac:dyDescent="0.2">
      <c r="B1203" s="734"/>
    </row>
    <row r="1204" spans="2:2" x14ac:dyDescent="0.2">
      <c r="B1204" s="734"/>
    </row>
    <row r="1205" spans="2:2" x14ac:dyDescent="0.2">
      <c r="B1205" s="734"/>
    </row>
    <row r="1206" spans="2:2" x14ac:dyDescent="0.2">
      <c r="B1206" s="734"/>
    </row>
    <row r="1207" spans="2:2" x14ac:dyDescent="0.2">
      <c r="B1207" s="734"/>
    </row>
    <row r="1208" spans="2:2" x14ac:dyDescent="0.2">
      <c r="B1208" s="734"/>
    </row>
    <row r="1209" spans="2:2" x14ac:dyDescent="0.2">
      <c r="B1209" s="734"/>
    </row>
    <row r="1210" spans="2:2" x14ac:dyDescent="0.2">
      <c r="B1210" s="734"/>
    </row>
    <row r="1211" spans="2:2" x14ac:dyDescent="0.2">
      <c r="B1211" s="734"/>
    </row>
    <row r="1212" spans="2:2" x14ac:dyDescent="0.2">
      <c r="B1212" s="734"/>
    </row>
    <row r="1213" spans="2:2" x14ac:dyDescent="0.2">
      <c r="B1213" s="734"/>
    </row>
    <row r="1214" spans="2:2" x14ac:dyDescent="0.2">
      <c r="B1214" s="734"/>
    </row>
    <row r="1215" spans="2:2" x14ac:dyDescent="0.2">
      <c r="B1215" s="734"/>
    </row>
    <row r="1216" spans="2:2" x14ac:dyDescent="0.2">
      <c r="B1216" s="734"/>
    </row>
    <row r="1217" spans="2:2" x14ac:dyDescent="0.2">
      <c r="B1217" s="734"/>
    </row>
    <row r="1218" spans="2:2" x14ac:dyDescent="0.2">
      <c r="B1218" s="734"/>
    </row>
    <row r="1219" spans="2:2" x14ac:dyDescent="0.2">
      <c r="B1219" s="734"/>
    </row>
    <row r="1220" spans="2:2" x14ac:dyDescent="0.2">
      <c r="B1220" s="734"/>
    </row>
    <row r="1221" spans="2:2" x14ac:dyDescent="0.2">
      <c r="B1221" s="734"/>
    </row>
    <row r="1222" spans="2:2" x14ac:dyDescent="0.2">
      <c r="B1222" s="734"/>
    </row>
    <row r="1223" spans="2:2" x14ac:dyDescent="0.2">
      <c r="B1223" s="734"/>
    </row>
    <row r="1224" spans="2:2" x14ac:dyDescent="0.2">
      <c r="B1224" s="734"/>
    </row>
    <row r="1225" spans="2:2" x14ac:dyDescent="0.2">
      <c r="B1225" s="734"/>
    </row>
    <row r="1226" spans="2:2" x14ac:dyDescent="0.2">
      <c r="B1226" s="734"/>
    </row>
    <row r="1227" spans="2:2" x14ac:dyDescent="0.2">
      <c r="B1227" s="734"/>
    </row>
    <row r="1228" spans="2:2" x14ac:dyDescent="0.2">
      <c r="B1228" s="734"/>
    </row>
    <row r="1229" spans="2:2" x14ac:dyDescent="0.2">
      <c r="B1229" s="734"/>
    </row>
    <row r="1230" spans="2:2" x14ac:dyDescent="0.2">
      <c r="B1230" s="734"/>
    </row>
    <row r="1231" spans="2:2" x14ac:dyDescent="0.2">
      <c r="B1231" s="734"/>
    </row>
    <row r="1232" spans="2:2" x14ac:dyDescent="0.2">
      <c r="B1232" s="734"/>
    </row>
    <row r="1233" spans="2:2" x14ac:dyDescent="0.2">
      <c r="B1233" s="734"/>
    </row>
    <row r="1234" spans="2:2" x14ac:dyDescent="0.2">
      <c r="B1234" s="734"/>
    </row>
    <row r="1235" spans="2:2" x14ac:dyDescent="0.2">
      <c r="B1235" s="734"/>
    </row>
    <row r="1236" spans="2:2" x14ac:dyDescent="0.2">
      <c r="B1236" s="734"/>
    </row>
  </sheetData>
  <sheetProtection algorithmName="SHA-512" hashValue="44PZRamkGl6I0OosCkWGHGTcPh0kJ/5ZCxblQX4xfyj+cFR902rm9sLgsy0hfziK6HgRSlBfzYzFM6ou4S9kkg==" saltValue="JvH4PfDokyRBRa7sjdCpmQ==" spinCount="100000" sheet="1" objects="1" scenarios="1"/>
  <sortState xmlns:xlrd2="http://schemas.microsoft.com/office/spreadsheetml/2017/richdata2" ref="A4:JA186">
    <sortCondition ref="A4:A18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794C-0E10-4A81-992F-F018F1BB7EF7}">
  <sheetPr codeName="Sheet11"/>
  <dimension ref="A1:V357"/>
  <sheetViews>
    <sheetView topLeftCell="Q1" workbookViewId="0">
      <pane ySplit="2" topLeftCell="A123" activePane="bottomLeft" state="frozen"/>
      <selection activeCell="D1" sqref="D1"/>
      <selection pane="bottomLeft" activeCell="U173" sqref="U173"/>
    </sheetView>
  </sheetViews>
  <sheetFormatPr defaultColWidth="11.5703125" defaultRowHeight="12.75" x14ac:dyDescent="0.2"/>
  <cols>
    <col min="1" max="1" width="11.5703125" style="732" bestFit="1" customWidth="1"/>
    <col min="2" max="2" width="12.28515625" style="732" bestFit="1" customWidth="1"/>
    <col min="3" max="3" width="15.42578125" style="732" bestFit="1" customWidth="1"/>
    <col min="4" max="4" width="15.28515625" style="732" bestFit="1" customWidth="1"/>
    <col min="5" max="5" width="13.5703125" style="732" bestFit="1" customWidth="1"/>
    <col min="6" max="6" width="22.42578125" style="732" bestFit="1" customWidth="1"/>
    <col min="7" max="7" width="10.42578125" style="732" bestFit="1" customWidth="1"/>
    <col min="8" max="8" width="17.5703125" style="732" bestFit="1" customWidth="1"/>
    <col min="9" max="9" width="10.7109375" style="732" bestFit="1" customWidth="1"/>
    <col min="10" max="10" width="19" style="732" bestFit="1" customWidth="1"/>
    <col min="11" max="11" width="14.140625" style="732" bestFit="1" customWidth="1"/>
    <col min="12" max="12" width="16" style="732" bestFit="1" customWidth="1"/>
    <col min="13" max="13" width="10.7109375" style="732" bestFit="1" customWidth="1"/>
    <col min="14" max="15" width="22" style="732" bestFit="1" customWidth="1"/>
    <col min="16" max="16" width="16.85546875" style="732" bestFit="1" customWidth="1"/>
    <col min="17" max="17" width="22.7109375" style="732" bestFit="1" customWidth="1"/>
    <col min="18" max="18" width="27.140625" style="732" bestFit="1" customWidth="1"/>
    <col min="19" max="19" width="24.28515625" style="732" bestFit="1" customWidth="1"/>
    <col min="20" max="20" width="14" style="732" bestFit="1" customWidth="1"/>
    <col min="21" max="21" width="26.42578125" style="732" bestFit="1" customWidth="1"/>
    <col min="22" max="22" width="29.28515625" style="732" bestFit="1" customWidth="1"/>
    <col min="23" max="16384" width="11.5703125" style="732"/>
  </cols>
  <sheetData>
    <row r="1" spans="1:22" x14ac:dyDescent="0.2">
      <c r="A1" s="732">
        <v>1</v>
      </c>
      <c r="B1" s="732">
        <v>2</v>
      </c>
      <c r="C1" s="732">
        <v>3</v>
      </c>
      <c r="D1" s="732">
        <v>4</v>
      </c>
      <c r="E1" s="732">
        <v>5</v>
      </c>
      <c r="F1" s="732">
        <v>6</v>
      </c>
      <c r="G1" s="732">
        <v>7</v>
      </c>
      <c r="H1" s="732">
        <v>8</v>
      </c>
      <c r="I1" s="732">
        <v>9</v>
      </c>
      <c r="J1" s="732">
        <v>10</v>
      </c>
      <c r="K1" s="732">
        <v>11</v>
      </c>
      <c r="L1" s="732">
        <v>12</v>
      </c>
      <c r="M1" s="732">
        <v>13</v>
      </c>
      <c r="N1" s="732">
        <v>14</v>
      </c>
      <c r="O1" s="732">
        <v>15</v>
      </c>
    </row>
    <row r="2" spans="1:22" s="733" customFormat="1" ht="15" x14ac:dyDescent="0.25">
      <c r="A2" s="733" t="s">
        <v>124</v>
      </c>
      <c r="B2" s="733" t="s">
        <v>123</v>
      </c>
      <c r="C2" s="733" t="s">
        <v>447</v>
      </c>
      <c r="D2" s="733" t="s">
        <v>597</v>
      </c>
      <c r="E2" s="733" t="s">
        <v>598</v>
      </c>
      <c r="F2" s="733" t="s">
        <v>599</v>
      </c>
      <c r="G2" s="733" t="s">
        <v>600</v>
      </c>
      <c r="H2" s="733" t="s">
        <v>601</v>
      </c>
      <c r="I2" s="733" t="s">
        <v>602</v>
      </c>
      <c r="J2" s="733" t="s">
        <v>603</v>
      </c>
      <c r="K2" s="733" t="s">
        <v>604</v>
      </c>
      <c r="L2" s="733" t="s">
        <v>605</v>
      </c>
      <c r="M2" s="733" t="s">
        <v>606</v>
      </c>
      <c r="N2" s="733" t="s">
        <v>874</v>
      </c>
      <c r="O2" s="733" t="s">
        <v>875</v>
      </c>
      <c r="P2" s="733" t="s">
        <v>876</v>
      </c>
      <c r="Q2" s="733" t="s">
        <v>877</v>
      </c>
      <c r="R2" s="733" t="s">
        <v>878</v>
      </c>
      <c r="S2" s="733" t="s">
        <v>879</v>
      </c>
      <c r="T2" s="733" t="s">
        <v>880</v>
      </c>
      <c r="U2" s="733" t="s">
        <v>881</v>
      </c>
      <c r="V2" s="733" t="s">
        <v>882</v>
      </c>
    </row>
    <row r="3" spans="1:22" x14ac:dyDescent="0.2">
      <c r="A3" s="732">
        <v>0</v>
      </c>
      <c r="B3" s="732">
        <v>0</v>
      </c>
      <c r="C3" s="732">
        <v>0</v>
      </c>
      <c r="D3" s="732">
        <v>0</v>
      </c>
      <c r="E3" s="732">
        <v>0</v>
      </c>
      <c r="F3" s="732">
        <v>8953</v>
      </c>
      <c r="G3" s="732">
        <v>0</v>
      </c>
      <c r="H3" s="732">
        <v>0</v>
      </c>
      <c r="I3" s="732">
        <v>0</v>
      </c>
      <c r="J3" s="732">
        <v>0</v>
      </c>
      <c r="K3" s="732">
        <v>0</v>
      </c>
      <c r="L3" s="732">
        <v>0</v>
      </c>
      <c r="M3" s="732">
        <v>0</v>
      </c>
      <c r="N3" s="732">
        <v>0</v>
      </c>
      <c r="O3" s="732">
        <v>0</v>
      </c>
      <c r="P3" s="732">
        <v>0</v>
      </c>
      <c r="Q3" s="732">
        <v>0</v>
      </c>
      <c r="R3" s="732">
        <v>0</v>
      </c>
      <c r="S3" s="732">
        <v>1</v>
      </c>
      <c r="T3" s="732">
        <v>0</v>
      </c>
      <c r="U3" s="732">
        <v>0</v>
      </c>
      <c r="V3" s="732">
        <v>0</v>
      </c>
    </row>
    <row r="4" spans="1:22" x14ac:dyDescent="0.2">
      <c r="A4" s="732">
        <v>3801</v>
      </c>
      <c r="B4" s="732">
        <v>31709</v>
      </c>
      <c r="C4" s="732">
        <v>9</v>
      </c>
      <c r="D4" s="732">
        <v>9121726</v>
      </c>
      <c r="E4" s="732">
        <v>10367</v>
      </c>
      <c r="F4" s="732">
        <v>8953</v>
      </c>
      <c r="G4" s="732">
        <v>10678</v>
      </c>
      <c r="H4" s="732">
        <v>11459</v>
      </c>
      <c r="I4" s="732">
        <v>10678</v>
      </c>
      <c r="J4" s="732">
        <v>9121726</v>
      </c>
      <c r="K4" s="732">
        <v>10367</v>
      </c>
      <c r="L4" s="732">
        <v>9395377</v>
      </c>
      <c r="M4" s="732">
        <v>9161405</v>
      </c>
      <c r="N4" s="732">
        <v>10678</v>
      </c>
      <c r="O4" s="732">
        <v>10071</v>
      </c>
      <c r="P4" s="732">
        <v>8749630</v>
      </c>
      <c r="Q4" s="732">
        <v>9121726</v>
      </c>
      <c r="S4" s="732">
        <v>1</v>
      </c>
      <c r="T4" s="732">
        <v>0</v>
      </c>
      <c r="U4" s="732">
        <v>9121726</v>
      </c>
      <c r="V4" s="732">
        <v>10071</v>
      </c>
    </row>
    <row r="5" spans="1:22" x14ac:dyDescent="0.2">
      <c r="A5" s="732">
        <v>13801</v>
      </c>
      <c r="B5" s="732">
        <v>31709</v>
      </c>
      <c r="C5" s="732">
        <v>9</v>
      </c>
      <c r="D5" s="732">
        <v>3705648</v>
      </c>
      <c r="E5" s="732">
        <v>9953</v>
      </c>
      <c r="F5" s="732">
        <v>8953</v>
      </c>
      <c r="G5" s="732">
        <v>10251</v>
      </c>
      <c r="H5" s="732">
        <v>11459</v>
      </c>
      <c r="I5" s="732">
        <v>10251</v>
      </c>
      <c r="J5" s="732">
        <v>3705648</v>
      </c>
      <c r="K5" s="732">
        <v>9953</v>
      </c>
      <c r="L5" s="732">
        <v>3816817</v>
      </c>
      <c r="M5" s="732">
        <v>3956940</v>
      </c>
      <c r="N5" s="732">
        <v>10251</v>
      </c>
      <c r="O5" s="732">
        <v>10158</v>
      </c>
      <c r="P5" s="732">
        <v>3538663</v>
      </c>
      <c r="Q5" s="732">
        <v>3705648</v>
      </c>
      <c r="S5" s="732">
        <v>1</v>
      </c>
      <c r="T5" s="732">
        <v>0</v>
      </c>
      <c r="U5" s="732">
        <v>3705648</v>
      </c>
      <c r="V5" s="732">
        <v>10158</v>
      </c>
    </row>
    <row r="6" spans="1:22" x14ac:dyDescent="0.2">
      <c r="A6" s="732">
        <v>14801</v>
      </c>
      <c r="B6" s="732">
        <v>31709</v>
      </c>
      <c r="C6" s="732">
        <v>9</v>
      </c>
      <c r="D6" s="732">
        <v>14771191</v>
      </c>
      <c r="E6" s="732">
        <v>11832</v>
      </c>
      <c r="F6" s="732">
        <v>8953</v>
      </c>
      <c r="G6" s="732">
        <v>12187</v>
      </c>
      <c r="H6" s="732">
        <v>11459</v>
      </c>
      <c r="I6" s="732">
        <v>11459</v>
      </c>
      <c r="J6" s="732">
        <v>14771191</v>
      </c>
      <c r="K6" s="732">
        <v>11832</v>
      </c>
      <c r="L6" s="732">
        <v>14771191</v>
      </c>
      <c r="M6" s="732">
        <v>14928598</v>
      </c>
      <c r="N6" s="732">
        <v>11832</v>
      </c>
      <c r="O6" s="732">
        <v>11755</v>
      </c>
      <c r="P6" s="732">
        <v>14145249</v>
      </c>
      <c r="Q6" s="732">
        <v>14771191</v>
      </c>
      <c r="S6" s="732">
        <v>1</v>
      </c>
      <c r="T6" s="732">
        <v>0</v>
      </c>
      <c r="U6" s="732">
        <v>14771191</v>
      </c>
      <c r="V6" s="732">
        <v>11755</v>
      </c>
    </row>
    <row r="7" spans="1:22" x14ac:dyDescent="0.2">
      <c r="A7" s="732">
        <v>14803</v>
      </c>
      <c r="B7" s="732">
        <v>31709</v>
      </c>
      <c r="C7" s="732">
        <v>9</v>
      </c>
      <c r="D7" s="732">
        <v>7789620</v>
      </c>
      <c r="E7" s="732">
        <v>10195</v>
      </c>
      <c r="F7" s="732">
        <v>8953</v>
      </c>
      <c r="G7" s="732">
        <v>10501</v>
      </c>
      <c r="H7" s="732">
        <v>11459</v>
      </c>
      <c r="I7" s="732">
        <v>10501</v>
      </c>
      <c r="J7" s="732">
        <v>7789620</v>
      </c>
      <c r="K7" s="732">
        <v>10195</v>
      </c>
      <c r="L7" s="732">
        <v>8023308</v>
      </c>
      <c r="M7" s="732">
        <v>8154517</v>
      </c>
      <c r="N7" s="732">
        <v>10501</v>
      </c>
      <c r="O7" s="732">
        <v>10358</v>
      </c>
      <c r="P7" s="732">
        <v>7496406</v>
      </c>
      <c r="Q7" s="732">
        <v>7789620</v>
      </c>
      <c r="S7" s="732">
        <v>1</v>
      </c>
      <c r="T7" s="732">
        <v>0</v>
      </c>
      <c r="U7" s="732">
        <v>7789620</v>
      </c>
      <c r="V7" s="732">
        <v>10358</v>
      </c>
    </row>
    <row r="8" spans="1:22" x14ac:dyDescent="0.2">
      <c r="A8" s="732">
        <v>14804</v>
      </c>
      <c r="B8" s="732">
        <v>31709</v>
      </c>
      <c r="C8" s="732">
        <v>9</v>
      </c>
      <c r="D8" s="732">
        <v>16729377</v>
      </c>
      <c r="E8" s="732">
        <v>9249</v>
      </c>
      <c r="F8" s="732">
        <v>8953</v>
      </c>
      <c r="G8" s="732">
        <v>9526</v>
      </c>
      <c r="H8" s="732">
        <v>11459</v>
      </c>
      <c r="I8" s="732">
        <v>9526</v>
      </c>
      <c r="J8" s="732">
        <v>16729377</v>
      </c>
      <c r="K8" s="732">
        <v>9249</v>
      </c>
      <c r="L8" s="732">
        <v>17447617</v>
      </c>
      <c r="M8" s="732">
        <v>17355141</v>
      </c>
      <c r="N8" s="732">
        <v>9526</v>
      </c>
      <c r="O8" s="732">
        <v>9646</v>
      </c>
      <c r="P8" s="732">
        <v>16012490</v>
      </c>
      <c r="Q8" s="732">
        <v>16729377</v>
      </c>
      <c r="S8" s="732">
        <v>1</v>
      </c>
      <c r="T8" s="732">
        <v>0</v>
      </c>
      <c r="U8" s="732">
        <v>16729377</v>
      </c>
      <c r="V8" s="732">
        <v>9646</v>
      </c>
    </row>
    <row r="9" spans="1:22" x14ac:dyDescent="0.2">
      <c r="A9" s="732">
        <v>15801</v>
      </c>
      <c r="B9" s="732">
        <v>31709</v>
      </c>
      <c r="C9" s="732">
        <v>9</v>
      </c>
      <c r="D9" s="732">
        <v>1583525</v>
      </c>
      <c r="E9" s="732">
        <v>13776</v>
      </c>
      <c r="F9" s="732">
        <v>8953</v>
      </c>
      <c r="G9" s="732">
        <v>14189</v>
      </c>
      <c r="H9" s="732">
        <v>11459</v>
      </c>
      <c r="I9" s="732">
        <v>11459</v>
      </c>
      <c r="J9" s="732">
        <v>1583525</v>
      </c>
      <c r="K9" s="732">
        <v>13776</v>
      </c>
      <c r="L9" s="732">
        <v>1583525</v>
      </c>
      <c r="M9" s="732">
        <v>1467996</v>
      </c>
      <c r="N9" s="732">
        <v>13776</v>
      </c>
      <c r="O9" s="732">
        <v>11842</v>
      </c>
      <c r="P9" s="732">
        <v>1511424</v>
      </c>
      <c r="Q9" s="732">
        <v>1583525</v>
      </c>
      <c r="S9" s="732">
        <v>1</v>
      </c>
      <c r="T9" s="732">
        <v>0</v>
      </c>
      <c r="U9" s="732">
        <v>1583525</v>
      </c>
      <c r="V9" s="732">
        <v>11842</v>
      </c>
    </row>
    <row r="10" spans="1:22" x14ac:dyDescent="0.2">
      <c r="A10" s="732">
        <v>15802</v>
      </c>
      <c r="B10" s="732">
        <v>31709</v>
      </c>
      <c r="C10" s="732">
        <v>9</v>
      </c>
      <c r="D10" s="732">
        <v>8158135</v>
      </c>
      <c r="E10" s="732">
        <v>11478</v>
      </c>
      <c r="F10" s="732">
        <v>8953</v>
      </c>
      <c r="G10" s="732">
        <v>11822</v>
      </c>
      <c r="H10" s="732">
        <v>11459</v>
      </c>
      <c r="I10" s="732">
        <v>11459</v>
      </c>
      <c r="J10" s="732">
        <v>8158135</v>
      </c>
      <c r="K10" s="732">
        <v>11478</v>
      </c>
      <c r="L10" s="732">
        <v>8210197</v>
      </c>
      <c r="M10" s="732">
        <v>8707763</v>
      </c>
      <c r="N10" s="732">
        <v>11478</v>
      </c>
      <c r="O10" s="732">
        <v>11551</v>
      </c>
      <c r="P10" s="732">
        <v>7848665</v>
      </c>
      <c r="Q10" s="732">
        <v>8158135</v>
      </c>
      <c r="S10" s="732">
        <v>1</v>
      </c>
      <c r="T10" s="732">
        <v>0</v>
      </c>
      <c r="U10" s="732">
        <v>8158135</v>
      </c>
      <c r="V10" s="732">
        <v>11551</v>
      </c>
    </row>
    <row r="11" spans="1:22" x14ac:dyDescent="0.2">
      <c r="A11" s="732">
        <v>15805</v>
      </c>
      <c r="B11" s="732">
        <v>31709</v>
      </c>
      <c r="C11" s="732">
        <v>9</v>
      </c>
      <c r="D11" s="732">
        <v>4695914</v>
      </c>
      <c r="E11" s="732">
        <v>10453</v>
      </c>
      <c r="F11" s="732">
        <v>8953</v>
      </c>
      <c r="G11" s="732">
        <v>10767</v>
      </c>
      <c r="H11" s="732">
        <v>11459</v>
      </c>
      <c r="I11" s="732">
        <v>10767</v>
      </c>
      <c r="J11" s="732">
        <v>4695914</v>
      </c>
      <c r="K11" s="732">
        <v>10453</v>
      </c>
      <c r="L11" s="732">
        <v>4836791</v>
      </c>
      <c r="M11" s="732">
        <v>4969216</v>
      </c>
      <c r="N11" s="732">
        <v>10767</v>
      </c>
      <c r="O11" s="732">
        <v>10425</v>
      </c>
      <c r="P11" s="732">
        <v>4475488</v>
      </c>
      <c r="Q11" s="732">
        <v>4695914</v>
      </c>
      <c r="S11" s="732">
        <v>1</v>
      </c>
      <c r="T11" s="732">
        <v>0</v>
      </c>
      <c r="U11" s="732">
        <v>4695914</v>
      </c>
      <c r="V11" s="732">
        <v>10425</v>
      </c>
    </row>
    <row r="12" spans="1:22" x14ac:dyDescent="0.2">
      <c r="A12" s="732">
        <v>15806</v>
      </c>
      <c r="B12" s="732">
        <v>31709</v>
      </c>
      <c r="C12" s="732">
        <v>9</v>
      </c>
      <c r="D12" s="732">
        <v>3532079</v>
      </c>
      <c r="E12" s="732">
        <v>11541</v>
      </c>
      <c r="F12" s="732">
        <v>8953</v>
      </c>
      <c r="G12" s="732">
        <v>11887</v>
      </c>
      <c r="H12" s="732">
        <v>11459</v>
      </c>
      <c r="I12" s="732">
        <v>11459</v>
      </c>
      <c r="J12" s="732">
        <v>3532079</v>
      </c>
      <c r="K12" s="732">
        <v>11541</v>
      </c>
      <c r="L12" s="732">
        <v>3624327</v>
      </c>
      <c r="M12" s="732">
        <v>3887453</v>
      </c>
      <c r="N12" s="732">
        <v>11541</v>
      </c>
      <c r="O12" s="732">
        <v>11842</v>
      </c>
      <c r="P12" s="732">
        <v>3362157</v>
      </c>
      <c r="Q12" s="732">
        <v>3532079</v>
      </c>
      <c r="S12" s="732">
        <v>1</v>
      </c>
      <c r="T12" s="732">
        <v>0</v>
      </c>
      <c r="U12" s="732">
        <v>3532079</v>
      </c>
      <c r="V12" s="732">
        <v>11842</v>
      </c>
    </row>
    <row r="13" spans="1:22" x14ac:dyDescent="0.2">
      <c r="A13" s="732">
        <v>15807</v>
      </c>
      <c r="B13" s="732">
        <v>31709</v>
      </c>
      <c r="C13" s="732">
        <v>9</v>
      </c>
      <c r="D13" s="732">
        <v>8388122</v>
      </c>
      <c r="E13" s="732">
        <v>11139</v>
      </c>
      <c r="F13" s="732">
        <v>8953</v>
      </c>
      <c r="G13" s="732">
        <v>11473</v>
      </c>
      <c r="H13" s="732">
        <v>11459</v>
      </c>
      <c r="I13" s="732">
        <v>11459</v>
      </c>
      <c r="J13" s="732">
        <v>8388122</v>
      </c>
      <c r="K13" s="732">
        <v>11139</v>
      </c>
      <c r="L13" s="732">
        <v>8629103</v>
      </c>
      <c r="M13" s="732">
        <v>8669715</v>
      </c>
      <c r="N13" s="732">
        <v>11459</v>
      </c>
      <c r="O13" s="732">
        <v>11071</v>
      </c>
      <c r="P13" s="732">
        <v>8044344</v>
      </c>
      <c r="Q13" s="732">
        <v>8388122</v>
      </c>
      <c r="S13" s="732">
        <v>1</v>
      </c>
      <c r="T13" s="732">
        <v>0</v>
      </c>
      <c r="U13" s="732">
        <v>8388122</v>
      </c>
      <c r="V13" s="732">
        <v>11071</v>
      </c>
    </row>
    <row r="14" spans="1:22" x14ac:dyDescent="0.2">
      <c r="A14" s="732">
        <v>15808</v>
      </c>
      <c r="B14" s="732">
        <v>31709</v>
      </c>
      <c r="C14" s="732">
        <v>9</v>
      </c>
      <c r="D14" s="732">
        <v>6944385</v>
      </c>
      <c r="E14" s="732">
        <v>12592</v>
      </c>
      <c r="F14" s="732">
        <v>8953</v>
      </c>
      <c r="G14" s="732">
        <v>12970</v>
      </c>
      <c r="H14" s="732">
        <v>11459</v>
      </c>
      <c r="I14" s="732">
        <v>11459</v>
      </c>
      <c r="J14" s="732">
        <v>6944385</v>
      </c>
      <c r="K14" s="732">
        <v>12592</v>
      </c>
      <c r="L14" s="732">
        <v>6944385</v>
      </c>
      <c r="M14" s="732">
        <v>6970214</v>
      </c>
      <c r="N14" s="732">
        <v>12592</v>
      </c>
      <c r="O14" s="732">
        <v>11842</v>
      </c>
      <c r="P14" s="732">
        <v>6624971</v>
      </c>
      <c r="Q14" s="732">
        <v>6944385</v>
      </c>
      <c r="S14" s="732">
        <v>1</v>
      </c>
      <c r="T14" s="732">
        <v>0</v>
      </c>
      <c r="U14" s="732">
        <v>6944385</v>
      </c>
      <c r="V14" s="732">
        <v>11842</v>
      </c>
    </row>
    <row r="15" spans="1:22" x14ac:dyDescent="0.2">
      <c r="A15" s="732">
        <v>15809</v>
      </c>
      <c r="B15" s="732">
        <v>31709</v>
      </c>
      <c r="C15" s="732">
        <v>9</v>
      </c>
      <c r="D15" s="732">
        <v>2470304</v>
      </c>
      <c r="E15" s="732">
        <v>10728</v>
      </c>
      <c r="F15" s="732">
        <v>8953</v>
      </c>
      <c r="G15" s="732">
        <v>11049</v>
      </c>
      <c r="H15" s="732">
        <v>11459</v>
      </c>
      <c r="I15" s="732">
        <v>11049</v>
      </c>
      <c r="J15" s="732">
        <v>2470304</v>
      </c>
      <c r="K15" s="732">
        <v>10728</v>
      </c>
      <c r="L15" s="732">
        <v>2544413</v>
      </c>
      <c r="M15" s="732">
        <v>2882160</v>
      </c>
      <c r="N15" s="732">
        <v>11049</v>
      </c>
      <c r="O15" s="732">
        <v>10979</v>
      </c>
      <c r="P15" s="732">
        <v>2355870</v>
      </c>
      <c r="Q15" s="732">
        <v>2470304</v>
      </c>
      <c r="S15" s="732">
        <v>1</v>
      </c>
      <c r="T15" s="732">
        <v>0</v>
      </c>
      <c r="U15" s="732">
        <v>2470304</v>
      </c>
      <c r="V15" s="732">
        <v>10979</v>
      </c>
    </row>
    <row r="16" spans="1:22" x14ac:dyDescent="0.2">
      <c r="A16" s="732">
        <v>15814</v>
      </c>
      <c r="B16" s="732">
        <v>31709</v>
      </c>
      <c r="C16" s="732">
        <v>9</v>
      </c>
      <c r="D16" s="732">
        <v>764869</v>
      </c>
      <c r="E16" s="732">
        <v>10938</v>
      </c>
      <c r="F16" s="732">
        <v>8953</v>
      </c>
      <c r="G16" s="732">
        <v>11266</v>
      </c>
      <c r="H16" s="732">
        <v>11459</v>
      </c>
      <c r="I16" s="732">
        <v>11266</v>
      </c>
      <c r="J16" s="732">
        <v>764869</v>
      </c>
      <c r="K16" s="732">
        <v>10938</v>
      </c>
      <c r="L16" s="732">
        <v>819556</v>
      </c>
      <c r="M16" s="732">
        <v>892832</v>
      </c>
      <c r="N16" s="732">
        <v>11266</v>
      </c>
      <c r="O16" s="732">
        <v>11720</v>
      </c>
      <c r="P16" s="732">
        <v>720156</v>
      </c>
      <c r="Q16" s="732">
        <v>764869</v>
      </c>
      <c r="S16" s="732">
        <v>1</v>
      </c>
      <c r="T16" s="732">
        <v>0</v>
      </c>
      <c r="U16" s="732">
        <v>764869</v>
      </c>
      <c r="V16" s="732">
        <v>11720</v>
      </c>
    </row>
    <row r="17" spans="1:22" x14ac:dyDescent="0.2">
      <c r="A17" s="732">
        <v>15815</v>
      </c>
      <c r="B17" s="732">
        <v>31709</v>
      </c>
      <c r="C17" s="732">
        <v>9</v>
      </c>
      <c r="D17" s="732">
        <v>6028858</v>
      </c>
      <c r="E17" s="732">
        <v>10221</v>
      </c>
      <c r="F17" s="732">
        <v>8953</v>
      </c>
      <c r="G17" s="732">
        <v>10528</v>
      </c>
      <c r="H17" s="732">
        <v>11459</v>
      </c>
      <c r="I17" s="732">
        <v>10528</v>
      </c>
      <c r="J17" s="732">
        <v>6028858</v>
      </c>
      <c r="K17" s="732">
        <v>10221</v>
      </c>
      <c r="L17" s="732">
        <v>6308157</v>
      </c>
      <c r="M17" s="732">
        <v>6193552</v>
      </c>
      <c r="N17" s="732">
        <v>10528</v>
      </c>
      <c r="O17" s="732">
        <v>10695</v>
      </c>
      <c r="P17" s="732">
        <v>5780225</v>
      </c>
      <c r="Q17" s="732">
        <v>6028858</v>
      </c>
      <c r="S17" s="732">
        <v>1</v>
      </c>
      <c r="T17" s="732">
        <v>0</v>
      </c>
      <c r="U17" s="732">
        <v>6028858</v>
      </c>
      <c r="V17" s="732">
        <v>10695</v>
      </c>
    </row>
    <row r="18" spans="1:22" x14ac:dyDescent="0.2">
      <c r="A18" s="732">
        <v>15822</v>
      </c>
      <c r="B18" s="732">
        <v>31709</v>
      </c>
      <c r="C18" s="732">
        <v>9</v>
      </c>
      <c r="D18" s="732">
        <v>59520294</v>
      </c>
      <c r="E18" s="732">
        <v>10507</v>
      </c>
      <c r="F18" s="732">
        <v>8953</v>
      </c>
      <c r="G18" s="732">
        <v>10822</v>
      </c>
      <c r="H18" s="732">
        <v>11459</v>
      </c>
      <c r="I18" s="732">
        <v>10822</v>
      </c>
      <c r="J18" s="732">
        <v>59520294</v>
      </c>
      <c r="K18" s="732">
        <v>10507</v>
      </c>
      <c r="L18" s="732">
        <v>61305902</v>
      </c>
      <c r="M18" s="732">
        <v>61954317</v>
      </c>
      <c r="N18" s="732">
        <v>10822</v>
      </c>
      <c r="O18" s="732">
        <v>10461</v>
      </c>
      <c r="P18" s="732">
        <v>57065428</v>
      </c>
      <c r="Q18" s="732">
        <v>59520294</v>
      </c>
      <c r="S18" s="732">
        <v>1</v>
      </c>
      <c r="T18" s="732">
        <v>0</v>
      </c>
      <c r="U18" s="732">
        <v>59520294</v>
      </c>
      <c r="V18" s="732">
        <v>10461</v>
      </c>
    </row>
    <row r="19" spans="1:22" x14ac:dyDescent="0.2">
      <c r="A19" s="732">
        <v>15825</v>
      </c>
      <c r="B19" s="732">
        <v>31709</v>
      </c>
      <c r="C19" s="732">
        <v>9</v>
      </c>
      <c r="D19" s="732">
        <v>2987945</v>
      </c>
      <c r="E19" s="732">
        <v>10634</v>
      </c>
      <c r="F19" s="732">
        <v>8953</v>
      </c>
      <c r="G19" s="732">
        <v>10953</v>
      </c>
      <c r="H19" s="732">
        <v>11459</v>
      </c>
      <c r="I19" s="732">
        <v>10953</v>
      </c>
      <c r="J19" s="732">
        <v>2987945</v>
      </c>
      <c r="K19" s="732">
        <v>10634</v>
      </c>
      <c r="L19" s="732">
        <v>3077583</v>
      </c>
      <c r="M19" s="732">
        <v>3140668</v>
      </c>
      <c r="N19" s="732">
        <v>10953</v>
      </c>
      <c r="O19" s="732">
        <v>10809</v>
      </c>
      <c r="P19" s="732">
        <v>2868004</v>
      </c>
      <c r="Q19" s="732">
        <v>2987945</v>
      </c>
      <c r="S19" s="732">
        <v>1</v>
      </c>
      <c r="T19" s="732">
        <v>0</v>
      </c>
      <c r="U19" s="732">
        <v>2987945</v>
      </c>
      <c r="V19" s="732">
        <v>10809</v>
      </c>
    </row>
    <row r="20" spans="1:22" x14ac:dyDescent="0.2">
      <c r="A20" s="732">
        <v>15827</v>
      </c>
      <c r="B20" s="732">
        <v>31709</v>
      </c>
      <c r="C20" s="732">
        <v>9</v>
      </c>
      <c r="D20" s="732">
        <v>30971133</v>
      </c>
      <c r="E20" s="732">
        <v>9960</v>
      </c>
      <c r="F20" s="732">
        <v>8953</v>
      </c>
      <c r="G20" s="732">
        <v>10259</v>
      </c>
      <c r="H20" s="732">
        <v>11459</v>
      </c>
      <c r="I20" s="732">
        <v>10259</v>
      </c>
      <c r="J20" s="732">
        <v>30971133</v>
      </c>
      <c r="K20" s="732">
        <v>9960</v>
      </c>
      <c r="L20" s="732">
        <v>31900267</v>
      </c>
      <c r="M20" s="732">
        <v>33595258</v>
      </c>
      <c r="N20" s="732">
        <v>10259</v>
      </c>
      <c r="O20" s="732">
        <v>10127</v>
      </c>
      <c r="P20" s="732">
        <v>30122865</v>
      </c>
      <c r="Q20" s="732">
        <v>30971133</v>
      </c>
      <c r="S20" s="732">
        <v>1</v>
      </c>
      <c r="T20" s="732">
        <v>0</v>
      </c>
      <c r="U20" s="732">
        <v>30971133</v>
      </c>
      <c r="V20" s="732">
        <v>10127</v>
      </c>
    </row>
    <row r="21" spans="1:22" x14ac:dyDescent="0.2">
      <c r="A21" s="732">
        <v>15828</v>
      </c>
      <c r="B21" s="732">
        <v>31709</v>
      </c>
      <c r="C21" s="732">
        <v>9</v>
      </c>
      <c r="D21" s="732">
        <v>44570566</v>
      </c>
      <c r="E21" s="732">
        <v>10485</v>
      </c>
      <c r="F21" s="732">
        <v>8953</v>
      </c>
      <c r="G21" s="732">
        <v>10799</v>
      </c>
      <c r="H21" s="732">
        <v>11459</v>
      </c>
      <c r="I21" s="732">
        <v>10799</v>
      </c>
      <c r="J21" s="732">
        <v>44570566</v>
      </c>
      <c r="K21" s="732">
        <v>10485</v>
      </c>
      <c r="L21" s="732">
        <v>46229375</v>
      </c>
      <c r="M21" s="732">
        <v>47424203</v>
      </c>
      <c r="N21" s="732">
        <v>10799</v>
      </c>
      <c r="O21" s="732">
        <v>10875</v>
      </c>
      <c r="P21" s="732">
        <v>42856007</v>
      </c>
      <c r="Q21" s="732">
        <v>44570566</v>
      </c>
      <c r="S21" s="732">
        <v>1</v>
      </c>
      <c r="T21" s="732">
        <v>0</v>
      </c>
      <c r="U21" s="732">
        <v>44570566</v>
      </c>
      <c r="V21" s="732">
        <v>10875</v>
      </c>
    </row>
    <row r="22" spans="1:22" x14ac:dyDescent="0.2">
      <c r="A22" s="732">
        <v>15830</v>
      </c>
      <c r="B22" s="732">
        <v>31709</v>
      </c>
      <c r="C22" s="732">
        <v>9</v>
      </c>
      <c r="D22" s="732">
        <v>29015502</v>
      </c>
      <c r="E22" s="732">
        <v>10605</v>
      </c>
      <c r="F22" s="732">
        <v>8953</v>
      </c>
      <c r="G22" s="732">
        <v>10924</v>
      </c>
      <c r="H22" s="732">
        <v>11459</v>
      </c>
      <c r="I22" s="732">
        <v>10924</v>
      </c>
      <c r="J22" s="732">
        <v>29015502</v>
      </c>
      <c r="K22" s="732">
        <v>10605</v>
      </c>
      <c r="L22" s="732">
        <v>29885967</v>
      </c>
      <c r="M22" s="732">
        <v>30260167</v>
      </c>
      <c r="N22" s="732">
        <v>10924</v>
      </c>
      <c r="O22" s="732">
        <v>10607</v>
      </c>
      <c r="P22" s="732">
        <v>27750943</v>
      </c>
      <c r="Q22" s="732">
        <v>29015502</v>
      </c>
      <c r="S22" s="732">
        <v>1</v>
      </c>
      <c r="T22" s="732">
        <v>0</v>
      </c>
      <c r="U22" s="732">
        <v>29015502</v>
      </c>
      <c r="V22" s="732">
        <v>10607</v>
      </c>
    </row>
    <row r="23" spans="1:22" x14ac:dyDescent="0.2">
      <c r="A23" s="732">
        <v>15831</v>
      </c>
      <c r="B23" s="732">
        <v>31709</v>
      </c>
      <c r="C23" s="732">
        <v>9</v>
      </c>
      <c r="D23" s="732">
        <v>43615434</v>
      </c>
      <c r="E23" s="732">
        <v>9563</v>
      </c>
      <c r="F23" s="732">
        <v>8953</v>
      </c>
      <c r="G23" s="732">
        <v>9849</v>
      </c>
      <c r="H23" s="732">
        <v>11459</v>
      </c>
      <c r="I23" s="732">
        <v>9849</v>
      </c>
      <c r="J23" s="732">
        <v>43615434</v>
      </c>
      <c r="K23" s="732">
        <v>9563</v>
      </c>
      <c r="L23" s="732">
        <v>45637916</v>
      </c>
      <c r="M23" s="732">
        <v>47580652</v>
      </c>
      <c r="N23" s="732">
        <v>9849</v>
      </c>
      <c r="O23" s="732">
        <v>10006</v>
      </c>
      <c r="P23" s="732">
        <v>42352440</v>
      </c>
      <c r="Q23" s="732">
        <v>43615434</v>
      </c>
      <c r="S23" s="732">
        <v>1</v>
      </c>
      <c r="T23" s="732">
        <v>0</v>
      </c>
      <c r="U23" s="732">
        <v>43615434</v>
      </c>
      <c r="V23" s="732">
        <v>10006</v>
      </c>
    </row>
    <row r="24" spans="1:22" x14ac:dyDescent="0.2">
      <c r="A24" s="732">
        <v>15833</v>
      </c>
      <c r="B24" s="732">
        <v>31709</v>
      </c>
      <c r="C24" s="732">
        <v>9</v>
      </c>
      <c r="D24" s="732">
        <v>853314</v>
      </c>
      <c r="E24" s="732">
        <v>10691</v>
      </c>
      <c r="F24" s="732">
        <v>8953</v>
      </c>
      <c r="G24" s="732">
        <v>11012</v>
      </c>
      <c r="H24" s="732">
        <v>11459</v>
      </c>
      <c r="I24" s="732">
        <v>11012</v>
      </c>
      <c r="J24" s="732">
        <v>853314</v>
      </c>
      <c r="K24" s="732">
        <v>10691</v>
      </c>
      <c r="L24" s="732">
        <v>878914</v>
      </c>
      <c r="M24" s="732">
        <v>820000</v>
      </c>
      <c r="N24" s="732">
        <v>11012</v>
      </c>
      <c r="O24" s="732">
        <v>10590</v>
      </c>
      <c r="P24" s="732">
        <v>809618</v>
      </c>
      <c r="Q24" s="732">
        <v>853314</v>
      </c>
      <c r="S24" s="732">
        <v>1</v>
      </c>
      <c r="T24" s="732">
        <v>0</v>
      </c>
      <c r="U24" s="732">
        <v>853314</v>
      </c>
      <c r="V24" s="732">
        <v>10590</v>
      </c>
    </row>
    <row r="25" spans="1:22" x14ac:dyDescent="0.2">
      <c r="A25" s="732">
        <v>15834</v>
      </c>
      <c r="B25" s="732">
        <v>31709</v>
      </c>
      <c r="C25" s="732">
        <v>9</v>
      </c>
      <c r="D25" s="732">
        <v>24502520</v>
      </c>
      <c r="E25" s="732">
        <v>8227</v>
      </c>
      <c r="F25" s="732">
        <v>8953</v>
      </c>
      <c r="G25" s="732">
        <v>8474</v>
      </c>
      <c r="H25" s="732">
        <v>11459</v>
      </c>
      <c r="I25" s="732">
        <v>8474</v>
      </c>
      <c r="J25" s="732">
        <v>24502520</v>
      </c>
      <c r="K25" s="732">
        <v>8227</v>
      </c>
      <c r="L25" s="732">
        <v>25237595</v>
      </c>
      <c r="M25" s="732">
        <v>25995653</v>
      </c>
      <c r="N25" s="732">
        <v>8474</v>
      </c>
      <c r="O25" s="732">
        <v>8279</v>
      </c>
      <c r="P25" s="732">
        <v>23488874</v>
      </c>
      <c r="Q25" s="732">
        <v>24502520</v>
      </c>
      <c r="S25" s="732">
        <v>1</v>
      </c>
      <c r="T25" s="732">
        <v>0</v>
      </c>
      <c r="U25" s="732">
        <v>24502520</v>
      </c>
      <c r="V25" s="732">
        <v>8279</v>
      </c>
    </row>
    <row r="26" spans="1:22" x14ac:dyDescent="0.2">
      <c r="A26" s="732">
        <v>15835</v>
      </c>
      <c r="B26" s="732">
        <v>31709</v>
      </c>
      <c r="C26" s="732">
        <v>9</v>
      </c>
      <c r="D26" s="732">
        <v>56871460</v>
      </c>
      <c r="E26" s="732">
        <v>8801</v>
      </c>
      <c r="F26" s="732">
        <v>8953</v>
      </c>
      <c r="G26" s="732">
        <v>9065</v>
      </c>
      <c r="H26" s="732">
        <v>11459</v>
      </c>
      <c r="I26" s="732">
        <v>9065</v>
      </c>
      <c r="J26" s="732">
        <v>56871460</v>
      </c>
      <c r="K26" s="732">
        <v>8801</v>
      </c>
      <c r="L26" s="732">
        <v>58577603</v>
      </c>
      <c r="M26" s="732">
        <v>60362034</v>
      </c>
      <c r="N26" s="732">
        <v>9065</v>
      </c>
      <c r="O26" s="732">
        <v>9043</v>
      </c>
      <c r="P26" s="732">
        <v>54965724</v>
      </c>
      <c r="Q26" s="732">
        <v>56871460</v>
      </c>
      <c r="S26" s="732">
        <v>1</v>
      </c>
      <c r="T26" s="732">
        <v>0</v>
      </c>
      <c r="U26" s="732">
        <v>56871460</v>
      </c>
      <c r="V26" s="732">
        <v>9043</v>
      </c>
    </row>
    <row r="27" spans="1:22" x14ac:dyDescent="0.2">
      <c r="A27" s="732">
        <v>15836</v>
      </c>
      <c r="B27" s="732">
        <v>31709</v>
      </c>
      <c r="C27" s="732">
        <v>9</v>
      </c>
      <c r="D27" s="732">
        <v>3910918</v>
      </c>
      <c r="E27" s="732">
        <v>8487</v>
      </c>
      <c r="F27" s="732">
        <v>8953</v>
      </c>
      <c r="G27" s="732">
        <v>8742</v>
      </c>
      <c r="H27" s="732">
        <v>11459</v>
      </c>
      <c r="I27" s="732">
        <v>8742</v>
      </c>
      <c r="J27" s="732">
        <v>3910918</v>
      </c>
      <c r="K27" s="732">
        <v>8487</v>
      </c>
      <c r="L27" s="732">
        <v>4079844</v>
      </c>
      <c r="M27" s="732">
        <v>4164304</v>
      </c>
      <c r="N27" s="732">
        <v>8742</v>
      </c>
      <c r="O27" s="732">
        <v>8854</v>
      </c>
      <c r="P27" s="732">
        <v>3743999</v>
      </c>
      <c r="Q27" s="732">
        <v>3910918</v>
      </c>
      <c r="S27" s="732">
        <v>1</v>
      </c>
      <c r="T27" s="732">
        <v>0</v>
      </c>
      <c r="U27" s="732">
        <v>3910918</v>
      </c>
      <c r="V27" s="732">
        <v>8854</v>
      </c>
    </row>
    <row r="28" spans="1:22" x14ac:dyDescent="0.2">
      <c r="A28" s="732">
        <v>15838</v>
      </c>
      <c r="B28" s="732">
        <v>31709</v>
      </c>
      <c r="C28" s="732">
        <v>9</v>
      </c>
      <c r="D28" s="732">
        <v>10523733</v>
      </c>
      <c r="E28" s="732">
        <v>10099</v>
      </c>
      <c r="F28" s="732">
        <v>8953</v>
      </c>
      <c r="G28" s="732">
        <v>10402</v>
      </c>
      <c r="H28" s="732">
        <v>11459</v>
      </c>
      <c r="I28" s="732">
        <v>10402</v>
      </c>
      <c r="J28" s="732">
        <v>10523733</v>
      </c>
      <c r="K28" s="732">
        <v>10099</v>
      </c>
      <c r="L28" s="732">
        <v>10839445</v>
      </c>
      <c r="M28" s="732">
        <v>12387445</v>
      </c>
      <c r="N28" s="732">
        <v>10402</v>
      </c>
      <c r="O28" s="732">
        <v>10333</v>
      </c>
      <c r="P28" s="732">
        <v>10384925</v>
      </c>
      <c r="Q28" s="732">
        <v>10523733</v>
      </c>
      <c r="S28" s="732">
        <v>1</v>
      </c>
      <c r="T28" s="732">
        <v>0</v>
      </c>
      <c r="U28" s="732">
        <v>10523733</v>
      </c>
      <c r="V28" s="732">
        <v>10333</v>
      </c>
    </row>
    <row r="29" spans="1:22" x14ac:dyDescent="0.2">
      <c r="A29" s="732">
        <v>15839</v>
      </c>
      <c r="B29" s="732">
        <v>31709</v>
      </c>
      <c r="C29" s="732">
        <v>9</v>
      </c>
      <c r="F29" s="732">
        <v>8953</v>
      </c>
      <c r="H29" s="732">
        <v>11459</v>
      </c>
      <c r="I29" s="732">
        <v>11459</v>
      </c>
      <c r="L29" s="732">
        <v>2177272</v>
      </c>
      <c r="M29" s="732">
        <v>2458462</v>
      </c>
      <c r="N29" s="732">
        <v>11459</v>
      </c>
      <c r="S29" s="732">
        <v>1</v>
      </c>
      <c r="T29" s="732">
        <v>0</v>
      </c>
    </row>
    <row r="30" spans="1:22" x14ac:dyDescent="0.2">
      <c r="A30" s="732">
        <v>15840</v>
      </c>
      <c r="B30" s="732">
        <v>31709</v>
      </c>
      <c r="C30" s="732">
        <v>9</v>
      </c>
      <c r="F30" s="732">
        <v>8953</v>
      </c>
      <c r="H30" s="732">
        <v>11459</v>
      </c>
      <c r="I30" s="732">
        <v>11459</v>
      </c>
      <c r="L30" s="732">
        <v>2188904</v>
      </c>
      <c r="M30" s="732">
        <v>2295845</v>
      </c>
      <c r="N30" s="732">
        <v>11459</v>
      </c>
      <c r="S30" s="732">
        <v>1</v>
      </c>
      <c r="T30" s="732">
        <v>0</v>
      </c>
    </row>
    <row r="31" spans="1:22" x14ac:dyDescent="0.2">
      <c r="A31" s="732">
        <v>15841</v>
      </c>
      <c r="B31" s="732">
        <v>31709</v>
      </c>
      <c r="C31" s="732">
        <v>9</v>
      </c>
      <c r="F31" s="732">
        <v>8953</v>
      </c>
      <c r="H31" s="732">
        <v>11459</v>
      </c>
      <c r="I31" s="732">
        <v>11459</v>
      </c>
      <c r="L31" s="732">
        <v>3754649</v>
      </c>
      <c r="M31" s="732">
        <v>3715782</v>
      </c>
      <c r="N31" s="732">
        <v>11459</v>
      </c>
      <c r="S31" s="732">
        <v>1</v>
      </c>
      <c r="T31" s="732">
        <v>0</v>
      </c>
    </row>
    <row r="32" spans="1:22" x14ac:dyDescent="0.2">
      <c r="A32" s="732">
        <v>21803</v>
      </c>
      <c r="B32" s="732">
        <v>31709</v>
      </c>
      <c r="C32" s="732">
        <v>9</v>
      </c>
      <c r="D32" s="732">
        <v>3111448</v>
      </c>
      <c r="E32" s="732">
        <v>11341</v>
      </c>
      <c r="F32" s="732">
        <v>8953</v>
      </c>
      <c r="G32" s="732">
        <v>11682</v>
      </c>
      <c r="H32" s="732">
        <v>11459</v>
      </c>
      <c r="I32" s="732">
        <v>11459</v>
      </c>
      <c r="J32" s="732">
        <v>3111448</v>
      </c>
      <c r="K32" s="732">
        <v>11341</v>
      </c>
      <c r="L32" s="732">
        <v>3143809</v>
      </c>
      <c r="M32" s="732">
        <v>3285075</v>
      </c>
      <c r="N32" s="732">
        <v>11459</v>
      </c>
      <c r="O32" s="732">
        <v>11142</v>
      </c>
      <c r="P32" s="732">
        <v>2986890</v>
      </c>
      <c r="Q32" s="732">
        <v>3111448</v>
      </c>
      <c r="S32" s="732">
        <v>1</v>
      </c>
      <c r="T32" s="732">
        <v>0</v>
      </c>
      <c r="U32" s="732">
        <v>3111448</v>
      </c>
      <c r="V32" s="732">
        <v>11142</v>
      </c>
    </row>
    <row r="33" spans="1:22" x14ac:dyDescent="0.2">
      <c r="A33" s="732">
        <v>21805</v>
      </c>
      <c r="B33" s="732">
        <v>31709</v>
      </c>
      <c r="C33" s="732">
        <v>9</v>
      </c>
      <c r="D33" s="732">
        <v>6698428</v>
      </c>
      <c r="E33" s="732">
        <v>10471</v>
      </c>
      <c r="F33" s="732">
        <v>8953</v>
      </c>
      <c r="G33" s="732">
        <v>10785</v>
      </c>
      <c r="H33" s="732">
        <v>11459</v>
      </c>
      <c r="I33" s="732">
        <v>10785</v>
      </c>
      <c r="J33" s="732">
        <v>6698428</v>
      </c>
      <c r="K33" s="732">
        <v>10471</v>
      </c>
      <c r="L33" s="732">
        <v>6899381</v>
      </c>
      <c r="M33" s="732">
        <v>7151367</v>
      </c>
      <c r="N33" s="732">
        <v>10785</v>
      </c>
      <c r="O33" s="732">
        <v>10547</v>
      </c>
      <c r="P33" s="732">
        <v>6402571</v>
      </c>
      <c r="Q33" s="732">
        <v>6698428</v>
      </c>
      <c r="S33" s="732">
        <v>1</v>
      </c>
      <c r="T33" s="732">
        <v>0</v>
      </c>
      <c r="U33" s="732">
        <v>6698428</v>
      </c>
      <c r="V33" s="732">
        <v>10547</v>
      </c>
    </row>
    <row r="34" spans="1:22" x14ac:dyDescent="0.2">
      <c r="A34" s="732">
        <v>43801</v>
      </c>
      <c r="B34" s="732">
        <v>31709</v>
      </c>
      <c r="C34" s="732">
        <v>9</v>
      </c>
      <c r="D34" s="732">
        <v>11819112</v>
      </c>
      <c r="E34" s="732">
        <v>8465</v>
      </c>
      <c r="F34" s="732">
        <v>8953</v>
      </c>
      <c r="G34" s="732">
        <v>8719</v>
      </c>
      <c r="H34" s="732">
        <v>11459</v>
      </c>
      <c r="I34" s="732">
        <v>8719</v>
      </c>
      <c r="J34" s="732">
        <v>11819112</v>
      </c>
      <c r="K34" s="732">
        <v>8465</v>
      </c>
      <c r="L34" s="732">
        <v>12295175</v>
      </c>
      <c r="M34" s="732">
        <v>12458699</v>
      </c>
      <c r="N34" s="732">
        <v>8719</v>
      </c>
      <c r="O34" s="732">
        <v>8806</v>
      </c>
      <c r="P34" s="732">
        <v>11264880</v>
      </c>
      <c r="Q34" s="732">
        <v>11819112</v>
      </c>
      <c r="S34" s="732">
        <v>1</v>
      </c>
      <c r="T34" s="732">
        <v>0</v>
      </c>
      <c r="U34" s="732">
        <v>11819112</v>
      </c>
      <c r="V34" s="732">
        <v>8806</v>
      </c>
    </row>
    <row r="35" spans="1:22" x14ac:dyDescent="0.2">
      <c r="A35" s="732">
        <v>43802</v>
      </c>
      <c r="B35" s="732">
        <v>31709</v>
      </c>
      <c r="C35" s="732">
        <v>9</v>
      </c>
      <c r="D35" s="732">
        <v>1710277</v>
      </c>
      <c r="E35" s="732">
        <v>8376</v>
      </c>
      <c r="F35" s="732">
        <v>8953</v>
      </c>
      <c r="G35" s="732">
        <v>8627</v>
      </c>
      <c r="H35" s="732">
        <v>11459</v>
      </c>
      <c r="I35" s="732">
        <v>8627</v>
      </c>
      <c r="J35" s="732">
        <v>1710277</v>
      </c>
      <c r="K35" s="732">
        <v>8376</v>
      </c>
      <c r="L35" s="732">
        <v>1774020</v>
      </c>
      <c r="M35" s="732">
        <v>1799346</v>
      </c>
      <c r="N35" s="732">
        <v>8627</v>
      </c>
      <c r="O35" s="732">
        <v>8688</v>
      </c>
      <c r="P35" s="732">
        <v>1634428</v>
      </c>
      <c r="Q35" s="732">
        <v>1710277</v>
      </c>
      <c r="S35" s="732">
        <v>1</v>
      </c>
      <c r="T35" s="732">
        <v>0</v>
      </c>
      <c r="U35" s="732">
        <v>1710277</v>
      </c>
      <c r="V35" s="732">
        <v>8688</v>
      </c>
    </row>
    <row r="36" spans="1:22" x14ac:dyDescent="0.2">
      <c r="A36" s="732">
        <v>46802</v>
      </c>
      <c r="B36" s="732">
        <v>31709</v>
      </c>
      <c r="C36" s="732">
        <v>9</v>
      </c>
      <c r="D36" s="732">
        <v>8080213</v>
      </c>
      <c r="E36" s="732">
        <v>19975</v>
      </c>
      <c r="F36" s="732">
        <v>8953</v>
      </c>
      <c r="G36" s="732">
        <v>20575</v>
      </c>
      <c r="H36" s="732">
        <v>11459</v>
      </c>
      <c r="I36" s="732">
        <v>11459</v>
      </c>
      <c r="J36" s="732">
        <v>8080213</v>
      </c>
      <c r="K36" s="732">
        <v>19975</v>
      </c>
      <c r="L36" s="732">
        <v>8080213</v>
      </c>
      <c r="M36" s="732">
        <v>7047153</v>
      </c>
      <c r="N36" s="732">
        <v>19975</v>
      </c>
      <c r="O36" s="732">
        <v>11842</v>
      </c>
      <c r="P36" s="732">
        <v>7911503</v>
      </c>
      <c r="Q36" s="732">
        <v>8080213</v>
      </c>
      <c r="S36" s="732">
        <v>1</v>
      </c>
      <c r="T36" s="732">
        <v>0</v>
      </c>
      <c r="U36" s="732">
        <v>8080213</v>
      </c>
      <c r="V36" s="732">
        <v>11842</v>
      </c>
    </row>
    <row r="37" spans="1:22" x14ac:dyDescent="0.2">
      <c r="A37" s="732">
        <v>57802</v>
      </c>
      <c r="B37" s="732">
        <v>31709</v>
      </c>
      <c r="C37" s="732">
        <v>9</v>
      </c>
      <c r="D37" s="732">
        <v>5323590</v>
      </c>
      <c r="E37" s="732">
        <v>11202</v>
      </c>
      <c r="F37" s="732">
        <v>8953</v>
      </c>
      <c r="G37" s="732">
        <v>11538</v>
      </c>
      <c r="H37" s="732">
        <v>11459</v>
      </c>
      <c r="I37" s="732">
        <v>11459</v>
      </c>
      <c r="J37" s="732">
        <v>5323590</v>
      </c>
      <c r="K37" s="732">
        <v>11202</v>
      </c>
      <c r="L37" s="732">
        <v>5446080</v>
      </c>
      <c r="M37" s="732">
        <v>5568657</v>
      </c>
      <c r="N37" s="732">
        <v>11459</v>
      </c>
      <c r="O37" s="732">
        <v>11111</v>
      </c>
      <c r="P37" s="732">
        <v>5089929</v>
      </c>
      <c r="Q37" s="732">
        <v>5323590</v>
      </c>
      <c r="S37" s="732">
        <v>1</v>
      </c>
      <c r="T37" s="732">
        <v>0</v>
      </c>
      <c r="U37" s="732">
        <v>5323590</v>
      </c>
      <c r="V37" s="732">
        <v>11111</v>
      </c>
    </row>
    <row r="38" spans="1:22" x14ac:dyDescent="0.2">
      <c r="A38" s="732">
        <v>57803</v>
      </c>
      <c r="B38" s="732">
        <v>31709</v>
      </c>
      <c r="C38" s="732">
        <v>9</v>
      </c>
      <c r="D38" s="732">
        <v>198486944</v>
      </c>
      <c r="E38" s="732">
        <v>10113</v>
      </c>
      <c r="F38" s="732">
        <v>8953</v>
      </c>
      <c r="G38" s="732">
        <v>10416</v>
      </c>
      <c r="H38" s="732">
        <v>11459</v>
      </c>
      <c r="I38" s="732">
        <v>10416</v>
      </c>
      <c r="J38" s="732">
        <v>198486944</v>
      </c>
      <c r="K38" s="732">
        <v>10113</v>
      </c>
      <c r="L38" s="732">
        <v>205749023</v>
      </c>
      <c r="M38" s="732">
        <v>217155227</v>
      </c>
      <c r="N38" s="732">
        <v>10416</v>
      </c>
      <c r="O38" s="732">
        <v>10483</v>
      </c>
      <c r="P38" s="732">
        <v>190749119</v>
      </c>
      <c r="Q38" s="732">
        <v>198486944</v>
      </c>
      <c r="S38" s="732">
        <v>1</v>
      </c>
      <c r="T38" s="732">
        <v>0</v>
      </c>
      <c r="U38" s="732">
        <v>198486944</v>
      </c>
      <c r="V38" s="732">
        <v>10483</v>
      </c>
    </row>
    <row r="39" spans="1:22" x14ac:dyDescent="0.2">
      <c r="A39" s="732">
        <v>57804</v>
      </c>
      <c r="B39" s="732">
        <v>31709</v>
      </c>
      <c r="C39" s="732">
        <v>9</v>
      </c>
      <c r="D39" s="732">
        <v>50241806</v>
      </c>
      <c r="E39" s="732">
        <v>10808</v>
      </c>
      <c r="F39" s="732">
        <v>8953</v>
      </c>
      <c r="G39" s="732">
        <v>11132</v>
      </c>
      <c r="H39" s="732">
        <v>11459</v>
      </c>
      <c r="I39" s="732">
        <v>11132</v>
      </c>
      <c r="J39" s="732">
        <v>50241806</v>
      </c>
      <c r="K39" s="732">
        <v>10808</v>
      </c>
      <c r="L39" s="732">
        <v>52489296</v>
      </c>
      <c r="M39" s="732">
        <v>52909839</v>
      </c>
      <c r="N39" s="732">
        <v>11132</v>
      </c>
      <c r="O39" s="732">
        <v>11291</v>
      </c>
      <c r="P39" s="732">
        <v>48328492</v>
      </c>
      <c r="Q39" s="732">
        <v>50241806</v>
      </c>
      <c r="S39" s="732">
        <v>1</v>
      </c>
      <c r="T39" s="732">
        <v>0</v>
      </c>
      <c r="U39" s="732">
        <v>50241806</v>
      </c>
      <c r="V39" s="732">
        <v>11291</v>
      </c>
    </row>
    <row r="40" spans="1:22" x14ac:dyDescent="0.2">
      <c r="A40" s="732">
        <v>57805</v>
      </c>
      <c r="B40" s="732">
        <v>31709</v>
      </c>
      <c r="C40" s="732">
        <v>9</v>
      </c>
      <c r="D40" s="732">
        <v>1840013</v>
      </c>
      <c r="E40" s="732">
        <v>10062</v>
      </c>
      <c r="F40" s="732">
        <v>8953</v>
      </c>
      <c r="G40" s="732">
        <v>10363</v>
      </c>
      <c r="H40" s="732">
        <v>11459</v>
      </c>
      <c r="I40" s="732">
        <v>10363</v>
      </c>
      <c r="J40" s="732">
        <v>1840013</v>
      </c>
      <c r="K40" s="732">
        <v>10062</v>
      </c>
      <c r="L40" s="732">
        <v>1947436</v>
      </c>
      <c r="M40" s="732">
        <v>2048139</v>
      </c>
      <c r="N40" s="732">
        <v>10363</v>
      </c>
      <c r="O40" s="732">
        <v>10649</v>
      </c>
      <c r="P40" s="732">
        <v>1755462</v>
      </c>
      <c r="Q40" s="732">
        <v>1840013</v>
      </c>
      <c r="S40" s="732">
        <v>1</v>
      </c>
      <c r="T40" s="732">
        <v>0</v>
      </c>
      <c r="U40" s="732">
        <v>1840013</v>
      </c>
      <c r="V40" s="732">
        <v>10649</v>
      </c>
    </row>
    <row r="41" spans="1:22" x14ac:dyDescent="0.2">
      <c r="A41" s="732">
        <v>57806</v>
      </c>
      <c r="B41" s="732">
        <v>31709</v>
      </c>
      <c r="C41" s="732">
        <v>9</v>
      </c>
      <c r="D41" s="732">
        <v>11696283</v>
      </c>
      <c r="E41" s="732">
        <v>10662</v>
      </c>
      <c r="F41" s="732">
        <v>8953</v>
      </c>
      <c r="G41" s="732">
        <v>10982</v>
      </c>
      <c r="H41" s="732">
        <v>11459</v>
      </c>
      <c r="I41" s="732">
        <v>10982</v>
      </c>
      <c r="J41" s="732">
        <v>11696283</v>
      </c>
      <c r="K41" s="732">
        <v>10662</v>
      </c>
      <c r="L41" s="732">
        <v>12047172</v>
      </c>
      <c r="M41" s="732">
        <v>12318044</v>
      </c>
      <c r="N41" s="732">
        <v>10982</v>
      </c>
      <c r="O41" s="732">
        <v>10706</v>
      </c>
      <c r="P41" s="732">
        <v>11188830</v>
      </c>
      <c r="Q41" s="732">
        <v>11696283</v>
      </c>
      <c r="S41" s="732">
        <v>1</v>
      </c>
      <c r="T41" s="732">
        <v>0</v>
      </c>
      <c r="U41" s="732">
        <v>11696283</v>
      </c>
      <c r="V41" s="732">
        <v>10706</v>
      </c>
    </row>
    <row r="42" spans="1:22" x14ac:dyDescent="0.2">
      <c r="A42" s="732">
        <v>57807</v>
      </c>
      <c r="B42" s="732">
        <v>31709</v>
      </c>
      <c r="C42" s="732">
        <v>9</v>
      </c>
      <c r="D42" s="732">
        <v>54452738</v>
      </c>
      <c r="E42" s="732">
        <v>10327</v>
      </c>
      <c r="F42" s="732">
        <v>8953</v>
      </c>
      <c r="G42" s="732">
        <v>10637</v>
      </c>
      <c r="H42" s="732">
        <v>11459</v>
      </c>
      <c r="I42" s="732">
        <v>10637</v>
      </c>
      <c r="J42" s="732">
        <v>54452738</v>
      </c>
      <c r="K42" s="732">
        <v>10327</v>
      </c>
      <c r="L42" s="732">
        <v>56086320</v>
      </c>
      <c r="M42" s="732">
        <v>56146447</v>
      </c>
      <c r="N42" s="732">
        <v>10637</v>
      </c>
      <c r="O42" s="732">
        <v>10502</v>
      </c>
      <c r="P42" s="732">
        <v>52261244</v>
      </c>
      <c r="Q42" s="732">
        <v>54452738</v>
      </c>
      <c r="S42" s="732">
        <v>1</v>
      </c>
      <c r="T42" s="732">
        <v>0</v>
      </c>
      <c r="U42" s="732">
        <v>54452738</v>
      </c>
      <c r="V42" s="732">
        <v>10502</v>
      </c>
    </row>
    <row r="43" spans="1:22" x14ac:dyDescent="0.2">
      <c r="A43" s="732">
        <v>57808</v>
      </c>
      <c r="B43" s="732">
        <v>31709</v>
      </c>
      <c r="C43" s="732">
        <v>9</v>
      </c>
      <c r="D43" s="732">
        <v>19912479</v>
      </c>
      <c r="E43" s="732">
        <v>9074</v>
      </c>
      <c r="F43" s="732">
        <v>8953</v>
      </c>
      <c r="G43" s="732">
        <v>9346</v>
      </c>
      <c r="H43" s="732">
        <v>11459</v>
      </c>
      <c r="I43" s="732">
        <v>9346</v>
      </c>
      <c r="J43" s="732">
        <v>19912479</v>
      </c>
      <c r="K43" s="732">
        <v>9074</v>
      </c>
      <c r="L43" s="732">
        <v>20509853</v>
      </c>
      <c r="M43" s="732">
        <v>21209110</v>
      </c>
      <c r="N43" s="732">
        <v>9346</v>
      </c>
      <c r="O43" s="732">
        <v>9324</v>
      </c>
      <c r="P43" s="732">
        <v>19068153</v>
      </c>
      <c r="Q43" s="732">
        <v>19912479</v>
      </c>
      <c r="S43" s="732">
        <v>1</v>
      </c>
      <c r="T43" s="732">
        <v>0</v>
      </c>
      <c r="U43" s="732">
        <v>19912479</v>
      </c>
      <c r="V43" s="732">
        <v>9324</v>
      </c>
    </row>
    <row r="44" spans="1:22" x14ac:dyDescent="0.2">
      <c r="A44" s="732">
        <v>57809</v>
      </c>
      <c r="B44" s="732">
        <v>31709</v>
      </c>
      <c r="C44" s="732">
        <v>9</v>
      </c>
      <c r="D44" s="732">
        <v>1001978</v>
      </c>
      <c r="E44" s="732">
        <v>11051</v>
      </c>
      <c r="F44" s="732">
        <v>8953</v>
      </c>
      <c r="G44" s="732">
        <v>11383</v>
      </c>
      <c r="H44" s="732">
        <v>11459</v>
      </c>
      <c r="I44" s="732">
        <v>11383</v>
      </c>
      <c r="J44" s="732">
        <v>1001978</v>
      </c>
      <c r="K44" s="732">
        <v>11051</v>
      </c>
      <c r="L44" s="732">
        <v>1032037</v>
      </c>
      <c r="M44" s="732">
        <v>1114518</v>
      </c>
      <c r="N44" s="732">
        <v>11383</v>
      </c>
      <c r="O44" s="732">
        <v>10676</v>
      </c>
      <c r="P44" s="732">
        <v>961171</v>
      </c>
      <c r="Q44" s="732">
        <v>1001978</v>
      </c>
      <c r="S44" s="732">
        <v>1</v>
      </c>
      <c r="T44" s="732">
        <v>0</v>
      </c>
      <c r="U44" s="732">
        <v>1001978</v>
      </c>
      <c r="V44" s="732">
        <v>10676</v>
      </c>
    </row>
    <row r="45" spans="1:22" x14ac:dyDescent="0.2">
      <c r="A45" s="732">
        <v>57810</v>
      </c>
      <c r="B45" s="732">
        <v>31709</v>
      </c>
      <c r="C45" s="732">
        <v>9</v>
      </c>
      <c r="D45" s="732">
        <v>2736248</v>
      </c>
      <c r="E45" s="732">
        <v>10193</v>
      </c>
      <c r="F45" s="732">
        <v>8953</v>
      </c>
      <c r="G45" s="732">
        <v>10498</v>
      </c>
      <c r="H45" s="732">
        <v>11459</v>
      </c>
      <c r="I45" s="732">
        <v>10498</v>
      </c>
      <c r="J45" s="732">
        <v>2736248</v>
      </c>
      <c r="K45" s="732">
        <v>10193</v>
      </c>
      <c r="L45" s="732">
        <v>2895792</v>
      </c>
      <c r="M45" s="732">
        <v>3323664</v>
      </c>
      <c r="N45" s="732">
        <v>10498</v>
      </c>
      <c r="O45" s="732">
        <v>10787</v>
      </c>
      <c r="P45" s="732">
        <v>2587386</v>
      </c>
      <c r="Q45" s="732">
        <v>2736248</v>
      </c>
      <c r="S45" s="732">
        <v>1</v>
      </c>
      <c r="T45" s="732">
        <v>0</v>
      </c>
      <c r="U45" s="732">
        <v>2736248</v>
      </c>
      <c r="V45" s="732">
        <v>10787</v>
      </c>
    </row>
    <row r="46" spans="1:22" x14ac:dyDescent="0.2">
      <c r="A46" s="732">
        <v>57813</v>
      </c>
      <c r="B46" s="732">
        <v>31709</v>
      </c>
      <c r="C46" s="732">
        <v>9</v>
      </c>
      <c r="D46" s="732">
        <v>38042689</v>
      </c>
      <c r="E46" s="732">
        <v>10465</v>
      </c>
      <c r="F46" s="732">
        <v>8953</v>
      </c>
      <c r="G46" s="732">
        <v>10779</v>
      </c>
      <c r="H46" s="732">
        <v>11459</v>
      </c>
      <c r="I46" s="732">
        <v>10779</v>
      </c>
      <c r="J46" s="732">
        <v>38042689</v>
      </c>
      <c r="K46" s="732">
        <v>10465</v>
      </c>
      <c r="L46" s="732">
        <v>39401304</v>
      </c>
      <c r="M46" s="732">
        <v>42135593</v>
      </c>
      <c r="N46" s="732">
        <v>10779</v>
      </c>
      <c r="O46" s="732">
        <v>10839</v>
      </c>
      <c r="P46" s="732">
        <v>36682828</v>
      </c>
      <c r="Q46" s="732">
        <v>38042689</v>
      </c>
      <c r="S46" s="732">
        <v>1</v>
      </c>
      <c r="T46" s="732">
        <v>0</v>
      </c>
      <c r="U46" s="732">
        <v>38042689</v>
      </c>
      <c r="V46" s="732">
        <v>10839</v>
      </c>
    </row>
    <row r="47" spans="1:22" x14ac:dyDescent="0.2">
      <c r="A47" s="732">
        <v>57814</v>
      </c>
      <c r="B47" s="732">
        <v>31709</v>
      </c>
      <c r="C47" s="732">
        <v>9</v>
      </c>
      <c r="D47" s="732">
        <v>4151584</v>
      </c>
      <c r="E47" s="732">
        <v>18305</v>
      </c>
      <c r="F47" s="732">
        <v>8953</v>
      </c>
      <c r="G47" s="732">
        <v>18854</v>
      </c>
      <c r="H47" s="732">
        <v>11459</v>
      </c>
      <c r="I47" s="732">
        <v>11459</v>
      </c>
      <c r="J47" s="732">
        <v>4151584</v>
      </c>
      <c r="K47" s="732">
        <v>18305</v>
      </c>
      <c r="L47" s="732">
        <v>4151584</v>
      </c>
      <c r="M47" s="732">
        <v>4217646</v>
      </c>
      <c r="N47" s="732">
        <v>18305</v>
      </c>
      <c r="O47" s="732">
        <v>11842</v>
      </c>
      <c r="P47" s="732">
        <v>3974037</v>
      </c>
      <c r="Q47" s="732">
        <v>4151584</v>
      </c>
      <c r="S47" s="732">
        <v>1</v>
      </c>
      <c r="T47" s="732">
        <v>0</v>
      </c>
      <c r="U47" s="732">
        <v>4151584</v>
      </c>
      <c r="V47" s="732">
        <v>11842</v>
      </c>
    </row>
    <row r="48" spans="1:22" x14ac:dyDescent="0.2">
      <c r="A48" s="732">
        <v>57816</v>
      </c>
      <c r="B48" s="732">
        <v>31709</v>
      </c>
      <c r="C48" s="732">
        <v>9</v>
      </c>
      <c r="D48" s="732">
        <v>11894580</v>
      </c>
      <c r="E48" s="732">
        <v>10819</v>
      </c>
      <c r="F48" s="732">
        <v>8953</v>
      </c>
      <c r="G48" s="732">
        <v>11143</v>
      </c>
      <c r="H48" s="732">
        <v>11459</v>
      </c>
      <c r="I48" s="732">
        <v>11143</v>
      </c>
      <c r="J48" s="732">
        <v>11894580</v>
      </c>
      <c r="K48" s="732">
        <v>10819</v>
      </c>
      <c r="L48" s="732">
        <v>12251417</v>
      </c>
      <c r="M48" s="732">
        <v>12396532</v>
      </c>
      <c r="N48" s="732">
        <v>11143</v>
      </c>
      <c r="O48" s="732">
        <v>10668</v>
      </c>
      <c r="P48" s="732">
        <v>11327978</v>
      </c>
      <c r="Q48" s="732">
        <v>11894580</v>
      </c>
      <c r="S48" s="732">
        <v>1</v>
      </c>
      <c r="T48" s="732">
        <v>0</v>
      </c>
      <c r="U48" s="732">
        <v>11894580</v>
      </c>
      <c r="V48" s="732">
        <v>10668</v>
      </c>
    </row>
    <row r="49" spans="1:22" x14ac:dyDescent="0.2">
      <c r="A49" s="732">
        <v>57819</v>
      </c>
      <c r="B49" s="732">
        <v>31709</v>
      </c>
      <c r="C49" s="732">
        <v>9</v>
      </c>
      <c r="D49" s="732">
        <v>1942544</v>
      </c>
      <c r="E49" s="732">
        <v>10667</v>
      </c>
      <c r="F49" s="732">
        <v>8953</v>
      </c>
      <c r="G49" s="732">
        <v>10987</v>
      </c>
      <c r="H49" s="732">
        <v>11459</v>
      </c>
      <c r="I49" s="732">
        <v>10987</v>
      </c>
      <c r="J49" s="732">
        <v>1942544</v>
      </c>
      <c r="K49" s="732">
        <v>10667</v>
      </c>
      <c r="L49" s="732">
        <v>2000820</v>
      </c>
      <c r="M49" s="732">
        <v>2044436</v>
      </c>
      <c r="N49" s="732">
        <v>10987</v>
      </c>
      <c r="O49" s="732">
        <v>10896</v>
      </c>
      <c r="P49" s="732">
        <v>1863310</v>
      </c>
      <c r="Q49" s="732">
        <v>1942544</v>
      </c>
      <c r="S49" s="732">
        <v>1</v>
      </c>
      <c r="T49" s="732">
        <v>0</v>
      </c>
      <c r="U49" s="732">
        <v>1942544</v>
      </c>
      <c r="V49" s="732">
        <v>10896</v>
      </c>
    </row>
    <row r="50" spans="1:22" x14ac:dyDescent="0.2">
      <c r="A50" s="732">
        <v>57827</v>
      </c>
      <c r="B50" s="732">
        <v>31709</v>
      </c>
      <c r="C50" s="732">
        <v>9</v>
      </c>
      <c r="D50" s="732">
        <v>5464515</v>
      </c>
      <c r="E50" s="732">
        <v>10207</v>
      </c>
      <c r="F50" s="732">
        <v>8953</v>
      </c>
      <c r="G50" s="732">
        <v>10513</v>
      </c>
      <c r="H50" s="732">
        <v>11459</v>
      </c>
      <c r="I50" s="732">
        <v>10513</v>
      </c>
      <c r="J50" s="732">
        <v>5464515</v>
      </c>
      <c r="K50" s="732">
        <v>10207</v>
      </c>
      <c r="L50" s="732">
        <v>5666997</v>
      </c>
      <c r="M50" s="732">
        <v>5988459</v>
      </c>
      <c r="N50" s="732">
        <v>10513</v>
      </c>
      <c r="O50" s="732">
        <v>10585</v>
      </c>
      <c r="P50" s="732">
        <v>5230913</v>
      </c>
      <c r="Q50" s="732">
        <v>5464515</v>
      </c>
      <c r="S50" s="732">
        <v>1</v>
      </c>
      <c r="T50" s="732">
        <v>0</v>
      </c>
      <c r="U50" s="732">
        <v>5464515</v>
      </c>
      <c r="V50" s="732">
        <v>10585</v>
      </c>
    </row>
    <row r="51" spans="1:22" x14ac:dyDescent="0.2">
      <c r="A51" s="732">
        <v>57828</v>
      </c>
      <c r="B51" s="732">
        <v>31709</v>
      </c>
      <c r="C51" s="732">
        <v>9</v>
      </c>
      <c r="D51" s="732">
        <v>9900125</v>
      </c>
      <c r="E51" s="732">
        <v>10797</v>
      </c>
      <c r="F51" s="732">
        <v>8953</v>
      </c>
      <c r="G51" s="732">
        <v>11121</v>
      </c>
      <c r="H51" s="732">
        <v>11459</v>
      </c>
      <c r="I51" s="732">
        <v>11121</v>
      </c>
      <c r="J51" s="732">
        <v>9900125</v>
      </c>
      <c r="K51" s="732">
        <v>10797</v>
      </c>
      <c r="L51" s="732">
        <v>10197129</v>
      </c>
      <c r="M51" s="732">
        <v>10211963</v>
      </c>
      <c r="N51" s="732">
        <v>11121</v>
      </c>
      <c r="O51" s="732">
        <v>10995</v>
      </c>
      <c r="P51" s="732">
        <v>9487947</v>
      </c>
      <c r="Q51" s="732">
        <v>9900125</v>
      </c>
      <c r="S51" s="732">
        <v>1</v>
      </c>
      <c r="T51" s="732">
        <v>0</v>
      </c>
      <c r="U51" s="732">
        <v>9900125</v>
      </c>
      <c r="V51" s="732">
        <v>10995</v>
      </c>
    </row>
    <row r="52" spans="1:22" x14ac:dyDescent="0.2">
      <c r="A52" s="732">
        <v>57829</v>
      </c>
      <c r="B52" s="732">
        <v>31709</v>
      </c>
      <c r="C52" s="732">
        <v>9</v>
      </c>
      <c r="D52" s="732">
        <v>14192668</v>
      </c>
      <c r="E52" s="732">
        <v>11037</v>
      </c>
      <c r="F52" s="732">
        <v>8953</v>
      </c>
      <c r="G52" s="732">
        <v>11369</v>
      </c>
      <c r="H52" s="732">
        <v>11459</v>
      </c>
      <c r="I52" s="732">
        <v>11369</v>
      </c>
      <c r="J52" s="732">
        <v>14192668</v>
      </c>
      <c r="K52" s="732">
        <v>11037</v>
      </c>
      <c r="L52" s="732">
        <v>14618448</v>
      </c>
      <c r="M52" s="732">
        <v>14764533</v>
      </c>
      <c r="N52" s="732">
        <v>11369</v>
      </c>
      <c r="O52" s="732">
        <v>11035</v>
      </c>
      <c r="P52" s="732">
        <v>13661963</v>
      </c>
      <c r="Q52" s="732">
        <v>14192668</v>
      </c>
      <c r="S52" s="732">
        <v>1</v>
      </c>
      <c r="T52" s="732">
        <v>0</v>
      </c>
      <c r="U52" s="732">
        <v>14192668</v>
      </c>
      <c r="V52" s="732">
        <v>11035</v>
      </c>
    </row>
    <row r="53" spans="1:22" x14ac:dyDescent="0.2">
      <c r="A53" s="732">
        <v>57830</v>
      </c>
      <c r="B53" s="732">
        <v>31709</v>
      </c>
      <c r="C53" s="732">
        <v>9</v>
      </c>
      <c r="D53" s="732">
        <v>12620757</v>
      </c>
      <c r="E53" s="732">
        <v>11170</v>
      </c>
      <c r="F53" s="732">
        <v>8953</v>
      </c>
      <c r="G53" s="732">
        <v>11505</v>
      </c>
      <c r="H53" s="732">
        <v>11459</v>
      </c>
      <c r="I53" s="732">
        <v>11459</v>
      </c>
      <c r="J53" s="732">
        <v>12620757</v>
      </c>
      <c r="K53" s="732">
        <v>11170</v>
      </c>
      <c r="L53" s="732">
        <v>12947574</v>
      </c>
      <c r="M53" s="732">
        <v>13035455</v>
      </c>
      <c r="N53" s="732">
        <v>11459</v>
      </c>
      <c r="O53" s="732">
        <v>11020</v>
      </c>
      <c r="P53" s="732">
        <v>12124596</v>
      </c>
      <c r="Q53" s="732">
        <v>12620757</v>
      </c>
      <c r="S53" s="732">
        <v>1</v>
      </c>
      <c r="T53" s="732">
        <v>0</v>
      </c>
      <c r="U53" s="732">
        <v>12620757</v>
      </c>
      <c r="V53" s="732">
        <v>11020</v>
      </c>
    </row>
    <row r="54" spans="1:22" x14ac:dyDescent="0.2">
      <c r="A54" s="732">
        <v>57831</v>
      </c>
      <c r="B54" s="732">
        <v>31709</v>
      </c>
      <c r="C54" s="732">
        <v>9</v>
      </c>
      <c r="D54" s="732">
        <v>6456984</v>
      </c>
      <c r="E54" s="732">
        <v>10131</v>
      </c>
      <c r="F54" s="732">
        <v>8953</v>
      </c>
      <c r="G54" s="732">
        <v>10435</v>
      </c>
      <c r="H54" s="732">
        <v>11459</v>
      </c>
      <c r="I54" s="732">
        <v>10435</v>
      </c>
      <c r="J54" s="732">
        <v>6456984</v>
      </c>
      <c r="K54" s="732">
        <v>10131</v>
      </c>
      <c r="L54" s="732">
        <v>6833774</v>
      </c>
      <c r="M54" s="732">
        <v>7181464</v>
      </c>
      <c r="N54" s="732">
        <v>10435</v>
      </c>
      <c r="O54" s="732">
        <v>10722</v>
      </c>
      <c r="P54" s="732">
        <v>6193561</v>
      </c>
      <c r="Q54" s="732">
        <v>6456984</v>
      </c>
      <c r="S54" s="732">
        <v>1</v>
      </c>
      <c r="T54" s="732">
        <v>0</v>
      </c>
      <c r="U54" s="732">
        <v>6456984</v>
      </c>
      <c r="V54" s="732">
        <v>10722</v>
      </c>
    </row>
    <row r="55" spans="1:22" x14ac:dyDescent="0.2">
      <c r="A55" s="732">
        <v>57833</v>
      </c>
      <c r="B55" s="732">
        <v>31709</v>
      </c>
      <c r="C55" s="732">
        <v>9</v>
      </c>
      <c r="D55" s="732">
        <v>4908309</v>
      </c>
      <c r="E55" s="732">
        <v>9920</v>
      </c>
      <c r="F55" s="732">
        <v>8953</v>
      </c>
      <c r="G55" s="732">
        <v>10217</v>
      </c>
      <c r="H55" s="732">
        <v>11459</v>
      </c>
      <c r="I55" s="732">
        <v>10217</v>
      </c>
      <c r="J55" s="732">
        <v>4908309</v>
      </c>
      <c r="K55" s="732">
        <v>9920</v>
      </c>
      <c r="L55" s="732">
        <v>5055559</v>
      </c>
      <c r="M55" s="732">
        <v>5218372</v>
      </c>
      <c r="N55" s="732">
        <v>10217</v>
      </c>
      <c r="O55" s="732">
        <v>9862</v>
      </c>
      <c r="P55" s="732">
        <v>4674369</v>
      </c>
      <c r="Q55" s="732">
        <v>4908309</v>
      </c>
      <c r="S55" s="732">
        <v>1</v>
      </c>
      <c r="T55" s="732">
        <v>0</v>
      </c>
      <c r="U55" s="732">
        <v>4908309</v>
      </c>
      <c r="V55" s="732">
        <v>9862</v>
      </c>
    </row>
    <row r="56" spans="1:22" x14ac:dyDescent="0.2">
      <c r="A56" s="732">
        <v>57834</v>
      </c>
      <c r="B56" s="732">
        <v>31709</v>
      </c>
      <c r="C56" s="732">
        <v>9</v>
      </c>
      <c r="D56" s="732">
        <v>6127487</v>
      </c>
      <c r="E56" s="732">
        <v>11346</v>
      </c>
      <c r="F56" s="732">
        <v>8953</v>
      </c>
      <c r="G56" s="732">
        <v>11686</v>
      </c>
      <c r="H56" s="732">
        <v>11459</v>
      </c>
      <c r="I56" s="732">
        <v>11459</v>
      </c>
      <c r="J56" s="732">
        <v>6127487</v>
      </c>
      <c r="K56" s="732">
        <v>11346</v>
      </c>
      <c r="L56" s="732">
        <v>6395367</v>
      </c>
      <c r="M56" s="732">
        <v>6198156</v>
      </c>
      <c r="N56" s="732">
        <v>11459</v>
      </c>
      <c r="O56" s="732">
        <v>11842</v>
      </c>
      <c r="P56" s="732">
        <v>5948260</v>
      </c>
      <c r="Q56" s="732">
        <v>6127487</v>
      </c>
      <c r="S56" s="732">
        <v>1</v>
      </c>
      <c r="T56" s="732">
        <v>0</v>
      </c>
      <c r="U56" s="732">
        <v>6127487</v>
      </c>
      <c r="V56" s="732">
        <v>11842</v>
      </c>
    </row>
    <row r="57" spans="1:22" x14ac:dyDescent="0.2">
      <c r="A57" s="732">
        <v>57835</v>
      </c>
      <c r="B57" s="732">
        <v>31709</v>
      </c>
      <c r="C57" s="732">
        <v>9</v>
      </c>
      <c r="D57" s="732">
        <v>14238672</v>
      </c>
      <c r="E57" s="732">
        <v>10442</v>
      </c>
      <c r="F57" s="732">
        <v>8953</v>
      </c>
      <c r="G57" s="732">
        <v>10755</v>
      </c>
      <c r="H57" s="732">
        <v>11459</v>
      </c>
      <c r="I57" s="732">
        <v>10755</v>
      </c>
      <c r="J57" s="732">
        <v>14238672</v>
      </c>
      <c r="K57" s="732">
        <v>10442</v>
      </c>
      <c r="L57" s="732">
        <v>14967422</v>
      </c>
      <c r="M57" s="732">
        <v>15963036</v>
      </c>
      <c r="N57" s="732">
        <v>10755</v>
      </c>
      <c r="O57" s="732">
        <v>10976</v>
      </c>
      <c r="P57" s="732">
        <v>13690771</v>
      </c>
      <c r="Q57" s="732">
        <v>14238672</v>
      </c>
      <c r="S57" s="732">
        <v>1</v>
      </c>
      <c r="T57" s="732">
        <v>0</v>
      </c>
      <c r="U57" s="732">
        <v>14238672</v>
      </c>
      <c r="V57" s="732">
        <v>10976</v>
      </c>
    </row>
    <row r="58" spans="1:22" x14ac:dyDescent="0.2">
      <c r="A58" s="732">
        <v>57836</v>
      </c>
      <c r="B58" s="732">
        <v>31709</v>
      </c>
      <c r="C58" s="732">
        <v>9</v>
      </c>
      <c r="D58" s="732">
        <v>3124435</v>
      </c>
      <c r="E58" s="732">
        <v>9969</v>
      </c>
      <c r="F58" s="732">
        <v>8953</v>
      </c>
      <c r="G58" s="732">
        <v>10268</v>
      </c>
      <c r="H58" s="732">
        <v>11459</v>
      </c>
      <c r="I58" s="732">
        <v>10268</v>
      </c>
      <c r="J58" s="732">
        <v>3124435</v>
      </c>
      <c r="K58" s="732">
        <v>9969</v>
      </c>
      <c r="L58" s="732">
        <v>3218168</v>
      </c>
      <c r="M58" s="732">
        <v>3421931</v>
      </c>
      <c r="N58" s="732">
        <v>10268</v>
      </c>
      <c r="O58" s="732">
        <v>10252</v>
      </c>
      <c r="P58" s="732">
        <v>3001774</v>
      </c>
      <c r="Q58" s="732">
        <v>3124435</v>
      </c>
      <c r="S58" s="732">
        <v>1</v>
      </c>
      <c r="T58" s="732">
        <v>0</v>
      </c>
      <c r="U58" s="732">
        <v>3124435</v>
      </c>
      <c r="V58" s="732">
        <v>10252</v>
      </c>
    </row>
    <row r="59" spans="1:22" x14ac:dyDescent="0.2">
      <c r="A59" s="732">
        <v>57839</v>
      </c>
      <c r="B59" s="732">
        <v>31709</v>
      </c>
      <c r="C59" s="732">
        <v>9</v>
      </c>
      <c r="D59" s="732">
        <v>9700811</v>
      </c>
      <c r="E59" s="732">
        <v>11002</v>
      </c>
      <c r="F59" s="732">
        <v>8953</v>
      </c>
      <c r="G59" s="732">
        <v>11332</v>
      </c>
      <c r="H59" s="732">
        <v>11459</v>
      </c>
      <c r="I59" s="732">
        <v>11332</v>
      </c>
      <c r="J59" s="732">
        <v>9700811</v>
      </c>
      <c r="K59" s="732">
        <v>11002</v>
      </c>
      <c r="L59" s="732">
        <v>9991835</v>
      </c>
      <c r="M59" s="732">
        <v>10669266</v>
      </c>
      <c r="N59" s="732">
        <v>11332</v>
      </c>
      <c r="O59" s="732">
        <v>11257</v>
      </c>
      <c r="P59" s="732">
        <v>9316430</v>
      </c>
      <c r="Q59" s="732">
        <v>9700811</v>
      </c>
      <c r="S59" s="732">
        <v>1</v>
      </c>
      <c r="T59" s="732">
        <v>0</v>
      </c>
      <c r="U59" s="732">
        <v>9700811</v>
      </c>
      <c r="V59" s="732">
        <v>11257</v>
      </c>
    </row>
    <row r="60" spans="1:22" x14ac:dyDescent="0.2">
      <c r="A60" s="732">
        <v>57840</v>
      </c>
      <c r="B60" s="732">
        <v>31709</v>
      </c>
      <c r="C60" s="732">
        <v>9</v>
      </c>
      <c r="D60" s="732">
        <v>4245282</v>
      </c>
      <c r="E60" s="732">
        <v>9224</v>
      </c>
      <c r="F60" s="732">
        <v>8953</v>
      </c>
      <c r="G60" s="732">
        <v>9501</v>
      </c>
      <c r="H60" s="732">
        <v>11459</v>
      </c>
      <c r="I60" s="732">
        <v>9501</v>
      </c>
      <c r="J60" s="732">
        <v>4245282</v>
      </c>
      <c r="K60" s="732">
        <v>9224</v>
      </c>
      <c r="L60" s="732">
        <v>4372641</v>
      </c>
      <c r="M60" s="732">
        <v>4569283</v>
      </c>
      <c r="N60" s="732">
        <v>9501</v>
      </c>
      <c r="O60" s="732">
        <v>9180</v>
      </c>
      <c r="P60" s="732">
        <v>4035579</v>
      </c>
      <c r="Q60" s="732">
        <v>4245282</v>
      </c>
      <c r="S60" s="732">
        <v>1</v>
      </c>
      <c r="T60" s="732">
        <v>0</v>
      </c>
      <c r="U60" s="732">
        <v>4245282</v>
      </c>
      <c r="V60" s="732">
        <v>9180</v>
      </c>
    </row>
    <row r="61" spans="1:22" x14ac:dyDescent="0.2">
      <c r="A61" s="732">
        <v>57841</v>
      </c>
      <c r="B61" s="732">
        <v>31709</v>
      </c>
      <c r="C61" s="732">
        <v>9</v>
      </c>
      <c r="D61" s="732">
        <v>10090967</v>
      </c>
      <c r="E61" s="732">
        <v>10098</v>
      </c>
      <c r="F61" s="732">
        <v>8953</v>
      </c>
      <c r="G61" s="732">
        <v>10400</v>
      </c>
      <c r="H61" s="732">
        <v>11459</v>
      </c>
      <c r="I61" s="732">
        <v>10400</v>
      </c>
      <c r="J61" s="732">
        <v>10090967</v>
      </c>
      <c r="K61" s="732">
        <v>10098</v>
      </c>
      <c r="L61" s="732">
        <v>10527153</v>
      </c>
      <c r="M61" s="732">
        <v>11642107</v>
      </c>
      <c r="N61" s="732">
        <v>10400</v>
      </c>
      <c r="O61" s="732">
        <v>10534</v>
      </c>
      <c r="P61" s="732">
        <v>9704492</v>
      </c>
      <c r="Q61" s="732">
        <v>10090967</v>
      </c>
      <c r="S61" s="732">
        <v>1</v>
      </c>
      <c r="T61" s="732">
        <v>0</v>
      </c>
      <c r="U61" s="732">
        <v>10090967</v>
      </c>
      <c r="V61" s="732">
        <v>10534</v>
      </c>
    </row>
    <row r="62" spans="1:22" x14ac:dyDescent="0.2">
      <c r="A62" s="732">
        <v>57844</v>
      </c>
      <c r="B62" s="732">
        <v>31709</v>
      </c>
      <c r="C62" s="732">
        <v>9</v>
      </c>
      <c r="D62" s="732">
        <v>6086254</v>
      </c>
      <c r="E62" s="732">
        <v>10163</v>
      </c>
      <c r="F62" s="732">
        <v>8953</v>
      </c>
      <c r="G62" s="732">
        <v>10468</v>
      </c>
      <c r="H62" s="732">
        <v>11459</v>
      </c>
      <c r="I62" s="732">
        <v>10468</v>
      </c>
      <c r="J62" s="732">
        <v>6086254</v>
      </c>
      <c r="K62" s="732">
        <v>10163</v>
      </c>
      <c r="L62" s="732">
        <v>6268842</v>
      </c>
      <c r="M62" s="732">
        <v>6435855</v>
      </c>
      <c r="N62" s="732">
        <v>10468</v>
      </c>
      <c r="O62" s="732">
        <v>10424</v>
      </c>
      <c r="P62" s="732">
        <v>5803815</v>
      </c>
      <c r="Q62" s="732">
        <v>6086254</v>
      </c>
      <c r="S62" s="732">
        <v>1</v>
      </c>
      <c r="T62" s="732">
        <v>0</v>
      </c>
      <c r="U62" s="732">
        <v>6086254</v>
      </c>
      <c r="V62" s="732">
        <v>10424</v>
      </c>
    </row>
    <row r="63" spans="1:22" x14ac:dyDescent="0.2">
      <c r="A63" s="732">
        <v>57845</v>
      </c>
      <c r="B63" s="732">
        <v>31709</v>
      </c>
      <c r="C63" s="732">
        <v>9</v>
      </c>
      <c r="D63" s="732">
        <v>10797175</v>
      </c>
      <c r="E63" s="732">
        <v>8763</v>
      </c>
      <c r="F63" s="732">
        <v>8953</v>
      </c>
      <c r="G63" s="732">
        <v>9026</v>
      </c>
      <c r="H63" s="732">
        <v>11459</v>
      </c>
      <c r="I63" s="732">
        <v>9026</v>
      </c>
      <c r="J63" s="732">
        <v>10797175</v>
      </c>
      <c r="K63" s="732">
        <v>8763</v>
      </c>
      <c r="L63" s="732">
        <v>11123697</v>
      </c>
      <c r="M63" s="732">
        <v>11593823</v>
      </c>
      <c r="N63" s="732">
        <v>9026</v>
      </c>
      <c r="O63" s="732">
        <v>9028</v>
      </c>
      <c r="P63" s="732">
        <v>10322184</v>
      </c>
      <c r="Q63" s="732">
        <v>10797175</v>
      </c>
      <c r="S63" s="732">
        <v>1</v>
      </c>
      <c r="T63" s="732">
        <v>0</v>
      </c>
      <c r="U63" s="732">
        <v>10797175</v>
      </c>
      <c r="V63" s="732">
        <v>9028</v>
      </c>
    </row>
    <row r="64" spans="1:22" x14ac:dyDescent="0.2">
      <c r="A64" s="732">
        <v>57846</v>
      </c>
      <c r="B64" s="732">
        <v>31709</v>
      </c>
      <c r="C64" s="732">
        <v>9</v>
      </c>
      <c r="D64" s="732">
        <v>14980123</v>
      </c>
      <c r="E64" s="732">
        <v>10193</v>
      </c>
      <c r="F64" s="732">
        <v>8953</v>
      </c>
      <c r="G64" s="732">
        <v>10499</v>
      </c>
      <c r="H64" s="732">
        <v>11459</v>
      </c>
      <c r="I64" s="732">
        <v>10499</v>
      </c>
      <c r="J64" s="732">
        <v>14980123</v>
      </c>
      <c r="K64" s="732">
        <v>10193</v>
      </c>
      <c r="L64" s="732">
        <v>15517686</v>
      </c>
      <c r="M64" s="732">
        <v>16170311</v>
      </c>
      <c r="N64" s="732">
        <v>10499</v>
      </c>
      <c r="O64" s="732">
        <v>10559</v>
      </c>
      <c r="P64" s="732">
        <v>14361424</v>
      </c>
      <c r="Q64" s="732">
        <v>14980123</v>
      </c>
      <c r="S64" s="732">
        <v>1</v>
      </c>
      <c r="T64" s="732">
        <v>0</v>
      </c>
      <c r="U64" s="732">
        <v>14980123</v>
      </c>
      <c r="V64" s="732">
        <v>10559</v>
      </c>
    </row>
    <row r="65" spans="1:22" x14ac:dyDescent="0.2">
      <c r="A65" s="732">
        <v>57847</v>
      </c>
      <c r="B65" s="732">
        <v>31709</v>
      </c>
      <c r="C65" s="732">
        <v>9</v>
      </c>
      <c r="D65" s="732">
        <v>10541310</v>
      </c>
      <c r="E65" s="732">
        <v>9381</v>
      </c>
      <c r="F65" s="732">
        <v>8953</v>
      </c>
      <c r="G65" s="732">
        <v>9663</v>
      </c>
      <c r="H65" s="732">
        <v>11459</v>
      </c>
      <c r="I65" s="732">
        <v>9663</v>
      </c>
      <c r="J65" s="732">
        <v>10541310</v>
      </c>
      <c r="K65" s="732">
        <v>9381</v>
      </c>
      <c r="L65" s="732">
        <v>10857550</v>
      </c>
      <c r="M65" s="732">
        <v>11171686</v>
      </c>
      <c r="N65" s="732">
        <v>9663</v>
      </c>
      <c r="O65" s="732">
        <v>9627</v>
      </c>
      <c r="P65" s="732">
        <v>10086281</v>
      </c>
      <c r="Q65" s="732">
        <v>10541310</v>
      </c>
      <c r="S65" s="732">
        <v>1</v>
      </c>
      <c r="T65" s="732">
        <v>0</v>
      </c>
      <c r="U65" s="732">
        <v>10541310</v>
      </c>
      <c r="V65" s="732">
        <v>9627</v>
      </c>
    </row>
    <row r="66" spans="1:22" x14ac:dyDescent="0.2">
      <c r="A66" s="732">
        <v>57848</v>
      </c>
      <c r="B66" s="732">
        <v>31709</v>
      </c>
      <c r="C66" s="732">
        <v>9</v>
      </c>
      <c r="D66" s="732">
        <v>193885173</v>
      </c>
      <c r="E66" s="732">
        <v>9808</v>
      </c>
      <c r="F66" s="732">
        <v>8953</v>
      </c>
      <c r="G66" s="732">
        <v>10102</v>
      </c>
      <c r="H66" s="732">
        <v>11459</v>
      </c>
      <c r="I66" s="732">
        <v>10102</v>
      </c>
      <c r="J66" s="732">
        <v>193885173</v>
      </c>
      <c r="K66" s="732">
        <v>9808</v>
      </c>
      <c r="L66" s="732">
        <v>201989250</v>
      </c>
      <c r="M66" s="732">
        <v>204593802</v>
      </c>
      <c r="N66" s="732">
        <v>10102</v>
      </c>
      <c r="O66" s="732">
        <v>10218</v>
      </c>
      <c r="P66" s="732">
        <v>186312157</v>
      </c>
      <c r="Q66" s="732">
        <v>193885173</v>
      </c>
      <c r="S66" s="732">
        <v>1</v>
      </c>
      <c r="T66" s="732">
        <v>0</v>
      </c>
      <c r="U66" s="732">
        <v>193885173</v>
      </c>
      <c r="V66" s="732">
        <v>10218</v>
      </c>
    </row>
    <row r="67" spans="1:22" x14ac:dyDescent="0.2">
      <c r="A67" s="732">
        <v>57850</v>
      </c>
      <c r="B67" s="732">
        <v>31709</v>
      </c>
      <c r="C67" s="732">
        <v>9</v>
      </c>
      <c r="D67" s="732">
        <v>15165534</v>
      </c>
      <c r="E67" s="732">
        <v>8976</v>
      </c>
      <c r="F67" s="732">
        <v>8953</v>
      </c>
      <c r="G67" s="732">
        <v>9246</v>
      </c>
      <c r="H67" s="732">
        <v>11459</v>
      </c>
      <c r="I67" s="732">
        <v>9246</v>
      </c>
      <c r="J67" s="732">
        <v>15165534</v>
      </c>
      <c r="K67" s="732">
        <v>8976</v>
      </c>
      <c r="L67" s="732">
        <v>16090636</v>
      </c>
      <c r="M67" s="732">
        <v>16270441</v>
      </c>
      <c r="N67" s="732">
        <v>9246</v>
      </c>
      <c r="O67" s="732">
        <v>9524</v>
      </c>
      <c r="P67" s="732">
        <v>14663373</v>
      </c>
      <c r="Q67" s="732">
        <v>15165534</v>
      </c>
      <c r="S67" s="732">
        <v>1</v>
      </c>
      <c r="T67" s="732">
        <v>0</v>
      </c>
      <c r="U67" s="732">
        <v>15165534</v>
      </c>
      <c r="V67" s="732">
        <v>9524</v>
      </c>
    </row>
    <row r="68" spans="1:22" x14ac:dyDescent="0.2">
      <c r="A68" s="732">
        <v>57851</v>
      </c>
      <c r="B68" s="732">
        <v>31709</v>
      </c>
      <c r="C68" s="732">
        <v>9</v>
      </c>
      <c r="D68" s="732">
        <v>662282</v>
      </c>
      <c r="E68" s="732">
        <v>9198</v>
      </c>
      <c r="F68" s="732">
        <v>8953</v>
      </c>
      <c r="G68" s="732">
        <v>9474</v>
      </c>
      <c r="H68" s="732">
        <v>11459</v>
      </c>
      <c r="I68" s="732">
        <v>9474</v>
      </c>
      <c r="J68" s="732">
        <v>662282</v>
      </c>
      <c r="K68" s="732">
        <v>9198</v>
      </c>
      <c r="L68" s="732">
        <v>748399</v>
      </c>
      <c r="M68" s="732">
        <v>773898</v>
      </c>
      <c r="N68" s="732">
        <v>9474</v>
      </c>
      <c r="O68" s="732">
        <v>10394</v>
      </c>
      <c r="P68" s="732">
        <v>641778</v>
      </c>
      <c r="Q68" s="732">
        <v>662282</v>
      </c>
      <c r="S68" s="732">
        <v>1</v>
      </c>
      <c r="T68" s="732">
        <v>0</v>
      </c>
      <c r="U68" s="732">
        <v>662282</v>
      </c>
      <c r="V68" s="732">
        <v>10394</v>
      </c>
    </row>
    <row r="69" spans="1:22" x14ac:dyDescent="0.2">
      <c r="A69" s="732">
        <v>61802</v>
      </c>
      <c r="B69" s="732">
        <v>31709</v>
      </c>
      <c r="C69" s="732">
        <v>9</v>
      </c>
      <c r="D69" s="732">
        <v>5828450</v>
      </c>
      <c r="E69" s="732">
        <v>10474</v>
      </c>
      <c r="F69" s="732">
        <v>8953</v>
      </c>
      <c r="G69" s="732">
        <v>10788</v>
      </c>
      <c r="H69" s="732">
        <v>11459</v>
      </c>
      <c r="I69" s="732">
        <v>10788</v>
      </c>
      <c r="J69" s="732">
        <v>5828450</v>
      </c>
      <c r="K69" s="732">
        <v>10474</v>
      </c>
      <c r="L69" s="732">
        <v>6012123</v>
      </c>
      <c r="M69" s="732">
        <v>6250807</v>
      </c>
      <c r="N69" s="732">
        <v>10788</v>
      </c>
      <c r="O69" s="732">
        <v>10804</v>
      </c>
      <c r="P69" s="732">
        <v>5602247</v>
      </c>
      <c r="Q69" s="732">
        <v>5828450</v>
      </c>
      <c r="S69" s="732">
        <v>1</v>
      </c>
      <c r="T69" s="732">
        <v>0</v>
      </c>
      <c r="U69" s="732">
        <v>5828450</v>
      </c>
      <c r="V69" s="732">
        <v>10804</v>
      </c>
    </row>
    <row r="70" spans="1:22" x14ac:dyDescent="0.2">
      <c r="A70" s="732">
        <v>61804</v>
      </c>
      <c r="B70" s="732">
        <v>31709</v>
      </c>
      <c r="C70" s="732">
        <v>9</v>
      </c>
      <c r="D70" s="732">
        <v>11427030</v>
      </c>
      <c r="E70" s="732">
        <v>8641</v>
      </c>
      <c r="F70" s="732">
        <v>8953</v>
      </c>
      <c r="G70" s="732">
        <v>8900</v>
      </c>
      <c r="H70" s="732">
        <v>11459</v>
      </c>
      <c r="I70" s="732">
        <v>8900</v>
      </c>
      <c r="J70" s="732">
        <v>11427030</v>
      </c>
      <c r="K70" s="732">
        <v>8641</v>
      </c>
      <c r="L70" s="732">
        <v>11789865</v>
      </c>
      <c r="M70" s="732">
        <v>11821573</v>
      </c>
      <c r="N70" s="732">
        <v>8900</v>
      </c>
      <c r="O70" s="732">
        <v>8915</v>
      </c>
      <c r="P70" s="732">
        <v>10924037</v>
      </c>
      <c r="Q70" s="732">
        <v>11427030</v>
      </c>
      <c r="S70" s="732">
        <v>1</v>
      </c>
      <c r="T70" s="732">
        <v>0</v>
      </c>
      <c r="U70" s="732">
        <v>11427030</v>
      </c>
      <c r="V70" s="732">
        <v>8915</v>
      </c>
    </row>
    <row r="71" spans="1:22" x14ac:dyDescent="0.2">
      <c r="A71" s="732">
        <v>61805</v>
      </c>
      <c r="B71" s="732">
        <v>31709</v>
      </c>
      <c r="C71" s="732">
        <v>9</v>
      </c>
      <c r="D71" s="732">
        <v>4981750</v>
      </c>
      <c r="E71" s="732">
        <v>8653</v>
      </c>
      <c r="F71" s="732">
        <v>8953</v>
      </c>
      <c r="G71" s="732">
        <v>8913</v>
      </c>
      <c r="H71" s="732">
        <v>11459</v>
      </c>
      <c r="I71" s="732">
        <v>8913</v>
      </c>
      <c r="J71" s="732">
        <v>4981750</v>
      </c>
      <c r="K71" s="732">
        <v>8653</v>
      </c>
      <c r="L71" s="732">
        <v>5131202</v>
      </c>
      <c r="M71" s="732">
        <v>5185238</v>
      </c>
      <c r="N71" s="732">
        <v>8913</v>
      </c>
      <c r="O71" s="732">
        <v>8900</v>
      </c>
      <c r="P71" s="732">
        <v>4749812</v>
      </c>
      <c r="Q71" s="732">
        <v>4981750</v>
      </c>
      <c r="S71" s="732">
        <v>1</v>
      </c>
      <c r="T71" s="732">
        <v>0</v>
      </c>
      <c r="U71" s="732">
        <v>4981750</v>
      </c>
      <c r="V71" s="732">
        <v>8900</v>
      </c>
    </row>
    <row r="72" spans="1:22" x14ac:dyDescent="0.2">
      <c r="A72" s="732">
        <v>68802</v>
      </c>
      <c r="B72" s="732">
        <v>31709</v>
      </c>
      <c r="C72" s="732">
        <v>9</v>
      </c>
      <c r="D72" s="732">
        <v>10970587</v>
      </c>
      <c r="E72" s="732">
        <v>8706</v>
      </c>
      <c r="F72" s="732">
        <v>8953</v>
      </c>
      <c r="G72" s="732">
        <v>8968</v>
      </c>
      <c r="H72" s="732">
        <v>11459</v>
      </c>
      <c r="I72" s="732">
        <v>8968</v>
      </c>
      <c r="J72" s="732">
        <v>10970587</v>
      </c>
      <c r="K72" s="732">
        <v>8706</v>
      </c>
      <c r="L72" s="732">
        <v>11438797</v>
      </c>
      <c r="M72" s="732">
        <v>11387775</v>
      </c>
      <c r="N72" s="732">
        <v>8968</v>
      </c>
      <c r="O72" s="732">
        <v>9078</v>
      </c>
      <c r="P72" s="732">
        <v>10487556</v>
      </c>
      <c r="Q72" s="732">
        <v>10970587</v>
      </c>
      <c r="S72" s="732">
        <v>1</v>
      </c>
      <c r="T72" s="732">
        <v>0</v>
      </c>
      <c r="U72" s="732">
        <v>10970587</v>
      </c>
      <c r="V72" s="732">
        <v>9078</v>
      </c>
    </row>
    <row r="73" spans="1:22" x14ac:dyDescent="0.2">
      <c r="A73" s="732">
        <v>68803</v>
      </c>
      <c r="B73" s="732">
        <v>31709</v>
      </c>
      <c r="C73" s="732">
        <v>9</v>
      </c>
      <c r="D73" s="732">
        <v>6712103</v>
      </c>
      <c r="E73" s="732">
        <v>8776</v>
      </c>
      <c r="F73" s="732">
        <v>8953</v>
      </c>
      <c r="G73" s="732">
        <v>9039</v>
      </c>
      <c r="H73" s="732">
        <v>11459</v>
      </c>
      <c r="I73" s="732">
        <v>9039</v>
      </c>
      <c r="J73" s="732">
        <v>6712103</v>
      </c>
      <c r="K73" s="732">
        <v>8776</v>
      </c>
      <c r="L73" s="732">
        <v>6947552</v>
      </c>
      <c r="M73" s="732">
        <v>7002559</v>
      </c>
      <c r="N73" s="732">
        <v>9039</v>
      </c>
      <c r="O73" s="732">
        <v>9084</v>
      </c>
      <c r="P73" s="732">
        <v>6413236</v>
      </c>
      <c r="Q73" s="732">
        <v>6712103</v>
      </c>
      <c r="S73" s="732">
        <v>1</v>
      </c>
      <c r="T73" s="732">
        <v>0</v>
      </c>
      <c r="U73" s="732">
        <v>6712103</v>
      </c>
      <c r="V73" s="732">
        <v>9084</v>
      </c>
    </row>
    <row r="74" spans="1:22" x14ac:dyDescent="0.2">
      <c r="A74" s="732">
        <v>70801</v>
      </c>
      <c r="B74" s="732">
        <v>31709</v>
      </c>
      <c r="C74" s="732">
        <v>9</v>
      </c>
      <c r="D74" s="732">
        <v>26614997</v>
      </c>
      <c r="E74" s="732">
        <v>10957</v>
      </c>
      <c r="F74" s="732">
        <v>8953</v>
      </c>
      <c r="G74" s="732">
        <v>11285</v>
      </c>
      <c r="H74" s="732">
        <v>11459</v>
      </c>
      <c r="I74" s="732">
        <v>11285</v>
      </c>
      <c r="J74" s="732">
        <v>26614997</v>
      </c>
      <c r="K74" s="732">
        <v>10957</v>
      </c>
      <c r="L74" s="732">
        <v>27413447</v>
      </c>
      <c r="M74" s="732">
        <v>28238586</v>
      </c>
      <c r="N74" s="732">
        <v>11285</v>
      </c>
      <c r="O74" s="732">
        <v>11051</v>
      </c>
      <c r="P74" s="732">
        <v>25634313</v>
      </c>
      <c r="Q74" s="732">
        <v>26614997</v>
      </c>
      <c r="S74" s="732">
        <v>1</v>
      </c>
      <c r="T74" s="732">
        <v>0</v>
      </c>
      <c r="U74" s="732">
        <v>26614997</v>
      </c>
      <c r="V74" s="732">
        <v>11051</v>
      </c>
    </row>
    <row r="75" spans="1:22" x14ac:dyDescent="0.2">
      <c r="A75" s="732">
        <v>71801</v>
      </c>
      <c r="B75" s="732">
        <v>31709</v>
      </c>
      <c r="C75" s="732">
        <v>9</v>
      </c>
      <c r="D75" s="732">
        <v>10718325</v>
      </c>
      <c r="E75" s="732">
        <v>9413</v>
      </c>
      <c r="F75" s="732">
        <v>8953</v>
      </c>
      <c r="G75" s="732">
        <v>9695</v>
      </c>
      <c r="H75" s="732">
        <v>11459</v>
      </c>
      <c r="I75" s="732">
        <v>9695</v>
      </c>
      <c r="J75" s="732">
        <v>10718325</v>
      </c>
      <c r="K75" s="732">
        <v>9413</v>
      </c>
      <c r="L75" s="732">
        <v>11292240</v>
      </c>
      <c r="M75" s="732">
        <v>11370477</v>
      </c>
      <c r="N75" s="732">
        <v>9695</v>
      </c>
      <c r="O75" s="732">
        <v>9917</v>
      </c>
      <c r="P75" s="732">
        <v>10316702</v>
      </c>
      <c r="Q75" s="732">
        <v>10718325</v>
      </c>
      <c r="S75" s="732">
        <v>1</v>
      </c>
      <c r="T75" s="732">
        <v>0</v>
      </c>
      <c r="U75" s="732">
        <v>10718325</v>
      </c>
      <c r="V75" s="732">
        <v>9917</v>
      </c>
    </row>
    <row r="76" spans="1:22" x14ac:dyDescent="0.2">
      <c r="A76" s="732">
        <v>71803</v>
      </c>
      <c r="B76" s="732">
        <v>31709</v>
      </c>
      <c r="C76" s="732">
        <v>9</v>
      </c>
      <c r="D76" s="732">
        <v>1759775</v>
      </c>
      <c r="E76" s="732">
        <v>10790</v>
      </c>
      <c r="F76" s="732">
        <v>8953</v>
      </c>
      <c r="G76" s="732">
        <v>11113</v>
      </c>
      <c r="H76" s="732">
        <v>11459</v>
      </c>
      <c r="I76" s="732">
        <v>11113</v>
      </c>
      <c r="J76" s="732">
        <v>1759775</v>
      </c>
      <c r="K76" s="732">
        <v>10790</v>
      </c>
      <c r="L76" s="732">
        <v>1872354</v>
      </c>
      <c r="M76" s="732">
        <v>1868375</v>
      </c>
      <c r="N76" s="732">
        <v>11113</v>
      </c>
      <c r="O76" s="732">
        <v>11480</v>
      </c>
      <c r="P76" s="732">
        <v>1685390</v>
      </c>
      <c r="Q76" s="732">
        <v>1759775</v>
      </c>
      <c r="S76" s="732">
        <v>1</v>
      </c>
      <c r="T76" s="732">
        <v>0</v>
      </c>
      <c r="U76" s="732">
        <v>1759775</v>
      </c>
      <c r="V76" s="732">
        <v>11480</v>
      </c>
    </row>
    <row r="77" spans="1:22" x14ac:dyDescent="0.2">
      <c r="A77" s="732">
        <v>71804</v>
      </c>
      <c r="B77" s="732">
        <v>31709</v>
      </c>
      <c r="C77" s="732">
        <v>9</v>
      </c>
      <c r="D77" s="732">
        <v>2735990</v>
      </c>
      <c r="E77" s="732">
        <v>11291</v>
      </c>
      <c r="F77" s="732">
        <v>8953</v>
      </c>
      <c r="G77" s="732">
        <v>11630</v>
      </c>
      <c r="H77" s="732">
        <v>11459</v>
      </c>
      <c r="I77" s="732">
        <v>11459</v>
      </c>
      <c r="J77" s="732">
        <v>2735990</v>
      </c>
      <c r="K77" s="732">
        <v>11291</v>
      </c>
      <c r="L77" s="732">
        <v>2776824</v>
      </c>
      <c r="M77" s="732">
        <v>2774218</v>
      </c>
      <c r="N77" s="732">
        <v>11459</v>
      </c>
      <c r="O77" s="732">
        <v>11041</v>
      </c>
      <c r="P77" s="732">
        <v>2623169</v>
      </c>
      <c r="Q77" s="732">
        <v>2735990</v>
      </c>
      <c r="S77" s="732">
        <v>1</v>
      </c>
      <c r="T77" s="732">
        <v>0</v>
      </c>
      <c r="U77" s="732">
        <v>2735990</v>
      </c>
      <c r="V77" s="732">
        <v>11041</v>
      </c>
    </row>
    <row r="78" spans="1:22" x14ac:dyDescent="0.2">
      <c r="A78" s="732">
        <v>71806</v>
      </c>
      <c r="B78" s="732">
        <v>31709</v>
      </c>
      <c r="C78" s="732">
        <v>9</v>
      </c>
      <c r="D78" s="732">
        <v>39268208</v>
      </c>
      <c r="E78" s="732">
        <v>9840</v>
      </c>
      <c r="F78" s="732">
        <v>8953</v>
      </c>
      <c r="G78" s="732">
        <v>10136</v>
      </c>
      <c r="H78" s="732">
        <v>11459</v>
      </c>
      <c r="I78" s="732">
        <v>10136</v>
      </c>
      <c r="J78" s="732">
        <v>39268208</v>
      </c>
      <c r="K78" s="732">
        <v>9840</v>
      </c>
      <c r="L78" s="732">
        <v>41844477</v>
      </c>
      <c r="M78" s="732">
        <v>42391704</v>
      </c>
      <c r="N78" s="732">
        <v>10136</v>
      </c>
      <c r="O78" s="732">
        <v>10486</v>
      </c>
      <c r="P78" s="732">
        <v>37847714</v>
      </c>
      <c r="Q78" s="732">
        <v>39268208</v>
      </c>
      <c r="S78" s="732">
        <v>1</v>
      </c>
      <c r="T78" s="732">
        <v>0</v>
      </c>
      <c r="U78" s="732">
        <v>39268208</v>
      </c>
      <c r="V78" s="732">
        <v>10486</v>
      </c>
    </row>
    <row r="79" spans="1:22" x14ac:dyDescent="0.2">
      <c r="A79" s="732">
        <v>71807</v>
      </c>
      <c r="B79" s="732">
        <v>31709</v>
      </c>
      <c r="C79" s="732">
        <v>9</v>
      </c>
      <c r="D79" s="732">
        <v>1686243</v>
      </c>
      <c r="E79" s="732">
        <v>10911</v>
      </c>
      <c r="F79" s="732">
        <v>8953</v>
      </c>
      <c r="G79" s="732">
        <v>11238</v>
      </c>
      <c r="H79" s="732">
        <v>11459</v>
      </c>
      <c r="I79" s="732">
        <v>11238</v>
      </c>
      <c r="J79" s="732">
        <v>1686243</v>
      </c>
      <c r="K79" s="732">
        <v>10911</v>
      </c>
      <c r="L79" s="732">
        <v>1736830</v>
      </c>
      <c r="M79" s="732">
        <v>1885026</v>
      </c>
      <c r="N79" s="732">
        <v>11238</v>
      </c>
      <c r="O79" s="732">
        <v>10297</v>
      </c>
      <c r="P79" s="732">
        <v>1606283</v>
      </c>
      <c r="Q79" s="732">
        <v>1686243</v>
      </c>
      <c r="S79" s="732">
        <v>1</v>
      </c>
      <c r="T79" s="732">
        <v>0</v>
      </c>
      <c r="U79" s="732">
        <v>1686243</v>
      </c>
      <c r="V79" s="732">
        <v>10297</v>
      </c>
    </row>
    <row r="80" spans="1:22" x14ac:dyDescent="0.2">
      <c r="A80" s="732">
        <v>71809</v>
      </c>
      <c r="B80" s="732">
        <v>31709</v>
      </c>
      <c r="C80" s="732">
        <v>9</v>
      </c>
      <c r="D80" s="732">
        <v>2294541</v>
      </c>
      <c r="E80" s="732">
        <v>9709</v>
      </c>
      <c r="F80" s="732">
        <v>8953</v>
      </c>
      <c r="G80" s="732">
        <v>10000</v>
      </c>
      <c r="H80" s="732">
        <v>11459</v>
      </c>
      <c r="I80" s="732">
        <v>10000</v>
      </c>
      <c r="J80" s="732">
        <v>2294541</v>
      </c>
      <c r="K80" s="732">
        <v>9709</v>
      </c>
      <c r="L80" s="732">
        <v>2363377</v>
      </c>
      <c r="M80" s="732">
        <v>2474182</v>
      </c>
      <c r="N80" s="732">
        <v>10000</v>
      </c>
      <c r="O80" s="732">
        <v>9870</v>
      </c>
      <c r="P80" s="732">
        <v>2180446</v>
      </c>
      <c r="Q80" s="732">
        <v>2294541</v>
      </c>
      <c r="S80" s="732">
        <v>1</v>
      </c>
      <c r="T80" s="732">
        <v>0</v>
      </c>
      <c r="U80" s="732">
        <v>2294541</v>
      </c>
      <c r="V80" s="732">
        <v>9870</v>
      </c>
    </row>
    <row r="81" spans="1:22" x14ac:dyDescent="0.2">
      <c r="A81" s="732">
        <v>71810</v>
      </c>
      <c r="B81" s="732">
        <v>31709</v>
      </c>
      <c r="C81" s="732">
        <v>9</v>
      </c>
      <c r="D81" s="732">
        <v>2101658</v>
      </c>
      <c r="E81" s="732">
        <v>10673</v>
      </c>
      <c r="F81" s="732">
        <v>8953</v>
      </c>
      <c r="G81" s="732">
        <v>10993</v>
      </c>
      <c r="H81" s="732">
        <v>11459</v>
      </c>
      <c r="I81" s="732">
        <v>10993</v>
      </c>
      <c r="J81" s="732">
        <v>2101658</v>
      </c>
      <c r="K81" s="732">
        <v>10673</v>
      </c>
      <c r="L81" s="732">
        <v>2164708</v>
      </c>
      <c r="M81" s="732">
        <v>2219204</v>
      </c>
      <c r="N81" s="732">
        <v>10993</v>
      </c>
      <c r="O81" s="732">
        <v>10887</v>
      </c>
      <c r="P81" s="732">
        <v>2016562</v>
      </c>
      <c r="Q81" s="732">
        <v>2101658</v>
      </c>
      <c r="S81" s="732">
        <v>1</v>
      </c>
      <c r="T81" s="732">
        <v>0</v>
      </c>
      <c r="U81" s="732">
        <v>2101658</v>
      </c>
      <c r="V81" s="732">
        <v>10887</v>
      </c>
    </row>
    <row r="82" spans="1:22" x14ac:dyDescent="0.2">
      <c r="A82" s="732">
        <v>72801</v>
      </c>
      <c r="B82" s="732">
        <v>31709</v>
      </c>
      <c r="C82" s="732">
        <v>9</v>
      </c>
      <c r="D82" s="732">
        <v>56826845</v>
      </c>
      <c r="E82" s="732">
        <v>11082</v>
      </c>
      <c r="F82" s="732">
        <v>8953</v>
      </c>
      <c r="G82" s="732">
        <v>11414</v>
      </c>
      <c r="H82" s="732">
        <v>11459</v>
      </c>
      <c r="I82" s="732">
        <v>11414</v>
      </c>
      <c r="J82" s="732">
        <v>56826845</v>
      </c>
      <c r="K82" s="732">
        <v>11082</v>
      </c>
      <c r="L82" s="732">
        <v>58531650</v>
      </c>
      <c r="M82" s="732">
        <v>57079901</v>
      </c>
      <c r="N82" s="732">
        <v>11414</v>
      </c>
      <c r="O82" s="732">
        <v>10958</v>
      </c>
      <c r="P82" s="732">
        <v>55037998</v>
      </c>
      <c r="Q82" s="732">
        <v>56826845</v>
      </c>
      <c r="S82" s="732">
        <v>1</v>
      </c>
      <c r="T82" s="732">
        <v>0</v>
      </c>
      <c r="U82" s="732">
        <v>56826845</v>
      </c>
      <c r="V82" s="732">
        <v>10958</v>
      </c>
    </row>
    <row r="83" spans="1:22" x14ac:dyDescent="0.2">
      <c r="A83" s="732">
        <v>72802</v>
      </c>
      <c r="B83" s="732">
        <v>31709</v>
      </c>
      <c r="C83" s="732">
        <v>9</v>
      </c>
      <c r="D83" s="732">
        <v>1073274</v>
      </c>
      <c r="E83" s="732">
        <v>10087</v>
      </c>
      <c r="F83" s="732">
        <v>8953</v>
      </c>
      <c r="G83" s="732">
        <v>10390</v>
      </c>
      <c r="H83" s="732">
        <v>11459</v>
      </c>
      <c r="I83" s="732">
        <v>10390</v>
      </c>
      <c r="J83" s="732">
        <v>1073274</v>
      </c>
      <c r="K83" s="732">
        <v>10087</v>
      </c>
      <c r="L83" s="732">
        <v>1158377</v>
      </c>
      <c r="M83" s="732">
        <v>1187795</v>
      </c>
      <c r="N83" s="732">
        <v>10390</v>
      </c>
      <c r="O83" s="732">
        <v>10887</v>
      </c>
      <c r="P83" s="732">
        <v>1033420</v>
      </c>
      <c r="Q83" s="732">
        <v>1073274</v>
      </c>
      <c r="S83" s="732">
        <v>1</v>
      </c>
      <c r="T83" s="732">
        <v>0</v>
      </c>
      <c r="U83" s="732">
        <v>1073274</v>
      </c>
      <c r="V83" s="732">
        <v>10887</v>
      </c>
    </row>
    <row r="84" spans="1:22" x14ac:dyDescent="0.2">
      <c r="A84" s="732">
        <v>84802</v>
      </c>
      <c r="B84" s="732">
        <v>31709</v>
      </c>
      <c r="C84" s="732">
        <v>9</v>
      </c>
      <c r="D84" s="732">
        <v>12193038</v>
      </c>
      <c r="E84" s="732">
        <v>10064</v>
      </c>
      <c r="F84" s="732">
        <v>8953</v>
      </c>
      <c r="G84" s="732">
        <v>10365</v>
      </c>
      <c r="H84" s="732">
        <v>11459</v>
      </c>
      <c r="I84" s="732">
        <v>10365</v>
      </c>
      <c r="J84" s="732">
        <v>12193038</v>
      </c>
      <c r="K84" s="732">
        <v>10064</v>
      </c>
      <c r="L84" s="732">
        <v>12836923</v>
      </c>
      <c r="M84" s="732">
        <v>13105978</v>
      </c>
      <c r="N84" s="732">
        <v>10365</v>
      </c>
      <c r="O84" s="732">
        <v>10595</v>
      </c>
      <c r="P84" s="732">
        <v>11770750</v>
      </c>
      <c r="Q84" s="732">
        <v>12193038</v>
      </c>
      <c r="S84" s="732">
        <v>1</v>
      </c>
      <c r="T84" s="732">
        <v>0</v>
      </c>
      <c r="U84" s="732">
        <v>12193038</v>
      </c>
      <c r="V84" s="732">
        <v>10595</v>
      </c>
    </row>
    <row r="85" spans="1:22" x14ac:dyDescent="0.2">
      <c r="A85" s="732">
        <v>84804</v>
      </c>
      <c r="B85" s="732">
        <v>31709</v>
      </c>
      <c r="C85" s="732">
        <v>9</v>
      </c>
      <c r="D85" s="732">
        <v>2194733</v>
      </c>
      <c r="E85" s="732">
        <v>10031</v>
      </c>
      <c r="F85" s="732">
        <v>8953</v>
      </c>
      <c r="G85" s="732">
        <v>10332</v>
      </c>
      <c r="H85" s="732">
        <v>11459</v>
      </c>
      <c r="I85" s="732">
        <v>10332</v>
      </c>
      <c r="J85" s="732">
        <v>2194733</v>
      </c>
      <c r="K85" s="732">
        <v>10031</v>
      </c>
      <c r="L85" s="732">
        <v>2260575</v>
      </c>
      <c r="M85" s="732">
        <v>2393465</v>
      </c>
      <c r="N85" s="732">
        <v>10332</v>
      </c>
      <c r="O85" s="732">
        <v>10298</v>
      </c>
      <c r="P85" s="732">
        <v>2098606</v>
      </c>
      <c r="Q85" s="732">
        <v>2194733</v>
      </c>
      <c r="S85" s="732">
        <v>1</v>
      </c>
      <c r="T85" s="732">
        <v>0</v>
      </c>
      <c r="U85" s="732">
        <v>2194733</v>
      </c>
      <c r="V85" s="732">
        <v>10298</v>
      </c>
    </row>
    <row r="86" spans="1:22" x14ac:dyDescent="0.2">
      <c r="A86" s="732">
        <v>92801</v>
      </c>
      <c r="B86" s="732">
        <v>31709</v>
      </c>
      <c r="C86" s="732">
        <v>9</v>
      </c>
      <c r="D86" s="732">
        <v>1270079</v>
      </c>
      <c r="E86" s="732">
        <v>9960</v>
      </c>
      <c r="F86" s="732">
        <v>8953</v>
      </c>
      <c r="G86" s="732">
        <v>10259</v>
      </c>
      <c r="H86" s="732">
        <v>11459</v>
      </c>
      <c r="I86" s="732">
        <v>10259</v>
      </c>
      <c r="J86" s="732">
        <v>1270079</v>
      </c>
      <c r="K86" s="732">
        <v>9960</v>
      </c>
      <c r="L86" s="732">
        <v>1342457</v>
      </c>
      <c r="M86" s="732">
        <v>1262079</v>
      </c>
      <c r="N86" s="732">
        <v>10259</v>
      </c>
      <c r="O86" s="732">
        <v>10528</v>
      </c>
      <c r="P86" s="732">
        <v>1215429</v>
      </c>
      <c r="Q86" s="732">
        <v>1270079</v>
      </c>
      <c r="S86" s="732">
        <v>1</v>
      </c>
      <c r="T86" s="732">
        <v>0</v>
      </c>
      <c r="U86" s="732">
        <v>1270079</v>
      </c>
      <c r="V86" s="732">
        <v>10528</v>
      </c>
    </row>
    <row r="87" spans="1:22" x14ac:dyDescent="0.2">
      <c r="A87" s="732">
        <v>101802</v>
      </c>
      <c r="B87" s="732">
        <v>31709</v>
      </c>
      <c r="C87" s="732">
        <v>9</v>
      </c>
      <c r="D87" s="732">
        <v>10484566</v>
      </c>
      <c r="E87" s="732">
        <v>10764</v>
      </c>
      <c r="F87" s="732">
        <v>8953</v>
      </c>
      <c r="G87" s="732">
        <v>11087</v>
      </c>
      <c r="H87" s="732">
        <v>11459</v>
      </c>
      <c r="I87" s="732">
        <v>11087</v>
      </c>
      <c r="J87" s="732">
        <v>10484566</v>
      </c>
      <c r="K87" s="732">
        <v>10764</v>
      </c>
      <c r="L87" s="732">
        <v>10799103</v>
      </c>
      <c r="M87" s="732">
        <v>11650644</v>
      </c>
      <c r="N87" s="732">
        <v>11087</v>
      </c>
      <c r="O87" s="732">
        <v>10917</v>
      </c>
      <c r="P87" s="732">
        <v>10063430</v>
      </c>
      <c r="Q87" s="732">
        <v>10484566</v>
      </c>
      <c r="S87" s="732">
        <v>1</v>
      </c>
      <c r="T87" s="732">
        <v>0</v>
      </c>
      <c r="U87" s="732">
        <v>10484566</v>
      </c>
      <c r="V87" s="732">
        <v>10917</v>
      </c>
    </row>
    <row r="88" spans="1:22" x14ac:dyDescent="0.2">
      <c r="A88" s="732">
        <v>101803</v>
      </c>
      <c r="B88" s="732">
        <v>31709</v>
      </c>
      <c r="C88" s="732">
        <v>9</v>
      </c>
      <c r="D88" s="732">
        <v>9734814</v>
      </c>
      <c r="E88" s="732">
        <v>9169</v>
      </c>
      <c r="F88" s="732">
        <v>8953</v>
      </c>
      <c r="G88" s="732">
        <v>9444</v>
      </c>
      <c r="H88" s="732">
        <v>11459</v>
      </c>
      <c r="I88" s="732">
        <v>9444</v>
      </c>
      <c r="J88" s="732">
        <v>9734814</v>
      </c>
      <c r="K88" s="732">
        <v>9169</v>
      </c>
      <c r="L88" s="732">
        <v>10026859</v>
      </c>
      <c r="M88" s="732">
        <v>10222286</v>
      </c>
      <c r="N88" s="732">
        <v>9444</v>
      </c>
      <c r="O88" s="732">
        <v>9425</v>
      </c>
      <c r="P88" s="732">
        <v>9357527</v>
      </c>
      <c r="Q88" s="732">
        <v>9734814</v>
      </c>
      <c r="S88" s="732">
        <v>1</v>
      </c>
      <c r="T88" s="732">
        <v>0</v>
      </c>
      <c r="U88" s="732">
        <v>9734814</v>
      </c>
      <c r="V88" s="732">
        <v>9425</v>
      </c>
    </row>
    <row r="89" spans="1:22" x14ac:dyDescent="0.2">
      <c r="A89" s="732">
        <v>101804</v>
      </c>
      <c r="B89" s="732">
        <v>31709</v>
      </c>
      <c r="C89" s="732">
        <v>9</v>
      </c>
      <c r="D89" s="732">
        <v>10459715</v>
      </c>
      <c r="E89" s="732">
        <v>11188</v>
      </c>
      <c r="F89" s="732">
        <v>8953</v>
      </c>
      <c r="G89" s="732">
        <v>11523</v>
      </c>
      <c r="H89" s="732">
        <v>11459</v>
      </c>
      <c r="I89" s="732">
        <v>11459</v>
      </c>
      <c r="J89" s="732">
        <v>10459715</v>
      </c>
      <c r="K89" s="732">
        <v>11188</v>
      </c>
      <c r="L89" s="732">
        <v>10713635</v>
      </c>
      <c r="M89" s="732">
        <v>10533264</v>
      </c>
      <c r="N89" s="732">
        <v>11459</v>
      </c>
      <c r="O89" s="732">
        <v>11402</v>
      </c>
      <c r="P89" s="732">
        <v>10087469</v>
      </c>
      <c r="Q89" s="732">
        <v>10459715</v>
      </c>
      <c r="S89" s="732">
        <v>1</v>
      </c>
      <c r="T89" s="732">
        <v>0</v>
      </c>
      <c r="U89" s="732">
        <v>10459715</v>
      </c>
      <c r="V89" s="732">
        <v>11402</v>
      </c>
    </row>
    <row r="90" spans="1:22" x14ac:dyDescent="0.2">
      <c r="A90" s="732">
        <v>101806</v>
      </c>
      <c r="B90" s="732">
        <v>31709</v>
      </c>
      <c r="C90" s="732">
        <v>9</v>
      </c>
      <c r="D90" s="732">
        <v>13399637</v>
      </c>
      <c r="E90" s="732">
        <v>10620</v>
      </c>
      <c r="F90" s="732">
        <v>8953</v>
      </c>
      <c r="G90" s="732">
        <v>10939</v>
      </c>
      <c r="H90" s="732">
        <v>11459</v>
      </c>
      <c r="I90" s="732">
        <v>10939</v>
      </c>
      <c r="J90" s="732">
        <v>13399637</v>
      </c>
      <c r="K90" s="732">
        <v>10620</v>
      </c>
      <c r="L90" s="732">
        <v>13801626</v>
      </c>
      <c r="M90" s="732">
        <v>14437518</v>
      </c>
      <c r="N90" s="732">
        <v>10939</v>
      </c>
      <c r="O90" s="732">
        <v>10937</v>
      </c>
      <c r="P90" s="732">
        <v>12879894</v>
      </c>
      <c r="Q90" s="732">
        <v>13399637</v>
      </c>
      <c r="S90" s="732">
        <v>1</v>
      </c>
      <c r="T90" s="732">
        <v>0</v>
      </c>
      <c r="U90" s="732">
        <v>13399637</v>
      </c>
      <c r="V90" s="732">
        <v>10937</v>
      </c>
    </row>
    <row r="91" spans="1:22" x14ac:dyDescent="0.2">
      <c r="A91" s="732">
        <v>101807</v>
      </c>
      <c r="B91" s="732">
        <v>31709</v>
      </c>
      <c r="C91" s="732">
        <v>9</v>
      </c>
      <c r="D91" s="732">
        <v>788063</v>
      </c>
      <c r="E91" s="732">
        <v>9749</v>
      </c>
      <c r="F91" s="732">
        <v>8953</v>
      </c>
      <c r="G91" s="732">
        <v>10041</v>
      </c>
      <c r="H91" s="732">
        <v>11459</v>
      </c>
      <c r="I91" s="732">
        <v>10041</v>
      </c>
      <c r="J91" s="732">
        <v>788063</v>
      </c>
      <c r="K91" s="732">
        <v>9749</v>
      </c>
      <c r="L91" s="732">
        <v>811705</v>
      </c>
      <c r="M91" s="732">
        <v>861238</v>
      </c>
      <c r="N91" s="732">
        <v>10041</v>
      </c>
      <c r="O91" s="732">
        <v>9809</v>
      </c>
      <c r="P91" s="732">
        <v>737634</v>
      </c>
      <c r="Q91" s="732">
        <v>788063</v>
      </c>
      <c r="S91" s="732">
        <v>1</v>
      </c>
      <c r="T91" s="732">
        <v>0</v>
      </c>
      <c r="U91" s="732">
        <v>788063</v>
      </c>
      <c r="V91" s="732">
        <v>9809</v>
      </c>
    </row>
    <row r="92" spans="1:22" x14ac:dyDescent="0.2">
      <c r="A92" s="732">
        <v>101810</v>
      </c>
      <c r="B92" s="732">
        <v>31709</v>
      </c>
      <c r="C92" s="732">
        <v>9</v>
      </c>
      <c r="D92" s="732">
        <v>7733245</v>
      </c>
      <c r="E92" s="732">
        <v>9979</v>
      </c>
      <c r="F92" s="732">
        <v>8953</v>
      </c>
      <c r="G92" s="732">
        <v>10278</v>
      </c>
      <c r="H92" s="732">
        <v>11459</v>
      </c>
      <c r="I92" s="732">
        <v>10278</v>
      </c>
      <c r="J92" s="732">
        <v>7733245</v>
      </c>
      <c r="K92" s="732">
        <v>9979</v>
      </c>
      <c r="L92" s="732">
        <v>8161357</v>
      </c>
      <c r="M92" s="732">
        <v>8799253</v>
      </c>
      <c r="N92" s="732">
        <v>10278</v>
      </c>
      <c r="O92" s="732">
        <v>10531</v>
      </c>
      <c r="P92" s="732">
        <v>7445743</v>
      </c>
      <c r="Q92" s="732">
        <v>7733245</v>
      </c>
      <c r="S92" s="732">
        <v>1</v>
      </c>
      <c r="T92" s="732">
        <v>0</v>
      </c>
      <c r="U92" s="732">
        <v>7733245</v>
      </c>
      <c r="V92" s="732">
        <v>10531</v>
      </c>
    </row>
    <row r="93" spans="1:22" x14ac:dyDescent="0.2">
      <c r="A93" s="732">
        <v>101811</v>
      </c>
      <c r="B93" s="732">
        <v>31709</v>
      </c>
      <c r="C93" s="732">
        <v>9</v>
      </c>
      <c r="D93" s="732">
        <v>2609616</v>
      </c>
      <c r="E93" s="732">
        <v>16000</v>
      </c>
      <c r="F93" s="732">
        <v>8953</v>
      </c>
      <c r="G93" s="732">
        <v>16480</v>
      </c>
      <c r="H93" s="732">
        <v>11459</v>
      </c>
      <c r="I93" s="732">
        <v>11459</v>
      </c>
      <c r="J93" s="732">
        <v>2609616</v>
      </c>
      <c r="K93" s="732">
        <v>16000</v>
      </c>
      <c r="L93" s="732">
        <v>2609616</v>
      </c>
      <c r="M93" s="732">
        <v>2593302</v>
      </c>
      <c r="N93" s="732">
        <v>16000</v>
      </c>
      <c r="O93" s="732">
        <v>11842</v>
      </c>
      <c r="P93" s="732">
        <v>2500767</v>
      </c>
      <c r="Q93" s="732">
        <v>2609616</v>
      </c>
      <c r="S93" s="732">
        <v>1</v>
      </c>
      <c r="T93" s="732">
        <v>0</v>
      </c>
      <c r="U93" s="732">
        <v>2609616</v>
      </c>
      <c r="V93" s="732">
        <v>11842</v>
      </c>
    </row>
    <row r="94" spans="1:22" x14ac:dyDescent="0.2">
      <c r="A94" s="732">
        <v>101814</v>
      </c>
      <c r="B94" s="732">
        <v>31709</v>
      </c>
      <c r="C94" s="732">
        <v>9</v>
      </c>
      <c r="D94" s="732">
        <v>12635576</v>
      </c>
      <c r="E94" s="732">
        <v>10657</v>
      </c>
      <c r="F94" s="732">
        <v>8953</v>
      </c>
      <c r="G94" s="732">
        <v>10977</v>
      </c>
      <c r="H94" s="732">
        <v>11459</v>
      </c>
      <c r="I94" s="732">
        <v>10977</v>
      </c>
      <c r="J94" s="732">
        <v>12635576</v>
      </c>
      <c r="K94" s="732">
        <v>10657</v>
      </c>
      <c r="L94" s="732">
        <v>13014643</v>
      </c>
      <c r="M94" s="732">
        <v>13984656</v>
      </c>
      <c r="N94" s="732">
        <v>10977</v>
      </c>
      <c r="O94" s="732">
        <v>10532</v>
      </c>
      <c r="P94" s="732">
        <v>12056281</v>
      </c>
      <c r="Q94" s="732">
        <v>12635576</v>
      </c>
      <c r="S94" s="732">
        <v>1</v>
      </c>
      <c r="T94" s="732">
        <v>0</v>
      </c>
      <c r="U94" s="732">
        <v>12635576</v>
      </c>
      <c r="V94" s="732">
        <v>10532</v>
      </c>
    </row>
    <row r="95" spans="1:22" x14ac:dyDescent="0.2">
      <c r="A95" s="732">
        <v>101815</v>
      </c>
      <c r="B95" s="732">
        <v>31709</v>
      </c>
      <c r="C95" s="732">
        <v>9</v>
      </c>
      <c r="D95" s="732">
        <v>2685417</v>
      </c>
      <c r="E95" s="732">
        <v>10233</v>
      </c>
      <c r="F95" s="732">
        <v>8953</v>
      </c>
      <c r="G95" s="732">
        <v>10540</v>
      </c>
      <c r="H95" s="732">
        <v>11459</v>
      </c>
      <c r="I95" s="732">
        <v>10540</v>
      </c>
      <c r="J95" s="732">
        <v>2685417</v>
      </c>
      <c r="K95" s="732">
        <v>10233</v>
      </c>
      <c r="L95" s="732">
        <v>2829783</v>
      </c>
      <c r="M95" s="732">
        <v>2904896</v>
      </c>
      <c r="N95" s="732">
        <v>10540</v>
      </c>
      <c r="O95" s="732">
        <v>10783</v>
      </c>
      <c r="P95" s="732">
        <v>2574847</v>
      </c>
      <c r="Q95" s="732">
        <v>2685417</v>
      </c>
      <c r="S95" s="732">
        <v>1</v>
      </c>
      <c r="T95" s="732">
        <v>0</v>
      </c>
      <c r="U95" s="732">
        <v>2685417</v>
      </c>
      <c r="V95" s="732">
        <v>10783</v>
      </c>
    </row>
    <row r="96" spans="1:22" x14ac:dyDescent="0.2">
      <c r="A96" s="732">
        <v>101819</v>
      </c>
      <c r="B96" s="732">
        <v>31709</v>
      </c>
      <c r="C96" s="732">
        <v>9</v>
      </c>
      <c r="D96" s="732">
        <v>4749658</v>
      </c>
      <c r="E96" s="732">
        <v>10206</v>
      </c>
      <c r="F96" s="732">
        <v>8953</v>
      </c>
      <c r="G96" s="732">
        <v>10512</v>
      </c>
      <c r="H96" s="732">
        <v>11459</v>
      </c>
      <c r="I96" s="732">
        <v>10512</v>
      </c>
      <c r="J96" s="732">
        <v>4749658</v>
      </c>
      <c r="K96" s="732">
        <v>10206</v>
      </c>
      <c r="L96" s="732">
        <v>5073238</v>
      </c>
      <c r="M96" s="732">
        <v>5284571</v>
      </c>
      <c r="N96" s="732">
        <v>10512</v>
      </c>
      <c r="O96" s="732">
        <v>10901</v>
      </c>
      <c r="P96" s="732">
        <v>4558610</v>
      </c>
      <c r="Q96" s="732">
        <v>4749658</v>
      </c>
      <c r="S96" s="732">
        <v>1</v>
      </c>
      <c r="T96" s="732">
        <v>0</v>
      </c>
      <c r="U96" s="732">
        <v>4749658</v>
      </c>
      <c r="V96" s="732">
        <v>10901</v>
      </c>
    </row>
    <row r="97" spans="1:22" x14ac:dyDescent="0.2">
      <c r="A97" s="732">
        <v>101821</v>
      </c>
      <c r="B97" s="732">
        <v>31709</v>
      </c>
      <c r="C97" s="732">
        <v>9</v>
      </c>
      <c r="D97" s="732">
        <v>1887749</v>
      </c>
      <c r="E97" s="732">
        <v>11123</v>
      </c>
      <c r="F97" s="732">
        <v>8953</v>
      </c>
      <c r="G97" s="732">
        <v>11457</v>
      </c>
      <c r="H97" s="732">
        <v>11459</v>
      </c>
      <c r="I97" s="732">
        <v>11457</v>
      </c>
      <c r="J97" s="732">
        <v>1887749</v>
      </c>
      <c r="K97" s="732">
        <v>11123</v>
      </c>
      <c r="L97" s="732">
        <v>2009789</v>
      </c>
      <c r="M97" s="732">
        <v>1912556</v>
      </c>
      <c r="N97" s="732">
        <v>11457</v>
      </c>
      <c r="O97" s="732">
        <v>11842</v>
      </c>
      <c r="P97" s="732">
        <v>1821069</v>
      </c>
      <c r="Q97" s="732">
        <v>1887749</v>
      </c>
      <c r="S97" s="732">
        <v>1</v>
      </c>
      <c r="T97" s="732">
        <v>0</v>
      </c>
      <c r="U97" s="732">
        <v>1887749</v>
      </c>
      <c r="V97" s="732">
        <v>11842</v>
      </c>
    </row>
    <row r="98" spans="1:22" x14ac:dyDescent="0.2">
      <c r="A98" s="732">
        <v>101828</v>
      </c>
      <c r="B98" s="732">
        <v>31709</v>
      </c>
      <c r="C98" s="732">
        <v>9</v>
      </c>
      <c r="D98" s="732">
        <v>21436540</v>
      </c>
      <c r="E98" s="732">
        <v>10525</v>
      </c>
      <c r="F98" s="732">
        <v>8953</v>
      </c>
      <c r="G98" s="732">
        <v>10840</v>
      </c>
      <c r="H98" s="732">
        <v>11459</v>
      </c>
      <c r="I98" s="732">
        <v>10840</v>
      </c>
      <c r="J98" s="732">
        <v>21436540</v>
      </c>
      <c r="K98" s="732">
        <v>10525</v>
      </c>
      <c r="L98" s="732">
        <v>22079637</v>
      </c>
      <c r="M98" s="732">
        <v>23578624</v>
      </c>
      <c r="N98" s="732">
        <v>10840</v>
      </c>
      <c r="O98" s="732">
        <v>10660</v>
      </c>
      <c r="P98" s="732">
        <v>20592197</v>
      </c>
      <c r="Q98" s="732">
        <v>21436540</v>
      </c>
      <c r="S98" s="732">
        <v>1</v>
      </c>
      <c r="T98" s="732">
        <v>0</v>
      </c>
      <c r="U98" s="732">
        <v>21436540</v>
      </c>
      <c r="V98" s="732">
        <v>10660</v>
      </c>
    </row>
    <row r="99" spans="1:22" x14ac:dyDescent="0.2">
      <c r="A99" s="732">
        <v>101837</v>
      </c>
      <c r="B99" s="732">
        <v>31709</v>
      </c>
      <c r="C99" s="732">
        <v>9</v>
      </c>
      <c r="D99" s="732">
        <v>2990009</v>
      </c>
      <c r="E99" s="732">
        <v>10022</v>
      </c>
      <c r="F99" s="732">
        <v>8953</v>
      </c>
      <c r="G99" s="732">
        <v>10323</v>
      </c>
      <c r="H99" s="732">
        <v>11459</v>
      </c>
      <c r="I99" s="732">
        <v>10323</v>
      </c>
      <c r="J99" s="732">
        <v>2990009</v>
      </c>
      <c r="K99" s="732">
        <v>10022</v>
      </c>
      <c r="L99" s="732">
        <v>3079709</v>
      </c>
      <c r="M99" s="732">
        <v>3077847</v>
      </c>
      <c r="N99" s="732">
        <v>10323</v>
      </c>
      <c r="O99" s="732">
        <v>10274</v>
      </c>
      <c r="P99" s="732">
        <v>2864654</v>
      </c>
      <c r="Q99" s="732">
        <v>2990009</v>
      </c>
      <c r="S99" s="732">
        <v>1</v>
      </c>
      <c r="T99" s="732">
        <v>0</v>
      </c>
      <c r="U99" s="732">
        <v>2990009</v>
      </c>
      <c r="V99" s="732">
        <v>10274</v>
      </c>
    </row>
    <row r="100" spans="1:22" x14ac:dyDescent="0.2">
      <c r="A100" s="732">
        <v>101838</v>
      </c>
      <c r="B100" s="732">
        <v>31709</v>
      </c>
      <c r="C100" s="732">
        <v>9</v>
      </c>
      <c r="D100" s="732">
        <v>16665336</v>
      </c>
      <c r="E100" s="732">
        <v>10960</v>
      </c>
      <c r="F100" s="732">
        <v>8953</v>
      </c>
      <c r="G100" s="732">
        <v>11289</v>
      </c>
      <c r="H100" s="732">
        <v>11459</v>
      </c>
      <c r="I100" s="732">
        <v>11289</v>
      </c>
      <c r="J100" s="732">
        <v>16665336</v>
      </c>
      <c r="K100" s="732">
        <v>10960</v>
      </c>
      <c r="L100" s="732">
        <v>17165296</v>
      </c>
      <c r="M100" s="732">
        <v>18800322</v>
      </c>
      <c r="N100" s="732">
        <v>11289</v>
      </c>
      <c r="O100" s="732">
        <v>11070</v>
      </c>
      <c r="P100" s="732">
        <v>15947017</v>
      </c>
      <c r="Q100" s="732">
        <v>16665336</v>
      </c>
      <c r="S100" s="732">
        <v>1</v>
      </c>
      <c r="T100" s="732">
        <v>0</v>
      </c>
      <c r="U100" s="732">
        <v>16665336</v>
      </c>
      <c r="V100" s="732">
        <v>11070</v>
      </c>
    </row>
    <row r="101" spans="1:22" x14ac:dyDescent="0.2">
      <c r="A101" s="732">
        <v>101840</v>
      </c>
      <c r="B101" s="732">
        <v>31709</v>
      </c>
      <c r="C101" s="732">
        <v>9</v>
      </c>
      <c r="D101" s="732">
        <v>3512337</v>
      </c>
      <c r="E101" s="732">
        <v>10452</v>
      </c>
      <c r="F101" s="732">
        <v>8953</v>
      </c>
      <c r="G101" s="732">
        <v>10765</v>
      </c>
      <c r="H101" s="732">
        <v>11459</v>
      </c>
      <c r="I101" s="732">
        <v>10765</v>
      </c>
      <c r="J101" s="732">
        <v>3512337</v>
      </c>
      <c r="K101" s="732">
        <v>10452</v>
      </c>
      <c r="L101" s="732">
        <v>3617707</v>
      </c>
      <c r="M101" s="732">
        <v>3909950</v>
      </c>
      <c r="N101" s="732">
        <v>10765</v>
      </c>
      <c r="O101" s="732">
        <v>10640</v>
      </c>
      <c r="P101" s="732">
        <v>3349653</v>
      </c>
      <c r="Q101" s="732">
        <v>3512337</v>
      </c>
      <c r="S101" s="732">
        <v>1</v>
      </c>
      <c r="T101" s="732">
        <v>0</v>
      </c>
      <c r="U101" s="732">
        <v>3512337</v>
      </c>
      <c r="V101" s="732">
        <v>10640</v>
      </c>
    </row>
    <row r="102" spans="1:22" x14ac:dyDescent="0.2">
      <c r="A102" s="732">
        <v>101842</v>
      </c>
      <c r="B102" s="732">
        <v>31709</v>
      </c>
      <c r="C102" s="732">
        <v>9</v>
      </c>
      <c r="D102" s="732">
        <v>504029</v>
      </c>
      <c r="E102" s="732">
        <v>12762</v>
      </c>
      <c r="F102" s="732">
        <v>8953</v>
      </c>
      <c r="G102" s="732">
        <v>13145</v>
      </c>
      <c r="H102" s="732">
        <v>11459</v>
      </c>
      <c r="I102" s="732">
        <v>11459</v>
      </c>
      <c r="J102" s="732">
        <v>504029</v>
      </c>
      <c r="K102" s="732">
        <v>12762</v>
      </c>
      <c r="L102" s="732">
        <v>504029</v>
      </c>
      <c r="M102" s="732">
        <v>435966</v>
      </c>
      <c r="N102" s="732">
        <v>12762</v>
      </c>
      <c r="O102" s="732">
        <v>11335</v>
      </c>
      <c r="P102" s="732">
        <v>482913</v>
      </c>
      <c r="Q102" s="732">
        <v>504029</v>
      </c>
      <c r="S102" s="732">
        <v>1</v>
      </c>
      <c r="T102" s="732">
        <v>0</v>
      </c>
      <c r="U102" s="732">
        <v>504029</v>
      </c>
      <c r="V102" s="732">
        <v>11335</v>
      </c>
    </row>
    <row r="103" spans="1:22" x14ac:dyDescent="0.2">
      <c r="A103" s="732">
        <v>101845</v>
      </c>
      <c r="B103" s="732">
        <v>31709</v>
      </c>
      <c r="C103" s="732">
        <v>9</v>
      </c>
      <c r="D103" s="732">
        <v>133152496</v>
      </c>
      <c r="E103" s="732">
        <v>10394</v>
      </c>
      <c r="F103" s="732">
        <v>8953</v>
      </c>
      <c r="G103" s="732">
        <v>10706</v>
      </c>
      <c r="H103" s="732">
        <v>11459</v>
      </c>
      <c r="I103" s="732">
        <v>10706</v>
      </c>
      <c r="J103" s="732">
        <v>133152496</v>
      </c>
      <c r="K103" s="732">
        <v>10394</v>
      </c>
      <c r="L103" s="732">
        <v>137147071</v>
      </c>
      <c r="M103" s="732">
        <v>143207861</v>
      </c>
      <c r="N103" s="732">
        <v>10706</v>
      </c>
      <c r="O103" s="732">
        <v>10658</v>
      </c>
      <c r="P103" s="732">
        <v>128411054</v>
      </c>
      <c r="Q103" s="732">
        <v>133152496</v>
      </c>
      <c r="S103" s="732">
        <v>1</v>
      </c>
      <c r="T103" s="732">
        <v>0</v>
      </c>
      <c r="U103" s="732">
        <v>133152496</v>
      </c>
      <c r="V103" s="732">
        <v>10658</v>
      </c>
    </row>
    <row r="104" spans="1:22" x14ac:dyDescent="0.2">
      <c r="A104" s="732">
        <v>101846</v>
      </c>
      <c r="B104" s="732">
        <v>31709</v>
      </c>
      <c r="C104" s="732">
        <v>9</v>
      </c>
      <c r="D104" s="732">
        <v>36948511</v>
      </c>
      <c r="E104" s="732">
        <v>10356</v>
      </c>
      <c r="F104" s="732">
        <v>8953</v>
      </c>
      <c r="G104" s="732">
        <v>10667</v>
      </c>
      <c r="H104" s="732">
        <v>11459</v>
      </c>
      <c r="I104" s="732">
        <v>10667</v>
      </c>
      <c r="J104" s="732">
        <v>36948511</v>
      </c>
      <c r="K104" s="732">
        <v>10356</v>
      </c>
      <c r="L104" s="732">
        <v>38628246</v>
      </c>
      <c r="M104" s="732">
        <v>39931469</v>
      </c>
      <c r="N104" s="732">
        <v>10667</v>
      </c>
      <c r="O104" s="732">
        <v>10827</v>
      </c>
      <c r="P104" s="732">
        <v>35592504</v>
      </c>
      <c r="Q104" s="732">
        <v>36948511</v>
      </c>
      <c r="S104" s="732">
        <v>1</v>
      </c>
      <c r="T104" s="732">
        <v>0</v>
      </c>
      <c r="U104" s="732">
        <v>36948511</v>
      </c>
      <c r="V104" s="732">
        <v>10827</v>
      </c>
    </row>
    <row r="105" spans="1:22" x14ac:dyDescent="0.2">
      <c r="A105" s="732">
        <v>101847</v>
      </c>
      <c r="B105" s="732">
        <v>31709</v>
      </c>
      <c r="C105" s="732">
        <v>9</v>
      </c>
      <c r="D105" s="732">
        <v>4892162</v>
      </c>
      <c r="E105" s="732">
        <v>10725</v>
      </c>
      <c r="F105" s="732">
        <v>8953</v>
      </c>
      <c r="G105" s="732">
        <v>11047</v>
      </c>
      <c r="H105" s="732">
        <v>11459</v>
      </c>
      <c r="I105" s="732">
        <v>11047</v>
      </c>
      <c r="J105" s="732">
        <v>4892162</v>
      </c>
      <c r="K105" s="732">
        <v>10725</v>
      </c>
      <c r="L105" s="732">
        <v>5038926</v>
      </c>
      <c r="M105" s="732">
        <v>4647127</v>
      </c>
      <c r="N105" s="732">
        <v>11047</v>
      </c>
      <c r="O105" s="732">
        <v>10178</v>
      </c>
      <c r="P105" s="732">
        <v>4704210</v>
      </c>
      <c r="Q105" s="732">
        <v>4892162</v>
      </c>
      <c r="S105" s="732">
        <v>1</v>
      </c>
      <c r="T105" s="732">
        <v>0</v>
      </c>
      <c r="U105" s="732">
        <v>4892162</v>
      </c>
      <c r="V105" s="732">
        <v>10178</v>
      </c>
    </row>
    <row r="106" spans="1:22" x14ac:dyDescent="0.2">
      <c r="A106" s="732">
        <v>101849</v>
      </c>
      <c r="B106" s="732">
        <v>31709</v>
      </c>
      <c r="C106" s="732">
        <v>9</v>
      </c>
      <c r="D106" s="732">
        <v>2192256</v>
      </c>
      <c r="E106" s="732">
        <v>10248</v>
      </c>
      <c r="F106" s="732">
        <v>8953</v>
      </c>
      <c r="G106" s="732">
        <v>10555</v>
      </c>
      <c r="H106" s="732">
        <v>11459</v>
      </c>
      <c r="I106" s="732">
        <v>10555</v>
      </c>
      <c r="J106" s="732">
        <v>2192256</v>
      </c>
      <c r="K106" s="732">
        <v>10248</v>
      </c>
      <c r="L106" s="732">
        <v>2258024</v>
      </c>
      <c r="M106" s="732">
        <v>2387008</v>
      </c>
      <c r="N106" s="732">
        <v>10555</v>
      </c>
      <c r="O106" s="732">
        <v>10319</v>
      </c>
      <c r="P106" s="732">
        <v>2099073</v>
      </c>
      <c r="Q106" s="732">
        <v>2192256</v>
      </c>
      <c r="S106" s="732">
        <v>1</v>
      </c>
      <c r="T106" s="732">
        <v>0</v>
      </c>
      <c r="U106" s="732">
        <v>2192256</v>
      </c>
      <c r="V106" s="732">
        <v>10319</v>
      </c>
    </row>
    <row r="107" spans="1:22" x14ac:dyDescent="0.2">
      <c r="A107" s="732">
        <v>101853</v>
      </c>
      <c r="B107" s="732">
        <v>31709</v>
      </c>
      <c r="C107" s="732">
        <v>9</v>
      </c>
      <c r="D107" s="732">
        <v>12672509</v>
      </c>
      <c r="E107" s="732">
        <v>11544</v>
      </c>
      <c r="F107" s="732">
        <v>8953</v>
      </c>
      <c r="G107" s="732">
        <v>11891</v>
      </c>
      <c r="H107" s="732">
        <v>11459</v>
      </c>
      <c r="I107" s="732">
        <v>11459</v>
      </c>
      <c r="J107" s="732">
        <v>12672509</v>
      </c>
      <c r="K107" s="732">
        <v>11544</v>
      </c>
      <c r="L107" s="732">
        <v>12763400</v>
      </c>
      <c r="M107" s="732">
        <v>13809657</v>
      </c>
      <c r="N107" s="732">
        <v>11544</v>
      </c>
      <c r="O107" s="732">
        <v>11627</v>
      </c>
      <c r="P107" s="732">
        <v>12160962</v>
      </c>
      <c r="Q107" s="732">
        <v>12672509</v>
      </c>
      <c r="S107" s="732">
        <v>1</v>
      </c>
      <c r="T107" s="732">
        <v>0</v>
      </c>
      <c r="U107" s="732">
        <v>12672509</v>
      </c>
      <c r="V107" s="732">
        <v>11627</v>
      </c>
    </row>
    <row r="108" spans="1:22" x14ac:dyDescent="0.2">
      <c r="A108" s="732">
        <v>101855</v>
      </c>
      <c r="B108" s="732">
        <v>31709</v>
      </c>
      <c r="C108" s="732">
        <v>9</v>
      </c>
      <c r="D108" s="732">
        <v>2217680</v>
      </c>
      <c r="E108" s="732">
        <v>9872</v>
      </c>
      <c r="F108" s="732">
        <v>8953</v>
      </c>
      <c r="G108" s="732">
        <v>10168</v>
      </c>
      <c r="H108" s="732">
        <v>11459</v>
      </c>
      <c r="I108" s="732">
        <v>10168</v>
      </c>
      <c r="J108" s="732">
        <v>2217680</v>
      </c>
      <c r="K108" s="732">
        <v>9872</v>
      </c>
      <c r="L108" s="732">
        <v>2297894</v>
      </c>
      <c r="M108" s="732">
        <v>2461224</v>
      </c>
      <c r="N108" s="732">
        <v>10168</v>
      </c>
      <c r="O108" s="732">
        <v>10229</v>
      </c>
      <c r="P108" s="732">
        <v>2124081</v>
      </c>
      <c r="Q108" s="732">
        <v>2217680</v>
      </c>
      <c r="S108" s="732">
        <v>1</v>
      </c>
      <c r="T108" s="732">
        <v>0</v>
      </c>
      <c r="U108" s="732">
        <v>2217680</v>
      </c>
      <c r="V108" s="732">
        <v>10229</v>
      </c>
    </row>
    <row r="109" spans="1:22" x14ac:dyDescent="0.2">
      <c r="A109" s="732">
        <v>101856</v>
      </c>
      <c r="B109" s="732">
        <v>31709</v>
      </c>
      <c r="C109" s="732">
        <v>9</v>
      </c>
      <c r="D109" s="732">
        <v>6800024</v>
      </c>
      <c r="E109" s="732">
        <v>10712</v>
      </c>
      <c r="F109" s="732">
        <v>8953</v>
      </c>
      <c r="G109" s="732">
        <v>11033</v>
      </c>
      <c r="H109" s="732">
        <v>11459</v>
      </c>
      <c r="I109" s="732">
        <v>11033</v>
      </c>
      <c r="J109" s="732">
        <v>6800024</v>
      </c>
      <c r="K109" s="732">
        <v>10712</v>
      </c>
      <c r="L109" s="732">
        <v>7004024</v>
      </c>
      <c r="M109" s="732">
        <v>7535017</v>
      </c>
      <c r="N109" s="732">
        <v>11033</v>
      </c>
      <c r="O109" s="732">
        <v>10726</v>
      </c>
      <c r="P109" s="732">
        <v>6534783</v>
      </c>
      <c r="Q109" s="732">
        <v>6800024</v>
      </c>
      <c r="S109" s="732">
        <v>1</v>
      </c>
      <c r="T109" s="732">
        <v>0</v>
      </c>
      <c r="U109" s="732">
        <v>6800024</v>
      </c>
      <c r="V109" s="732">
        <v>10726</v>
      </c>
    </row>
    <row r="110" spans="1:22" x14ac:dyDescent="0.2">
      <c r="A110" s="732">
        <v>101858</v>
      </c>
      <c r="B110" s="732">
        <v>31709</v>
      </c>
      <c r="C110" s="732">
        <v>9</v>
      </c>
      <c r="D110" s="732">
        <v>56262339</v>
      </c>
      <c r="E110" s="732">
        <v>9715</v>
      </c>
      <c r="F110" s="732">
        <v>8953</v>
      </c>
      <c r="G110" s="732">
        <v>10007</v>
      </c>
      <c r="H110" s="732">
        <v>11459</v>
      </c>
      <c r="I110" s="732">
        <v>10007</v>
      </c>
      <c r="J110" s="732">
        <v>56262339</v>
      </c>
      <c r="K110" s="732">
        <v>9715</v>
      </c>
      <c r="L110" s="732">
        <v>58937521</v>
      </c>
      <c r="M110" s="732">
        <v>60469326</v>
      </c>
      <c r="N110" s="732">
        <v>10007</v>
      </c>
      <c r="O110" s="732">
        <v>10177</v>
      </c>
      <c r="P110" s="732">
        <v>54085537</v>
      </c>
      <c r="Q110" s="732">
        <v>56262339</v>
      </c>
      <c r="S110" s="732">
        <v>1</v>
      </c>
      <c r="T110" s="732">
        <v>0</v>
      </c>
      <c r="U110" s="732">
        <v>56262339</v>
      </c>
      <c r="V110" s="732">
        <v>10177</v>
      </c>
    </row>
    <row r="111" spans="1:22" x14ac:dyDescent="0.2">
      <c r="A111" s="732">
        <v>101859</v>
      </c>
      <c r="B111" s="732">
        <v>31709</v>
      </c>
      <c r="C111" s="732">
        <v>9</v>
      </c>
      <c r="D111" s="732">
        <v>4913046</v>
      </c>
      <c r="E111" s="732">
        <v>10436</v>
      </c>
      <c r="F111" s="732">
        <v>8953</v>
      </c>
      <c r="G111" s="732">
        <v>10749</v>
      </c>
      <c r="H111" s="732">
        <v>11459</v>
      </c>
      <c r="I111" s="732">
        <v>10749</v>
      </c>
      <c r="J111" s="732">
        <v>4913046</v>
      </c>
      <c r="K111" s="732">
        <v>10436</v>
      </c>
      <c r="L111" s="732">
        <v>5060438</v>
      </c>
      <c r="M111" s="732">
        <v>5454736</v>
      </c>
      <c r="N111" s="732">
        <v>10749</v>
      </c>
      <c r="O111" s="732">
        <v>10638</v>
      </c>
      <c r="P111" s="732">
        <v>4704901</v>
      </c>
      <c r="Q111" s="732">
        <v>4913046</v>
      </c>
      <c r="S111" s="732">
        <v>1</v>
      </c>
      <c r="T111" s="732">
        <v>0</v>
      </c>
      <c r="U111" s="732">
        <v>4913046</v>
      </c>
      <c r="V111" s="732">
        <v>10638</v>
      </c>
    </row>
    <row r="112" spans="1:22" x14ac:dyDescent="0.2">
      <c r="A112" s="732">
        <v>101861</v>
      </c>
      <c r="B112" s="732">
        <v>31709</v>
      </c>
      <c r="C112" s="732">
        <v>9</v>
      </c>
      <c r="D112" s="732">
        <v>7518065</v>
      </c>
      <c r="E112" s="732">
        <v>11684</v>
      </c>
      <c r="F112" s="732">
        <v>8953</v>
      </c>
      <c r="G112" s="732">
        <v>12035</v>
      </c>
      <c r="H112" s="732">
        <v>11459</v>
      </c>
      <c r="I112" s="732">
        <v>11459</v>
      </c>
      <c r="J112" s="732">
        <v>7518065</v>
      </c>
      <c r="K112" s="732">
        <v>11684</v>
      </c>
      <c r="L112" s="732">
        <v>7518065</v>
      </c>
      <c r="M112" s="732">
        <v>7769047</v>
      </c>
      <c r="N112" s="732">
        <v>11684</v>
      </c>
      <c r="O112" s="732">
        <v>11091</v>
      </c>
      <c r="P112" s="732">
        <v>7198425</v>
      </c>
      <c r="Q112" s="732">
        <v>7518065</v>
      </c>
      <c r="S112" s="732">
        <v>1</v>
      </c>
      <c r="T112" s="732">
        <v>0</v>
      </c>
      <c r="U112" s="732">
        <v>7518065</v>
      </c>
      <c r="V112" s="732">
        <v>11091</v>
      </c>
    </row>
    <row r="113" spans="1:22" x14ac:dyDescent="0.2">
      <c r="A113" s="732">
        <v>101862</v>
      </c>
      <c r="B113" s="732">
        <v>31709</v>
      </c>
      <c r="C113" s="732">
        <v>9</v>
      </c>
      <c r="D113" s="732">
        <v>37634498</v>
      </c>
      <c r="E113" s="732">
        <v>9619</v>
      </c>
      <c r="F113" s="732">
        <v>8953</v>
      </c>
      <c r="G113" s="732">
        <v>9908</v>
      </c>
      <c r="H113" s="732">
        <v>11459</v>
      </c>
      <c r="I113" s="732">
        <v>9908</v>
      </c>
      <c r="J113" s="732">
        <v>37634498</v>
      </c>
      <c r="K113" s="732">
        <v>9619</v>
      </c>
      <c r="L113" s="732">
        <v>39171009</v>
      </c>
      <c r="M113" s="732">
        <v>39896829</v>
      </c>
      <c r="N113" s="732">
        <v>9908</v>
      </c>
      <c r="O113" s="732">
        <v>10012</v>
      </c>
      <c r="P113" s="732">
        <v>36111210</v>
      </c>
      <c r="Q113" s="732">
        <v>37634498</v>
      </c>
      <c r="S113" s="732">
        <v>1</v>
      </c>
      <c r="T113" s="732">
        <v>0</v>
      </c>
      <c r="U113" s="732">
        <v>37634498</v>
      </c>
      <c r="V113" s="732">
        <v>10012</v>
      </c>
    </row>
    <row r="114" spans="1:22" x14ac:dyDescent="0.2">
      <c r="A114" s="732">
        <v>101864</v>
      </c>
      <c r="B114" s="732">
        <v>31709</v>
      </c>
      <c r="C114" s="732">
        <v>9</v>
      </c>
      <c r="D114" s="732">
        <v>1897276</v>
      </c>
      <c r="E114" s="732">
        <v>11059</v>
      </c>
      <c r="F114" s="732">
        <v>8953</v>
      </c>
      <c r="G114" s="732">
        <v>11391</v>
      </c>
      <c r="H114" s="732">
        <v>11459</v>
      </c>
      <c r="I114" s="732">
        <v>11391</v>
      </c>
      <c r="J114" s="732">
        <v>1897276</v>
      </c>
      <c r="K114" s="732">
        <v>11059</v>
      </c>
      <c r="L114" s="732">
        <v>1954195</v>
      </c>
      <c r="M114" s="732">
        <v>1861301</v>
      </c>
      <c r="N114" s="732">
        <v>11391</v>
      </c>
      <c r="O114" s="732">
        <v>10966</v>
      </c>
      <c r="P114" s="732">
        <v>1823862</v>
      </c>
      <c r="Q114" s="732">
        <v>1897276</v>
      </c>
      <c r="S114" s="732">
        <v>1</v>
      </c>
      <c r="T114" s="732">
        <v>0</v>
      </c>
      <c r="U114" s="732">
        <v>1897276</v>
      </c>
      <c r="V114" s="732">
        <v>10966</v>
      </c>
    </row>
    <row r="115" spans="1:22" x14ac:dyDescent="0.2">
      <c r="A115" s="732">
        <v>101868</v>
      </c>
      <c r="B115" s="732">
        <v>31709</v>
      </c>
      <c r="C115" s="732">
        <v>9</v>
      </c>
      <c r="D115" s="732">
        <v>4442726</v>
      </c>
      <c r="E115" s="732">
        <v>11906</v>
      </c>
      <c r="F115" s="732">
        <v>8953</v>
      </c>
      <c r="G115" s="732">
        <v>12263</v>
      </c>
      <c r="H115" s="732">
        <v>11459</v>
      </c>
      <c r="I115" s="732">
        <v>11459</v>
      </c>
      <c r="J115" s="732">
        <v>4442726</v>
      </c>
      <c r="K115" s="732">
        <v>11906</v>
      </c>
      <c r="L115" s="732">
        <v>4442726</v>
      </c>
      <c r="M115" s="732">
        <v>4376236</v>
      </c>
      <c r="N115" s="732">
        <v>11906</v>
      </c>
      <c r="O115" s="732">
        <v>11490</v>
      </c>
      <c r="P115" s="732">
        <v>4260851</v>
      </c>
      <c r="Q115" s="732">
        <v>4442726</v>
      </c>
      <c r="S115" s="732">
        <v>1</v>
      </c>
      <c r="T115" s="732">
        <v>0</v>
      </c>
      <c r="U115" s="732">
        <v>4442726</v>
      </c>
      <c r="V115" s="732">
        <v>11490</v>
      </c>
    </row>
    <row r="116" spans="1:22" x14ac:dyDescent="0.2">
      <c r="A116" s="732">
        <v>101870</v>
      </c>
      <c r="B116" s="732">
        <v>31709</v>
      </c>
      <c r="C116" s="732">
        <v>9</v>
      </c>
      <c r="D116" s="732">
        <v>9889259</v>
      </c>
      <c r="E116" s="732">
        <v>9154</v>
      </c>
      <c r="F116" s="732">
        <v>8953</v>
      </c>
      <c r="G116" s="732">
        <v>9428</v>
      </c>
      <c r="H116" s="732">
        <v>11459</v>
      </c>
      <c r="I116" s="732">
        <v>9428</v>
      </c>
      <c r="J116" s="732">
        <v>9889259</v>
      </c>
      <c r="K116" s="732">
        <v>9154</v>
      </c>
      <c r="L116" s="732">
        <v>10728074</v>
      </c>
      <c r="M116" s="732">
        <v>11062963</v>
      </c>
      <c r="N116" s="732">
        <v>9428</v>
      </c>
      <c r="O116" s="732">
        <v>9930</v>
      </c>
      <c r="P116" s="732">
        <v>9557330</v>
      </c>
      <c r="Q116" s="732">
        <v>9889259</v>
      </c>
      <c r="S116" s="732">
        <v>1</v>
      </c>
      <c r="T116" s="732">
        <v>0</v>
      </c>
      <c r="U116" s="732">
        <v>9889259</v>
      </c>
      <c r="V116" s="732">
        <v>9930</v>
      </c>
    </row>
    <row r="117" spans="1:22" x14ac:dyDescent="0.2">
      <c r="A117" s="732">
        <v>101871</v>
      </c>
      <c r="B117" s="732">
        <v>31709</v>
      </c>
      <c r="C117" s="732">
        <v>9</v>
      </c>
      <c r="D117" s="732">
        <v>1575846</v>
      </c>
      <c r="E117" s="732">
        <v>11395</v>
      </c>
      <c r="F117" s="732">
        <v>8953</v>
      </c>
      <c r="G117" s="732">
        <v>11737</v>
      </c>
      <c r="H117" s="732">
        <v>11459</v>
      </c>
      <c r="I117" s="732">
        <v>11459</v>
      </c>
      <c r="J117" s="732">
        <v>1575846</v>
      </c>
      <c r="K117" s="732">
        <v>11395</v>
      </c>
      <c r="L117" s="732">
        <v>1637606</v>
      </c>
      <c r="M117" s="732">
        <v>1622145</v>
      </c>
      <c r="N117" s="732">
        <v>11459</v>
      </c>
      <c r="O117" s="732">
        <v>11842</v>
      </c>
      <c r="P117" s="732">
        <v>1524602</v>
      </c>
      <c r="Q117" s="732">
        <v>1575846</v>
      </c>
      <c r="S117" s="732">
        <v>1</v>
      </c>
      <c r="T117" s="732">
        <v>0</v>
      </c>
      <c r="U117" s="732">
        <v>1575846</v>
      </c>
      <c r="V117" s="732">
        <v>11842</v>
      </c>
    </row>
    <row r="118" spans="1:22" x14ac:dyDescent="0.2">
      <c r="A118" s="732">
        <v>101872</v>
      </c>
      <c r="B118" s="732">
        <v>31709</v>
      </c>
      <c r="C118" s="732">
        <v>9</v>
      </c>
      <c r="D118" s="732">
        <v>1953529</v>
      </c>
      <c r="E118" s="732">
        <v>9235</v>
      </c>
      <c r="F118" s="732">
        <v>8953</v>
      </c>
      <c r="G118" s="732">
        <v>9512</v>
      </c>
      <c r="H118" s="732">
        <v>11459</v>
      </c>
      <c r="I118" s="732">
        <v>9512</v>
      </c>
      <c r="J118" s="732">
        <v>1953529</v>
      </c>
      <c r="K118" s="732">
        <v>9235</v>
      </c>
      <c r="L118" s="732">
        <v>2222514</v>
      </c>
      <c r="M118" s="732">
        <v>2391000</v>
      </c>
      <c r="N118" s="732">
        <v>9512</v>
      </c>
      <c r="O118" s="732">
        <v>10507</v>
      </c>
      <c r="P118" s="732">
        <v>1896258</v>
      </c>
      <c r="Q118" s="732">
        <v>1953529</v>
      </c>
      <c r="S118" s="732">
        <v>1</v>
      </c>
      <c r="T118" s="732">
        <v>0</v>
      </c>
      <c r="U118" s="732">
        <v>1953529</v>
      </c>
      <c r="V118" s="732">
        <v>10507</v>
      </c>
    </row>
    <row r="119" spans="1:22" x14ac:dyDescent="0.2">
      <c r="A119" s="732">
        <v>101873</v>
      </c>
      <c r="B119" s="732">
        <v>31709</v>
      </c>
      <c r="C119" s="732">
        <v>9</v>
      </c>
      <c r="D119" s="732">
        <v>1747882</v>
      </c>
      <c r="E119" s="732">
        <v>8454</v>
      </c>
      <c r="F119" s="732">
        <v>8953</v>
      </c>
      <c r="G119" s="732">
        <v>8708</v>
      </c>
      <c r="H119" s="732">
        <v>11459</v>
      </c>
      <c r="I119" s="732">
        <v>8708</v>
      </c>
      <c r="J119" s="732">
        <v>1747882</v>
      </c>
      <c r="K119" s="732">
        <v>8454</v>
      </c>
      <c r="L119" s="732">
        <v>2083969</v>
      </c>
      <c r="M119" s="732">
        <v>2265563</v>
      </c>
      <c r="N119" s="732">
        <v>8708</v>
      </c>
      <c r="O119" s="732">
        <v>10080</v>
      </c>
      <c r="P119" s="732">
        <v>1645940</v>
      </c>
      <c r="Q119" s="732">
        <v>1747882</v>
      </c>
      <c r="S119" s="732">
        <v>1</v>
      </c>
      <c r="T119" s="732">
        <v>0</v>
      </c>
      <c r="U119" s="732">
        <v>1747882</v>
      </c>
      <c r="V119" s="732">
        <v>10080</v>
      </c>
    </row>
    <row r="120" spans="1:22" x14ac:dyDescent="0.2">
      <c r="A120" s="732">
        <v>101874</v>
      </c>
      <c r="B120" s="732">
        <v>31709</v>
      </c>
      <c r="C120" s="732">
        <v>9</v>
      </c>
      <c r="D120" s="732">
        <v>2954701</v>
      </c>
      <c r="E120" s="732">
        <v>8227</v>
      </c>
      <c r="F120" s="732">
        <v>8953</v>
      </c>
      <c r="G120" s="732">
        <v>8473</v>
      </c>
      <c r="H120" s="732">
        <v>11459</v>
      </c>
      <c r="I120" s="732">
        <v>8473</v>
      </c>
      <c r="J120" s="732">
        <v>2954701</v>
      </c>
      <c r="K120" s="732">
        <v>8227</v>
      </c>
      <c r="L120" s="732">
        <v>3387975</v>
      </c>
      <c r="M120" s="732">
        <v>3376309</v>
      </c>
      <c r="N120" s="732">
        <v>8473</v>
      </c>
      <c r="O120" s="732">
        <v>9433</v>
      </c>
      <c r="P120" s="732">
        <v>2794914</v>
      </c>
      <c r="Q120" s="732">
        <v>2954701</v>
      </c>
      <c r="S120" s="732">
        <v>1</v>
      </c>
      <c r="T120" s="732">
        <v>0</v>
      </c>
      <c r="U120" s="732">
        <v>2954701</v>
      </c>
      <c r="V120" s="732">
        <v>9433</v>
      </c>
    </row>
    <row r="121" spans="1:22" x14ac:dyDescent="0.2">
      <c r="A121" s="732">
        <v>101875</v>
      </c>
      <c r="B121" s="732">
        <v>31709</v>
      </c>
      <c r="C121" s="732">
        <v>9</v>
      </c>
      <c r="F121" s="732">
        <v>8953</v>
      </c>
      <c r="H121" s="732">
        <v>11459</v>
      </c>
      <c r="I121" s="732">
        <v>11459</v>
      </c>
      <c r="L121" s="732">
        <v>915669</v>
      </c>
      <c r="M121" s="732">
        <v>859606</v>
      </c>
      <c r="N121" s="732">
        <v>11459</v>
      </c>
      <c r="O121" s="732">
        <v>11054</v>
      </c>
      <c r="S121" s="732">
        <v>1</v>
      </c>
      <c r="T121" s="732">
        <v>0</v>
      </c>
      <c r="V121" s="732">
        <v>11054</v>
      </c>
    </row>
    <row r="122" spans="1:22" x14ac:dyDescent="0.2">
      <c r="A122" s="732">
        <v>101876</v>
      </c>
      <c r="B122" s="732">
        <v>31709</v>
      </c>
      <c r="C122" s="732">
        <v>9</v>
      </c>
      <c r="F122" s="732">
        <v>8953</v>
      </c>
      <c r="H122" s="732">
        <v>11459</v>
      </c>
      <c r="I122" s="732">
        <v>11459</v>
      </c>
      <c r="L122" s="732">
        <v>1466473</v>
      </c>
      <c r="M122" s="732">
        <v>1271744</v>
      </c>
      <c r="N122" s="732">
        <v>11459</v>
      </c>
      <c r="O122" s="732">
        <v>10020</v>
      </c>
      <c r="S122" s="732">
        <v>1</v>
      </c>
      <c r="T122" s="732">
        <v>0</v>
      </c>
      <c r="V122" s="732">
        <v>10020</v>
      </c>
    </row>
    <row r="123" spans="1:22" x14ac:dyDescent="0.2">
      <c r="A123" s="732">
        <v>101878</v>
      </c>
      <c r="B123" s="732">
        <v>31709</v>
      </c>
      <c r="C123" s="732">
        <v>9</v>
      </c>
      <c r="F123" s="732">
        <v>8953</v>
      </c>
      <c r="H123" s="732">
        <v>11459</v>
      </c>
      <c r="I123" s="732">
        <v>11459</v>
      </c>
      <c r="L123" s="732">
        <v>464412</v>
      </c>
      <c r="M123" s="732">
        <v>398992</v>
      </c>
      <c r="N123" s="732">
        <v>11459</v>
      </c>
      <c r="S123" s="732">
        <v>1</v>
      </c>
      <c r="T123" s="732">
        <v>0</v>
      </c>
    </row>
    <row r="124" spans="1:22" x14ac:dyDescent="0.2">
      <c r="A124" s="732">
        <v>105801</v>
      </c>
      <c r="B124" s="732">
        <v>31709</v>
      </c>
      <c r="C124" s="732">
        <v>9</v>
      </c>
      <c r="D124" s="732">
        <v>1018126</v>
      </c>
      <c r="E124" s="732">
        <v>12275</v>
      </c>
      <c r="F124" s="732">
        <v>8953</v>
      </c>
      <c r="G124" s="732">
        <v>12643</v>
      </c>
      <c r="H124" s="732">
        <v>11459</v>
      </c>
      <c r="I124" s="732">
        <v>11459</v>
      </c>
      <c r="J124" s="732">
        <v>1018126</v>
      </c>
      <c r="K124" s="732">
        <v>12275</v>
      </c>
      <c r="L124" s="732">
        <v>1018126</v>
      </c>
      <c r="M124" s="732">
        <v>1037929</v>
      </c>
      <c r="N124" s="732">
        <v>12275</v>
      </c>
      <c r="O124" s="732">
        <v>11387</v>
      </c>
      <c r="P124" s="732">
        <v>962697</v>
      </c>
      <c r="Q124" s="732">
        <v>1018126</v>
      </c>
      <c r="S124" s="732">
        <v>1</v>
      </c>
      <c r="T124" s="732">
        <v>0</v>
      </c>
      <c r="U124" s="732">
        <v>1018126</v>
      </c>
      <c r="V124" s="732">
        <v>11387</v>
      </c>
    </row>
    <row r="125" spans="1:22" x14ac:dyDescent="0.2">
      <c r="A125" s="732">
        <v>105802</v>
      </c>
      <c r="B125" s="732">
        <v>31709</v>
      </c>
      <c r="C125" s="732">
        <v>9</v>
      </c>
      <c r="D125" s="732">
        <v>1614053</v>
      </c>
      <c r="E125" s="732">
        <v>10908</v>
      </c>
      <c r="F125" s="732">
        <v>8953</v>
      </c>
      <c r="G125" s="732">
        <v>11235</v>
      </c>
      <c r="H125" s="732">
        <v>11459</v>
      </c>
      <c r="I125" s="732">
        <v>11235</v>
      </c>
      <c r="J125" s="732">
        <v>1614053</v>
      </c>
      <c r="K125" s="732">
        <v>10908</v>
      </c>
      <c r="L125" s="732">
        <v>1662475</v>
      </c>
      <c r="M125" s="732">
        <v>1623098</v>
      </c>
      <c r="N125" s="732">
        <v>11235</v>
      </c>
      <c r="O125" s="732">
        <v>10914</v>
      </c>
      <c r="P125" s="732">
        <v>1540276</v>
      </c>
      <c r="Q125" s="732">
        <v>1614053</v>
      </c>
      <c r="S125" s="732">
        <v>1</v>
      </c>
      <c r="T125" s="732">
        <v>0</v>
      </c>
      <c r="U125" s="732">
        <v>1614053</v>
      </c>
      <c r="V125" s="732">
        <v>10914</v>
      </c>
    </row>
    <row r="126" spans="1:22" x14ac:dyDescent="0.2">
      <c r="A126" s="732">
        <v>105803</v>
      </c>
      <c r="B126" s="732">
        <v>31709</v>
      </c>
      <c r="C126" s="732">
        <v>9</v>
      </c>
      <c r="D126" s="732">
        <v>4610595</v>
      </c>
      <c r="E126" s="732">
        <v>16979</v>
      </c>
      <c r="F126" s="732">
        <v>8953</v>
      </c>
      <c r="G126" s="732">
        <v>17489</v>
      </c>
      <c r="H126" s="732">
        <v>11459</v>
      </c>
      <c r="I126" s="732">
        <v>11459</v>
      </c>
      <c r="J126" s="732">
        <v>4610595</v>
      </c>
      <c r="K126" s="732">
        <v>16979</v>
      </c>
      <c r="L126" s="732">
        <v>4610595</v>
      </c>
      <c r="M126" s="732">
        <v>4707641</v>
      </c>
      <c r="N126" s="732">
        <v>16979</v>
      </c>
      <c r="O126" s="732">
        <v>11842</v>
      </c>
      <c r="P126" s="732">
        <v>4537134</v>
      </c>
      <c r="Q126" s="732">
        <v>4610595</v>
      </c>
      <c r="S126" s="732">
        <v>1</v>
      </c>
      <c r="T126" s="732">
        <v>0</v>
      </c>
      <c r="U126" s="732">
        <v>4610595</v>
      </c>
      <c r="V126" s="732">
        <v>11842</v>
      </c>
    </row>
    <row r="127" spans="1:22" x14ac:dyDescent="0.2">
      <c r="A127" s="732">
        <v>108802</v>
      </c>
      <c r="B127" s="732">
        <v>31709</v>
      </c>
      <c r="C127" s="732">
        <v>9</v>
      </c>
      <c r="D127" s="732">
        <v>11085960</v>
      </c>
      <c r="E127" s="732">
        <v>10548</v>
      </c>
      <c r="F127" s="732">
        <v>8953</v>
      </c>
      <c r="G127" s="732">
        <v>10864</v>
      </c>
      <c r="H127" s="732">
        <v>11459</v>
      </c>
      <c r="I127" s="732">
        <v>10864</v>
      </c>
      <c r="J127" s="732">
        <v>11085960</v>
      </c>
      <c r="K127" s="732">
        <v>10548</v>
      </c>
      <c r="L127" s="732">
        <v>11462370</v>
      </c>
      <c r="M127" s="732">
        <v>11475250</v>
      </c>
      <c r="N127" s="732">
        <v>10864</v>
      </c>
      <c r="O127" s="732">
        <v>10906</v>
      </c>
      <c r="P127" s="732">
        <v>10693644</v>
      </c>
      <c r="Q127" s="732">
        <v>11085960</v>
      </c>
      <c r="S127" s="732">
        <v>1</v>
      </c>
      <c r="T127" s="732">
        <v>0</v>
      </c>
      <c r="U127" s="732">
        <v>11085960</v>
      </c>
      <c r="V127" s="732">
        <v>10906</v>
      </c>
    </row>
    <row r="128" spans="1:22" x14ac:dyDescent="0.2">
      <c r="A128" s="732">
        <v>108804</v>
      </c>
      <c r="B128" s="732">
        <v>31709</v>
      </c>
      <c r="C128" s="732">
        <v>9</v>
      </c>
      <c r="D128" s="732">
        <v>4699160</v>
      </c>
      <c r="E128" s="732">
        <v>10715</v>
      </c>
      <c r="F128" s="732">
        <v>8953</v>
      </c>
      <c r="G128" s="732">
        <v>11036</v>
      </c>
      <c r="H128" s="732">
        <v>11459</v>
      </c>
      <c r="I128" s="732">
        <v>11036</v>
      </c>
      <c r="J128" s="732">
        <v>4699160</v>
      </c>
      <c r="K128" s="732">
        <v>10715</v>
      </c>
      <c r="L128" s="732">
        <v>5000575</v>
      </c>
      <c r="M128" s="732">
        <v>5128621</v>
      </c>
      <c r="N128" s="732">
        <v>11036</v>
      </c>
      <c r="O128" s="732">
        <v>11402</v>
      </c>
      <c r="P128" s="732">
        <v>4531219</v>
      </c>
      <c r="Q128" s="732">
        <v>4699160</v>
      </c>
      <c r="S128" s="732">
        <v>1</v>
      </c>
      <c r="T128" s="732">
        <v>0</v>
      </c>
      <c r="U128" s="732">
        <v>4699160</v>
      </c>
      <c r="V128" s="732">
        <v>11402</v>
      </c>
    </row>
    <row r="129" spans="1:22" x14ac:dyDescent="0.2">
      <c r="A129" s="732">
        <v>108807</v>
      </c>
      <c r="B129" s="732">
        <v>31709</v>
      </c>
      <c r="C129" s="732">
        <v>9</v>
      </c>
      <c r="D129" s="732">
        <v>590139951</v>
      </c>
      <c r="E129" s="732">
        <v>10039</v>
      </c>
      <c r="F129" s="732">
        <v>8953</v>
      </c>
      <c r="G129" s="732">
        <v>10340</v>
      </c>
      <c r="H129" s="732">
        <v>11459</v>
      </c>
      <c r="I129" s="732">
        <v>10340</v>
      </c>
      <c r="J129" s="732">
        <v>590139951</v>
      </c>
      <c r="K129" s="732">
        <v>10039</v>
      </c>
      <c r="L129" s="732">
        <v>618219465</v>
      </c>
      <c r="M129" s="732">
        <v>643160558</v>
      </c>
      <c r="N129" s="732">
        <v>10340</v>
      </c>
      <c r="O129" s="732">
        <v>10517</v>
      </c>
      <c r="P129" s="732">
        <v>571230005</v>
      </c>
      <c r="Q129" s="732">
        <v>590139951</v>
      </c>
      <c r="S129" s="732">
        <v>1</v>
      </c>
      <c r="T129" s="732">
        <v>0</v>
      </c>
      <c r="U129" s="732">
        <v>590139951</v>
      </c>
      <c r="V129" s="732">
        <v>10517</v>
      </c>
    </row>
    <row r="130" spans="1:22" x14ac:dyDescent="0.2">
      <c r="A130" s="732">
        <v>108808</v>
      </c>
      <c r="B130" s="732">
        <v>31709</v>
      </c>
      <c r="C130" s="732">
        <v>9</v>
      </c>
      <c r="D130" s="732">
        <v>45133307</v>
      </c>
      <c r="E130" s="732">
        <v>9975</v>
      </c>
      <c r="F130" s="732">
        <v>8953</v>
      </c>
      <c r="G130" s="732">
        <v>10275</v>
      </c>
      <c r="H130" s="732">
        <v>11459</v>
      </c>
      <c r="I130" s="732">
        <v>10275</v>
      </c>
      <c r="J130" s="732">
        <v>45133307</v>
      </c>
      <c r="K130" s="732">
        <v>9975</v>
      </c>
      <c r="L130" s="732">
        <v>47941146</v>
      </c>
      <c r="M130" s="732">
        <v>47987553</v>
      </c>
      <c r="N130" s="732">
        <v>10275</v>
      </c>
      <c r="O130" s="732">
        <v>10596</v>
      </c>
      <c r="P130" s="732">
        <v>43470066</v>
      </c>
      <c r="Q130" s="732">
        <v>45133307</v>
      </c>
      <c r="S130" s="732">
        <v>1</v>
      </c>
      <c r="T130" s="732">
        <v>0</v>
      </c>
      <c r="U130" s="732">
        <v>45133307</v>
      </c>
      <c r="V130" s="732">
        <v>10596</v>
      </c>
    </row>
    <row r="131" spans="1:22" x14ac:dyDescent="0.2">
      <c r="A131" s="732">
        <v>108809</v>
      </c>
      <c r="B131" s="732">
        <v>31709</v>
      </c>
      <c r="C131" s="732">
        <v>9</v>
      </c>
      <c r="D131" s="732">
        <v>2833113</v>
      </c>
      <c r="E131" s="732">
        <v>10652</v>
      </c>
      <c r="F131" s="732">
        <v>8953</v>
      </c>
      <c r="G131" s="732">
        <v>10972</v>
      </c>
      <c r="H131" s="732">
        <v>11459</v>
      </c>
      <c r="I131" s="732">
        <v>10972</v>
      </c>
      <c r="J131" s="732">
        <v>2833113</v>
      </c>
      <c r="K131" s="732">
        <v>10652</v>
      </c>
      <c r="L131" s="732">
        <v>2918106</v>
      </c>
      <c r="M131" s="732">
        <v>3084368</v>
      </c>
      <c r="N131" s="732">
        <v>10972</v>
      </c>
      <c r="O131" s="732">
        <v>10941</v>
      </c>
      <c r="P131" s="732">
        <v>2721739</v>
      </c>
      <c r="Q131" s="732">
        <v>2833113</v>
      </c>
      <c r="S131" s="732">
        <v>1</v>
      </c>
      <c r="T131" s="732">
        <v>0</v>
      </c>
      <c r="U131" s="732">
        <v>2833113</v>
      </c>
      <c r="V131" s="732">
        <v>10941</v>
      </c>
    </row>
    <row r="132" spans="1:22" x14ac:dyDescent="0.2">
      <c r="A132" s="732">
        <v>111801</v>
      </c>
      <c r="B132" s="732">
        <v>31709</v>
      </c>
      <c r="C132" s="732">
        <v>9</v>
      </c>
      <c r="D132" s="732">
        <v>666301</v>
      </c>
      <c r="E132" s="732">
        <v>10126</v>
      </c>
      <c r="F132" s="732">
        <v>8953</v>
      </c>
      <c r="G132" s="732">
        <v>10429</v>
      </c>
      <c r="H132" s="732">
        <v>11459</v>
      </c>
      <c r="I132" s="732">
        <v>10429</v>
      </c>
      <c r="J132" s="732">
        <v>666301</v>
      </c>
      <c r="K132" s="732">
        <v>10126</v>
      </c>
      <c r="L132" s="732">
        <v>768908</v>
      </c>
      <c r="M132" s="732">
        <v>825817</v>
      </c>
      <c r="N132" s="732">
        <v>10429</v>
      </c>
      <c r="O132" s="732">
        <v>11685</v>
      </c>
      <c r="P132" s="732">
        <v>634893</v>
      </c>
      <c r="Q132" s="732">
        <v>666301</v>
      </c>
      <c r="S132" s="732">
        <v>1</v>
      </c>
      <c r="T132" s="732">
        <v>0</v>
      </c>
      <c r="U132" s="732">
        <v>666301</v>
      </c>
      <c r="V132" s="732">
        <v>11685</v>
      </c>
    </row>
    <row r="133" spans="1:22" x14ac:dyDescent="0.2">
      <c r="A133" s="732">
        <v>123803</v>
      </c>
      <c r="B133" s="732">
        <v>31709</v>
      </c>
      <c r="C133" s="732">
        <v>9</v>
      </c>
      <c r="D133" s="732">
        <v>3997544</v>
      </c>
      <c r="E133" s="732">
        <v>10187</v>
      </c>
      <c r="F133" s="732">
        <v>8953</v>
      </c>
      <c r="G133" s="732">
        <v>10493</v>
      </c>
      <c r="H133" s="732">
        <v>11459</v>
      </c>
      <c r="I133" s="732">
        <v>10493</v>
      </c>
      <c r="J133" s="732">
        <v>3997544</v>
      </c>
      <c r="K133" s="732">
        <v>10187</v>
      </c>
      <c r="L133" s="732">
        <v>4193240</v>
      </c>
      <c r="M133" s="732">
        <v>4261880</v>
      </c>
      <c r="N133" s="732">
        <v>10493</v>
      </c>
      <c r="O133" s="732">
        <v>10686</v>
      </c>
      <c r="P133" s="732">
        <v>3842723</v>
      </c>
      <c r="Q133" s="732">
        <v>3997544</v>
      </c>
      <c r="S133" s="732">
        <v>1</v>
      </c>
      <c r="T133" s="732">
        <v>0</v>
      </c>
      <c r="U133" s="732">
        <v>3997544</v>
      </c>
      <c r="V133" s="732">
        <v>10686</v>
      </c>
    </row>
    <row r="134" spans="1:22" x14ac:dyDescent="0.2">
      <c r="A134" s="732">
        <v>123805</v>
      </c>
      <c r="B134" s="732">
        <v>31709</v>
      </c>
      <c r="C134" s="732">
        <v>9</v>
      </c>
      <c r="D134" s="732">
        <v>4723374</v>
      </c>
      <c r="E134" s="732">
        <v>10548</v>
      </c>
      <c r="F134" s="732">
        <v>8953</v>
      </c>
      <c r="G134" s="732">
        <v>10865</v>
      </c>
      <c r="H134" s="732">
        <v>11459</v>
      </c>
      <c r="I134" s="732">
        <v>10865</v>
      </c>
      <c r="J134" s="732">
        <v>4723374</v>
      </c>
      <c r="K134" s="732">
        <v>10548</v>
      </c>
      <c r="L134" s="732">
        <v>4880332</v>
      </c>
      <c r="M134" s="732">
        <v>5122431</v>
      </c>
      <c r="N134" s="732">
        <v>10865</v>
      </c>
      <c r="O134" s="732">
        <v>10899</v>
      </c>
      <c r="P134" s="732">
        <v>4545997</v>
      </c>
      <c r="Q134" s="732">
        <v>4723374</v>
      </c>
      <c r="S134" s="732">
        <v>1</v>
      </c>
      <c r="T134" s="732">
        <v>0</v>
      </c>
      <c r="U134" s="732">
        <v>4723374</v>
      </c>
      <c r="V134" s="732">
        <v>10899</v>
      </c>
    </row>
    <row r="135" spans="1:22" x14ac:dyDescent="0.2">
      <c r="A135" s="732">
        <v>123807</v>
      </c>
      <c r="B135" s="732">
        <v>31709</v>
      </c>
      <c r="C135" s="732">
        <v>9</v>
      </c>
      <c r="D135" s="732">
        <v>20394231</v>
      </c>
      <c r="E135" s="732">
        <v>9989</v>
      </c>
      <c r="F135" s="732">
        <v>8953</v>
      </c>
      <c r="G135" s="732">
        <v>10289</v>
      </c>
      <c r="H135" s="732">
        <v>11459</v>
      </c>
      <c r="I135" s="732">
        <v>10289</v>
      </c>
      <c r="J135" s="732">
        <v>20394231</v>
      </c>
      <c r="K135" s="732">
        <v>9989</v>
      </c>
      <c r="L135" s="732">
        <v>21933253</v>
      </c>
      <c r="M135" s="732">
        <v>22096119</v>
      </c>
      <c r="N135" s="732">
        <v>10289</v>
      </c>
      <c r="O135" s="732">
        <v>10743</v>
      </c>
      <c r="P135" s="732">
        <v>19719458</v>
      </c>
      <c r="Q135" s="732">
        <v>20394231</v>
      </c>
      <c r="S135" s="732">
        <v>1</v>
      </c>
      <c r="T135" s="732">
        <v>0</v>
      </c>
      <c r="U135" s="732">
        <v>20394231</v>
      </c>
      <c r="V135" s="732">
        <v>10743</v>
      </c>
    </row>
    <row r="136" spans="1:22" x14ac:dyDescent="0.2">
      <c r="A136" s="732">
        <v>130801</v>
      </c>
      <c r="B136" s="732">
        <v>31709</v>
      </c>
      <c r="C136" s="732">
        <v>9</v>
      </c>
      <c r="D136" s="732">
        <v>1373866</v>
      </c>
      <c r="E136" s="732">
        <v>17579</v>
      </c>
      <c r="F136" s="732">
        <v>8953</v>
      </c>
      <c r="G136" s="732">
        <v>18107</v>
      </c>
      <c r="H136" s="732">
        <v>11459</v>
      </c>
      <c r="I136" s="732">
        <v>11459</v>
      </c>
      <c r="J136" s="732">
        <v>1373866</v>
      </c>
      <c r="K136" s="732">
        <v>17579</v>
      </c>
      <c r="L136" s="732">
        <v>1373866</v>
      </c>
      <c r="M136" s="732">
        <v>1315688</v>
      </c>
      <c r="N136" s="732">
        <v>17579</v>
      </c>
      <c r="O136" s="732">
        <v>11842</v>
      </c>
      <c r="P136" s="732">
        <v>1335421</v>
      </c>
      <c r="Q136" s="732">
        <v>1373866</v>
      </c>
      <c r="S136" s="732">
        <v>1</v>
      </c>
      <c r="T136" s="732">
        <v>0</v>
      </c>
      <c r="U136" s="732">
        <v>1373866</v>
      </c>
      <c r="V136" s="732">
        <v>11842</v>
      </c>
    </row>
    <row r="137" spans="1:22" x14ac:dyDescent="0.2">
      <c r="A137" s="732">
        <v>152802</v>
      </c>
      <c r="B137" s="732">
        <v>31709</v>
      </c>
      <c r="C137" s="732">
        <v>9</v>
      </c>
      <c r="D137" s="732">
        <v>2303799</v>
      </c>
      <c r="E137" s="732">
        <v>10380</v>
      </c>
      <c r="F137" s="732">
        <v>8953</v>
      </c>
      <c r="G137" s="732">
        <v>10692</v>
      </c>
      <c r="H137" s="732">
        <v>11459</v>
      </c>
      <c r="I137" s="732">
        <v>10692</v>
      </c>
      <c r="J137" s="732">
        <v>2303799</v>
      </c>
      <c r="K137" s="732">
        <v>10380</v>
      </c>
      <c r="L137" s="732">
        <v>2372913</v>
      </c>
      <c r="M137" s="732">
        <v>2490671</v>
      </c>
      <c r="N137" s="732">
        <v>10692</v>
      </c>
      <c r="O137" s="732">
        <v>10241</v>
      </c>
      <c r="P137" s="732">
        <v>2201625</v>
      </c>
      <c r="Q137" s="732">
        <v>2303799</v>
      </c>
      <c r="S137" s="732">
        <v>1</v>
      </c>
      <c r="T137" s="732">
        <v>0</v>
      </c>
      <c r="U137" s="732">
        <v>2303799</v>
      </c>
      <c r="V137" s="732">
        <v>10241</v>
      </c>
    </row>
    <row r="138" spans="1:22" x14ac:dyDescent="0.2">
      <c r="A138" s="732">
        <v>152803</v>
      </c>
      <c r="B138" s="732">
        <v>31709</v>
      </c>
      <c r="C138" s="732">
        <v>9</v>
      </c>
      <c r="D138" s="732">
        <v>1819261</v>
      </c>
      <c r="E138" s="732">
        <v>11826</v>
      </c>
      <c r="F138" s="732">
        <v>8953</v>
      </c>
      <c r="G138" s="732">
        <v>12181</v>
      </c>
      <c r="H138" s="732">
        <v>11459</v>
      </c>
      <c r="I138" s="732">
        <v>11459</v>
      </c>
      <c r="J138" s="732">
        <v>1819261</v>
      </c>
      <c r="K138" s="732">
        <v>11826</v>
      </c>
      <c r="L138" s="732">
        <v>1821738</v>
      </c>
      <c r="M138" s="732">
        <v>1815965</v>
      </c>
      <c r="N138" s="732">
        <v>11826</v>
      </c>
      <c r="O138" s="732">
        <v>11842</v>
      </c>
      <c r="P138" s="732">
        <v>1749120</v>
      </c>
      <c r="Q138" s="732">
        <v>1819261</v>
      </c>
      <c r="S138" s="732">
        <v>1</v>
      </c>
      <c r="T138" s="732">
        <v>0</v>
      </c>
      <c r="U138" s="732">
        <v>1819261</v>
      </c>
      <c r="V138" s="732">
        <v>11842</v>
      </c>
    </row>
    <row r="139" spans="1:22" x14ac:dyDescent="0.2">
      <c r="A139" s="732">
        <v>152806</v>
      </c>
      <c r="B139" s="732">
        <v>31709</v>
      </c>
      <c r="C139" s="732">
        <v>9</v>
      </c>
      <c r="F139" s="732">
        <v>8953</v>
      </c>
      <c r="H139" s="732">
        <v>11459</v>
      </c>
      <c r="I139" s="732">
        <v>11459</v>
      </c>
      <c r="L139" s="732">
        <v>1575213</v>
      </c>
      <c r="M139" s="732">
        <v>1575735</v>
      </c>
      <c r="N139" s="732">
        <v>11459</v>
      </c>
      <c r="O139" s="732">
        <v>11544</v>
      </c>
      <c r="S139" s="732">
        <v>1</v>
      </c>
      <c r="T139" s="732">
        <v>0</v>
      </c>
      <c r="V139" s="732">
        <v>11544</v>
      </c>
    </row>
    <row r="140" spans="1:22" x14ac:dyDescent="0.2">
      <c r="A140" s="732">
        <v>161801</v>
      </c>
      <c r="B140" s="732">
        <v>31709</v>
      </c>
      <c r="C140" s="732">
        <v>9</v>
      </c>
      <c r="D140" s="732">
        <v>2024536</v>
      </c>
      <c r="E140" s="732">
        <v>10946</v>
      </c>
      <c r="F140" s="732">
        <v>8953</v>
      </c>
      <c r="G140" s="732">
        <v>11274</v>
      </c>
      <c r="H140" s="732">
        <v>11459</v>
      </c>
      <c r="I140" s="732">
        <v>11274</v>
      </c>
      <c r="J140" s="732">
        <v>2024536</v>
      </c>
      <c r="K140" s="732">
        <v>10946</v>
      </c>
      <c r="L140" s="732">
        <v>2085272</v>
      </c>
      <c r="M140" s="732">
        <v>2291653</v>
      </c>
      <c r="N140" s="732">
        <v>11274</v>
      </c>
      <c r="O140" s="732">
        <v>10511</v>
      </c>
      <c r="P140" s="732">
        <v>1937224</v>
      </c>
      <c r="Q140" s="732">
        <v>2024536</v>
      </c>
      <c r="S140" s="732">
        <v>1</v>
      </c>
      <c r="T140" s="732">
        <v>0</v>
      </c>
      <c r="U140" s="732">
        <v>2024536</v>
      </c>
      <c r="V140" s="732">
        <v>10511</v>
      </c>
    </row>
    <row r="141" spans="1:22" x14ac:dyDescent="0.2">
      <c r="A141" s="732">
        <v>161802</v>
      </c>
      <c r="B141" s="732">
        <v>31709</v>
      </c>
      <c r="C141" s="732">
        <v>9</v>
      </c>
      <c r="D141" s="732">
        <v>8069537</v>
      </c>
      <c r="E141" s="732">
        <v>10651</v>
      </c>
      <c r="F141" s="732">
        <v>8953</v>
      </c>
      <c r="G141" s="732">
        <v>10971</v>
      </c>
      <c r="H141" s="732">
        <v>11459</v>
      </c>
      <c r="I141" s="732">
        <v>10971</v>
      </c>
      <c r="J141" s="732">
        <v>8069537</v>
      </c>
      <c r="K141" s="732">
        <v>10651</v>
      </c>
      <c r="L141" s="732">
        <v>8311623</v>
      </c>
      <c r="M141" s="732">
        <v>8614075</v>
      </c>
      <c r="N141" s="732">
        <v>10971</v>
      </c>
      <c r="O141" s="732">
        <v>10778</v>
      </c>
      <c r="P141" s="732">
        <v>7758164</v>
      </c>
      <c r="Q141" s="732">
        <v>8069537</v>
      </c>
      <c r="S141" s="732">
        <v>1</v>
      </c>
      <c r="T141" s="732">
        <v>0</v>
      </c>
      <c r="U141" s="732">
        <v>8069537</v>
      </c>
      <c r="V141" s="732">
        <v>10778</v>
      </c>
    </row>
    <row r="142" spans="1:22" x14ac:dyDescent="0.2">
      <c r="A142" s="732">
        <v>161807</v>
      </c>
      <c r="B142" s="732">
        <v>31709</v>
      </c>
      <c r="C142" s="732">
        <v>9</v>
      </c>
      <c r="D142" s="732">
        <v>97445503</v>
      </c>
      <c r="E142" s="732">
        <v>10053</v>
      </c>
      <c r="F142" s="732">
        <v>8953</v>
      </c>
      <c r="G142" s="732">
        <v>10354</v>
      </c>
      <c r="H142" s="732">
        <v>11459</v>
      </c>
      <c r="I142" s="732">
        <v>10354</v>
      </c>
      <c r="J142" s="732">
        <v>97445503</v>
      </c>
      <c r="K142" s="732">
        <v>10053</v>
      </c>
      <c r="L142" s="732">
        <v>101586444</v>
      </c>
      <c r="M142" s="732">
        <v>103250669</v>
      </c>
      <c r="N142" s="732">
        <v>10354</v>
      </c>
      <c r="O142" s="732">
        <v>10480</v>
      </c>
      <c r="P142" s="732">
        <v>93676936</v>
      </c>
      <c r="Q142" s="732">
        <v>97445503</v>
      </c>
      <c r="S142" s="732">
        <v>1</v>
      </c>
      <c r="T142" s="732">
        <v>0</v>
      </c>
      <c r="U142" s="732">
        <v>97445503</v>
      </c>
      <c r="V142" s="732">
        <v>10480</v>
      </c>
    </row>
    <row r="143" spans="1:22" x14ac:dyDescent="0.2">
      <c r="A143" s="732">
        <v>165802</v>
      </c>
      <c r="B143" s="732">
        <v>31709</v>
      </c>
      <c r="C143" s="732">
        <v>9</v>
      </c>
      <c r="D143" s="732">
        <v>3198944</v>
      </c>
      <c r="E143" s="732">
        <v>9249</v>
      </c>
      <c r="F143" s="732">
        <v>8953</v>
      </c>
      <c r="G143" s="732">
        <v>9527</v>
      </c>
      <c r="H143" s="732">
        <v>11459</v>
      </c>
      <c r="I143" s="732">
        <v>9527</v>
      </c>
      <c r="J143" s="732">
        <v>3198944</v>
      </c>
      <c r="K143" s="732">
        <v>9249</v>
      </c>
      <c r="L143" s="732">
        <v>3294913</v>
      </c>
      <c r="M143" s="732">
        <v>3314138</v>
      </c>
      <c r="N143" s="732">
        <v>9527</v>
      </c>
      <c r="O143" s="732">
        <v>9477</v>
      </c>
      <c r="P143" s="732">
        <v>3049202</v>
      </c>
      <c r="Q143" s="732">
        <v>3198944</v>
      </c>
      <c r="S143" s="732">
        <v>1</v>
      </c>
      <c r="T143" s="732">
        <v>0</v>
      </c>
      <c r="U143" s="732">
        <v>3198944</v>
      </c>
      <c r="V143" s="732">
        <v>9477</v>
      </c>
    </row>
    <row r="144" spans="1:22" x14ac:dyDescent="0.2">
      <c r="A144" s="732">
        <v>170801</v>
      </c>
      <c r="B144" s="732">
        <v>31709</v>
      </c>
      <c r="C144" s="732">
        <v>9</v>
      </c>
      <c r="D144" s="732">
        <v>4667579</v>
      </c>
      <c r="E144" s="732">
        <v>10529</v>
      </c>
      <c r="F144" s="732">
        <v>8953</v>
      </c>
      <c r="G144" s="732">
        <v>10845</v>
      </c>
      <c r="H144" s="732">
        <v>11459</v>
      </c>
      <c r="I144" s="732">
        <v>10845</v>
      </c>
      <c r="J144" s="732">
        <v>4667579</v>
      </c>
      <c r="K144" s="732">
        <v>10529</v>
      </c>
      <c r="L144" s="732">
        <v>4842057</v>
      </c>
      <c r="M144" s="732">
        <v>5172401</v>
      </c>
      <c r="N144" s="732">
        <v>10845</v>
      </c>
      <c r="O144" s="732">
        <v>10923</v>
      </c>
      <c r="P144" s="732">
        <v>4485132</v>
      </c>
      <c r="Q144" s="732">
        <v>4667579</v>
      </c>
      <c r="S144" s="732">
        <v>1</v>
      </c>
      <c r="T144" s="732">
        <v>0</v>
      </c>
      <c r="U144" s="732">
        <v>4667579</v>
      </c>
      <c r="V144" s="732">
        <v>10923</v>
      </c>
    </row>
    <row r="145" spans="1:22" x14ac:dyDescent="0.2">
      <c r="A145" s="732">
        <v>174801</v>
      </c>
      <c r="B145" s="732">
        <v>31709</v>
      </c>
      <c r="C145" s="732">
        <v>9</v>
      </c>
      <c r="D145" s="732">
        <v>2089169</v>
      </c>
      <c r="E145" s="732">
        <v>8301</v>
      </c>
      <c r="F145" s="732">
        <v>8953</v>
      </c>
      <c r="G145" s="732">
        <v>8550</v>
      </c>
      <c r="H145" s="732">
        <v>11459</v>
      </c>
      <c r="I145" s="732">
        <v>8550</v>
      </c>
      <c r="J145" s="732">
        <v>2089169</v>
      </c>
      <c r="K145" s="732">
        <v>8301</v>
      </c>
      <c r="L145" s="732">
        <v>2170090</v>
      </c>
      <c r="M145" s="732">
        <v>2211899</v>
      </c>
      <c r="N145" s="732">
        <v>8550</v>
      </c>
      <c r="O145" s="732">
        <v>8623</v>
      </c>
      <c r="P145" s="732">
        <v>1986499</v>
      </c>
      <c r="Q145" s="732">
        <v>2089169</v>
      </c>
      <c r="S145" s="732">
        <v>1</v>
      </c>
      <c r="T145" s="732">
        <v>0</v>
      </c>
      <c r="U145" s="732">
        <v>2089169</v>
      </c>
      <c r="V145" s="732">
        <v>8623</v>
      </c>
    </row>
    <row r="146" spans="1:22" x14ac:dyDescent="0.2">
      <c r="A146" s="732">
        <v>178801</v>
      </c>
      <c r="B146" s="732">
        <v>31709</v>
      </c>
      <c r="C146" s="732">
        <v>9</v>
      </c>
      <c r="D146" s="732">
        <v>2079668</v>
      </c>
      <c r="E146" s="732">
        <v>10251</v>
      </c>
      <c r="F146" s="732">
        <v>8953</v>
      </c>
      <c r="G146" s="732">
        <v>10559</v>
      </c>
      <c r="H146" s="732">
        <v>11459</v>
      </c>
      <c r="I146" s="732">
        <v>10559</v>
      </c>
      <c r="J146" s="732">
        <v>2079668</v>
      </c>
      <c r="K146" s="732">
        <v>10251</v>
      </c>
      <c r="L146" s="732">
        <v>2142058</v>
      </c>
      <c r="M146" s="732">
        <v>2241537</v>
      </c>
      <c r="N146" s="732">
        <v>10559</v>
      </c>
      <c r="O146" s="732">
        <v>10530</v>
      </c>
      <c r="P146" s="732">
        <v>1995418</v>
      </c>
      <c r="Q146" s="732">
        <v>2079668</v>
      </c>
      <c r="S146" s="732">
        <v>1</v>
      </c>
      <c r="T146" s="732">
        <v>0</v>
      </c>
      <c r="U146" s="732">
        <v>2079668</v>
      </c>
      <c r="V146" s="732">
        <v>10530</v>
      </c>
    </row>
    <row r="147" spans="1:22" x14ac:dyDescent="0.2">
      <c r="A147" s="732">
        <v>178807</v>
      </c>
      <c r="B147" s="732">
        <v>31709</v>
      </c>
      <c r="C147" s="732">
        <v>9</v>
      </c>
      <c r="D147" s="732">
        <v>998920</v>
      </c>
      <c r="E147" s="732">
        <v>8725</v>
      </c>
      <c r="F147" s="732">
        <v>8953</v>
      </c>
      <c r="G147" s="732">
        <v>8987</v>
      </c>
      <c r="H147" s="732">
        <v>11459</v>
      </c>
      <c r="I147" s="732">
        <v>8987</v>
      </c>
      <c r="J147" s="732">
        <v>998920</v>
      </c>
      <c r="K147" s="732">
        <v>8725</v>
      </c>
      <c r="L147" s="732">
        <v>1037825</v>
      </c>
      <c r="M147" s="732">
        <v>1089545</v>
      </c>
      <c r="N147" s="732">
        <v>8987</v>
      </c>
      <c r="O147" s="732">
        <v>9065</v>
      </c>
      <c r="P147" s="732">
        <v>945698</v>
      </c>
      <c r="Q147" s="732">
        <v>998920</v>
      </c>
      <c r="S147" s="732">
        <v>1</v>
      </c>
      <c r="T147" s="732">
        <v>0</v>
      </c>
      <c r="U147" s="732">
        <v>998920</v>
      </c>
      <c r="V147" s="732">
        <v>9065</v>
      </c>
    </row>
    <row r="148" spans="1:22" x14ac:dyDescent="0.2">
      <c r="A148" s="732">
        <v>178808</v>
      </c>
      <c r="B148" s="732">
        <v>31709</v>
      </c>
      <c r="C148" s="732">
        <v>9</v>
      </c>
      <c r="D148" s="732">
        <v>4110669</v>
      </c>
      <c r="E148" s="732">
        <v>8374</v>
      </c>
      <c r="F148" s="732">
        <v>8953</v>
      </c>
      <c r="G148" s="732">
        <v>8625</v>
      </c>
      <c r="H148" s="732">
        <v>11459</v>
      </c>
      <c r="I148" s="732">
        <v>8625</v>
      </c>
      <c r="J148" s="732">
        <v>4110669</v>
      </c>
      <c r="K148" s="732">
        <v>8374</v>
      </c>
      <c r="L148" s="732">
        <v>4281429</v>
      </c>
      <c r="M148" s="732">
        <v>4304112</v>
      </c>
      <c r="N148" s="732">
        <v>8625</v>
      </c>
      <c r="O148" s="732">
        <v>8722</v>
      </c>
      <c r="P148" s="732">
        <v>3913904</v>
      </c>
      <c r="Q148" s="732">
        <v>4110669</v>
      </c>
      <c r="S148" s="732">
        <v>1</v>
      </c>
      <c r="T148" s="732">
        <v>0</v>
      </c>
      <c r="U148" s="732">
        <v>4110669</v>
      </c>
      <c r="V148" s="732">
        <v>8722</v>
      </c>
    </row>
    <row r="149" spans="1:22" x14ac:dyDescent="0.2">
      <c r="A149" s="732">
        <v>183801</v>
      </c>
      <c r="B149" s="732">
        <v>31709</v>
      </c>
      <c r="C149" s="732">
        <v>9</v>
      </c>
      <c r="D149" s="732">
        <v>1812059</v>
      </c>
      <c r="E149" s="732">
        <v>9788</v>
      </c>
      <c r="F149" s="732">
        <v>8953</v>
      </c>
      <c r="G149" s="732">
        <v>10081</v>
      </c>
      <c r="H149" s="732">
        <v>11459</v>
      </c>
      <c r="I149" s="732">
        <v>10081</v>
      </c>
      <c r="J149" s="732">
        <v>1812059</v>
      </c>
      <c r="K149" s="732">
        <v>9788</v>
      </c>
      <c r="L149" s="732">
        <v>1935401</v>
      </c>
      <c r="M149" s="732">
        <v>1796437</v>
      </c>
      <c r="N149" s="732">
        <v>10081</v>
      </c>
      <c r="O149" s="732">
        <v>10454</v>
      </c>
      <c r="P149" s="732">
        <v>1748358</v>
      </c>
      <c r="Q149" s="732">
        <v>1812059</v>
      </c>
      <c r="S149" s="732">
        <v>1</v>
      </c>
      <c r="T149" s="732">
        <v>0</v>
      </c>
      <c r="U149" s="732">
        <v>1812059</v>
      </c>
      <c r="V149" s="732">
        <v>10454</v>
      </c>
    </row>
    <row r="150" spans="1:22" x14ac:dyDescent="0.2">
      <c r="A150" s="732">
        <v>184801</v>
      </c>
      <c r="B150" s="732">
        <v>31709</v>
      </c>
      <c r="C150" s="732">
        <v>9</v>
      </c>
      <c r="D150" s="732">
        <v>1154393</v>
      </c>
      <c r="E150" s="732">
        <v>10930</v>
      </c>
      <c r="F150" s="732">
        <v>8953</v>
      </c>
      <c r="G150" s="732">
        <v>11258</v>
      </c>
      <c r="H150" s="732">
        <v>11459</v>
      </c>
      <c r="I150" s="732">
        <v>11258</v>
      </c>
      <c r="J150" s="732">
        <v>1154393</v>
      </c>
      <c r="K150" s="732">
        <v>10930</v>
      </c>
      <c r="L150" s="732">
        <v>1189025</v>
      </c>
      <c r="M150" s="732">
        <v>1134415</v>
      </c>
      <c r="N150" s="732">
        <v>11258</v>
      </c>
      <c r="O150" s="732">
        <v>11081</v>
      </c>
      <c r="P150" s="732">
        <v>1100667</v>
      </c>
      <c r="Q150" s="732">
        <v>1154393</v>
      </c>
      <c r="S150" s="732">
        <v>1</v>
      </c>
      <c r="T150" s="732">
        <v>0</v>
      </c>
      <c r="U150" s="732">
        <v>1154393</v>
      </c>
      <c r="V150" s="732">
        <v>11081</v>
      </c>
    </row>
    <row r="151" spans="1:22" x14ac:dyDescent="0.2">
      <c r="A151" s="732">
        <v>193801</v>
      </c>
      <c r="B151" s="732">
        <v>31709</v>
      </c>
      <c r="C151" s="732">
        <v>9</v>
      </c>
      <c r="D151" s="732">
        <v>3433208</v>
      </c>
      <c r="E151" s="732">
        <v>17434</v>
      </c>
      <c r="F151" s="732">
        <v>8953</v>
      </c>
      <c r="G151" s="732">
        <v>17957</v>
      </c>
      <c r="H151" s="732">
        <v>11459</v>
      </c>
      <c r="I151" s="732">
        <v>11459</v>
      </c>
      <c r="J151" s="732">
        <v>3433208</v>
      </c>
      <c r="K151" s="732">
        <v>17434</v>
      </c>
      <c r="L151" s="732">
        <v>3433208</v>
      </c>
      <c r="M151" s="732">
        <v>3319725</v>
      </c>
      <c r="N151" s="732">
        <v>17434</v>
      </c>
      <c r="O151" s="732">
        <v>11842</v>
      </c>
      <c r="P151" s="732">
        <v>3351602</v>
      </c>
      <c r="Q151" s="732">
        <v>3433208</v>
      </c>
      <c r="S151" s="732">
        <v>1</v>
      </c>
      <c r="T151" s="732">
        <v>0</v>
      </c>
      <c r="U151" s="732">
        <v>3433208</v>
      </c>
      <c r="V151" s="732">
        <v>11842</v>
      </c>
    </row>
    <row r="152" spans="1:22" x14ac:dyDescent="0.2">
      <c r="A152" s="732">
        <v>212801</v>
      </c>
      <c r="B152" s="732">
        <v>31709</v>
      </c>
      <c r="C152" s="732">
        <v>9</v>
      </c>
      <c r="D152" s="732">
        <v>18083269</v>
      </c>
      <c r="E152" s="732">
        <v>9832</v>
      </c>
      <c r="F152" s="732">
        <v>8953</v>
      </c>
      <c r="G152" s="732">
        <v>10127</v>
      </c>
      <c r="H152" s="732">
        <v>11459</v>
      </c>
      <c r="I152" s="732">
        <v>10127</v>
      </c>
      <c r="J152" s="732">
        <v>18083269</v>
      </c>
      <c r="K152" s="732">
        <v>9832</v>
      </c>
      <c r="L152" s="732">
        <v>18735879</v>
      </c>
      <c r="M152" s="732">
        <v>18488104</v>
      </c>
      <c r="N152" s="732">
        <v>10127</v>
      </c>
      <c r="O152" s="732">
        <v>10187</v>
      </c>
      <c r="P152" s="732">
        <v>17306866</v>
      </c>
      <c r="Q152" s="732">
        <v>18083269</v>
      </c>
      <c r="S152" s="732">
        <v>1</v>
      </c>
      <c r="T152" s="732">
        <v>0</v>
      </c>
      <c r="U152" s="732">
        <v>18083269</v>
      </c>
      <c r="V152" s="732">
        <v>10187</v>
      </c>
    </row>
    <row r="153" spans="1:22" x14ac:dyDescent="0.2">
      <c r="A153" s="732">
        <v>212804</v>
      </c>
      <c r="B153" s="732">
        <v>31709</v>
      </c>
      <c r="C153" s="732">
        <v>9</v>
      </c>
      <c r="D153" s="732">
        <v>7302904</v>
      </c>
      <c r="E153" s="732">
        <v>9046</v>
      </c>
      <c r="F153" s="732">
        <v>8953</v>
      </c>
      <c r="G153" s="732">
        <v>9317</v>
      </c>
      <c r="H153" s="732">
        <v>11459</v>
      </c>
      <c r="I153" s="732">
        <v>9317</v>
      </c>
      <c r="J153" s="732">
        <v>7302904</v>
      </c>
      <c r="K153" s="732">
        <v>9046</v>
      </c>
      <c r="L153" s="732">
        <v>7555830</v>
      </c>
      <c r="M153" s="732">
        <v>7654502</v>
      </c>
      <c r="N153" s="732">
        <v>9317</v>
      </c>
      <c r="O153" s="732">
        <v>9359</v>
      </c>
      <c r="P153" s="732">
        <v>6975175</v>
      </c>
      <c r="Q153" s="732">
        <v>7302904</v>
      </c>
      <c r="S153" s="732">
        <v>1</v>
      </c>
      <c r="T153" s="732">
        <v>0</v>
      </c>
      <c r="U153" s="732">
        <v>7302904</v>
      </c>
      <c r="V153" s="732">
        <v>9359</v>
      </c>
    </row>
    <row r="154" spans="1:22" x14ac:dyDescent="0.2">
      <c r="A154" s="732">
        <v>213801</v>
      </c>
      <c r="B154" s="732">
        <v>31709</v>
      </c>
      <c r="C154" s="732">
        <v>9</v>
      </c>
      <c r="D154" s="732">
        <v>2266220</v>
      </c>
      <c r="E154" s="732">
        <v>11734</v>
      </c>
      <c r="F154" s="732">
        <v>8953</v>
      </c>
      <c r="G154" s="732">
        <v>12086</v>
      </c>
      <c r="H154" s="732">
        <v>11459</v>
      </c>
      <c r="I154" s="732">
        <v>11459</v>
      </c>
      <c r="J154" s="732">
        <v>2266220</v>
      </c>
      <c r="K154" s="732">
        <v>11734</v>
      </c>
      <c r="L154" s="732">
        <v>2287164</v>
      </c>
      <c r="M154" s="732">
        <v>2290357</v>
      </c>
      <c r="N154" s="732">
        <v>11734</v>
      </c>
      <c r="O154" s="732">
        <v>11842</v>
      </c>
      <c r="P154" s="732">
        <v>2185602</v>
      </c>
      <c r="Q154" s="732">
        <v>2266220</v>
      </c>
      <c r="S154" s="732">
        <v>1</v>
      </c>
      <c r="T154" s="732">
        <v>0</v>
      </c>
      <c r="U154" s="732">
        <v>2266220</v>
      </c>
      <c r="V154" s="732">
        <v>11842</v>
      </c>
    </row>
    <row r="155" spans="1:22" x14ac:dyDescent="0.2">
      <c r="A155" s="732">
        <v>220801</v>
      </c>
      <c r="B155" s="732">
        <v>31709</v>
      </c>
      <c r="C155" s="732">
        <v>9</v>
      </c>
      <c r="D155" s="732">
        <v>3213720</v>
      </c>
      <c r="E155" s="732">
        <v>8348</v>
      </c>
      <c r="F155" s="732">
        <v>8953</v>
      </c>
      <c r="G155" s="732">
        <v>8599</v>
      </c>
      <c r="H155" s="732">
        <v>11459</v>
      </c>
      <c r="I155" s="732">
        <v>8599</v>
      </c>
      <c r="J155" s="732">
        <v>3213720</v>
      </c>
      <c r="K155" s="732">
        <v>8348</v>
      </c>
      <c r="L155" s="732">
        <v>3324026</v>
      </c>
      <c r="M155" s="732">
        <v>3523736</v>
      </c>
      <c r="N155" s="732">
        <v>8599</v>
      </c>
      <c r="O155" s="732">
        <v>8635</v>
      </c>
      <c r="P155" s="732">
        <v>3060632</v>
      </c>
      <c r="Q155" s="732">
        <v>3213720</v>
      </c>
      <c r="S155" s="732">
        <v>1</v>
      </c>
      <c r="T155" s="732">
        <v>0</v>
      </c>
      <c r="U155" s="732">
        <v>3213720</v>
      </c>
      <c r="V155" s="732">
        <v>8635</v>
      </c>
    </row>
    <row r="156" spans="1:22" x14ac:dyDescent="0.2">
      <c r="A156" s="732">
        <v>220802</v>
      </c>
      <c r="B156" s="732">
        <v>31709</v>
      </c>
      <c r="C156" s="732">
        <v>9</v>
      </c>
      <c r="D156" s="732">
        <v>13093920</v>
      </c>
      <c r="E156" s="732">
        <v>8531</v>
      </c>
      <c r="F156" s="732">
        <v>8953</v>
      </c>
      <c r="G156" s="732">
        <v>8787</v>
      </c>
      <c r="H156" s="732">
        <v>11459</v>
      </c>
      <c r="I156" s="732">
        <v>8787</v>
      </c>
      <c r="J156" s="732">
        <v>13093920</v>
      </c>
      <c r="K156" s="732">
        <v>8531</v>
      </c>
      <c r="L156" s="732">
        <v>13537218</v>
      </c>
      <c r="M156" s="732">
        <v>13848355</v>
      </c>
      <c r="N156" s="732">
        <v>8787</v>
      </c>
      <c r="O156" s="732">
        <v>8820</v>
      </c>
      <c r="P156" s="732">
        <v>12470808</v>
      </c>
      <c r="Q156" s="732">
        <v>13093920</v>
      </c>
      <c r="S156" s="732">
        <v>1</v>
      </c>
      <c r="T156" s="732">
        <v>0</v>
      </c>
      <c r="U156" s="732">
        <v>13093920</v>
      </c>
      <c r="V156" s="732">
        <v>8820</v>
      </c>
    </row>
    <row r="157" spans="1:22" x14ac:dyDescent="0.2">
      <c r="A157" s="732">
        <v>220809</v>
      </c>
      <c r="B157" s="732">
        <v>31709</v>
      </c>
      <c r="C157" s="732">
        <v>9</v>
      </c>
      <c r="D157" s="732">
        <v>5164304</v>
      </c>
      <c r="E157" s="732">
        <v>8414</v>
      </c>
      <c r="F157" s="732">
        <v>8953</v>
      </c>
      <c r="G157" s="732">
        <v>8667</v>
      </c>
      <c r="H157" s="732">
        <v>11459</v>
      </c>
      <c r="I157" s="732">
        <v>8667</v>
      </c>
      <c r="J157" s="732">
        <v>5164304</v>
      </c>
      <c r="K157" s="732">
        <v>8414</v>
      </c>
      <c r="L157" s="732">
        <v>5447182</v>
      </c>
      <c r="M157" s="732">
        <v>5586037</v>
      </c>
      <c r="N157" s="732">
        <v>8667</v>
      </c>
      <c r="O157" s="732">
        <v>8875</v>
      </c>
      <c r="P157" s="732">
        <v>4957164</v>
      </c>
      <c r="Q157" s="732">
        <v>5164304</v>
      </c>
      <c r="S157" s="732">
        <v>1</v>
      </c>
      <c r="T157" s="732">
        <v>0</v>
      </c>
      <c r="U157" s="732">
        <v>5164304</v>
      </c>
      <c r="V157" s="732">
        <v>8875</v>
      </c>
    </row>
    <row r="158" spans="1:22" x14ac:dyDescent="0.2">
      <c r="A158" s="732">
        <v>220810</v>
      </c>
      <c r="B158" s="732">
        <v>31709</v>
      </c>
      <c r="C158" s="732">
        <v>9</v>
      </c>
      <c r="D158" s="732">
        <v>7075046</v>
      </c>
      <c r="E158" s="732">
        <v>8359</v>
      </c>
      <c r="F158" s="732">
        <v>8953</v>
      </c>
      <c r="G158" s="732">
        <v>8610</v>
      </c>
      <c r="H158" s="732">
        <v>11459</v>
      </c>
      <c r="I158" s="732">
        <v>8610</v>
      </c>
      <c r="J158" s="732">
        <v>7075046</v>
      </c>
      <c r="K158" s="732">
        <v>8359</v>
      </c>
      <c r="L158" s="732">
        <v>7396445</v>
      </c>
      <c r="M158" s="732">
        <v>7510676</v>
      </c>
      <c r="N158" s="732">
        <v>8610</v>
      </c>
      <c r="O158" s="732">
        <v>8739</v>
      </c>
      <c r="P158" s="732">
        <v>6716868</v>
      </c>
      <c r="Q158" s="732">
        <v>7075046</v>
      </c>
      <c r="S158" s="732">
        <v>1</v>
      </c>
      <c r="T158" s="732">
        <v>0</v>
      </c>
      <c r="U158" s="732">
        <v>7075046</v>
      </c>
      <c r="V158" s="732">
        <v>8739</v>
      </c>
    </row>
    <row r="159" spans="1:22" x14ac:dyDescent="0.2">
      <c r="A159" s="732">
        <v>220811</v>
      </c>
      <c r="B159" s="732">
        <v>31709</v>
      </c>
      <c r="C159" s="732">
        <v>9</v>
      </c>
      <c r="D159" s="732">
        <v>2061092</v>
      </c>
      <c r="E159" s="732">
        <v>10512</v>
      </c>
      <c r="F159" s="732">
        <v>8953</v>
      </c>
      <c r="G159" s="732">
        <v>10828</v>
      </c>
      <c r="H159" s="732">
        <v>11459</v>
      </c>
      <c r="I159" s="732">
        <v>10828</v>
      </c>
      <c r="J159" s="732">
        <v>2061092</v>
      </c>
      <c r="K159" s="732">
        <v>10512</v>
      </c>
      <c r="L159" s="732">
        <v>2122925</v>
      </c>
      <c r="M159" s="732">
        <v>2191299</v>
      </c>
      <c r="N159" s="732">
        <v>10828</v>
      </c>
      <c r="O159" s="732">
        <v>10822</v>
      </c>
      <c r="P159" s="732">
        <v>1976270</v>
      </c>
      <c r="Q159" s="732">
        <v>2061092</v>
      </c>
      <c r="S159" s="732">
        <v>1</v>
      </c>
      <c r="T159" s="732">
        <v>0</v>
      </c>
      <c r="U159" s="732">
        <v>2061092</v>
      </c>
      <c r="V159" s="732">
        <v>10822</v>
      </c>
    </row>
    <row r="160" spans="1:22" x14ac:dyDescent="0.2">
      <c r="A160" s="732">
        <v>220814</v>
      </c>
      <c r="B160" s="732">
        <v>31709</v>
      </c>
      <c r="C160" s="732">
        <v>9</v>
      </c>
      <c r="D160" s="732">
        <v>2350643</v>
      </c>
      <c r="E160" s="732">
        <v>8393</v>
      </c>
      <c r="F160" s="732">
        <v>8953</v>
      </c>
      <c r="G160" s="732">
        <v>8645</v>
      </c>
      <c r="H160" s="732">
        <v>11459</v>
      </c>
      <c r="I160" s="732">
        <v>8645</v>
      </c>
      <c r="J160" s="732">
        <v>2350643</v>
      </c>
      <c r="K160" s="732">
        <v>8393</v>
      </c>
      <c r="L160" s="732">
        <v>2472063</v>
      </c>
      <c r="M160" s="732">
        <v>2568543</v>
      </c>
      <c r="N160" s="732">
        <v>8645</v>
      </c>
      <c r="O160" s="732">
        <v>8827</v>
      </c>
      <c r="P160" s="732">
        <v>2223730</v>
      </c>
      <c r="Q160" s="732">
        <v>2350643</v>
      </c>
      <c r="S160" s="732">
        <v>1</v>
      </c>
      <c r="T160" s="732">
        <v>0</v>
      </c>
      <c r="U160" s="732">
        <v>2350643</v>
      </c>
      <c r="V160" s="732">
        <v>8827</v>
      </c>
    </row>
    <row r="161" spans="1:22" x14ac:dyDescent="0.2">
      <c r="A161" s="732">
        <v>220815</v>
      </c>
      <c r="B161" s="732">
        <v>31709</v>
      </c>
      <c r="C161" s="732">
        <v>9</v>
      </c>
      <c r="D161" s="732">
        <v>6563036</v>
      </c>
      <c r="E161" s="732">
        <v>9688</v>
      </c>
      <c r="F161" s="732">
        <v>8953</v>
      </c>
      <c r="G161" s="732">
        <v>9979</v>
      </c>
      <c r="H161" s="732">
        <v>11459</v>
      </c>
      <c r="I161" s="732">
        <v>9979</v>
      </c>
      <c r="J161" s="732">
        <v>6563036</v>
      </c>
      <c r="K161" s="732">
        <v>9688</v>
      </c>
      <c r="L161" s="732">
        <v>6759928</v>
      </c>
      <c r="M161" s="732">
        <v>6955815</v>
      </c>
      <c r="N161" s="732">
        <v>9979</v>
      </c>
      <c r="O161" s="732">
        <v>9936</v>
      </c>
      <c r="P161" s="732">
        <v>6278406</v>
      </c>
      <c r="Q161" s="732">
        <v>6563036</v>
      </c>
      <c r="S161" s="732">
        <v>1</v>
      </c>
      <c r="T161" s="732">
        <v>0</v>
      </c>
      <c r="U161" s="732">
        <v>6563036</v>
      </c>
      <c r="V161" s="732">
        <v>9936</v>
      </c>
    </row>
    <row r="162" spans="1:22" x14ac:dyDescent="0.2">
      <c r="A162" s="732">
        <v>220817</v>
      </c>
      <c r="B162" s="732">
        <v>31709</v>
      </c>
      <c r="C162" s="732">
        <v>9</v>
      </c>
      <c r="D162" s="732">
        <v>26996806</v>
      </c>
      <c r="E162" s="732">
        <v>9528</v>
      </c>
      <c r="F162" s="732">
        <v>8953</v>
      </c>
      <c r="G162" s="732">
        <v>9814</v>
      </c>
      <c r="H162" s="732">
        <v>11459</v>
      </c>
      <c r="I162" s="732">
        <v>9814</v>
      </c>
      <c r="J162" s="732">
        <v>26996806</v>
      </c>
      <c r="K162" s="732">
        <v>9528</v>
      </c>
      <c r="L162" s="732">
        <v>27851555</v>
      </c>
      <c r="M162" s="732">
        <v>28314367</v>
      </c>
      <c r="N162" s="732">
        <v>9814</v>
      </c>
      <c r="O162" s="732">
        <v>9830</v>
      </c>
      <c r="P162" s="732">
        <v>25777744</v>
      </c>
      <c r="Q162" s="732">
        <v>26996806</v>
      </c>
      <c r="S162" s="732">
        <v>1</v>
      </c>
      <c r="T162" s="732">
        <v>0</v>
      </c>
      <c r="U162" s="732">
        <v>26996806</v>
      </c>
      <c r="V162" s="732">
        <v>9830</v>
      </c>
    </row>
    <row r="163" spans="1:22" x14ac:dyDescent="0.2">
      <c r="A163" s="732">
        <v>220819</v>
      </c>
      <c r="B163" s="732">
        <v>31709</v>
      </c>
      <c r="C163" s="732">
        <v>9</v>
      </c>
      <c r="D163" s="732">
        <v>13620842</v>
      </c>
      <c r="E163" s="732">
        <v>9062</v>
      </c>
      <c r="F163" s="732">
        <v>8953</v>
      </c>
      <c r="G163" s="732">
        <v>9334</v>
      </c>
      <c r="H163" s="732">
        <v>11459</v>
      </c>
      <c r="I163" s="732">
        <v>9334</v>
      </c>
      <c r="J163" s="732">
        <v>13620842</v>
      </c>
      <c r="K163" s="732">
        <v>9062</v>
      </c>
      <c r="L163" s="732">
        <v>14141278</v>
      </c>
      <c r="M163" s="732">
        <v>14554854</v>
      </c>
      <c r="N163" s="732">
        <v>9334</v>
      </c>
      <c r="O163" s="732">
        <v>9408</v>
      </c>
      <c r="P163" s="732">
        <v>12968933</v>
      </c>
      <c r="Q163" s="732">
        <v>13620842</v>
      </c>
      <c r="S163" s="732">
        <v>1</v>
      </c>
      <c r="T163" s="732">
        <v>0</v>
      </c>
      <c r="U163" s="732">
        <v>13620842</v>
      </c>
      <c r="V163" s="732">
        <v>9408</v>
      </c>
    </row>
    <row r="164" spans="1:22" x14ac:dyDescent="0.2">
      <c r="A164" s="732">
        <v>221801</v>
      </c>
      <c r="B164" s="732">
        <v>31709</v>
      </c>
      <c r="C164" s="732">
        <v>9</v>
      </c>
      <c r="D164" s="732">
        <v>134355904</v>
      </c>
      <c r="E164" s="732">
        <v>9309</v>
      </c>
      <c r="F164" s="732">
        <v>8953</v>
      </c>
      <c r="G164" s="732">
        <v>9589</v>
      </c>
      <c r="H164" s="732">
        <v>11459</v>
      </c>
      <c r="I164" s="732">
        <v>9589</v>
      </c>
      <c r="J164" s="732">
        <v>134355904</v>
      </c>
      <c r="K164" s="732">
        <v>9309</v>
      </c>
      <c r="L164" s="732">
        <v>138386581</v>
      </c>
      <c r="M164" s="732">
        <v>140350024</v>
      </c>
      <c r="N164" s="732">
        <v>9589</v>
      </c>
      <c r="O164" s="732">
        <v>9430</v>
      </c>
      <c r="P164" s="732">
        <v>129324656</v>
      </c>
      <c r="Q164" s="732">
        <v>134355904</v>
      </c>
      <c r="S164" s="732">
        <v>1</v>
      </c>
      <c r="T164" s="732">
        <v>0</v>
      </c>
      <c r="U164" s="732">
        <v>134355904</v>
      </c>
      <c r="V164" s="732">
        <v>9430</v>
      </c>
    </row>
    <row r="165" spans="1:22" x14ac:dyDescent="0.2">
      <c r="A165" s="732">
        <v>226801</v>
      </c>
      <c r="B165" s="732">
        <v>31709</v>
      </c>
      <c r="C165" s="732">
        <v>9</v>
      </c>
      <c r="D165" s="732">
        <v>25730451</v>
      </c>
      <c r="E165" s="732">
        <v>9442</v>
      </c>
      <c r="F165" s="732">
        <v>8953</v>
      </c>
      <c r="G165" s="732">
        <v>9725</v>
      </c>
      <c r="H165" s="732">
        <v>11459</v>
      </c>
      <c r="I165" s="732">
        <v>9725</v>
      </c>
      <c r="J165" s="732">
        <v>25730451</v>
      </c>
      <c r="K165" s="732">
        <v>9442</v>
      </c>
      <c r="L165" s="732">
        <v>26660808</v>
      </c>
      <c r="M165" s="732">
        <v>27245026</v>
      </c>
      <c r="N165" s="732">
        <v>9725</v>
      </c>
      <c r="O165" s="732">
        <v>9783</v>
      </c>
      <c r="P165" s="732">
        <v>24584731</v>
      </c>
      <c r="Q165" s="732">
        <v>25730451</v>
      </c>
      <c r="S165" s="732">
        <v>1</v>
      </c>
      <c r="T165" s="732">
        <v>0</v>
      </c>
      <c r="U165" s="732">
        <v>25730451</v>
      </c>
      <c r="V165" s="732">
        <v>9783</v>
      </c>
    </row>
    <row r="166" spans="1:22" x14ac:dyDescent="0.2">
      <c r="A166" s="732">
        <v>227803</v>
      </c>
      <c r="B166" s="732">
        <v>31709</v>
      </c>
      <c r="C166" s="732">
        <v>9</v>
      </c>
      <c r="D166" s="732">
        <v>18488427</v>
      </c>
      <c r="E166" s="732">
        <v>10171</v>
      </c>
      <c r="F166" s="732">
        <v>8953</v>
      </c>
      <c r="G166" s="732">
        <v>10476</v>
      </c>
      <c r="H166" s="732">
        <v>11459</v>
      </c>
      <c r="I166" s="732">
        <v>10476</v>
      </c>
      <c r="J166" s="732">
        <v>18488427</v>
      </c>
      <c r="K166" s="732">
        <v>10171</v>
      </c>
      <c r="L166" s="732">
        <v>19267991</v>
      </c>
      <c r="M166" s="732">
        <v>19799630</v>
      </c>
      <c r="N166" s="732">
        <v>10476</v>
      </c>
      <c r="O166" s="732">
        <v>10600</v>
      </c>
      <c r="P166" s="732">
        <v>17757077</v>
      </c>
      <c r="Q166" s="732">
        <v>18488427</v>
      </c>
      <c r="S166" s="732">
        <v>1</v>
      </c>
      <c r="T166" s="732">
        <v>0</v>
      </c>
      <c r="U166" s="732">
        <v>18488427</v>
      </c>
      <c r="V166" s="732">
        <v>10600</v>
      </c>
    </row>
    <row r="167" spans="1:22" x14ac:dyDescent="0.2">
      <c r="A167" s="732">
        <v>227804</v>
      </c>
      <c r="B167" s="732">
        <v>31709</v>
      </c>
      <c r="C167" s="732">
        <v>9</v>
      </c>
      <c r="D167" s="732">
        <v>9315142</v>
      </c>
      <c r="E167" s="732">
        <v>9365</v>
      </c>
      <c r="F167" s="732">
        <v>8953</v>
      </c>
      <c r="G167" s="732">
        <v>9646</v>
      </c>
      <c r="H167" s="732">
        <v>11459</v>
      </c>
      <c r="I167" s="732">
        <v>9646</v>
      </c>
      <c r="J167" s="732">
        <v>9315142</v>
      </c>
      <c r="K167" s="732">
        <v>9365</v>
      </c>
      <c r="L167" s="732">
        <v>9781191</v>
      </c>
      <c r="M167" s="732">
        <v>9875102</v>
      </c>
      <c r="N167" s="732">
        <v>9646</v>
      </c>
      <c r="O167" s="732">
        <v>9834</v>
      </c>
      <c r="P167" s="732">
        <v>8912300</v>
      </c>
      <c r="Q167" s="732">
        <v>9315142</v>
      </c>
      <c r="S167" s="732">
        <v>1</v>
      </c>
      <c r="T167" s="732">
        <v>0</v>
      </c>
      <c r="U167" s="732">
        <v>9315142</v>
      </c>
      <c r="V167" s="732">
        <v>9834</v>
      </c>
    </row>
    <row r="168" spans="1:22" x14ac:dyDescent="0.2">
      <c r="A168" s="732">
        <v>227805</v>
      </c>
      <c r="B168" s="732">
        <v>31709</v>
      </c>
      <c r="C168" s="732">
        <v>9</v>
      </c>
      <c r="D168" s="732">
        <v>3374108</v>
      </c>
      <c r="E168" s="732">
        <v>9930</v>
      </c>
      <c r="F168" s="732">
        <v>8953</v>
      </c>
      <c r="G168" s="732">
        <v>10228</v>
      </c>
      <c r="H168" s="732">
        <v>11459</v>
      </c>
      <c r="I168" s="732">
        <v>10228</v>
      </c>
      <c r="J168" s="732">
        <v>3374108</v>
      </c>
      <c r="K168" s="732">
        <v>9930</v>
      </c>
      <c r="L168" s="732">
        <v>3560873</v>
      </c>
      <c r="M168" s="732">
        <v>3639060</v>
      </c>
      <c r="N168" s="732">
        <v>10228</v>
      </c>
      <c r="O168" s="732">
        <v>10480</v>
      </c>
      <c r="P168" s="732">
        <v>3235174</v>
      </c>
      <c r="Q168" s="732">
        <v>3374108</v>
      </c>
      <c r="S168" s="732">
        <v>1</v>
      </c>
      <c r="T168" s="732">
        <v>0</v>
      </c>
      <c r="U168" s="732">
        <v>3374108</v>
      </c>
      <c r="V168" s="732">
        <v>10480</v>
      </c>
    </row>
    <row r="169" spans="1:22" x14ac:dyDescent="0.2">
      <c r="A169" s="732">
        <v>227806</v>
      </c>
      <c r="B169" s="732">
        <v>31709</v>
      </c>
      <c r="C169" s="732">
        <v>9</v>
      </c>
      <c r="D169" s="732">
        <v>10094866</v>
      </c>
      <c r="E169" s="732">
        <v>18072</v>
      </c>
      <c r="F169" s="732">
        <v>8953</v>
      </c>
      <c r="G169" s="732">
        <v>18614</v>
      </c>
      <c r="H169" s="732">
        <v>11459</v>
      </c>
      <c r="I169" s="732">
        <v>11459</v>
      </c>
      <c r="J169" s="732">
        <v>10094866</v>
      </c>
      <c r="K169" s="732">
        <v>18072</v>
      </c>
      <c r="L169" s="732">
        <v>10094866</v>
      </c>
      <c r="M169" s="732">
        <v>9551972</v>
      </c>
      <c r="N169" s="732">
        <v>18072</v>
      </c>
      <c r="O169" s="732">
        <v>11842</v>
      </c>
      <c r="P169" s="732">
        <v>9862697</v>
      </c>
      <c r="Q169" s="732">
        <v>10094866</v>
      </c>
      <c r="S169" s="732">
        <v>1</v>
      </c>
      <c r="T169" s="732">
        <v>0</v>
      </c>
      <c r="U169" s="732">
        <v>10094866</v>
      </c>
      <c r="V169" s="732">
        <v>11842</v>
      </c>
    </row>
    <row r="170" spans="1:22" x14ac:dyDescent="0.2">
      <c r="A170" s="732">
        <v>227814</v>
      </c>
      <c r="B170" s="732">
        <v>31709</v>
      </c>
      <c r="C170" s="732">
        <v>9</v>
      </c>
      <c r="D170" s="732">
        <v>2926901</v>
      </c>
      <c r="E170" s="732">
        <v>8156</v>
      </c>
      <c r="F170" s="732">
        <v>8953</v>
      </c>
      <c r="G170" s="732">
        <v>8400</v>
      </c>
      <c r="H170" s="732">
        <v>11459</v>
      </c>
      <c r="I170" s="732">
        <v>8400</v>
      </c>
      <c r="J170" s="732">
        <v>2926901</v>
      </c>
      <c r="K170" s="732">
        <v>8156</v>
      </c>
      <c r="L170" s="732">
        <v>3035065</v>
      </c>
      <c r="M170" s="732">
        <v>3125243</v>
      </c>
      <c r="N170" s="732">
        <v>8400</v>
      </c>
      <c r="O170" s="732">
        <v>8457</v>
      </c>
      <c r="P170" s="732">
        <v>2783687</v>
      </c>
      <c r="Q170" s="732">
        <v>2926901</v>
      </c>
      <c r="S170" s="732">
        <v>1</v>
      </c>
      <c r="T170" s="732">
        <v>0</v>
      </c>
      <c r="U170" s="732">
        <v>2926901</v>
      </c>
      <c r="V170" s="732">
        <v>8457</v>
      </c>
    </row>
    <row r="171" spans="1:22" x14ac:dyDescent="0.2">
      <c r="A171" s="732">
        <v>227816</v>
      </c>
      <c r="B171" s="732">
        <v>31709</v>
      </c>
      <c r="C171" s="732">
        <v>9</v>
      </c>
      <c r="D171" s="732">
        <v>42432266</v>
      </c>
      <c r="E171" s="732">
        <v>9968</v>
      </c>
      <c r="F171" s="732">
        <v>8953</v>
      </c>
      <c r="G171" s="732">
        <v>10267</v>
      </c>
      <c r="H171" s="732">
        <v>11459</v>
      </c>
      <c r="I171" s="732">
        <v>10267</v>
      </c>
      <c r="J171" s="732">
        <v>42432266</v>
      </c>
      <c r="K171" s="732">
        <v>9968</v>
      </c>
      <c r="L171" s="732">
        <v>44765119</v>
      </c>
      <c r="M171" s="732">
        <v>45072397</v>
      </c>
      <c r="N171" s="732">
        <v>10267</v>
      </c>
      <c r="O171" s="732">
        <v>10516</v>
      </c>
      <c r="P171" s="732">
        <v>40827160</v>
      </c>
      <c r="Q171" s="732">
        <v>42432266</v>
      </c>
      <c r="S171" s="732">
        <v>1</v>
      </c>
      <c r="T171" s="732">
        <v>0</v>
      </c>
      <c r="U171" s="732">
        <v>42432266</v>
      </c>
      <c r="V171" s="732">
        <v>10516</v>
      </c>
    </row>
    <row r="172" spans="1:22" x14ac:dyDescent="0.2">
      <c r="A172" s="732">
        <v>227817</v>
      </c>
      <c r="B172" s="732">
        <v>31709</v>
      </c>
      <c r="C172" s="732">
        <v>9</v>
      </c>
      <c r="D172" s="732">
        <v>5041532</v>
      </c>
      <c r="E172" s="732">
        <v>11083</v>
      </c>
      <c r="F172" s="732">
        <v>8953</v>
      </c>
      <c r="G172" s="732">
        <v>11416</v>
      </c>
      <c r="H172" s="732">
        <v>11459</v>
      </c>
      <c r="I172" s="732">
        <v>11416</v>
      </c>
      <c r="J172" s="732">
        <v>5041532</v>
      </c>
      <c r="K172" s="732">
        <v>11083</v>
      </c>
      <c r="L172" s="732">
        <v>5192778</v>
      </c>
      <c r="M172" s="732">
        <v>5243437</v>
      </c>
      <c r="N172" s="732">
        <v>11416</v>
      </c>
      <c r="O172" s="732">
        <v>11200</v>
      </c>
      <c r="P172" s="732">
        <v>4856213</v>
      </c>
      <c r="Q172" s="732">
        <v>5041532</v>
      </c>
      <c r="S172" s="732">
        <v>1</v>
      </c>
      <c r="T172" s="732">
        <v>0</v>
      </c>
      <c r="U172" s="732">
        <v>5041532</v>
      </c>
      <c r="V172" s="732">
        <v>11200</v>
      </c>
    </row>
    <row r="173" spans="1:22" x14ac:dyDescent="0.2">
      <c r="A173" s="732">
        <v>227819</v>
      </c>
      <c r="B173" s="732">
        <v>31709</v>
      </c>
      <c r="C173" s="732">
        <v>9</v>
      </c>
      <c r="D173" s="732">
        <v>2682163</v>
      </c>
      <c r="E173" s="732">
        <v>10226</v>
      </c>
      <c r="F173" s="732">
        <v>8953</v>
      </c>
      <c r="G173" s="732">
        <v>10533</v>
      </c>
      <c r="H173" s="732">
        <v>11459</v>
      </c>
      <c r="I173" s="732">
        <v>10533</v>
      </c>
      <c r="J173" s="732">
        <v>2682163</v>
      </c>
      <c r="K173" s="732">
        <v>10226</v>
      </c>
      <c r="L173" s="732">
        <v>2762628</v>
      </c>
      <c r="M173" s="732">
        <v>2859082</v>
      </c>
      <c r="N173" s="732">
        <v>10533</v>
      </c>
      <c r="O173" s="732">
        <v>10333</v>
      </c>
      <c r="P173" s="732">
        <v>2574369</v>
      </c>
      <c r="Q173" s="732">
        <v>2682163</v>
      </c>
      <c r="S173" s="732">
        <v>1</v>
      </c>
      <c r="T173" s="732">
        <v>0</v>
      </c>
      <c r="U173" s="732">
        <v>2682163</v>
      </c>
      <c r="V173" s="732">
        <v>10333</v>
      </c>
    </row>
    <row r="174" spans="1:22" x14ac:dyDescent="0.2">
      <c r="A174" s="732">
        <v>227820</v>
      </c>
      <c r="B174" s="732">
        <v>31709</v>
      </c>
      <c r="C174" s="732">
        <v>9</v>
      </c>
      <c r="D174" s="732">
        <v>291942165</v>
      </c>
      <c r="E174" s="732">
        <v>10388</v>
      </c>
      <c r="F174" s="732">
        <v>8953</v>
      </c>
      <c r="G174" s="732">
        <v>10700</v>
      </c>
      <c r="H174" s="732">
        <v>11459</v>
      </c>
      <c r="I174" s="732">
        <v>10700</v>
      </c>
      <c r="J174" s="732">
        <v>291942165</v>
      </c>
      <c r="K174" s="732">
        <v>10388</v>
      </c>
      <c r="L174" s="732">
        <v>300700430</v>
      </c>
      <c r="M174" s="732">
        <v>311959775</v>
      </c>
      <c r="N174" s="732">
        <v>10700</v>
      </c>
      <c r="O174" s="732">
        <v>10676</v>
      </c>
      <c r="P174" s="732">
        <v>281187915</v>
      </c>
      <c r="Q174" s="732">
        <v>291942165</v>
      </c>
      <c r="S174" s="732">
        <v>1</v>
      </c>
      <c r="T174" s="732">
        <v>0</v>
      </c>
      <c r="U174" s="732">
        <v>291942165</v>
      </c>
      <c r="V174" s="732">
        <v>10676</v>
      </c>
    </row>
    <row r="175" spans="1:22" x14ac:dyDescent="0.2">
      <c r="A175" s="732">
        <v>227821</v>
      </c>
      <c r="B175" s="732">
        <v>31709</v>
      </c>
      <c r="C175" s="732">
        <v>9</v>
      </c>
      <c r="D175" s="732">
        <v>3719094</v>
      </c>
      <c r="E175" s="732">
        <v>9063</v>
      </c>
      <c r="F175" s="732">
        <v>8953</v>
      </c>
      <c r="G175" s="732">
        <v>9334</v>
      </c>
      <c r="H175" s="732">
        <v>11459</v>
      </c>
      <c r="I175" s="732">
        <v>9334</v>
      </c>
      <c r="J175" s="732">
        <v>3719094</v>
      </c>
      <c r="K175" s="732">
        <v>9063</v>
      </c>
      <c r="L175" s="732">
        <v>3855912</v>
      </c>
      <c r="M175" s="732">
        <v>3908922</v>
      </c>
      <c r="N175" s="732">
        <v>9334</v>
      </c>
      <c r="O175" s="732">
        <v>9396</v>
      </c>
      <c r="P175" s="732">
        <v>3542026</v>
      </c>
      <c r="Q175" s="732">
        <v>3719094</v>
      </c>
      <c r="S175" s="732">
        <v>1</v>
      </c>
      <c r="T175" s="732">
        <v>0</v>
      </c>
      <c r="U175" s="732">
        <v>3719094</v>
      </c>
      <c r="V175" s="732">
        <v>9396</v>
      </c>
    </row>
    <row r="176" spans="1:22" x14ac:dyDescent="0.2">
      <c r="A176" s="732">
        <v>227824</v>
      </c>
      <c r="B176" s="732">
        <v>31709</v>
      </c>
      <c r="C176" s="732">
        <v>9</v>
      </c>
      <c r="D176" s="732">
        <v>8351508</v>
      </c>
      <c r="E176" s="732">
        <v>10255</v>
      </c>
      <c r="F176" s="732">
        <v>8953</v>
      </c>
      <c r="G176" s="732">
        <v>10563</v>
      </c>
      <c r="H176" s="732">
        <v>11459</v>
      </c>
      <c r="I176" s="732">
        <v>10563</v>
      </c>
      <c r="J176" s="732">
        <v>8351508</v>
      </c>
      <c r="K176" s="732">
        <v>10255</v>
      </c>
      <c r="L176" s="732">
        <v>8756996</v>
      </c>
      <c r="M176" s="732">
        <v>9120814</v>
      </c>
      <c r="N176" s="732">
        <v>10563</v>
      </c>
      <c r="O176" s="732">
        <v>10753</v>
      </c>
      <c r="P176" s="732">
        <v>7986707</v>
      </c>
      <c r="Q176" s="732">
        <v>8351508</v>
      </c>
      <c r="S176" s="732">
        <v>1</v>
      </c>
      <c r="T176" s="732">
        <v>0</v>
      </c>
      <c r="U176" s="732">
        <v>8351508</v>
      </c>
      <c r="V176" s="732">
        <v>10753</v>
      </c>
    </row>
    <row r="177" spans="1:22" x14ac:dyDescent="0.2">
      <c r="A177" s="732">
        <v>227825</v>
      </c>
      <c r="B177" s="732">
        <v>31709</v>
      </c>
      <c r="C177" s="732">
        <v>9</v>
      </c>
      <c r="D177" s="732">
        <v>21189370</v>
      </c>
      <c r="E177" s="732">
        <v>10511</v>
      </c>
      <c r="F177" s="732">
        <v>8953</v>
      </c>
      <c r="G177" s="732">
        <v>10826</v>
      </c>
      <c r="H177" s="732">
        <v>11459</v>
      </c>
      <c r="I177" s="732">
        <v>10826</v>
      </c>
      <c r="J177" s="732">
        <v>21189370</v>
      </c>
      <c r="K177" s="732">
        <v>10511</v>
      </c>
      <c r="L177" s="732">
        <v>22682016</v>
      </c>
      <c r="M177" s="732">
        <v>23114499</v>
      </c>
      <c r="N177" s="732">
        <v>10826</v>
      </c>
      <c r="O177" s="732">
        <v>11251</v>
      </c>
      <c r="P177" s="732">
        <v>20486605</v>
      </c>
      <c r="Q177" s="732">
        <v>21189370</v>
      </c>
      <c r="S177" s="732">
        <v>1</v>
      </c>
      <c r="T177" s="732">
        <v>0</v>
      </c>
      <c r="U177" s="732">
        <v>21189370</v>
      </c>
      <c r="V177" s="732">
        <v>11251</v>
      </c>
    </row>
    <row r="178" spans="1:22" x14ac:dyDescent="0.2">
      <c r="A178" s="732">
        <v>227826</v>
      </c>
      <c r="B178" s="732">
        <v>31709</v>
      </c>
      <c r="C178" s="732">
        <v>9</v>
      </c>
      <c r="D178" s="732">
        <v>3430460</v>
      </c>
      <c r="E178" s="732">
        <v>9416</v>
      </c>
      <c r="F178" s="732">
        <v>8953</v>
      </c>
      <c r="G178" s="732">
        <v>9699</v>
      </c>
      <c r="H178" s="732">
        <v>11459</v>
      </c>
      <c r="I178" s="732">
        <v>9699</v>
      </c>
      <c r="J178" s="732">
        <v>3430460</v>
      </c>
      <c r="K178" s="732">
        <v>9416</v>
      </c>
      <c r="L178" s="732">
        <v>3644637</v>
      </c>
      <c r="M178" s="732">
        <v>3776903</v>
      </c>
      <c r="N178" s="732">
        <v>9699</v>
      </c>
      <c r="O178" s="732">
        <v>10004</v>
      </c>
      <c r="P178" s="732">
        <v>3275548</v>
      </c>
      <c r="Q178" s="732">
        <v>3430460</v>
      </c>
      <c r="S178" s="732">
        <v>1</v>
      </c>
      <c r="T178" s="732">
        <v>0</v>
      </c>
      <c r="U178" s="732">
        <v>3430460</v>
      </c>
      <c r="V178" s="732">
        <v>10004</v>
      </c>
    </row>
    <row r="179" spans="1:22" x14ac:dyDescent="0.2">
      <c r="A179" s="732">
        <v>227827</v>
      </c>
      <c r="B179" s="732">
        <v>31709</v>
      </c>
      <c r="C179" s="732">
        <v>9</v>
      </c>
      <c r="D179" s="732">
        <v>4317069</v>
      </c>
      <c r="E179" s="732">
        <v>8141</v>
      </c>
      <c r="F179" s="732">
        <v>8953</v>
      </c>
      <c r="G179" s="732">
        <v>8386</v>
      </c>
      <c r="H179" s="732">
        <v>11459</v>
      </c>
      <c r="I179" s="732">
        <v>8386</v>
      </c>
      <c r="J179" s="732">
        <v>4317069</v>
      </c>
      <c r="K179" s="732">
        <v>8141</v>
      </c>
      <c r="L179" s="732">
        <v>5393285</v>
      </c>
      <c r="M179" s="732">
        <v>5656760</v>
      </c>
      <c r="N179" s="732">
        <v>8386</v>
      </c>
      <c r="O179" s="732">
        <v>10171</v>
      </c>
      <c r="P179" s="732">
        <v>4135233</v>
      </c>
      <c r="Q179" s="732">
        <v>4317069</v>
      </c>
      <c r="S179" s="732">
        <v>1</v>
      </c>
      <c r="T179" s="732">
        <v>0</v>
      </c>
      <c r="U179" s="732">
        <v>4317069</v>
      </c>
      <c r="V179" s="732">
        <v>10171</v>
      </c>
    </row>
    <row r="180" spans="1:22" x14ac:dyDescent="0.2">
      <c r="A180" s="732">
        <v>227829</v>
      </c>
      <c r="B180" s="732">
        <v>31709</v>
      </c>
      <c r="C180" s="732">
        <v>9</v>
      </c>
      <c r="D180" s="732">
        <v>9508550</v>
      </c>
      <c r="E180" s="732">
        <v>8883</v>
      </c>
      <c r="F180" s="732">
        <v>8953</v>
      </c>
      <c r="G180" s="732">
        <v>9149</v>
      </c>
      <c r="H180" s="732">
        <v>11459</v>
      </c>
      <c r="I180" s="732">
        <v>9149</v>
      </c>
      <c r="J180" s="732">
        <v>9508550</v>
      </c>
      <c r="K180" s="732">
        <v>8883</v>
      </c>
      <c r="L180" s="732">
        <v>9793807</v>
      </c>
      <c r="M180" s="732">
        <v>10253994</v>
      </c>
      <c r="N180" s="732">
        <v>9149</v>
      </c>
      <c r="O180" s="732">
        <v>9064</v>
      </c>
      <c r="P180" s="732">
        <v>9297280</v>
      </c>
      <c r="Q180" s="732">
        <v>9508550</v>
      </c>
      <c r="S180" s="732">
        <v>1</v>
      </c>
      <c r="T180" s="732">
        <v>0</v>
      </c>
      <c r="U180" s="732">
        <v>9508550</v>
      </c>
      <c r="V180" s="732">
        <v>9064</v>
      </c>
    </row>
    <row r="181" spans="1:22" x14ac:dyDescent="0.2">
      <c r="A181" s="732">
        <v>234801</v>
      </c>
      <c r="B181" s="732">
        <v>31709</v>
      </c>
      <c r="C181" s="732">
        <v>9</v>
      </c>
      <c r="D181" s="732">
        <v>724820</v>
      </c>
      <c r="E181" s="732">
        <v>11041</v>
      </c>
      <c r="F181" s="732">
        <v>8953</v>
      </c>
      <c r="G181" s="732">
        <v>11372</v>
      </c>
      <c r="H181" s="732">
        <v>11459</v>
      </c>
      <c r="I181" s="732">
        <v>11372</v>
      </c>
      <c r="J181" s="732">
        <v>724820</v>
      </c>
      <c r="K181" s="732">
        <v>11041</v>
      </c>
      <c r="L181" s="732">
        <v>777427</v>
      </c>
      <c r="M181" s="732">
        <v>774624</v>
      </c>
      <c r="N181" s="732">
        <v>11372</v>
      </c>
      <c r="O181" s="732">
        <v>11842</v>
      </c>
      <c r="P181" s="732">
        <v>697759</v>
      </c>
      <c r="Q181" s="732">
        <v>724820</v>
      </c>
      <c r="S181" s="732">
        <v>1</v>
      </c>
      <c r="T181" s="732">
        <v>0</v>
      </c>
      <c r="U181" s="732">
        <v>724820</v>
      </c>
      <c r="V181" s="732">
        <v>11842</v>
      </c>
    </row>
    <row r="182" spans="1:22" x14ac:dyDescent="0.2">
      <c r="A182" s="732">
        <v>236801</v>
      </c>
      <c r="B182" s="732">
        <v>31709</v>
      </c>
      <c r="C182" s="732">
        <v>9</v>
      </c>
      <c r="D182" s="732">
        <v>1355565</v>
      </c>
      <c r="E182" s="732">
        <v>46926</v>
      </c>
      <c r="F182" s="732">
        <v>8953</v>
      </c>
      <c r="G182" s="732">
        <v>48334</v>
      </c>
      <c r="H182" s="732">
        <v>11459</v>
      </c>
      <c r="I182" s="732">
        <v>11459</v>
      </c>
      <c r="J182" s="732">
        <v>1355565</v>
      </c>
      <c r="K182" s="732">
        <v>46926</v>
      </c>
      <c r="L182" s="732">
        <v>1355565</v>
      </c>
      <c r="M182" s="732">
        <v>589238</v>
      </c>
      <c r="N182" s="732">
        <v>46926</v>
      </c>
      <c r="O182" s="732">
        <v>11842</v>
      </c>
      <c r="P182" s="732">
        <v>1331057</v>
      </c>
      <c r="Q182" s="732">
        <v>1355565</v>
      </c>
      <c r="S182" s="732">
        <v>1</v>
      </c>
      <c r="T182" s="732">
        <v>0</v>
      </c>
      <c r="U182" s="732">
        <v>1355565</v>
      </c>
      <c r="V182" s="732">
        <v>11842</v>
      </c>
    </row>
    <row r="183" spans="1:22" x14ac:dyDescent="0.2">
      <c r="A183" s="732">
        <v>236802</v>
      </c>
      <c r="B183" s="732">
        <v>31709</v>
      </c>
      <c r="C183" s="732">
        <v>9</v>
      </c>
      <c r="D183" s="732">
        <v>3357313</v>
      </c>
      <c r="E183" s="732">
        <v>8773</v>
      </c>
      <c r="F183" s="732">
        <v>8953</v>
      </c>
      <c r="G183" s="732">
        <v>9036</v>
      </c>
      <c r="H183" s="732">
        <v>11459</v>
      </c>
      <c r="I183" s="732">
        <v>9036</v>
      </c>
      <c r="J183" s="732">
        <v>3357313</v>
      </c>
      <c r="K183" s="732">
        <v>8773</v>
      </c>
      <c r="L183" s="732">
        <v>3458032</v>
      </c>
      <c r="M183" s="732">
        <v>3581338</v>
      </c>
      <c r="N183" s="732">
        <v>9036</v>
      </c>
      <c r="O183" s="732">
        <v>9033</v>
      </c>
      <c r="P183" s="732">
        <v>3218287</v>
      </c>
      <c r="Q183" s="732">
        <v>3357313</v>
      </c>
      <c r="S183" s="732">
        <v>1</v>
      </c>
      <c r="T183" s="732">
        <v>0</v>
      </c>
      <c r="U183" s="732">
        <v>3357313</v>
      </c>
      <c r="V183" s="732">
        <v>9033</v>
      </c>
    </row>
    <row r="184" spans="1:22" x14ac:dyDescent="0.2">
      <c r="A184" s="732">
        <v>240801</v>
      </c>
      <c r="B184" s="732">
        <v>31709</v>
      </c>
      <c r="C184" s="732">
        <v>9</v>
      </c>
      <c r="D184" s="732">
        <v>2509385</v>
      </c>
      <c r="E184" s="732">
        <v>11131</v>
      </c>
      <c r="F184" s="732">
        <v>8953</v>
      </c>
      <c r="G184" s="732">
        <v>11465</v>
      </c>
      <c r="H184" s="732">
        <v>11459</v>
      </c>
      <c r="I184" s="732">
        <v>11459</v>
      </c>
      <c r="J184" s="732">
        <v>2509385</v>
      </c>
      <c r="K184" s="732">
        <v>11131</v>
      </c>
      <c r="L184" s="732">
        <v>2669743</v>
      </c>
      <c r="M184" s="732">
        <v>2638757</v>
      </c>
      <c r="N184" s="732">
        <v>11459</v>
      </c>
      <c r="O184" s="732">
        <v>11842</v>
      </c>
      <c r="P184" s="732">
        <v>2419592</v>
      </c>
      <c r="Q184" s="732">
        <v>2509385</v>
      </c>
      <c r="S184" s="732">
        <v>1</v>
      </c>
      <c r="T184" s="732">
        <v>0</v>
      </c>
      <c r="U184" s="732">
        <v>2509385</v>
      </c>
      <c r="V184" s="732">
        <v>11842</v>
      </c>
    </row>
    <row r="185" spans="1:22" x14ac:dyDescent="0.2">
      <c r="A185" s="732">
        <v>246801</v>
      </c>
      <c r="B185" s="732">
        <v>31709</v>
      </c>
      <c r="C185" s="732">
        <v>9</v>
      </c>
      <c r="D185" s="732">
        <v>14580940</v>
      </c>
      <c r="E185" s="732">
        <v>8827</v>
      </c>
      <c r="F185" s="732">
        <v>8953</v>
      </c>
      <c r="G185" s="732">
        <v>9092</v>
      </c>
      <c r="H185" s="732">
        <v>11459</v>
      </c>
      <c r="I185" s="732">
        <v>9092</v>
      </c>
      <c r="J185" s="732">
        <v>14580940</v>
      </c>
      <c r="K185" s="732">
        <v>8827</v>
      </c>
      <c r="L185" s="732">
        <v>15143913</v>
      </c>
      <c r="M185" s="732">
        <v>15192197</v>
      </c>
      <c r="N185" s="732">
        <v>9092</v>
      </c>
      <c r="O185" s="732">
        <v>9168</v>
      </c>
      <c r="P185" s="732">
        <v>13918883</v>
      </c>
      <c r="Q185" s="732">
        <v>14580940</v>
      </c>
      <c r="S185" s="732">
        <v>1</v>
      </c>
      <c r="T185" s="732">
        <v>0</v>
      </c>
      <c r="U185" s="732">
        <v>14580940</v>
      </c>
      <c r="V185" s="732">
        <v>9168</v>
      </c>
    </row>
    <row r="186" spans="1:22" x14ac:dyDescent="0.2">
      <c r="A186" s="732">
        <v>246802</v>
      </c>
      <c r="B186" s="732">
        <v>31709</v>
      </c>
      <c r="C186" s="732">
        <v>9</v>
      </c>
      <c r="D186" s="732">
        <v>3090403</v>
      </c>
      <c r="E186" s="732">
        <v>9146</v>
      </c>
      <c r="F186" s="732">
        <v>8953</v>
      </c>
      <c r="G186" s="732">
        <v>9421</v>
      </c>
      <c r="H186" s="732">
        <v>11459</v>
      </c>
      <c r="I186" s="732">
        <v>9421</v>
      </c>
      <c r="J186" s="732">
        <v>3090403</v>
      </c>
      <c r="K186" s="732">
        <v>9146</v>
      </c>
      <c r="L186" s="732">
        <v>3195350</v>
      </c>
      <c r="M186" s="732">
        <v>3250098</v>
      </c>
      <c r="N186" s="732">
        <v>9421</v>
      </c>
      <c r="O186" s="732">
        <v>9457</v>
      </c>
      <c r="P186" s="732">
        <v>2951340</v>
      </c>
      <c r="Q186" s="732">
        <v>3090403</v>
      </c>
      <c r="S186" s="732">
        <v>1</v>
      </c>
      <c r="T186" s="732">
        <v>0</v>
      </c>
      <c r="U186" s="732">
        <v>3090403</v>
      </c>
      <c r="V186" s="732">
        <v>9457</v>
      </c>
    </row>
    <row r="187" spans="1:22" s="734" customFormat="1" x14ac:dyDescent="0.2"/>
    <row r="188" spans="1:22" s="734" customFormat="1" x14ac:dyDescent="0.2"/>
    <row r="189" spans="1:22" s="734" customFormat="1" x14ac:dyDescent="0.2"/>
    <row r="190" spans="1:22" s="734" customFormat="1" x14ac:dyDescent="0.2"/>
    <row r="191" spans="1:22" s="734" customFormat="1" x14ac:dyDescent="0.2"/>
    <row r="192" spans="1:22" s="734" customFormat="1" x14ac:dyDescent="0.2"/>
    <row r="193" s="734" customFormat="1" x14ac:dyDescent="0.2"/>
    <row r="194" s="734" customFormat="1" x14ac:dyDescent="0.2"/>
    <row r="195" s="734" customFormat="1" x14ac:dyDescent="0.2"/>
    <row r="196" s="734" customFormat="1" x14ac:dyDescent="0.2"/>
    <row r="197" s="734" customFormat="1" x14ac:dyDescent="0.2"/>
    <row r="198" s="734" customFormat="1" x14ac:dyDescent="0.2"/>
    <row r="199" s="734" customFormat="1" x14ac:dyDescent="0.2"/>
    <row r="200" s="734" customFormat="1" x14ac:dyDescent="0.2"/>
    <row r="201" s="734" customFormat="1" x14ac:dyDescent="0.2"/>
    <row r="202" s="734" customFormat="1" x14ac:dyDescent="0.2"/>
    <row r="203" s="734" customFormat="1" x14ac:dyDescent="0.2"/>
    <row r="204" s="734" customFormat="1" x14ac:dyDescent="0.2"/>
    <row r="205" s="734" customFormat="1" x14ac:dyDescent="0.2"/>
    <row r="206" s="734" customFormat="1" x14ac:dyDescent="0.2"/>
    <row r="207" s="734" customFormat="1" x14ac:dyDescent="0.2"/>
    <row r="208" s="734" customFormat="1" x14ac:dyDescent="0.2"/>
    <row r="209" s="734" customFormat="1" x14ac:dyDescent="0.2"/>
    <row r="210" s="734" customFormat="1" x14ac:dyDescent="0.2"/>
    <row r="211" s="734" customFormat="1" x14ac:dyDescent="0.2"/>
    <row r="212" s="734" customFormat="1" x14ac:dyDescent="0.2"/>
    <row r="213" s="734" customFormat="1" x14ac:dyDescent="0.2"/>
    <row r="214" s="734" customFormat="1" x14ac:dyDescent="0.2"/>
    <row r="215" s="734" customFormat="1" x14ac:dyDescent="0.2"/>
    <row r="216" s="734" customFormat="1" x14ac:dyDescent="0.2"/>
    <row r="217" s="734" customFormat="1" x14ac:dyDescent="0.2"/>
    <row r="218" s="734" customFormat="1" x14ac:dyDescent="0.2"/>
    <row r="219" s="734" customFormat="1" x14ac:dyDescent="0.2"/>
    <row r="220" s="734" customFormat="1" x14ac:dyDescent="0.2"/>
    <row r="221" s="734" customFormat="1" x14ac:dyDescent="0.2"/>
    <row r="222" s="734" customFormat="1" x14ac:dyDescent="0.2"/>
    <row r="223" s="734" customFormat="1" x14ac:dyDescent="0.2"/>
    <row r="224" s="734" customFormat="1" x14ac:dyDescent="0.2"/>
    <row r="225" s="734" customFormat="1" x14ac:dyDescent="0.2"/>
    <row r="226" s="734" customFormat="1" x14ac:dyDescent="0.2"/>
    <row r="227" s="734" customFormat="1" x14ac:dyDescent="0.2"/>
    <row r="228" s="734" customFormat="1" x14ac:dyDescent="0.2"/>
    <row r="229" s="734" customFormat="1" x14ac:dyDescent="0.2"/>
    <row r="230" s="734" customFormat="1" x14ac:dyDescent="0.2"/>
    <row r="231" s="734" customFormat="1" x14ac:dyDescent="0.2"/>
    <row r="232" s="734" customFormat="1" x14ac:dyDescent="0.2"/>
    <row r="233" s="734" customFormat="1" x14ac:dyDescent="0.2"/>
    <row r="234" s="734" customFormat="1" x14ac:dyDescent="0.2"/>
    <row r="235" s="734" customFormat="1" x14ac:dyDescent="0.2"/>
    <row r="236" s="734" customFormat="1" x14ac:dyDescent="0.2"/>
    <row r="237" s="734" customFormat="1" x14ac:dyDescent="0.2"/>
    <row r="238" s="734" customFormat="1" x14ac:dyDescent="0.2"/>
    <row r="239" s="734" customFormat="1" x14ac:dyDescent="0.2"/>
    <row r="240" s="734" customFormat="1" x14ac:dyDescent="0.2"/>
    <row r="241" s="734" customFormat="1" x14ac:dyDescent="0.2"/>
    <row r="242" s="734" customFormat="1" x14ac:dyDescent="0.2"/>
    <row r="243" s="734" customFormat="1" x14ac:dyDescent="0.2"/>
    <row r="244" s="734" customFormat="1" x14ac:dyDescent="0.2"/>
    <row r="245" s="734" customFormat="1" x14ac:dyDescent="0.2"/>
    <row r="246" s="734" customFormat="1" x14ac:dyDescent="0.2"/>
    <row r="247" s="734" customFormat="1" x14ac:dyDescent="0.2"/>
    <row r="248" s="734" customFormat="1" x14ac:dyDescent="0.2"/>
    <row r="249" s="734" customFormat="1" x14ac:dyDescent="0.2"/>
    <row r="250" s="734" customFormat="1" x14ac:dyDescent="0.2"/>
    <row r="251" s="734" customFormat="1" x14ac:dyDescent="0.2"/>
    <row r="252" s="734" customFormat="1" x14ac:dyDescent="0.2"/>
    <row r="253" s="734" customFormat="1" x14ac:dyDescent="0.2"/>
    <row r="254" s="734" customFormat="1" x14ac:dyDescent="0.2"/>
    <row r="255" s="734" customFormat="1" x14ac:dyDescent="0.2"/>
    <row r="256" s="734" customFormat="1" x14ac:dyDescent="0.2"/>
    <row r="257" s="734" customFormat="1" x14ac:dyDescent="0.2"/>
    <row r="258" s="734" customFormat="1" x14ac:dyDescent="0.2"/>
    <row r="259" s="734" customFormat="1" x14ac:dyDescent="0.2"/>
    <row r="260" s="734" customFormat="1" x14ac:dyDescent="0.2"/>
    <row r="261" s="734" customFormat="1" x14ac:dyDescent="0.2"/>
    <row r="262" s="734" customFormat="1" x14ac:dyDescent="0.2"/>
    <row r="263" s="734" customFormat="1" x14ac:dyDescent="0.2"/>
    <row r="264" s="734" customFormat="1" x14ac:dyDescent="0.2"/>
    <row r="265" s="734" customFormat="1" x14ac:dyDescent="0.2"/>
    <row r="266" s="734" customFormat="1" x14ac:dyDescent="0.2"/>
    <row r="267" s="734" customFormat="1" x14ac:dyDescent="0.2"/>
    <row r="268" s="734" customFormat="1" x14ac:dyDescent="0.2"/>
    <row r="269" s="734" customFormat="1" x14ac:dyDescent="0.2"/>
    <row r="270" s="734" customFormat="1" x14ac:dyDescent="0.2"/>
    <row r="271" s="734" customFormat="1" x14ac:dyDescent="0.2"/>
    <row r="272" s="734" customFormat="1" x14ac:dyDescent="0.2"/>
    <row r="273" s="734" customFormat="1" x14ac:dyDescent="0.2"/>
    <row r="274" s="734" customFormat="1" x14ac:dyDescent="0.2"/>
    <row r="275" s="734" customFormat="1" x14ac:dyDescent="0.2"/>
    <row r="276" s="734" customFormat="1" x14ac:dyDescent="0.2"/>
    <row r="277" s="734" customFormat="1" x14ac:dyDescent="0.2"/>
    <row r="278" s="734" customFormat="1" x14ac:dyDescent="0.2"/>
    <row r="279" s="734" customFormat="1" x14ac:dyDescent="0.2"/>
    <row r="280" s="734" customFormat="1" x14ac:dyDescent="0.2"/>
    <row r="281" s="734" customFormat="1" x14ac:dyDescent="0.2"/>
    <row r="282" s="734" customFormat="1" x14ac:dyDescent="0.2"/>
    <row r="283" s="734" customFormat="1" x14ac:dyDescent="0.2"/>
    <row r="284" s="734" customFormat="1" x14ac:dyDescent="0.2"/>
    <row r="285" s="734" customFormat="1" x14ac:dyDescent="0.2"/>
    <row r="286" s="734" customFormat="1" x14ac:dyDescent="0.2"/>
    <row r="287" s="734" customFormat="1" x14ac:dyDescent="0.2"/>
    <row r="288" s="734" customFormat="1" x14ac:dyDescent="0.2"/>
    <row r="289" s="734" customFormat="1" x14ac:dyDescent="0.2"/>
    <row r="290" s="734" customFormat="1" x14ac:dyDescent="0.2"/>
    <row r="291" s="734" customFormat="1" x14ac:dyDescent="0.2"/>
    <row r="292" s="734" customFormat="1" x14ac:dyDescent="0.2"/>
    <row r="293" s="734" customFormat="1" x14ac:dyDescent="0.2"/>
    <row r="294" s="734" customFormat="1" x14ac:dyDescent="0.2"/>
    <row r="295" s="734" customFormat="1" x14ac:dyDescent="0.2"/>
    <row r="296" s="734" customFormat="1" x14ac:dyDescent="0.2"/>
    <row r="297" s="734" customFormat="1" x14ac:dyDescent="0.2"/>
    <row r="298" s="734" customFormat="1" x14ac:dyDescent="0.2"/>
    <row r="299" s="734" customFormat="1" x14ac:dyDescent="0.2"/>
    <row r="300" s="734" customFormat="1" x14ac:dyDescent="0.2"/>
    <row r="301" s="734" customFormat="1" x14ac:dyDescent="0.2"/>
    <row r="302" s="734" customFormat="1" x14ac:dyDescent="0.2"/>
    <row r="303" s="734" customFormat="1" x14ac:dyDescent="0.2"/>
    <row r="304" s="734" customFormat="1" x14ac:dyDescent="0.2"/>
    <row r="305" s="734" customFormat="1" x14ac:dyDescent="0.2"/>
    <row r="306" s="734" customFormat="1" x14ac:dyDescent="0.2"/>
    <row r="307" s="734" customFormat="1" x14ac:dyDescent="0.2"/>
    <row r="308" s="734" customFormat="1" x14ac:dyDescent="0.2"/>
    <row r="309" s="734" customFormat="1" x14ac:dyDescent="0.2"/>
    <row r="310" s="734" customFormat="1" x14ac:dyDescent="0.2"/>
    <row r="311" s="734" customFormat="1" x14ac:dyDescent="0.2"/>
    <row r="312" s="734" customFormat="1" x14ac:dyDescent="0.2"/>
    <row r="313" s="734" customFormat="1" x14ac:dyDescent="0.2"/>
    <row r="314" s="734" customFormat="1" x14ac:dyDescent="0.2"/>
    <row r="315" s="734" customFormat="1" x14ac:dyDescent="0.2"/>
    <row r="316" s="734" customFormat="1" x14ac:dyDescent="0.2"/>
    <row r="317" s="734" customFormat="1" x14ac:dyDescent="0.2"/>
    <row r="318" s="734" customFormat="1" x14ac:dyDescent="0.2"/>
    <row r="319" s="734" customFormat="1" x14ac:dyDescent="0.2"/>
    <row r="320" s="734" customFormat="1" x14ac:dyDescent="0.2"/>
    <row r="321" s="734" customFormat="1" x14ac:dyDescent="0.2"/>
    <row r="322" s="734" customFormat="1" x14ac:dyDescent="0.2"/>
    <row r="323" s="734" customFormat="1" x14ac:dyDescent="0.2"/>
    <row r="324" s="734" customFormat="1" x14ac:dyDescent="0.2"/>
    <row r="325" s="734" customFormat="1" x14ac:dyDescent="0.2"/>
    <row r="326" s="734" customFormat="1" x14ac:dyDescent="0.2"/>
    <row r="327" s="734" customFormat="1" x14ac:dyDescent="0.2"/>
    <row r="328" s="734" customFormat="1" x14ac:dyDescent="0.2"/>
    <row r="329" s="734" customFormat="1" x14ac:dyDescent="0.2"/>
    <row r="330" s="734" customFormat="1" x14ac:dyDescent="0.2"/>
    <row r="331" s="734" customFormat="1" x14ac:dyDescent="0.2"/>
    <row r="332" s="734" customFormat="1" x14ac:dyDescent="0.2"/>
    <row r="333" s="734" customFormat="1" x14ac:dyDescent="0.2"/>
    <row r="334" s="734" customFormat="1" x14ac:dyDescent="0.2"/>
    <row r="335" s="734" customFormat="1" x14ac:dyDescent="0.2"/>
    <row r="336" s="734" customFormat="1" x14ac:dyDescent="0.2"/>
    <row r="337" s="734" customFormat="1" x14ac:dyDescent="0.2"/>
    <row r="338" s="734" customFormat="1" x14ac:dyDescent="0.2"/>
    <row r="339" s="734" customFormat="1" x14ac:dyDescent="0.2"/>
    <row r="340" s="734" customFormat="1" x14ac:dyDescent="0.2"/>
    <row r="341" s="734" customFormat="1" x14ac:dyDescent="0.2"/>
    <row r="342" s="734" customFormat="1" x14ac:dyDescent="0.2"/>
    <row r="343" s="734" customFormat="1" x14ac:dyDescent="0.2"/>
    <row r="344" s="734" customFormat="1" x14ac:dyDescent="0.2"/>
    <row r="345" s="734" customFormat="1" x14ac:dyDescent="0.2"/>
    <row r="346" s="734" customFormat="1" x14ac:dyDescent="0.2"/>
    <row r="347" s="734" customFormat="1" x14ac:dyDescent="0.2"/>
    <row r="348" s="734" customFormat="1" x14ac:dyDescent="0.2"/>
    <row r="349" s="734" customFormat="1" x14ac:dyDescent="0.2"/>
    <row r="350" s="734" customFormat="1" x14ac:dyDescent="0.2"/>
    <row r="351" s="734" customFormat="1" x14ac:dyDescent="0.2"/>
    <row r="352" s="734" customFormat="1" x14ac:dyDescent="0.2"/>
    <row r="353" s="734" customFormat="1" x14ac:dyDescent="0.2"/>
    <row r="354" s="734" customFormat="1" x14ac:dyDescent="0.2"/>
    <row r="355" s="734" customFormat="1" x14ac:dyDescent="0.2"/>
    <row r="356" s="734" customFormat="1" x14ac:dyDescent="0.2"/>
    <row r="357" s="734" customFormat="1" x14ac:dyDescent="0.2"/>
  </sheetData>
  <sheetProtection algorithmName="SHA-512" hashValue="xkQZYpvEEaENq17gA8qq5NU8VyxOQtGY2KKPQ1M088CdzG4eCYizI2oB5aWDtb2MJHf3ewk9HnglgT1TqUHF8A==" saltValue="K8J+EjWoHJ0wK7G8KP92EQ==" spinCount="100000" sheet="1" objects="1" scenarios="1"/>
  <sortState xmlns:xlrd2="http://schemas.microsoft.com/office/spreadsheetml/2017/richdata2" ref="A4:Q185">
    <sortCondition sortBy="cellColor" ref="O4:O185" dxfId="2"/>
    <sortCondition sortBy="cellColor" ref="O4:O185" dxfId="1"/>
    <sortCondition sortBy="cellColor" ref="O4:O185" dxfId="0"/>
  </sortState>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AS419"/>
  <sheetViews>
    <sheetView zoomScale="80" zoomScaleNormal="80" workbookViewId="0">
      <selection activeCell="D2" sqref="D2"/>
    </sheetView>
  </sheetViews>
  <sheetFormatPr defaultColWidth="8.85546875" defaultRowHeight="14.25" x14ac:dyDescent="0.2"/>
  <cols>
    <col min="1" max="1" width="65.5703125" style="151" bestFit="1" customWidth="1"/>
    <col min="2" max="2" width="24.5703125" style="151" bestFit="1" customWidth="1"/>
    <col min="3" max="4" width="16.7109375" style="151" customWidth="1"/>
    <col min="5" max="5" width="16.7109375" style="45" customWidth="1"/>
    <col min="6" max="7" width="16.7109375" style="46" customWidth="1"/>
    <col min="8" max="8" width="15.85546875" style="46" bestFit="1" customWidth="1"/>
    <col min="9" max="9" width="22" style="46" customWidth="1"/>
    <col min="10" max="14" width="8.85546875" style="46"/>
    <col min="15" max="15" width="8.85546875" style="264"/>
    <col min="16" max="45" width="8.85546875" style="46"/>
    <col min="46" max="16384" width="8.85546875" style="151"/>
  </cols>
  <sheetData>
    <row r="1" spans="1:45" s="147" customFormat="1" ht="42.75" customHeight="1" thickBot="1" x14ac:dyDescent="0.25">
      <c r="A1" s="144" t="s">
        <v>801</v>
      </c>
      <c r="B1" s="145"/>
      <c r="C1" s="145"/>
      <c r="D1" s="146"/>
      <c r="E1" s="245"/>
      <c r="F1" s="216"/>
      <c r="G1" s="216"/>
      <c r="H1" s="216"/>
      <c r="I1" s="216"/>
      <c r="J1" s="216"/>
      <c r="K1" s="216"/>
      <c r="L1" s="216"/>
      <c r="M1" s="216"/>
      <c r="N1" s="216"/>
      <c r="O1" s="263"/>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row>
    <row r="2" spans="1:45" ht="32.25" customHeight="1" x14ac:dyDescent="0.2">
      <c r="A2" s="148"/>
      <c r="B2" s="235" t="s">
        <v>437</v>
      </c>
      <c r="C2" s="149" t="s">
        <v>439</v>
      </c>
      <c r="D2" s="150" t="s">
        <v>440</v>
      </c>
      <c r="E2" s="246"/>
      <c r="F2" s="218"/>
      <c r="G2" s="218"/>
      <c r="H2" s="218"/>
      <c r="I2" s="218"/>
      <c r="J2" s="218"/>
      <c r="K2" s="218"/>
      <c r="L2" s="218"/>
      <c r="M2" s="218"/>
      <c r="N2" s="218"/>
      <c r="O2" s="218"/>
    </row>
    <row r="3" spans="1:45" s="155" customFormat="1" ht="39.950000000000003" customHeight="1" x14ac:dyDescent="0.2">
      <c r="A3" s="152" t="s">
        <v>438</v>
      </c>
      <c r="B3" s="153"/>
      <c r="C3" s="154">
        <v>0</v>
      </c>
      <c r="D3" s="154">
        <v>0</v>
      </c>
      <c r="E3" s="247"/>
      <c r="F3" s="218"/>
      <c r="G3" s="218"/>
      <c r="H3" s="218"/>
      <c r="I3" s="218"/>
      <c r="J3" s="218"/>
      <c r="K3" s="218"/>
      <c r="L3" s="218"/>
      <c r="M3" s="218"/>
      <c r="N3" s="218"/>
      <c r="O3" s="218"/>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row>
    <row r="4" spans="1:45" ht="39.950000000000003" customHeight="1" x14ac:dyDescent="0.2">
      <c r="A4" s="156" t="s">
        <v>463</v>
      </c>
      <c r="B4" s="157"/>
      <c r="C4" s="158">
        <v>0</v>
      </c>
      <c r="D4" s="158">
        <v>0</v>
      </c>
      <c r="E4" s="247"/>
      <c r="F4" s="218"/>
      <c r="G4" s="218"/>
      <c r="H4" s="218"/>
      <c r="I4" s="218"/>
      <c r="J4" s="218"/>
      <c r="K4" s="218"/>
      <c r="L4" s="218"/>
      <c r="M4" s="218"/>
      <c r="N4" s="218"/>
      <c r="O4" s="218"/>
    </row>
    <row r="5" spans="1:45" ht="39.950000000000003" customHeight="1" x14ac:dyDescent="0.2">
      <c r="A5" s="159" t="s">
        <v>799</v>
      </c>
      <c r="B5" s="157"/>
      <c r="C5" s="158">
        <v>0</v>
      </c>
      <c r="D5" s="158">
        <v>0</v>
      </c>
      <c r="E5" s="247"/>
      <c r="F5" s="218"/>
      <c r="G5" s="218"/>
      <c r="H5" s="218"/>
      <c r="I5" s="218"/>
      <c r="J5" s="218"/>
      <c r="K5" s="218"/>
      <c r="L5" s="218"/>
      <c r="M5" s="218"/>
      <c r="N5" s="218"/>
      <c r="O5" s="218"/>
    </row>
    <row r="6" spans="1:45" ht="23.25" customHeight="1" thickBot="1" x14ac:dyDescent="0.25">
      <c r="A6" s="160" t="s">
        <v>491</v>
      </c>
      <c r="B6" s="229"/>
      <c r="C6" s="161">
        <f>C3+C4+C5</f>
        <v>0</v>
      </c>
      <c r="D6" s="161">
        <f>D3+D4+D5</f>
        <v>0</v>
      </c>
      <c r="E6" s="247"/>
      <c r="F6" s="218"/>
      <c r="G6" s="218"/>
      <c r="H6" s="218"/>
      <c r="I6" s="218"/>
      <c r="J6" s="218"/>
      <c r="K6" s="218"/>
      <c r="L6" s="218"/>
      <c r="M6" s="218"/>
      <c r="N6" s="218"/>
      <c r="O6" s="218"/>
    </row>
    <row r="7" spans="1:45" ht="35.1" customHeight="1" thickTop="1" x14ac:dyDescent="0.2">
      <c r="A7" s="162" t="s">
        <v>436</v>
      </c>
      <c r="B7" s="163"/>
      <c r="C7" s="164">
        <v>1</v>
      </c>
      <c r="D7" s="164">
        <v>1</v>
      </c>
      <c r="E7" s="247"/>
      <c r="F7" s="218"/>
      <c r="G7" s="218"/>
      <c r="H7" s="218"/>
      <c r="I7" s="218"/>
      <c r="J7" s="218"/>
      <c r="K7" s="218"/>
      <c r="L7" s="218"/>
      <c r="M7" s="218"/>
      <c r="N7" s="218"/>
      <c r="O7" s="218"/>
    </row>
    <row r="8" spans="1:45" ht="13.5" customHeight="1" thickBot="1" x14ac:dyDescent="0.25">
      <c r="A8" s="165" t="s">
        <v>490</v>
      </c>
      <c r="B8" s="230"/>
      <c r="C8" s="166">
        <f>VLOOKUP(C7,B14:E26,4,FALSE)/100</f>
        <v>8.3000000000000004E-2</v>
      </c>
      <c r="D8" s="166">
        <f>VLOOKUP(D7,B14:H26,7,FALSE)/100</f>
        <v>0.22</v>
      </c>
      <c r="E8" s="247"/>
      <c r="F8" s="218"/>
      <c r="G8" s="218"/>
      <c r="H8" s="218"/>
      <c r="I8" s="218"/>
      <c r="J8" s="218"/>
      <c r="K8" s="218"/>
      <c r="L8" s="218"/>
      <c r="M8" s="218"/>
      <c r="N8" s="218"/>
      <c r="O8" s="218"/>
    </row>
    <row r="9" spans="1:45" ht="32.25" customHeight="1" thickBot="1" x14ac:dyDescent="0.25">
      <c r="A9" s="231"/>
      <c r="B9" s="232" t="s">
        <v>390</v>
      </c>
      <c r="C9" s="233">
        <f>C6*C8</f>
        <v>0</v>
      </c>
      <c r="D9" s="234">
        <f>D6*D8</f>
        <v>0</v>
      </c>
      <c r="E9" s="247"/>
      <c r="F9" s="218"/>
      <c r="G9" s="218"/>
      <c r="H9" s="218"/>
      <c r="I9" s="218"/>
      <c r="J9" s="218"/>
      <c r="K9" s="218"/>
      <c r="L9" s="218"/>
      <c r="M9" s="218"/>
      <c r="N9" s="218"/>
      <c r="O9" s="218"/>
    </row>
    <row r="10" spans="1:45" ht="12.75" customHeight="1" x14ac:dyDescent="0.2"/>
    <row r="11" spans="1:45" ht="26.25" customHeight="1" thickBot="1" x14ac:dyDescent="0.25"/>
    <row r="12" spans="1:45" ht="33" customHeight="1" thickTop="1" thickBot="1" x14ac:dyDescent="0.25">
      <c r="A12" s="239" t="s">
        <v>802</v>
      </c>
      <c r="B12" s="237" t="s">
        <v>802</v>
      </c>
      <c r="C12" s="236"/>
      <c r="D12" s="238" t="s">
        <v>806</v>
      </c>
      <c r="E12" s="248"/>
      <c r="F12" s="243"/>
      <c r="G12" s="244" t="s">
        <v>805</v>
      </c>
      <c r="H12" s="260"/>
    </row>
    <row r="13" spans="1:45" ht="44.25" thickTop="1" thickBot="1" x14ac:dyDescent="0.25">
      <c r="A13" s="240" t="s">
        <v>803</v>
      </c>
      <c r="B13" s="241" t="s">
        <v>804</v>
      </c>
      <c r="C13" s="168" t="s">
        <v>372</v>
      </c>
      <c r="D13" s="169" t="s">
        <v>387</v>
      </c>
      <c r="E13" s="251" t="s">
        <v>104</v>
      </c>
      <c r="F13" s="167" t="s">
        <v>372</v>
      </c>
      <c r="G13" s="167" t="s">
        <v>387</v>
      </c>
      <c r="H13" s="261" t="s">
        <v>104</v>
      </c>
    </row>
    <row r="14" spans="1:45" ht="15.75" thickTop="1" thickBot="1" x14ac:dyDescent="0.25">
      <c r="A14" s="170" t="s">
        <v>105</v>
      </c>
      <c r="B14" s="171">
        <v>1</v>
      </c>
      <c r="C14" s="172">
        <v>8.3000000000000007</v>
      </c>
      <c r="D14" s="173">
        <v>100</v>
      </c>
      <c r="E14" s="256">
        <v>8.3000000000000007</v>
      </c>
      <c r="F14" s="252">
        <v>22</v>
      </c>
      <c r="G14" s="220">
        <v>100</v>
      </c>
      <c r="H14" s="221">
        <v>22</v>
      </c>
    </row>
    <row r="15" spans="1:45" ht="15" thickBot="1" x14ac:dyDescent="0.25">
      <c r="A15" s="174" t="s">
        <v>106</v>
      </c>
      <c r="B15" s="175">
        <v>2</v>
      </c>
      <c r="C15" s="176">
        <v>8.3000000000000007</v>
      </c>
      <c r="D15" s="177">
        <v>91.7</v>
      </c>
      <c r="E15" s="257">
        <v>9.1</v>
      </c>
      <c r="F15" s="253">
        <v>18</v>
      </c>
      <c r="G15" s="176">
        <v>78</v>
      </c>
      <c r="H15" s="178">
        <v>23.1</v>
      </c>
    </row>
    <row r="16" spans="1:45" ht="15" thickBot="1" x14ac:dyDescent="0.25">
      <c r="A16" s="179" t="s">
        <v>107</v>
      </c>
      <c r="B16" s="180">
        <v>3</v>
      </c>
      <c r="C16" s="181">
        <v>8.4</v>
      </c>
      <c r="D16" s="182">
        <v>83.4</v>
      </c>
      <c r="E16" s="258">
        <v>10.1</v>
      </c>
      <c r="F16" s="254">
        <v>9.5</v>
      </c>
      <c r="G16" s="222">
        <v>60</v>
      </c>
      <c r="H16" s="223">
        <v>15.8</v>
      </c>
    </row>
    <row r="17" spans="1:15" ht="15" thickBot="1" x14ac:dyDescent="0.25">
      <c r="A17" s="174" t="s">
        <v>108</v>
      </c>
      <c r="B17" s="175">
        <v>4</v>
      </c>
      <c r="C17" s="176">
        <v>8.3000000000000007</v>
      </c>
      <c r="D17" s="177">
        <v>75</v>
      </c>
      <c r="E17" s="257">
        <v>11.1</v>
      </c>
      <c r="F17" s="176">
        <v>4</v>
      </c>
      <c r="G17" s="176">
        <v>50.5</v>
      </c>
      <c r="H17" s="178">
        <v>7.9</v>
      </c>
    </row>
    <row r="18" spans="1:15" ht="15" thickBot="1" x14ac:dyDescent="0.25">
      <c r="A18" s="179" t="s">
        <v>109</v>
      </c>
      <c r="B18" s="180">
        <v>5</v>
      </c>
      <c r="C18" s="181">
        <v>8.3000000000000007</v>
      </c>
      <c r="D18" s="182">
        <v>66.7</v>
      </c>
      <c r="E18" s="258">
        <v>12.4</v>
      </c>
      <c r="F18" s="254">
        <v>4</v>
      </c>
      <c r="G18" s="222">
        <v>46.5</v>
      </c>
      <c r="H18" s="223">
        <v>8.6</v>
      </c>
    </row>
    <row r="19" spans="1:15" ht="15" thickBot="1" x14ac:dyDescent="0.25">
      <c r="A19" s="174" t="s">
        <v>110</v>
      </c>
      <c r="B19" s="175">
        <v>6</v>
      </c>
      <c r="C19" s="176">
        <v>8.4</v>
      </c>
      <c r="D19" s="177">
        <v>58.4</v>
      </c>
      <c r="E19" s="257">
        <v>14.4</v>
      </c>
      <c r="F19" s="176">
        <v>4</v>
      </c>
      <c r="G19" s="177">
        <v>42.5</v>
      </c>
      <c r="H19" s="178">
        <v>9.4</v>
      </c>
    </row>
    <row r="20" spans="1:15" ht="15" thickBot="1" x14ac:dyDescent="0.25">
      <c r="A20" s="179" t="s">
        <v>111</v>
      </c>
      <c r="B20" s="180">
        <v>7</v>
      </c>
      <c r="C20" s="181">
        <v>8.3000000000000007</v>
      </c>
      <c r="D20" s="182">
        <v>50</v>
      </c>
      <c r="E20" s="258">
        <v>16.600000000000001</v>
      </c>
      <c r="F20" s="254">
        <v>4</v>
      </c>
      <c r="G20" s="222">
        <v>38.5</v>
      </c>
      <c r="H20" s="223">
        <v>10.4</v>
      </c>
    </row>
    <row r="21" spans="1:15" ht="15" thickBot="1" x14ac:dyDescent="0.25">
      <c r="A21" s="174" t="s">
        <v>112</v>
      </c>
      <c r="B21" s="175">
        <v>8</v>
      </c>
      <c r="C21" s="176">
        <v>8.3000000000000007</v>
      </c>
      <c r="D21" s="177">
        <v>41.7</v>
      </c>
      <c r="E21" s="257">
        <v>19.899999999999999</v>
      </c>
      <c r="F21" s="176">
        <v>7.5</v>
      </c>
      <c r="G21" s="177">
        <v>34.5</v>
      </c>
      <c r="H21" s="178">
        <v>21.7</v>
      </c>
    </row>
    <row r="22" spans="1:15" ht="15" thickBot="1" x14ac:dyDescent="0.25">
      <c r="A22" s="179" t="s">
        <v>113</v>
      </c>
      <c r="B22" s="180">
        <v>9</v>
      </c>
      <c r="C22" s="181">
        <v>8.4</v>
      </c>
      <c r="D22" s="182">
        <v>33.4</v>
      </c>
      <c r="E22" s="258">
        <v>25.1</v>
      </c>
      <c r="F22" s="254">
        <v>5</v>
      </c>
      <c r="G22" s="222">
        <v>27</v>
      </c>
      <c r="H22" s="223">
        <v>18.5</v>
      </c>
    </row>
    <row r="23" spans="1:15" ht="15" thickBot="1" x14ac:dyDescent="0.25">
      <c r="A23" s="174" t="s">
        <v>114</v>
      </c>
      <c r="B23" s="175">
        <v>10</v>
      </c>
      <c r="C23" s="176">
        <v>8.3000000000000007</v>
      </c>
      <c r="D23" s="177">
        <v>25</v>
      </c>
      <c r="E23" s="257">
        <v>33.200000000000003</v>
      </c>
      <c r="F23" s="176">
        <v>7</v>
      </c>
      <c r="G23" s="177">
        <v>22</v>
      </c>
      <c r="H23" s="178">
        <v>31.8</v>
      </c>
    </row>
    <row r="24" spans="1:15" ht="15" thickBot="1" x14ac:dyDescent="0.25">
      <c r="A24" s="179" t="s">
        <v>115</v>
      </c>
      <c r="B24" s="180">
        <v>11</v>
      </c>
      <c r="C24" s="181">
        <v>8.3000000000000007</v>
      </c>
      <c r="D24" s="182">
        <v>16.7</v>
      </c>
      <c r="E24" s="258">
        <v>49.7</v>
      </c>
      <c r="F24" s="254">
        <v>7</v>
      </c>
      <c r="G24" s="222">
        <v>15</v>
      </c>
      <c r="H24" s="223">
        <v>46.7</v>
      </c>
    </row>
    <row r="25" spans="1:15" ht="15" thickBot="1" x14ac:dyDescent="0.25">
      <c r="A25" s="174" t="s">
        <v>116</v>
      </c>
      <c r="B25" s="175">
        <v>12</v>
      </c>
      <c r="C25" s="176">
        <v>8.4</v>
      </c>
      <c r="D25" s="177">
        <v>8.4</v>
      </c>
      <c r="E25" s="257">
        <v>100</v>
      </c>
      <c r="F25" s="176">
        <v>8</v>
      </c>
      <c r="G25" s="177">
        <v>8</v>
      </c>
      <c r="H25" s="178">
        <v>100</v>
      </c>
    </row>
    <row r="26" spans="1:15" ht="15" thickBot="1" x14ac:dyDescent="0.25">
      <c r="A26" s="183" t="s">
        <v>388</v>
      </c>
      <c r="B26" s="184">
        <v>13</v>
      </c>
      <c r="C26" s="185"/>
      <c r="D26" s="186"/>
      <c r="E26" s="259">
        <v>100</v>
      </c>
      <c r="F26" s="255"/>
      <c r="G26" s="224"/>
      <c r="H26" s="262">
        <v>100</v>
      </c>
    </row>
    <row r="27" spans="1:15" s="46" customFormat="1" ht="14.25" customHeight="1" x14ac:dyDescent="0.2">
      <c r="A27" s="242"/>
      <c r="B27" s="225"/>
      <c r="C27" s="225"/>
      <c r="D27" s="225"/>
      <c r="E27" s="249"/>
      <c r="F27" s="225"/>
      <c r="G27" s="225"/>
      <c r="H27" s="226"/>
      <c r="O27" s="264"/>
    </row>
    <row r="28" spans="1:15" s="46" customFormat="1" x14ac:dyDescent="0.2">
      <c r="A28" s="227"/>
      <c r="B28" s="227"/>
      <c r="C28" s="227"/>
      <c r="D28" s="227"/>
      <c r="E28" s="250"/>
      <c r="F28" s="227"/>
      <c r="G28" s="227"/>
      <c r="H28" s="228"/>
      <c r="O28" s="264"/>
    </row>
    <row r="29" spans="1:15" s="46" customFormat="1" x14ac:dyDescent="0.2">
      <c r="A29" s="227"/>
      <c r="B29" s="227"/>
      <c r="C29" s="227"/>
      <c r="D29" s="227"/>
      <c r="E29" s="250"/>
      <c r="F29" s="227"/>
      <c r="G29" s="227"/>
      <c r="H29" s="228"/>
      <c r="O29" s="264"/>
    </row>
    <row r="30" spans="1:15" s="46" customFormat="1" ht="24.95" customHeight="1" x14ac:dyDescent="0.2">
      <c r="A30" s="227"/>
      <c r="B30" s="227"/>
      <c r="C30" s="227"/>
      <c r="D30" s="227"/>
      <c r="E30" s="250"/>
      <c r="F30" s="227"/>
      <c r="G30" s="227"/>
      <c r="H30" s="228"/>
      <c r="O30" s="264"/>
    </row>
    <row r="31" spans="1:15" s="46" customFormat="1" ht="24.95" customHeight="1" x14ac:dyDescent="0.2">
      <c r="A31" s="227"/>
      <c r="B31" s="227"/>
      <c r="C31" s="227"/>
      <c r="D31" s="227"/>
      <c r="E31" s="250"/>
      <c r="F31" s="227"/>
      <c r="G31" s="227"/>
      <c r="H31" s="228"/>
      <c r="O31" s="264"/>
    </row>
    <row r="32" spans="1:15" s="46" customFormat="1" ht="24.95" customHeight="1" x14ac:dyDescent="0.2">
      <c r="A32" s="227"/>
      <c r="B32" s="227"/>
      <c r="C32" s="227"/>
      <c r="D32" s="227"/>
      <c r="E32" s="250"/>
      <c r="F32" s="227"/>
      <c r="G32" s="227"/>
      <c r="H32" s="228"/>
      <c r="O32" s="264"/>
    </row>
    <row r="33" spans="1:15" s="46" customFormat="1" ht="24.95" customHeight="1" x14ac:dyDescent="0.2">
      <c r="A33" s="227"/>
      <c r="B33" s="227"/>
      <c r="C33" s="227"/>
      <c r="D33" s="227"/>
      <c r="E33" s="250"/>
      <c r="F33" s="227"/>
      <c r="G33" s="227"/>
      <c r="H33" s="228"/>
      <c r="O33" s="264"/>
    </row>
    <row r="34" spans="1:15" s="46" customFormat="1" ht="24.95" customHeight="1" x14ac:dyDescent="0.2">
      <c r="E34" s="45"/>
      <c r="O34" s="264"/>
    </row>
    <row r="35" spans="1:15" s="46" customFormat="1" ht="24.95" customHeight="1" x14ac:dyDescent="0.2">
      <c r="E35" s="45"/>
      <c r="O35" s="264"/>
    </row>
    <row r="36" spans="1:15" s="46" customFormat="1" ht="24.95" customHeight="1" x14ac:dyDescent="0.2">
      <c r="E36" s="45"/>
      <c r="O36" s="264"/>
    </row>
    <row r="37" spans="1:15" s="46" customFormat="1" x14ac:dyDescent="0.2">
      <c r="E37" s="45"/>
      <c r="O37" s="264"/>
    </row>
    <row r="38" spans="1:15" s="46" customFormat="1" x14ac:dyDescent="0.2">
      <c r="E38" s="45"/>
      <c r="O38" s="264"/>
    </row>
    <row r="39" spans="1:15" s="46" customFormat="1" x14ac:dyDescent="0.2">
      <c r="E39" s="45"/>
      <c r="O39" s="264"/>
    </row>
    <row r="40" spans="1:15" s="46" customFormat="1" x14ac:dyDescent="0.2">
      <c r="E40" s="45"/>
      <c r="O40" s="264"/>
    </row>
    <row r="41" spans="1:15" s="46" customFormat="1" x14ac:dyDescent="0.2">
      <c r="E41" s="45"/>
      <c r="O41" s="264"/>
    </row>
    <row r="42" spans="1:15" s="46" customFormat="1" x14ac:dyDescent="0.2">
      <c r="E42" s="45"/>
      <c r="O42" s="264"/>
    </row>
    <row r="43" spans="1:15" s="46" customFormat="1" x14ac:dyDescent="0.2">
      <c r="E43" s="45"/>
      <c r="O43" s="264"/>
    </row>
    <row r="44" spans="1:15" s="46" customFormat="1" x14ac:dyDescent="0.2">
      <c r="E44" s="45"/>
      <c r="O44" s="264"/>
    </row>
    <row r="45" spans="1:15" s="46" customFormat="1" x14ac:dyDescent="0.2">
      <c r="E45" s="45"/>
      <c r="O45" s="264"/>
    </row>
    <row r="46" spans="1:15" s="46" customFormat="1" x14ac:dyDescent="0.2">
      <c r="E46" s="45"/>
      <c r="O46" s="264"/>
    </row>
    <row r="47" spans="1:15" s="46" customFormat="1" x14ac:dyDescent="0.2">
      <c r="E47" s="45"/>
      <c r="O47" s="264"/>
    </row>
    <row r="48" spans="1:15" s="46" customFormat="1" x14ac:dyDescent="0.2">
      <c r="E48" s="45"/>
      <c r="O48" s="264"/>
    </row>
    <row r="49" spans="5:15" s="46" customFormat="1" x14ac:dyDescent="0.2">
      <c r="E49" s="45"/>
      <c r="O49" s="264"/>
    </row>
    <row r="50" spans="5:15" s="46" customFormat="1" x14ac:dyDescent="0.2">
      <c r="E50" s="45"/>
      <c r="O50" s="264"/>
    </row>
    <row r="51" spans="5:15" s="46" customFormat="1" x14ac:dyDescent="0.2">
      <c r="E51" s="45"/>
      <c r="O51" s="264"/>
    </row>
    <row r="52" spans="5:15" s="46" customFormat="1" x14ac:dyDescent="0.2">
      <c r="E52" s="45"/>
      <c r="O52" s="264"/>
    </row>
    <row r="53" spans="5:15" s="46" customFormat="1" x14ac:dyDescent="0.2">
      <c r="E53" s="45"/>
      <c r="O53" s="264"/>
    </row>
    <row r="54" spans="5:15" s="46" customFormat="1" x14ac:dyDescent="0.2">
      <c r="E54" s="45"/>
      <c r="O54" s="264"/>
    </row>
    <row r="55" spans="5:15" s="46" customFormat="1" x14ac:dyDescent="0.2">
      <c r="E55" s="45"/>
      <c r="O55" s="264"/>
    </row>
    <row r="56" spans="5:15" s="46" customFormat="1" x14ac:dyDescent="0.2">
      <c r="E56" s="45"/>
      <c r="O56" s="264"/>
    </row>
    <row r="57" spans="5:15" s="46" customFormat="1" x14ac:dyDescent="0.2">
      <c r="E57" s="45"/>
      <c r="O57" s="264"/>
    </row>
    <row r="58" spans="5:15" s="46" customFormat="1" x14ac:dyDescent="0.2">
      <c r="E58" s="45"/>
      <c r="O58" s="264"/>
    </row>
    <row r="59" spans="5:15" s="46" customFormat="1" x14ac:dyDescent="0.2">
      <c r="E59" s="45"/>
      <c r="O59" s="264"/>
    </row>
    <row r="60" spans="5:15" s="46" customFormat="1" x14ac:dyDescent="0.2">
      <c r="E60" s="45"/>
      <c r="O60" s="264"/>
    </row>
    <row r="61" spans="5:15" s="46" customFormat="1" x14ac:dyDescent="0.2">
      <c r="E61" s="45"/>
      <c r="O61" s="264"/>
    </row>
    <row r="62" spans="5:15" s="46" customFormat="1" x14ac:dyDescent="0.2">
      <c r="E62" s="45"/>
      <c r="O62" s="264"/>
    </row>
    <row r="63" spans="5:15" s="46" customFormat="1" x14ac:dyDescent="0.2">
      <c r="E63" s="45"/>
      <c r="O63" s="264"/>
    </row>
    <row r="64" spans="5:15" s="46" customFormat="1" x14ac:dyDescent="0.2">
      <c r="E64" s="45"/>
      <c r="O64" s="264"/>
    </row>
    <row r="65" spans="5:15" s="46" customFormat="1" x14ac:dyDescent="0.2">
      <c r="E65" s="45"/>
      <c r="O65" s="264"/>
    </row>
    <row r="66" spans="5:15" s="46" customFormat="1" x14ac:dyDescent="0.2">
      <c r="E66" s="45"/>
      <c r="O66" s="264"/>
    </row>
    <row r="67" spans="5:15" s="46" customFormat="1" x14ac:dyDescent="0.2">
      <c r="E67" s="45"/>
      <c r="O67" s="264"/>
    </row>
    <row r="68" spans="5:15" s="46" customFormat="1" x14ac:dyDescent="0.2">
      <c r="E68" s="45"/>
      <c r="O68" s="264"/>
    </row>
    <row r="69" spans="5:15" s="46" customFormat="1" x14ac:dyDescent="0.2">
      <c r="E69" s="45"/>
      <c r="O69" s="264"/>
    </row>
    <row r="70" spans="5:15" s="46" customFormat="1" x14ac:dyDescent="0.2">
      <c r="E70" s="45"/>
      <c r="O70" s="264"/>
    </row>
    <row r="71" spans="5:15" s="46" customFormat="1" x14ac:dyDescent="0.2">
      <c r="E71" s="45"/>
      <c r="O71" s="264"/>
    </row>
    <row r="72" spans="5:15" s="46" customFormat="1" x14ac:dyDescent="0.2">
      <c r="E72" s="45"/>
      <c r="O72" s="264"/>
    </row>
    <row r="73" spans="5:15" s="46" customFormat="1" x14ac:dyDescent="0.2">
      <c r="E73" s="45"/>
      <c r="O73" s="264"/>
    </row>
    <row r="74" spans="5:15" s="46" customFormat="1" x14ac:dyDescent="0.2">
      <c r="E74" s="45"/>
      <c r="O74" s="264"/>
    </row>
    <row r="75" spans="5:15" s="46" customFormat="1" x14ac:dyDescent="0.2">
      <c r="E75" s="45"/>
      <c r="O75" s="264"/>
    </row>
    <row r="76" spans="5:15" s="46" customFormat="1" x14ac:dyDescent="0.2">
      <c r="E76" s="45"/>
      <c r="O76" s="264"/>
    </row>
    <row r="77" spans="5:15" s="46" customFormat="1" x14ac:dyDescent="0.2">
      <c r="E77" s="45"/>
      <c r="O77" s="264"/>
    </row>
    <row r="78" spans="5:15" s="46" customFormat="1" x14ac:dyDescent="0.2">
      <c r="E78" s="45"/>
      <c r="O78" s="264"/>
    </row>
    <row r="79" spans="5:15" s="46" customFormat="1" x14ac:dyDescent="0.2">
      <c r="E79" s="45"/>
      <c r="O79" s="264"/>
    </row>
    <row r="80" spans="5:15" s="46" customFormat="1" x14ac:dyDescent="0.2">
      <c r="E80" s="45"/>
      <c r="O80" s="264"/>
    </row>
    <row r="81" spans="5:15" s="46" customFormat="1" x14ac:dyDescent="0.2">
      <c r="E81" s="45"/>
      <c r="O81" s="264"/>
    </row>
    <row r="82" spans="5:15" s="46" customFormat="1" x14ac:dyDescent="0.2">
      <c r="E82" s="45"/>
      <c r="O82" s="264"/>
    </row>
    <row r="83" spans="5:15" s="46" customFormat="1" x14ac:dyDescent="0.2">
      <c r="E83" s="45"/>
      <c r="O83" s="264"/>
    </row>
    <row r="84" spans="5:15" s="46" customFormat="1" x14ac:dyDescent="0.2">
      <c r="E84" s="45"/>
      <c r="O84" s="264"/>
    </row>
    <row r="85" spans="5:15" s="46" customFormat="1" x14ac:dyDescent="0.2">
      <c r="E85" s="45"/>
      <c r="O85" s="264"/>
    </row>
    <row r="86" spans="5:15" s="46" customFormat="1" x14ac:dyDescent="0.2">
      <c r="E86" s="45"/>
      <c r="O86" s="264"/>
    </row>
    <row r="87" spans="5:15" s="46" customFormat="1" x14ac:dyDescent="0.2">
      <c r="E87" s="45"/>
      <c r="O87" s="264"/>
    </row>
    <row r="88" spans="5:15" s="46" customFormat="1" x14ac:dyDescent="0.2">
      <c r="E88" s="45"/>
      <c r="O88" s="264"/>
    </row>
    <row r="89" spans="5:15" s="46" customFormat="1" x14ac:dyDescent="0.2">
      <c r="E89" s="45"/>
      <c r="O89" s="264"/>
    </row>
    <row r="90" spans="5:15" s="46" customFormat="1" x14ac:dyDescent="0.2">
      <c r="E90" s="45"/>
      <c r="O90" s="264"/>
    </row>
    <row r="91" spans="5:15" s="46" customFormat="1" x14ac:dyDescent="0.2">
      <c r="E91" s="45"/>
      <c r="O91" s="264"/>
    </row>
    <row r="92" spans="5:15" s="46" customFormat="1" x14ac:dyDescent="0.2">
      <c r="E92" s="45"/>
      <c r="O92" s="264"/>
    </row>
    <row r="93" spans="5:15" s="46" customFormat="1" x14ac:dyDescent="0.2">
      <c r="E93" s="45"/>
      <c r="O93" s="264"/>
    </row>
    <row r="94" spans="5:15" s="46" customFormat="1" x14ac:dyDescent="0.2">
      <c r="E94" s="45"/>
      <c r="O94" s="264"/>
    </row>
    <row r="95" spans="5:15" s="46" customFormat="1" x14ac:dyDescent="0.2">
      <c r="E95" s="45"/>
      <c r="O95" s="264"/>
    </row>
    <row r="96" spans="5:15" s="46" customFormat="1" x14ac:dyDescent="0.2">
      <c r="E96" s="45"/>
      <c r="O96" s="264"/>
    </row>
    <row r="97" spans="5:15" s="46" customFormat="1" x14ac:dyDescent="0.2">
      <c r="E97" s="45"/>
      <c r="O97" s="264"/>
    </row>
    <row r="98" spans="5:15" s="46" customFormat="1" x14ac:dyDescent="0.2">
      <c r="E98" s="45"/>
      <c r="O98" s="264"/>
    </row>
    <row r="99" spans="5:15" s="46" customFormat="1" x14ac:dyDescent="0.2">
      <c r="E99" s="45"/>
      <c r="O99" s="264"/>
    </row>
    <row r="100" spans="5:15" s="46" customFormat="1" x14ac:dyDescent="0.2">
      <c r="E100" s="45"/>
      <c r="O100" s="264"/>
    </row>
    <row r="101" spans="5:15" s="46" customFormat="1" x14ac:dyDescent="0.2">
      <c r="E101" s="45"/>
      <c r="O101" s="264"/>
    </row>
    <row r="102" spans="5:15" s="46" customFormat="1" x14ac:dyDescent="0.2">
      <c r="E102" s="45"/>
      <c r="O102" s="264"/>
    </row>
    <row r="103" spans="5:15" s="46" customFormat="1" x14ac:dyDescent="0.2">
      <c r="E103" s="45"/>
      <c r="O103" s="264"/>
    </row>
    <row r="104" spans="5:15" s="46" customFormat="1" x14ac:dyDescent="0.2">
      <c r="E104" s="45"/>
      <c r="O104" s="264"/>
    </row>
    <row r="105" spans="5:15" s="46" customFormat="1" x14ac:dyDescent="0.2">
      <c r="E105" s="45"/>
      <c r="O105" s="264"/>
    </row>
    <row r="106" spans="5:15" s="46" customFormat="1" x14ac:dyDescent="0.2">
      <c r="E106" s="45"/>
      <c r="O106" s="264"/>
    </row>
    <row r="107" spans="5:15" s="46" customFormat="1" x14ac:dyDescent="0.2">
      <c r="E107" s="45"/>
      <c r="O107" s="264"/>
    </row>
    <row r="108" spans="5:15" s="46" customFormat="1" x14ac:dyDescent="0.2">
      <c r="E108" s="45"/>
      <c r="O108" s="264"/>
    </row>
    <row r="109" spans="5:15" s="46" customFormat="1" x14ac:dyDescent="0.2">
      <c r="E109" s="45"/>
      <c r="O109" s="264"/>
    </row>
    <row r="110" spans="5:15" s="46" customFormat="1" x14ac:dyDescent="0.2">
      <c r="E110" s="45"/>
      <c r="O110" s="264"/>
    </row>
    <row r="111" spans="5:15" s="46" customFormat="1" x14ac:dyDescent="0.2">
      <c r="E111" s="45"/>
      <c r="O111" s="264"/>
    </row>
    <row r="112" spans="5:15" s="46" customFormat="1" x14ac:dyDescent="0.2">
      <c r="E112" s="45"/>
      <c r="O112" s="264"/>
    </row>
    <row r="113" spans="5:15" s="46" customFormat="1" x14ac:dyDescent="0.2">
      <c r="E113" s="45"/>
      <c r="O113" s="264"/>
    </row>
    <row r="114" spans="5:15" s="46" customFormat="1" x14ac:dyDescent="0.2">
      <c r="E114" s="45"/>
      <c r="O114" s="264"/>
    </row>
    <row r="115" spans="5:15" s="46" customFormat="1" x14ac:dyDescent="0.2">
      <c r="E115" s="45"/>
      <c r="O115" s="264"/>
    </row>
    <row r="116" spans="5:15" s="46" customFormat="1" x14ac:dyDescent="0.2">
      <c r="E116" s="45"/>
      <c r="O116" s="264"/>
    </row>
    <row r="117" spans="5:15" s="46" customFormat="1" x14ac:dyDescent="0.2">
      <c r="E117" s="45"/>
      <c r="O117" s="264"/>
    </row>
    <row r="118" spans="5:15" s="46" customFormat="1" x14ac:dyDescent="0.2">
      <c r="E118" s="45"/>
      <c r="O118" s="264"/>
    </row>
    <row r="119" spans="5:15" s="46" customFormat="1" x14ac:dyDescent="0.2">
      <c r="E119" s="45"/>
      <c r="O119" s="264"/>
    </row>
    <row r="120" spans="5:15" s="46" customFormat="1" x14ac:dyDescent="0.2">
      <c r="E120" s="45"/>
      <c r="O120" s="264"/>
    </row>
    <row r="121" spans="5:15" s="46" customFormat="1" x14ac:dyDescent="0.2">
      <c r="E121" s="45"/>
      <c r="O121" s="264"/>
    </row>
    <row r="122" spans="5:15" s="46" customFormat="1" x14ac:dyDescent="0.2">
      <c r="E122" s="45"/>
      <c r="O122" s="264"/>
    </row>
    <row r="123" spans="5:15" s="46" customFormat="1" x14ac:dyDescent="0.2">
      <c r="E123" s="45"/>
      <c r="O123" s="264"/>
    </row>
    <row r="124" spans="5:15" s="46" customFormat="1" x14ac:dyDescent="0.2">
      <c r="E124" s="45"/>
      <c r="O124" s="264"/>
    </row>
    <row r="125" spans="5:15" s="46" customFormat="1" x14ac:dyDescent="0.2">
      <c r="E125" s="45"/>
      <c r="O125" s="264"/>
    </row>
    <row r="126" spans="5:15" s="46" customFormat="1" x14ac:dyDescent="0.2">
      <c r="E126" s="45"/>
      <c r="O126" s="264"/>
    </row>
    <row r="127" spans="5:15" s="46" customFormat="1" x14ac:dyDescent="0.2">
      <c r="E127" s="45"/>
      <c r="O127" s="264"/>
    </row>
    <row r="128" spans="5:15" s="46" customFormat="1" x14ac:dyDescent="0.2">
      <c r="E128" s="45"/>
      <c r="O128" s="264"/>
    </row>
    <row r="129" spans="5:15" s="46" customFormat="1" x14ac:dyDescent="0.2">
      <c r="E129" s="45"/>
      <c r="O129" s="264"/>
    </row>
    <row r="130" spans="5:15" s="46" customFormat="1" x14ac:dyDescent="0.2">
      <c r="E130" s="45"/>
      <c r="O130" s="264"/>
    </row>
    <row r="131" spans="5:15" s="46" customFormat="1" x14ac:dyDescent="0.2">
      <c r="E131" s="45"/>
      <c r="O131" s="264"/>
    </row>
    <row r="132" spans="5:15" s="46" customFormat="1" x14ac:dyDescent="0.2">
      <c r="E132" s="45"/>
      <c r="O132" s="264"/>
    </row>
    <row r="133" spans="5:15" s="46" customFormat="1" x14ac:dyDescent="0.2">
      <c r="E133" s="45"/>
      <c r="O133" s="264"/>
    </row>
    <row r="134" spans="5:15" s="46" customFormat="1" x14ac:dyDescent="0.2">
      <c r="E134" s="45"/>
      <c r="O134" s="264"/>
    </row>
    <row r="135" spans="5:15" s="46" customFormat="1" x14ac:dyDescent="0.2">
      <c r="E135" s="45"/>
      <c r="O135" s="264"/>
    </row>
    <row r="136" spans="5:15" s="46" customFormat="1" x14ac:dyDescent="0.2">
      <c r="E136" s="45"/>
      <c r="O136" s="264"/>
    </row>
    <row r="137" spans="5:15" s="46" customFormat="1" x14ac:dyDescent="0.2">
      <c r="E137" s="45"/>
      <c r="O137" s="264"/>
    </row>
    <row r="138" spans="5:15" s="46" customFormat="1" x14ac:dyDescent="0.2">
      <c r="E138" s="45"/>
      <c r="O138" s="264"/>
    </row>
    <row r="139" spans="5:15" s="46" customFormat="1" x14ac:dyDescent="0.2">
      <c r="E139" s="45"/>
      <c r="O139" s="264"/>
    </row>
    <row r="140" spans="5:15" s="46" customFormat="1" x14ac:dyDescent="0.2">
      <c r="E140" s="45"/>
      <c r="O140" s="264"/>
    </row>
    <row r="141" spans="5:15" s="46" customFormat="1" x14ac:dyDescent="0.2">
      <c r="E141" s="45"/>
      <c r="O141" s="264"/>
    </row>
    <row r="142" spans="5:15" s="46" customFormat="1" x14ac:dyDescent="0.2">
      <c r="E142" s="45"/>
      <c r="O142" s="264"/>
    </row>
    <row r="143" spans="5:15" s="46" customFormat="1" x14ac:dyDescent="0.2">
      <c r="E143" s="45"/>
      <c r="O143" s="264"/>
    </row>
    <row r="144" spans="5:15" s="46" customFormat="1" x14ac:dyDescent="0.2">
      <c r="E144" s="45"/>
      <c r="O144" s="264"/>
    </row>
    <row r="145" spans="5:15" s="46" customFormat="1" x14ac:dyDescent="0.2">
      <c r="E145" s="45"/>
      <c r="O145" s="264"/>
    </row>
    <row r="146" spans="5:15" s="46" customFormat="1" x14ac:dyDescent="0.2">
      <c r="E146" s="45"/>
      <c r="O146" s="264"/>
    </row>
    <row r="147" spans="5:15" s="46" customFormat="1" x14ac:dyDescent="0.2">
      <c r="E147" s="45"/>
      <c r="O147" s="264"/>
    </row>
    <row r="148" spans="5:15" s="46" customFormat="1" x14ac:dyDescent="0.2">
      <c r="E148" s="45"/>
      <c r="O148" s="264"/>
    </row>
    <row r="149" spans="5:15" s="46" customFormat="1" x14ac:dyDescent="0.2">
      <c r="E149" s="45"/>
      <c r="O149" s="264"/>
    </row>
    <row r="150" spans="5:15" s="46" customFormat="1" x14ac:dyDescent="0.2">
      <c r="E150" s="45"/>
      <c r="O150" s="264"/>
    </row>
    <row r="151" spans="5:15" s="46" customFormat="1" x14ac:dyDescent="0.2">
      <c r="E151" s="45"/>
      <c r="O151" s="264"/>
    </row>
    <row r="152" spans="5:15" s="46" customFormat="1" x14ac:dyDescent="0.2">
      <c r="E152" s="45"/>
      <c r="O152" s="264"/>
    </row>
    <row r="153" spans="5:15" s="46" customFormat="1" x14ac:dyDescent="0.2">
      <c r="E153" s="45"/>
      <c r="O153" s="264"/>
    </row>
    <row r="154" spans="5:15" s="46" customFormat="1" x14ac:dyDescent="0.2">
      <c r="E154" s="45"/>
      <c r="O154" s="264"/>
    </row>
    <row r="155" spans="5:15" s="46" customFormat="1" x14ac:dyDescent="0.2">
      <c r="E155" s="45"/>
      <c r="O155" s="264"/>
    </row>
    <row r="156" spans="5:15" s="46" customFormat="1" x14ac:dyDescent="0.2">
      <c r="E156" s="45"/>
      <c r="O156" s="264"/>
    </row>
    <row r="157" spans="5:15" s="46" customFormat="1" x14ac:dyDescent="0.2">
      <c r="E157" s="45"/>
      <c r="O157" s="264"/>
    </row>
    <row r="158" spans="5:15" s="46" customFormat="1" x14ac:dyDescent="0.2">
      <c r="E158" s="45"/>
      <c r="O158" s="264"/>
    </row>
    <row r="159" spans="5:15" s="46" customFormat="1" x14ac:dyDescent="0.2">
      <c r="E159" s="45"/>
      <c r="O159" s="264"/>
    </row>
    <row r="160" spans="5:15" s="46" customFormat="1" x14ac:dyDescent="0.2">
      <c r="E160" s="45"/>
      <c r="O160" s="264"/>
    </row>
    <row r="161" spans="5:15" s="46" customFormat="1" x14ac:dyDescent="0.2">
      <c r="E161" s="45"/>
      <c r="O161" s="264"/>
    </row>
    <row r="162" spans="5:15" s="46" customFormat="1" x14ac:dyDescent="0.2">
      <c r="E162" s="45"/>
      <c r="O162" s="264"/>
    </row>
    <row r="163" spans="5:15" s="46" customFormat="1" x14ac:dyDescent="0.2">
      <c r="E163" s="45"/>
      <c r="O163" s="264"/>
    </row>
    <row r="164" spans="5:15" s="46" customFormat="1" x14ac:dyDescent="0.2">
      <c r="E164" s="45"/>
      <c r="O164" s="264"/>
    </row>
    <row r="165" spans="5:15" s="46" customFormat="1" x14ac:dyDescent="0.2">
      <c r="E165" s="45"/>
      <c r="O165" s="264"/>
    </row>
    <row r="166" spans="5:15" s="46" customFormat="1" x14ac:dyDescent="0.2">
      <c r="E166" s="45"/>
      <c r="O166" s="264"/>
    </row>
    <row r="167" spans="5:15" s="46" customFormat="1" x14ac:dyDescent="0.2">
      <c r="E167" s="45"/>
      <c r="O167" s="264"/>
    </row>
    <row r="168" spans="5:15" s="46" customFormat="1" x14ac:dyDescent="0.2">
      <c r="E168" s="45"/>
      <c r="O168" s="264"/>
    </row>
    <row r="169" spans="5:15" s="46" customFormat="1" x14ac:dyDescent="0.2">
      <c r="E169" s="45"/>
      <c r="O169" s="264"/>
    </row>
    <row r="170" spans="5:15" s="46" customFormat="1" x14ac:dyDescent="0.2">
      <c r="E170" s="45"/>
      <c r="O170" s="264"/>
    </row>
    <row r="171" spans="5:15" s="46" customFormat="1" x14ac:dyDescent="0.2">
      <c r="E171" s="45"/>
      <c r="O171" s="264"/>
    </row>
    <row r="172" spans="5:15" s="46" customFormat="1" x14ac:dyDescent="0.2">
      <c r="E172" s="45"/>
      <c r="O172" s="264"/>
    </row>
    <row r="173" spans="5:15" s="46" customFormat="1" x14ac:dyDescent="0.2">
      <c r="E173" s="45"/>
      <c r="O173" s="264"/>
    </row>
    <row r="174" spans="5:15" s="46" customFormat="1" x14ac:dyDescent="0.2">
      <c r="E174" s="45"/>
      <c r="O174" s="264"/>
    </row>
    <row r="175" spans="5:15" s="46" customFormat="1" x14ac:dyDescent="0.2">
      <c r="E175" s="45"/>
      <c r="O175" s="264"/>
    </row>
    <row r="176" spans="5:15" s="46" customFormat="1" x14ac:dyDescent="0.2">
      <c r="E176" s="45"/>
      <c r="O176" s="264"/>
    </row>
    <row r="177" spans="5:15" s="46" customFormat="1" x14ac:dyDescent="0.2">
      <c r="E177" s="45"/>
      <c r="O177" s="264"/>
    </row>
    <row r="178" spans="5:15" s="46" customFormat="1" x14ac:dyDescent="0.2">
      <c r="E178" s="45"/>
      <c r="O178" s="264"/>
    </row>
    <row r="179" spans="5:15" s="46" customFormat="1" x14ac:dyDescent="0.2">
      <c r="E179" s="45"/>
      <c r="O179" s="264"/>
    </row>
    <row r="180" spans="5:15" s="46" customFormat="1" x14ac:dyDescent="0.2">
      <c r="E180" s="45"/>
      <c r="O180" s="264"/>
    </row>
    <row r="181" spans="5:15" s="46" customFormat="1" x14ac:dyDescent="0.2">
      <c r="E181" s="45"/>
      <c r="O181" s="264"/>
    </row>
    <row r="182" spans="5:15" s="46" customFormat="1" x14ac:dyDescent="0.2">
      <c r="E182" s="45"/>
      <c r="O182" s="264"/>
    </row>
    <row r="183" spans="5:15" s="46" customFormat="1" x14ac:dyDescent="0.2">
      <c r="E183" s="45"/>
      <c r="O183" s="264"/>
    </row>
    <row r="184" spans="5:15" s="46" customFormat="1" x14ac:dyDescent="0.2">
      <c r="E184" s="45"/>
      <c r="O184" s="264"/>
    </row>
    <row r="185" spans="5:15" s="46" customFormat="1" x14ac:dyDescent="0.2">
      <c r="E185" s="45"/>
      <c r="O185" s="264"/>
    </row>
    <row r="186" spans="5:15" s="46" customFormat="1" x14ac:dyDescent="0.2">
      <c r="E186" s="45"/>
      <c r="O186" s="264"/>
    </row>
    <row r="187" spans="5:15" s="46" customFormat="1" x14ac:dyDescent="0.2">
      <c r="E187" s="45"/>
      <c r="O187" s="264"/>
    </row>
    <row r="188" spans="5:15" s="46" customFormat="1" x14ac:dyDescent="0.2">
      <c r="E188" s="45"/>
      <c r="O188" s="264"/>
    </row>
    <row r="189" spans="5:15" s="46" customFormat="1" x14ac:dyDescent="0.2">
      <c r="E189" s="45"/>
      <c r="O189" s="264"/>
    </row>
    <row r="190" spans="5:15" s="46" customFormat="1" x14ac:dyDescent="0.2">
      <c r="E190" s="45"/>
      <c r="O190" s="264"/>
    </row>
    <row r="191" spans="5:15" s="46" customFormat="1" x14ac:dyDescent="0.2">
      <c r="E191" s="45"/>
      <c r="O191" s="264"/>
    </row>
    <row r="192" spans="5:15" s="46" customFormat="1" x14ac:dyDescent="0.2">
      <c r="E192" s="45"/>
      <c r="O192" s="264"/>
    </row>
    <row r="193" spans="5:15" s="46" customFormat="1" x14ac:dyDescent="0.2">
      <c r="E193" s="45"/>
      <c r="O193" s="264"/>
    </row>
    <row r="194" spans="5:15" s="46" customFormat="1" x14ac:dyDescent="0.2">
      <c r="E194" s="45"/>
      <c r="O194" s="264"/>
    </row>
    <row r="195" spans="5:15" s="46" customFormat="1" x14ac:dyDescent="0.2">
      <c r="E195" s="45"/>
      <c r="O195" s="264"/>
    </row>
    <row r="196" spans="5:15" s="46" customFormat="1" x14ac:dyDescent="0.2">
      <c r="E196" s="45"/>
      <c r="O196" s="264"/>
    </row>
    <row r="197" spans="5:15" s="46" customFormat="1" x14ac:dyDescent="0.2">
      <c r="E197" s="45"/>
      <c r="O197" s="264"/>
    </row>
    <row r="198" spans="5:15" s="46" customFormat="1" x14ac:dyDescent="0.2">
      <c r="E198" s="45"/>
      <c r="O198" s="264"/>
    </row>
    <row r="199" spans="5:15" s="46" customFormat="1" x14ac:dyDescent="0.2">
      <c r="E199" s="45"/>
      <c r="O199" s="264"/>
    </row>
    <row r="200" spans="5:15" s="46" customFormat="1" x14ac:dyDescent="0.2">
      <c r="E200" s="45"/>
      <c r="O200" s="264"/>
    </row>
    <row r="201" spans="5:15" s="46" customFormat="1" x14ac:dyDescent="0.2">
      <c r="E201" s="45"/>
      <c r="O201" s="264"/>
    </row>
    <row r="202" spans="5:15" s="46" customFormat="1" x14ac:dyDescent="0.2">
      <c r="E202" s="45"/>
      <c r="O202" s="264"/>
    </row>
    <row r="203" spans="5:15" s="46" customFormat="1" x14ac:dyDescent="0.2">
      <c r="E203" s="45"/>
      <c r="O203" s="264"/>
    </row>
    <row r="204" spans="5:15" s="46" customFormat="1" x14ac:dyDescent="0.2">
      <c r="E204" s="45"/>
      <c r="O204" s="264"/>
    </row>
    <row r="205" spans="5:15" s="46" customFormat="1" x14ac:dyDescent="0.2">
      <c r="E205" s="45"/>
      <c r="O205" s="264"/>
    </row>
    <row r="206" spans="5:15" s="46" customFormat="1" x14ac:dyDescent="0.2">
      <c r="E206" s="45"/>
      <c r="O206" s="264"/>
    </row>
    <row r="207" spans="5:15" s="46" customFormat="1" x14ac:dyDescent="0.2">
      <c r="E207" s="45"/>
      <c r="O207" s="264"/>
    </row>
    <row r="208" spans="5:15" s="46" customFormat="1" x14ac:dyDescent="0.2">
      <c r="E208" s="45"/>
      <c r="O208" s="264"/>
    </row>
    <row r="209" spans="5:15" s="46" customFormat="1" x14ac:dyDescent="0.2">
      <c r="E209" s="45"/>
      <c r="O209" s="264"/>
    </row>
    <row r="210" spans="5:15" s="46" customFormat="1" x14ac:dyDescent="0.2">
      <c r="E210" s="45"/>
      <c r="O210" s="264"/>
    </row>
    <row r="211" spans="5:15" s="46" customFormat="1" x14ac:dyDescent="0.2">
      <c r="E211" s="45"/>
      <c r="O211" s="264"/>
    </row>
    <row r="212" spans="5:15" s="46" customFormat="1" x14ac:dyDescent="0.2">
      <c r="E212" s="45"/>
      <c r="O212" s="264"/>
    </row>
    <row r="213" spans="5:15" s="46" customFormat="1" x14ac:dyDescent="0.2">
      <c r="E213" s="45"/>
      <c r="O213" s="264"/>
    </row>
    <row r="214" spans="5:15" s="46" customFormat="1" x14ac:dyDescent="0.2">
      <c r="E214" s="45"/>
      <c r="O214" s="264"/>
    </row>
    <row r="215" spans="5:15" s="46" customFormat="1" x14ac:dyDescent="0.2">
      <c r="E215" s="45"/>
      <c r="O215" s="264"/>
    </row>
    <row r="216" spans="5:15" s="46" customFormat="1" x14ac:dyDescent="0.2">
      <c r="E216" s="45"/>
      <c r="O216" s="264"/>
    </row>
    <row r="217" spans="5:15" s="46" customFormat="1" x14ac:dyDescent="0.2">
      <c r="E217" s="45"/>
      <c r="O217" s="264"/>
    </row>
    <row r="218" spans="5:15" s="46" customFormat="1" x14ac:dyDescent="0.2">
      <c r="E218" s="45"/>
      <c r="O218" s="264"/>
    </row>
    <row r="219" spans="5:15" s="46" customFormat="1" x14ac:dyDescent="0.2">
      <c r="E219" s="45"/>
      <c r="O219" s="264"/>
    </row>
    <row r="220" spans="5:15" s="46" customFormat="1" x14ac:dyDescent="0.2">
      <c r="E220" s="45"/>
      <c r="O220" s="264"/>
    </row>
    <row r="221" spans="5:15" s="46" customFormat="1" x14ac:dyDescent="0.2">
      <c r="E221" s="45"/>
      <c r="O221" s="264"/>
    </row>
    <row r="222" spans="5:15" s="46" customFormat="1" x14ac:dyDescent="0.2">
      <c r="E222" s="45"/>
      <c r="O222" s="264"/>
    </row>
    <row r="223" spans="5:15" s="46" customFormat="1" x14ac:dyDescent="0.2">
      <c r="E223" s="45"/>
      <c r="O223" s="264"/>
    </row>
    <row r="224" spans="5:15" s="46" customFormat="1" x14ac:dyDescent="0.2">
      <c r="E224" s="45"/>
      <c r="O224" s="264"/>
    </row>
    <row r="225" spans="5:15" s="46" customFormat="1" x14ac:dyDescent="0.2">
      <c r="E225" s="45"/>
      <c r="O225" s="264"/>
    </row>
    <row r="226" spans="5:15" s="46" customFormat="1" x14ac:dyDescent="0.2">
      <c r="E226" s="45"/>
      <c r="O226" s="264"/>
    </row>
    <row r="227" spans="5:15" s="46" customFormat="1" x14ac:dyDescent="0.2">
      <c r="E227" s="45"/>
      <c r="O227" s="264"/>
    </row>
    <row r="228" spans="5:15" s="46" customFormat="1" x14ac:dyDescent="0.2">
      <c r="E228" s="45"/>
      <c r="O228" s="264"/>
    </row>
    <row r="229" spans="5:15" s="46" customFormat="1" x14ac:dyDescent="0.2">
      <c r="E229" s="45"/>
      <c r="O229" s="264"/>
    </row>
    <row r="230" spans="5:15" s="46" customFormat="1" x14ac:dyDescent="0.2">
      <c r="E230" s="45"/>
      <c r="O230" s="264"/>
    </row>
    <row r="231" spans="5:15" s="46" customFormat="1" x14ac:dyDescent="0.2">
      <c r="E231" s="45"/>
      <c r="O231" s="264"/>
    </row>
    <row r="232" spans="5:15" s="46" customFormat="1" x14ac:dyDescent="0.2">
      <c r="E232" s="45"/>
      <c r="O232" s="264"/>
    </row>
    <row r="233" spans="5:15" s="46" customFormat="1" x14ac:dyDescent="0.2">
      <c r="E233" s="45"/>
      <c r="O233" s="264"/>
    </row>
    <row r="234" spans="5:15" s="46" customFormat="1" x14ac:dyDescent="0.2">
      <c r="E234" s="45"/>
      <c r="O234" s="264"/>
    </row>
    <row r="235" spans="5:15" s="46" customFormat="1" x14ac:dyDescent="0.2">
      <c r="E235" s="45"/>
      <c r="O235" s="264"/>
    </row>
    <row r="236" spans="5:15" s="46" customFormat="1" x14ac:dyDescent="0.2">
      <c r="E236" s="45"/>
      <c r="O236" s="264"/>
    </row>
    <row r="237" spans="5:15" s="46" customFormat="1" x14ac:dyDescent="0.2">
      <c r="E237" s="45"/>
      <c r="O237" s="264"/>
    </row>
    <row r="238" spans="5:15" s="46" customFormat="1" x14ac:dyDescent="0.2">
      <c r="E238" s="45"/>
      <c r="O238" s="264"/>
    </row>
    <row r="239" spans="5:15" s="46" customFormat="1" x14ac:dyDescent="0.2">
      <c r="E239" s="45"/>
      <c r="O239" s="264"/>
    </row>
    <row r="240" spans="5:15" s="46" customFormat="1" x14ac:dyDescent="0.2">
      <c r="E240" s="45"/>
      <c r="O240" s="264"/>
    </row>
    <row r="241" spans="5:15" s="46" customFormat="1" x14ac:dyDescent="0.2">
      <c r="E241" s="45"/>
      <c r="O241" s="264"/>
    </row>
    <row r="242" spans="5:15" s="46" customFormat="1" x14ac:dyDescent="0.2">
      <c r="E242" s="45"/>
      <c r="O242" s="264"/>
    </row>
    <row r="243" spans="5:15" s="46" customFormat="1" x14ac:dyDescent="0.2">
      <c r="E243" s="45"/>
      <c r="O243" s="264"/>
    </row>
    <row r="244" spans="5:15" s="46" customFormat="1" x14ac:dyDescent="0.2">
      <c r="E244" s="45"/>
      <c r="O244" s="264"/>
    </row>
    <row r="245" spans="5:15" s="46" customFormat="1" x14ac:dyDescent="0.2">
      <c r="E245" s="45"/>
      <c r="O245" s="264"/>
    </row>
    <row r="246" spans="5:15" s="46" customFormat="1" x14ac:dyDescent="0.2">
      <c r="E246" s="45"/>
      <c r="O246" s="264"/>
    </row>
    <row r="247" spans="5:15" s="46" customFormat="1" x14ac:dyDescent="0.2">
      <c r="E247" s="45"/>
      <c r="O247" s="264"/>
    </row>
    <row r="248" spans="5:15" s="46" customFormat="1" x14ac:dyDescent="0.2">
      <c r="E248" s="45"/>
      <c r="O248" s="264"/>
    </row>
    <row r="249" spans="5:15" s="46" customFormat="1" x14ac:dyDescent="0.2">
      <c r="E249" s="45"/>
      <c r="O249" s="264"/>
    </row>
    <row r="250" spans="5:15" s="46" customFormat="1" x14ac:dyDescent="0.2">
      <c r="E250" s="45"/>
      <c r="O250" s="264"/>
    </row>
    <row r="251" spans="5:15" s="46" customFormat="1" x14ac:dyDescent="0.2">
      <c r="E251" s="45"/>
      <c r="O251" s="264"/>
    </row>
    <row r="252" spans="5:15" s="46" customFormat="1" x14ac:dyDescent="0.2">
      <c r="E252" s="45"/>
      <c r="O252" s="264"/>
    </row>
    <row r="253" spans="5:15" s="46" customFormat="1" x14ac:dyDescent="0.2">
      <c r="E253" s="45"/>
      <c r="O253" s="264"/>
    </row>
    <row r="254" spans="5:15" s="46" customFormat="1" x14ac:dyDescent="0.2">
      <c r="E254" s="45"/>
      <c r="O254" s="264"/>
    </row>
    <row r="255" spans="5:15" s="46" customFormat="1" x14ac:dyDescent="0.2">
      <c r="E255" s="45"/>
      <c r="O255" s="264"/>
    </row>
    <row r="256" spans="5:15" s="46" customFormat="1" x14ac:dyDescent="0.2">
      <c r="E256" s="45"/>
      <c r="O256" s="264"/>
    </row>
    <row r="257" spans="5:15" s="46" customFormat="1" x14ac:dyDescent="0.2">
      <c r="E257" s="45"/>
      <c r="O257" s="264"/>
    </row>
    <row r="258" spans="5:15" s="46" customFormat="1" x14ac:dyDescent="0.2">
      <c r="E258" s="45"/>
      <c r="O258" s="264"/>
    </row>
    <row r="259" spans="5:15" s="46" customFormat="1" x14ac:dyDescent="0.2">
      <c r="E259" s="45"/>
      <c r="O259" s="264"/>
    </row>
    <row r="260" spans="5:15" s="46" customFormat="1" x14ac:dyDescent="0.2">
      <c r="E260" s="45"/>
      <c r="O260" s="264"/>
    </row>
    <row r="261" spans="5:15" s="46" customFormat="1" x14ac:dyDescent="0.2">
      <c r="E261" s="45"/>
      <c r="O261" s="264"/>
    </row>
    <row r="262" spans="5:15" s="46" customFormat="1" x14ac:dyDescent="0.2">
      <c r="E262" s="45"/>
      <c r="O262" s="264"/>
    </row>
    <row r="263" spans="5:15" s="46" customFormat="1" x14ac:dyDescent="0.2">
      <c r="E263" s="45"/>
      <c r="O263" s="264"/>
    </row>
    <row r="264" spans="5:15" s="46" customFormat="1" x14ac:dyDescent="0.2">
      <c r="E264" s="45"/>
      <c r="O264" s="264"/>
    </row>
    <row r="265" spans="5:15" s="46" customFormat="1" x14ac:dyDescent="0.2">
      <c r="E265" s="45"/>
      <c r="O265" s="264"/>
    </row>
    <row r="266" spans="5:15" s="46" customFormat="1" x14ac:dyDescent="0.2">
      <c r="E266" s="45"/>
      <c r="O266" s="264"/>
    </row>
    <row r="267" spans="5:15" s="46" customFormat="1" x14ac:dyDescent="0.2">
      <c r="E267" s="45"/>
      <c r="O267" s="264"/>
    </row>
    <row r="268" spans="5:15" s="46" customFormat="1" x14ac:dyDescent="0.2">
      <c r="E268" s="45"/>
      <c r="O268" s="264"/>
    </row>
    <row r="269" spans="5:15" s="46" customFormat="1" x14ac:dyDescent="0.2">
      <c r="E269" s="45"/>
      <c r="O269" s="264"/>
    </row>
    <row r="270" spans="5:15" s="46" customFormat="1" x14ac:dyDescent="0.2">
      <c r="E270" s="45"/>
      <c r="O270" s="264"/>
    </row>
    <row r="271" spans="5:15" s="46" customFormat="1" x14ac:dyDescent="0.2">
      <c r="E271" s="45"/>
      <c r="O271" s="264"/>
    </row>
    <row r="272" spans="5:15" s="46" customFormat="1" x14ac:dyDescent="0.2">
      <c r="E272" s="45"/>
      <c r="O272" s="264"/>
    </row>
    <row r="273" spans="5:15" s="46" customFormat="1" x14ac:dyDescent="0.2">
      <c r="E273" s="45"/>
      <c r="O273" s="264"/>
    </row>
    <row r="274" spans="5:15" s="46" customFormat="1" x14ac:dyDescent="0.2">
      <c r="E274" s="45"/>
      <c r="O274" s="264"/>
    </row>
    <row r="275" spans="5:15" s="46" customFormat="1" x14ac:dyDescent="0.2">
      <c r="E275" s="45"/>
      <c r="O275" s="264"/>
    </row>
    <row r="276" spans="5:15" s="46" customFormat="1" x14ac:dyDescent="0.2">
      <c r="E276" s="45"/>
      <c r="O276" s="264"/>
    </row>
    <row r="277" spans="5:15" s="46" customFormat="1" x14ac:dyDescent="0.2">
      <c r="E277" s="45"/>
      <c r="O277" s="264"/>
    </row>
    <row r="278" spans="5:15" s="46" customFormat="1" x14ac:dyDescent="0.2">
      <c r="E278" s="45"/>
      <c r="O278" s="264"/>
    </row>
    <row r="279" spans="5:15" s="46" customFormat="1" x14ac:dyDescent="0.2">
      <c r="E279" s="45"/>
      <c r="O279" s="264"/>
    </row>
    <row r="280" spans="5:15" s="46" customFormat="1" x14ac:dyDescent="0.2">
      <c r="E280" s="45"/>
      <c r="O280" s="264"/>
    </row>
    <row r="281" spans="5:15" s="46" customFormat="1" x14ac:dyDescent="0.2">
      <c r="E281" s="45"/>
      <c r="O281" s="264"/>
    </row>
    <row r="282" spans="5:15" s="46" customFormat="1" x14ac:dyDescent="0.2">
      <c r="E282" s="45"/>
      <c r="O282" s="264"/>
    </row>
    <row r="283" spans="5:15" s="46" customFormat="1" x14ac:dyDescent="0.2">
      <c r="E283" s="45"/>
      <c r="O283" s="264"/>
    </row>
    <row r="284" spans="5:15" s="46" customFormat="1" x14ac:dyDescent="0.2">
      <c r="E284" s="45"/>
      <c r="O284" s="264"/>
    </row>
    <row r="285" spans="5:15" s="46" customFormat="1" x14ac:dyDescent="0.2">
      <c r="E285" s="45"/>
      <c r="O285" s="264"/>
    </row>
    <row r="286" spans="5:15" s="46" customFormat="1" x14ac:dyDescent="0.2">
      <c r="E286" s="45"/>
      <c r="O286" s="264"/>
    </row>
    <row r="287" spans="5:15" s="46" customFormat="1" x14ac:dyDescent="0.2">
      <c r="E287" s="45"/>
      <c r="O287" s="264"/>
    </row>
    <row r="288" spans="5:15" s="46" customFormat="1" x14ac:dyDescent="0.2">
      <c r="E288" s="45"/>
      <c r="O288" s="264"/>
    </row>
    <row r="289" spans="5:15" s="46" customFormat="1" x14ac:dyDescent="0.2">
      <c r="E289" s="45"/>
      <c r="O289" s="264"/>
    </row>
    <row r="290" spans="5:15" s="46" customFormat="1" x14ac:dyDescent="0.2">
      <c r="E290" s="45"/>
      <c r="O290" s="264"/>
    </row>
    <row r="291" spans="5:15" s="46" customFormat="1" x14ac:dyDescent="0.2">
      <c r="E291" s="45"/>
      <c r="O291" s="264"/>
    </row>
    <row r="292" spans="5:15" s="46" customFormat="1" x14ac:dyDescent="0.2">
      <c r="E292" s="45"/>
      <c r="O292" s="264"/>
    </row>
    <row r="293" spans="5:15" s="46" customFormat="1" x14ac:dyDescent="0.2">
      <c r="E293" s="45"/>
      <c r="O293" s="264"/>
    </row>
    <row r="294" spans="5:15" s="46" customFormat="1" x14ac:dyDescent="0.2">
      <c r="E294" s="45"/>
      <c r="O294" s="264"/>
    </row>
    <row r="295" spans="5:15" s="46" customFormat="1" x14ac:dyDescent="0.2">
      <c r="E295" s="45"/>
      <c r="O295" s="264"/>
    </row>
    <row r="296" spans="5:15" s="46" customFormat="1" x14ac:dyDescent="0.2">
      <c r="E296" s="45"/>
      <c r="O296" s="264"/>
    </row>
    <row r="297" spans="5:15" s="46" customFormat="1" x14ac:dyDescent="0.2">
      <c r="E297" s="45"/>
      <c r="O297" s="264"/>
    </row>
    <row r="298" spans="5:15" s="46" customFormat="1" x14ac:dyDescent="0.2">
      <c r="E298" s="45"/>
      <c r="O298" s="264"/>
    </row>
    <row r="299" spans="5:15" s="46" customFormat="1" x14ac:dyDescent="0.2">
      <c r="E299" s="45"/>
      <c r="O299" s="264"/>
    </row>
    <row r="300" spans="5:15" s="46" customFormat="1" x14ac:dyDescent="0.2">
      <c r="E300" s="45"/>
      <c r="O300" s="264"/>
    </row>
    <row r="301" spans="5:15" s="46" customFormat="1" x14ac:dyDescent="0.2">
      <c r="E301" s="45"/>
      <c r="O301" s="264"/>
    </row>
    <row r="302" spans="5:15" s="46" customFormat="1" x14ac:dyDescent="0.2">
      <c r="E302" s="45"/>
      <c r="O302" s="264"/>
    </row>
    <row r="303" spans="5:15" s="46" customFormat="1" x14ac:dyDescent="0.2">
      <c r="E303" s="45"/>
      <c r="O303" s="264"/>
    </row>
    <row r="304" spans="5:15" s="46" customFormat="1" x14ac:dyDescent="0.2">
      <c r="E304" s="45"/>
      <c r="O304" s="264"/>
    </row>
    <row r="305" spans="5:15" s="46" customFormat="1" x14ac:dyDescent="0.2">
      <c r="E305" s="45"/>
      <c r="O305" s="264"/>
    </row>
    <row r="306" spans="5:15" s="46" customFormat="1" x14ac:dyDescent="0.2">
      <c r="E306" s="45"/>
      <c r="O306" s="264"/>
    </row>
    <row r="307" spans="5:15" s="46" customFormat="1" x14ac:dyDescent="0.2">
      <c r="E307" s="45"/>
      <c r="O307" s="264"/>
    </row>
    <row r="308" spans="5:15" s="46" customFormat="1" x14ac:dyDescent="0.2">
      <c r="E308" s="45"/>
      <c r="O308" s="264"/>
    </row>
    <row r="309" spans="5:15" s="46" customFormat="1" x14ac:dyDescent="0.2">
      <c r="E309" s="45"/>
      <c r="O309" s="264"/>
    </row>
    <row r="310" spans="5:15" s="46" customFormat="1" x14ac:dyDescent="0.2">
      <c r="E310" s="45"/>
      <c r="O310" s="264"/>
    </row>
    <row r="311" spans="5:15" s="46" customFormat="1" x14ac:dyDescent="0.2">
      <c r="E311" s="45"/>
      <c r="O311" s="264"/>
    </row>
    <row r="312" spans="5:15" s="46" customFormat="1" x14ac:dyDescent="0.2">
      <c r="E312" s="45"/>
      <c r="O312" s="264"/>
    </row>
    <row r="313" spans="5:15" s="46" customFormat="1" x14ac:dyDescent="0.2">
      <c r="E313" s="45"/>
      <c r="O313" s="264"/>
    </row>
    <row r="314" spans="5:15" s="46" customFormat="1" x14ac:dyDescent="0.2">
      <c r="E314" s="45"/>
      <c r="O314" s="264"/>
    </row>
    <row r="315" spans="5:15" s="46" customFormat="1" x14ac:dyDescent="0.2">
      <c r="E315" s="45"/>
      <c r="O315" s="264"/>
    </row>
    <row r="316" spans="5:15" s="46" customFormat="1" x14ac:dyDescent="0.2">
      <c r="E316" s="45"/>
      <c r="O316" s="264"/>
    </row>
    <row r="317" spans="5:15" s="46" customFormat="1" x14ac:dyDescent="0.2">
      <c r="E317" s="45"/>
      <c r="O317" s="264"/>
    </row>
    <row r="318" spans="5:15" s="46" customFormat="1" x14ac:dyDescent="0.2">
      <c r="E318" s="45"/>
      <c r="O318" s="264"/>
    </row>
    <row r="319" spans="5:15" s="46" customFormat="1" x14ac:dyDescent="0.2">
      <c r="E319" s="45"/>
      <c r="O319" s="264"/>
    </row>
    <row r="320" spans="5:15" s="46" customFormat="1" x14ac:dyDescent="0.2">
      <c r="E320" s="45"/>
      <c r="O320" s="264"/>
    </row>
    <row r="321" spans="5:15" s="46" customFormat="1" x14ac:dyDescent="0.2">
      <c r="E321" s="45"/>
      <c r="O321" s="264"/>
    </row>
    <row r="322" spans="5:15" s="46" customFormat="1" x14ac:dyDescent="0.2">
      <c r="E322" s="45"/>
      <c r="O322" s="264"/>
    </row>
    <row r="323" spans="5:15" s="46" customFormat="1" x14ac:dyDescent="0.2">
      <c r="E323" s="45"/>
      <c r="O323" s="264"/>
    </row>
    <row r="324" spans="5:15" s="46" customFormat="1" x14ac:dyDescent="0.2">
      <c r="E324" s="45"/>
      <c r="O324" s="264"/>
    </row>
    <row r="325" spans="5:15" s="46" customFormat="1" x14ac:dyDescent="0.2">
      <c r="E325" s="45"/>
      <c r="O325" s="264"/>
    </row>
    <row r="326" spans="5:15" s="46" customFormat="1" x14ac:dyDescent="0.2">
      <c r="E326" s="45"/>
      <c r="O326" s="264"/>
    </row>
    <row r="327" spans="5:15" s="46" customFormat="1" x14ac:dyDescent="0.2">
      <c r="E327" s="45"/>
      <c r="O327" s="264"/>
    </row>
    <row r="328" spans="5:15" s="46" customFormat="1" x14ac:dyDescent="0.2">
      <c r="E328" s="45"/>
      <c r="O328" s="264"/>
    </row>
    <row r="329" spans="5:15" s="46" customFormat="1" x14ac:dyDescent="0.2">
      <c r="E329" s="45"/>
      <c r="O329" s="264"/>
    </row>
    <row r="330" spans="5:15" s="46" customFormat="1" x14ac:dyDescent="0.2">
      <c r="E330" s="45"/>
      <c r="O330" s="264"/>
    </row>
    <row r="331" spans="5:15" s="46" customFormat="1" x14ac:dyDescent="0.2">
      <c r="E331" s="45"/>
      <c r="O331" s="264"/>
    </row>
    <row r="332" spans="5:15" s="46" customFormat="1" x14ac:dyDescent="0.2">
      <c r="E332" s="45"/>
      <c r="O332" s="264"/>
    </row>
    <row r="333" spans="5:15" s="46" customFormat="1" x14ac:dyDescent="0.2">
      <c r="E333" s="45"/>
      <c r="O333" s="264"/>
    </row>
    <row r="334" spans="5:15" s="46" customFormat="1" x14ac:dyDescent="0.2">
      <c r="E334" s="45"/>
      <c r="O334" s="264"/>
    </row>
    <row r="335" spans="5:15" s="46" customFormat="1" x14ac:dyDescent="0.2">
      <c r="E335" s="45"/>
      <c r="O335" s="264"/>
    </row>
    <row r="336" spans="5:15" s="46" customFormat="1" x14ac:dyDescent="0.2">
      <c r="E336" s="45"/>
      <c r="O336" s="264"/>
    </row>
    <row r="337" spans="5:15" s="46" customFormat="1" x14ac:dyDescent="0.2">
      <c r="E337" s="45"/>
      <c r="O337" s="264"/>
    </row>
    <row r="338" spans="5:15" s="46" customFormat="1" x14ac:dyDescent="0.2">
      <c r="E338" s="45"/>
      <c r="O338" s="264"/>
    </row>
    <row r="339" spans="5:15" s="46" customFormat="1" x14ac:dyDescent="0.2">
      <c r="E339" s="45"/>
      <c r="O339" s="264"/>
    </row>
    <row r="340" spans="5:15" s="46" customFormat="1" x14ac:dyDescent="0.2">
      <c r="E340" s="45"/>
      <c r="O340" s="264"/>
    </row>
    <row r="341" spans="5:15" s="46" customFormat="1" x14ac:dyDescent="0.2">
      <c r="E341" s="45"/>
      <c r="O341" s="264"/>
    </row>
    <row r="342" spans="5:15" s="46" customFormat="1" x14ac:dyDescent="0.2">
      <c r="E342" s="45"/>
      <c r="O342" s="264"/>
    </row>
    <row r="343" spans="5:15" s="46" customFormat="1" x14ac:dyDescent="0.2">
      <c r="E343" s="45"/>
      <c r="O343" s="264"/>
    </row>
    <row r="344" spans="5:15" s="46" customFormat="1" x14ac:dyDescent="0.2">
      <c r="E344" s="45"/>
      <c r="O344" s="264"/>
    </row>
    <row r="345" spans="5:15" s="46" customFormat="1" x14ac:dyDescent="0.2">
      <c r="E345" s="45"/>
      <c r="O345" s="264"/>
    </row>
    <row r="346" spans="5:15" s="46" customFormat="1" x14ac:dyDescent="0.2">
      <c r="E346" s="45"/>
      <c r="O346" s="264"/>
    </row>
    <row r="347" spans="5:15" s="46" customFormat="1" x14ac:dyDescent="0.2">
      <c r="E347" s="45"/>
      <c r="O347" s="264"/>
    </row>
    <row r="348" spans="5:15" s="46" customFormat="1" x14ac:dyDescent="0.2">
      <c r="E348" s="45"/>
      <c r="O348" s="264"/>
    </row>
    <row r="349" spans="5:15" s="46" customFormat="1" x14ac:dyDescent="0.2">
      <c r="E349" s="45"/>
      <c r="O349" s="264"/>
    </row>
    <row r="350" spans="5:15" s="46" customFormat="1" x14ac:dyDescent="0.2">
      <c r="E350" s="45"/>
      <c r="O350" s="264"/>
    </row>
    <row r="351" spans="5:15" s="46" customFormat="1" x14ac:dyDescent="0.2">
      <c r="E351" s="45"/>
      <c r="O351" s="264"/>
    </row>
    <row r="352" spans="5:15" s="46" customFormat="1" x14ac:dyDescent="0.2">
      <c r="E352" s="45"/>
      <c r="O352" s="264"/>
    </row>
    <row r="353" spans="5:15" s="46" customFormat="1" x14ac:dyDescent="0.2">
      <c r="E353" s="45"/>
      <c r="O353" s="264"/>
    </row>
    <row r="354" spans="5:15" s="46" customFormat="1" x14ac:dyDescent="0.2">
      <c r="E354" s="45"/>
      <c r="O354" s="264"/>
    </row>
    <row r="355" spans="5:15" s="46" customFormat="1" x14ac:dyDescent="0.2">
      <c r="E355" s="45"/>
      <c r="O355" s="264"/>
    </row>
    <row r="356" spans="5:15" s="46" customFormat="1" x14ac:dyDescent="0.2">
      <c r="E356" s="45"/>
      <c r="O356" s="264"/>
    </row>
    <row r="357" spans="5:15" s="46" customFormat="1" x14ac:dyDescent="0.2">
      <c r="E357" s="45"/>
      <c r="O357" s="264"/>
    </row>
    <row r="358" spans="5:15" s="46" customFormat="1" x14ac:dyDescent="0.2">
      <c r="E358" s="45"/>
      <c r="O358" s="264"/>
    </row>
    <row r="359" spans="5:15" s="46" customFormat="1" x14ac:dyDescent="0.2">
      <c r="E359" s="45"/>
      <c r="O359" s="264"/>
    </row>
    <row r="360" spans="5:15" s="46" customFormat="1" x14ac:dyDescent="0.2">
      <c r="E360" s="45"/>
      <c r="O360" s="264"/>
    </row>
    <row r="361" spans="5:15" s="46" customFormat="1" x14ac:dyDescent="0.2">
      <c r="E361" s="45"/>
      <c r="O361" s="264"/>
    </row>
    <row r="362" spans="5:15" s="46" customFormat="1" x14ac:dyDescent="0.2">
      <c r="E362" s="45"/>
      <c r="O362" s="264"/>
    </row>
    <row r="363" spans="5:15" s="46" customFormat="1" x14ac:dyDescent="0.2">
      <c r="E363" s="45"/>
      <c r="O363" s="264"/>
    </row>
    <row r="364" spans="5:15" s="46" customFormat="1" x14ac:dyDescent="0.2">
      <c r="E364" s="45"/>
      <c r="O364" s="264"/>
    </row>
    <row r="365" spans="5:15" s="46" customFormat="1" x14ac:dyDescent="0.2">
      <c r="E365" s="45"/>
      <c r="O365" s="264"/>
    </row>
    <row r="366" spans="5:15" s="46" customFormat="1" x14ac:dyDescent="0.2">
      <c r="E366" s="45"/>
      <c r="O366" s="264"/>
    </row>
    <row r="367" spans="5:15" s="46" customFormat="1" x14ac:dyDescent="0.2">
      <c r="E367" s="45"/>
      <c r="O367" s="264"/>
    </row>
    <row r="368" spans="5:15" s="46" customFormat="1" x14ac:dyDescent="0.2">
      <c r="E368" s="45"/>
      <c r="O368" s="264"/>
    </row>
    <row r="369" spans="5:15" s="46" customFormat="1" x14ac:dyDescent="0.2">
      <c r="E369" s="45"/>
      <c r="O369" s="264"/>
    </row>
    <row r="370" spans="5:15" s="46" customFormat="1" x14ac:dyDescent="0.2">
      <c r="E370" s="45"/>
      <c r="O370" s="264"/>
    </row>
    <row r="371" spans="5:15" s="46" customFormat="1" x14ac:dyDescent="0.2">
      <c r="E371" s="45"/>
      <c r="O371" s="264"/>
    </row>
    <row r="372" spans="5:15" s="46" customFormat="1" x14ac:dyDescent="0.2">
      <c r="E372" s="45"/>
      <c r="O372" s="264"/>
    </row>
    <row r="373" spans="5:15" s="46" customFormat="1" x14ac:dyDescent="0.2">
      <c r="E373" s="45"/>
      <c r="O373" s="264"/>
    </row>
    <row r="374" spans="5:15" s="46" customFormat="1" x14ac:dyDescent="0.2">
      <c r="E374" s="45"/>
      <c r="O374" s="264"/>
    </row>
    <row r="375" spans="5:15" s="46" customFormat="1" x14ac:dyDescent="0.2">
      <c r="E375" s="45"/>
      <c r="O375" s="264"/>
    </row>
    <row r="376" spans="5:15" s="46" customFormat="1" x14ac:dyDescent="0.2">
      <c r="E376" s="45"/>
      <c r="O376" s="264"/>
    </row>
    <row r="377" spans="5:15" s="46" customFormat="1" x14ac:dyDescent="0.2">
      <c r="E377" s="45"/>
      <c r="O377" s="264"/>
    </row>
    <row r="378" spans="5:15" s="46" customFormat="1" x14ac:dyDescent="0.2">
      <c r="E378" s="45"/>
      <c r="O378" s="264"/>
    </row>
    <row r="379" spans="5:15" s="46" customFormat="1" x14ac:dyDescent="0.2">
      <c r="E379" s="45"/>
      <c r="O379" s="264"/>
    </row>
    <row r="380" spans="5:15" s="46" customFormat="1" x14ac:dyDescent="0.2">
      <c r="E380" s="45"/>
      <c r="O380" s="264"/>
    </row>
    <row r="381" spans="5:15" s="46" customFormat="1" x14ac:dyDescent="0.2">
      <c r="E381" s="45"/>
      <c r="O381" s="264"/>
    </row>
    <row r="382" spans="5:15" s="46" customFormat="1" x14ac:dyDescent="0.2">
      <c r="E382" s="45"/>
      <c r="O382" s="264"/>
    </row>
    <row r="383" spans="5:15" s="46" customFormat="1" x14ac:dyDescent="0.2">
      <c r="E383" s="45"/>
      <c r="O383" s="264"/>
    </row>
    <row r="384" spans="5:15" s="46" customFormat="1" x14ac:dyDescent="0.2">
      <c r="E384" s="45"/>
      <c r="O384" s="264"/>
    </row>
    <row r="385" spans="5:15" s="46" customFormat="1" x14ac:dyDescent="0.2">
      <c r="E385" s="45"/>
      <c r="O385" s="264"/>
    </row>
    <row r="386" spans="5:15" s="46" customFormat="1" x14ac:dyDescent="0.2">
      <c r="E386" s="45"/>
      <c r="O386" s="264"/>
    </row>
    <row r="387" spans="5:15" s="46" customFormat="1" x14ac:dyDescent="0.2">
      <c r="E387" s="45"/>
      <c r="O387" s="264"/>
    </row>
    <row r="388" spans="5:15" s="46" customFormat="1" x14ac:dyDescent="0.2">
      <c r="E388" s="45"/>
      <c r="O388" s="264"/>
    </row>
    <row r="389" spans="5:15" s="46" customFormat="1" x14ac:dyDescent="0.2">
      <c r="E389" s="45"/>
      <c r="O389" s="264"/>
    </row>
    <row r="390" spans="5:15" s="46" customFormat="1" x14ac:dyDescent="0.2">
      <c r="E390" s="45"/>
      <c r="O390" s="264"/>
    </row>
    <row r="391" spans="5:15" s="46" customFormat="1" x14ac:dyDescent="0.2">
      <c r="E391" s="45"/>
      <c r="O391" s="264"/>
    </row>
    <row r="392" spans="5:15" s="46" customFormat="1" x14ac:dyDescent="0.2">
      <c r="E392" s="45"/>
      <c r="O392" s="264"/>
    </row>
    <row r="393" spans="5:15" s="46" customFormat="1" x14ac:dyDescent="0.2">
      <c r="E393" s="45"/>
      <c r="O393" s="264"/>
    </row>
    <row r="394" spans="5:15" s="46" customFormat="1" x14ac:dyDescent="0.2">
      <c r="E394" s="45"/>
      <c r="O394" s="264"/>
    </row>
    <row r="395" spans="5:15" s="46" customFormat="1" x14ac:dyDescent="0.2">
      <c r="E395" s="45"/>
      <c r="O395" s="264"/>
    </row>
    <row r="396" spans="5:15" s="46" customFormat="1" x14ac:dyDescent="0.2">
      <c r="E396" s="45"/>
      <c r="O396" s="264"/>
    </row>
    <row r="397" spans="5:15" s="46" customFormat="1" x14ac:dyDescent="0.2">
      <c r="E397" s="45"/>
      <c r="O397" s="264"/>
    </row>
    <row r="398" spans="5:15" s="46" customFormat="1" x14ac:dyDescent="0.2">
      <c r="E398" s="45"/>
      <c r="O398" s="264"/>
    </row>
    <row r="399" spans="5:15" s="46" customFormat="1" x14ac:dyDescent="0.2">
      <c r="E399" s="45"/>
      <c r="O399" s="264"/>
    </row>
    <row r="400" spans="5:15" s="46" customFormat="1" x14ac:dyDescent="0.2">
      <c r="E400" s="45"/>
      <c r="O400" s="264"/>
    </row>
    <row r="401" spans="5:15" s="46" customFormat="1" x14ac:dyDescent="0.2">
      <c r="E401" s="45"/>
      <c r="O401" s="264"/>
    </row>
    <row r="402" spans="5:15" s="46" customFormat="1" x14ac:dyDescent="0.2">
      <c r="E402" s="45"/>
      <c r="O402" s="264"/>
    </row>
    <row r="403" spans="5:15" s="46" customFormat="1" x14ac:dyDescent="0.2">
      <c r="E403" s="45"/>
      <c r="O403" s="264"/>
    </row>
    <row r="404" spans="5:15" s="46" customFormat="1" x14ac:dyDescent="0.2">
      <c r="E404" s="45"/>
      <c r="O404" s="264"/>
    </row>
    <row r="405" spans="5:15" s="46" customFormat="1" x14ac:dyDescent="0.2">
      <c r="E405" s="45"/>
      <c r="O405" s="264"/>
    </row>
    <row r="406" spans="5:15" s="46" customFormat="1" x14ac:dyDescent="0.2">
      <c r="E406" s="45"/>
      <c r="O406" s="264"/>
    </row>
    <row r="407" spans="5:15" s="46" customFormat="1" x14ac:dyDescent="0.2">
      <c r="E407" s="45"/>
      <c r="O407" s="264"/>
    </row>
    <row r="408" spans="5:15" s="46" customFormat="1" x14ac:dyDescent="0.2">
      <c r="E408" s="45"/>
      <c r="O408" s="264"/>
    </row>
    <row r="409" spans="5:15" s="46" customFormat="1" x14ac:dyDescent="0.2">
      <c r="E409" s="45"/>
      <c r="O409" s="264"/>
    </row>
    <row r="410" spans="5:15" s="46" customFormat="1" x14ac:dyDescent="0.2">
      <c r="E410" s="45"/>
      <c r="O410" s="264"/>
    </row>
    <row r="411" spans="5:15" s="46" customFormat="1" x14ac:dyDescent="0.2">
      <c r="E411" s="45"/>
      <c r="O411" s="264"/>
    </row>
    <row r="412" spans="5:15" s="46" customFormat="1" x14ac:dyDescent="0.2">
      <c r="E412" s="45"/>
      <c r="O412" s="264"/>
    </row>
    <row r="413" spans="5:15" s="46" customFormat="1" x14ac:dyDescent="0.2">
      <c r="E413" s="45"/>
      <c r="O413" s="264"/>
    </row>
    <row r="414" spans="5:15" s="46" customFormat="1" x14ac:dyDescent="0.2">
      <c r="E414" s="45"/>
      <c r="O414" s="264"/>
    </row>
    <row r="415" spans="5:15" s="46" customFormat="1" x14ac:dyDescent="0.2">
      <c r="E415" s="45"/>
      <c r="O415" s="264"/>
    </row>
    <row r="416" spans="5:15" s="46" customFormat="1" x14ac:dyDescent="0.2">
      <c r="E416" s="45"/>
      <c r="O416" s="264"/>
    </row>
    <row r="417" spans="5:15" s="46" customFormat="1" x14ac:dyDescent="0.2">
      <c r="E417" s="45"/>
      <c r="O417" s="264"/>
    </row>
    <row r="418" spans="5:15" s="46" customFormat="1" x14ac:dyDescent="0.2">
      <c r="E418" s="45"/>
      <c r="O418" s="264"/>
    </row>
    <row r="419" spans="5:15" s="46" customFormat="1" x14ac:dyDescent="0.2">
      <c r="E419" s="45"/>
      <c r="O419" s="264"/>
    </row>
  </sheetData>
  <sheetProtection algorithmName="SHA-512" hashValue="vk2ah+kHEryn+1exXEqq9OQyLQmyd65Wpfgz5k8Um16ivwyoFU59P+Ze3sS2YlEcXhAhDWKrb4//sOZRUV0UsA==" saltValue="xPLNBD3MkK0cLeZpdcIN9g==" spinCount="100000" sheet="1" objects="1" scenarios="1"/>
  <dataValidations count="2">
    <dataValidation type="whole" allowBlank="1" showInputMessage="1" showErrorMessage="1" error="Payment number must be 1 through 13._x000a_" sqref="C7:D7" xr:uid="{00000000-0002-0000-0400-000000000000}">
      <formula1>1</formula1>
      <formula2>13</formula2>
    </dataValidation>
    <dataValidation type="whole" operator="lessThanOrEqual" allowBlank="1" showInputMessage="1" showErrorMessage="1" error="Paid to Date amount must be entered as a negativve amount." sqref="C5:D5" xr:uid="{00000000-0002-0000-0400-000001000000}">
      <formula1>0</formula1>
    </dataValidation>
  </dataValidations>
  <pageMargins left="0.7" right="0.7" top="0.75" bottom="0.75" header="0.3" footer="0.3"/>
  <pageSetup scale="49"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E186"/>
  <sheetViews>
    <sheetView workbookViewId="0">
      <selection activeCell="B11" sqref="B11"/>
    </sheetView>
  </sheetViews>
  <sheetFormatPr defaultColWidth="8.85546875" defaultRowHeight="12.75" x14ac:dyDescent="0.2"/>
  <cols>
    <col min="1" max="1" width="7" style="48" customWidth="1"/>
    <col min="2" max="2" width="60.42578125" style="48" customWidth="1"/>
    <col min="3" max="3" width="23.140625" style="48" customWidth="1"/>
    <col min="4" max="4" width="32.42578125" style="48" bestFit="1" customWidth="1"/>
    <col min="5" max="5" width="16.7109375" style="49" bestFit="1" customWidth="1"/>
    <col min="6" max="16384" width="8.85546875" style="48"/>
  </cols>
  <sheetData>
    <row r="1" spans="1:3" x14ac:dyDescent="0.2">
      <c r="A1" s="48" t="s">
        <v>62</v>
      </c>
      <c r="B1" s="48" t="s">
        <v>36</v>
      </c>
      <c r="C1" s="48" t="s">
        <v>441</v>
      </c>
    </row>
    <row r="2" spans="1:3" x14ac:dyDescent="0.2">
      <c r="A2" s="48">
        <v>0</v>
      </c>
      <c r="B2" s="48" t="s">
        <v>514</v>
      </c>
      <c r="C2" s="48">
        <v>0</v>
      </c>
    </row>
    <row r="3" spans="1:3" ht="15" x14ac:dyDescent="0.25">
      <c r="A3" s="50">
        <v>57816</v>
      </c>
      <c r="B3" s="50" t="s">
        <v>442</v>
      </c>
      <c r="C3" s="51">
        <v>2500</v>
      </c>
    </row>
    <row r="4" spans="1:3" ht="15" x14ac:dyDescent="0.25">
      <c r="A4" s="50">
        <v>57829</v>
      </c>
      <c r="B4" s="50" t="s">
        <v>46</v>
      </c>
      <c r="C4" s="51">
        <v>1750</v>
      </c>
    </row>
    <row r="5" spans="1:3" ht="15" x14ac:dyDescent="0.25">
      <c r="A5" s="50">
        <v>101871</v>
      </c>
      <c r="B5" s="50" t="s">
        <v>391</v>
      </c>
      <c r="C5" s="51">
        <v>540</v>
      </c>
    </row>
    <row r="6" spans="1:3" ht="15" x14ac:dyDescent="0.25">
      <c r="A6" s="50">
        <v>57814</v>
      </c>
      <c r="B6" s="50" t="s">
        <v>330</v>
      </c>
      <c r="C6" s="51">
        <v>900</v>
      </c>
    </row>
    <row r="7" spans="1:3" ht="15" x14ac:dyDescent="0.25">
      <c r="A7" s="50">
        <v>101810</v>
      </c>
      <c r="B7" s="50" t="s">
        <v>53</v>
      </c>
      <c r="C7" s="51">
        <v>1050</v>
      </c>
    </row>
    <row r="8" spans="1:3" ht="15" x14ac:dyDescent="0.25">
      <c r="A8" s="50">
        <v>57810</v>
      </c>
      <c r="B8" s="50" t="s">
        <v>21</v>
      </c>
      <c r="C8" s="51">
        <v>1000</v>
      </c>
    </row>
    <row r="9" spans="1:3" ht="15" x14ac:dyDescent="0.25">
      <c r="A9" s="50">
        <v>101849</v>
      </c>
      <c r="B9" s="50" t="s">
        <v>15</v>
      </c>
      <c r="C9" s="51">
        <v>1300</v>
      </c>
    </row>
    <row r="10" spans="1:3" ht="15" x14ac:dyDescent="0.25">
      <c r="A10" s="50">
        <v>57806</v>
      </c>
      <c r="B10" s="50" t="s">
        <v>328</v>
      </c>
      <c r="C10" s="51">
        <v>3000</v>
      </c>
    </row>
    <row r="11" spans="1:3" ht="15" x14ac:dyDescent="0.25">
      <c r="A11" s="50">
        <v>101815</v>
      </c>
      <c r="B11" s="50" t="s">
        <v>54</v>
      </c>
      <c r="C11" s="51">
        <v>600</v>
      </c>
    </row>
    <row r="12" spans="1:3" ht="15" x14ac:dyDescent="0.25">
      <c r="A12" s="50">
        <v>84804</v>
      </c>
      <c r="B12" s="50" t="s">
        <v>66</v>
      </c>
      <c r="C12" s="51">
        <v>600</v>
      </c>
    </row>
    <row r="13" spans="1:3" ht="15" x14ac:dyDescent="0.25">
      <c r="A13" s="50">
        <v>101819</v>
      </c>
      <c r="B13" s="50" t="s">
        <v>9</v>
      </c>
      <c r="C13" s="51">
        <v>1500</v>
      </c>
    </row>
    <row r="14" spans="1:3" ht="15" x14ac:dyDescent="0.25">
      <c r="A14" s="50">
        <v>101803</v>
      </c>
      <c r="B14" s="50" t="s">
        <v>93</v>
      </c>
      <c r="C14" s="51">
        <v>2256</v>
      </c>
    </row>
    <row r="15" spans="1:3" ht="15" x14ac:dyDescent="0.25">
      <c r="A15" s="50">
        <v>220802</v>
      </c>
      <c r="B15" s="50" t="s">
        <v>78</v>
      </c>
      <c r="C15" s="51">
        <v>2500</v>
      </c>
    </row>
    <row r="16" spans="1:3" ht="15" x14ac:dyDescent="0.25">
      <c r="A16" s="50">
        <v>21805</v>
      </c>
      <c r="B16" s="50" t="s">
        <v>324</v>
      </c>
      <c r="C16" s="51">
        <v>1000</v>
      </c>
    </row>
    <row r="17" spans="1:3" ht="15" x14ac:dyDescent="0.25">
      <c r="A17" s="50">
        <v>227825</v>
      </c>
      <c r="B17" s="50" t="s">
        <v>121</v>
      </c>
      <c r="C17" s="51">
        <v>2352</v>
      </c>
    </row>
    <row r="18" spans="1:3" ht="15" x14ac:dyDescent="0.25">
      <c r="A18" s="50">
        <v>227821</v>
      </c>
      <c r="B18" s="50" t="s">
        <v>69</v>
      </c>
      <c r="C18" s="51">
        <v>650</v>
      </c>
    </row>
    <row r="19" spans="1:3" ht="15" x14ac:dyDescent="0.25">
      <c r="A19" s="50">
        <v>15834</v>
      </c>
      <c r="B19" s="50" t="s">
        <v>321</v>
      </c>
      <c r="C19" s="51">
        <v>4000</v>
      </c>
    </row>
    <row r="20" spans="1:3" ht="15" x14ac:dyDescent="0.25">
      <c r="A20" s="50">
        <v>101847</v>
      </c>
      <c r="B20" s="50" t="s">
        <v>33</v>
      </c>
      <c r="C20" s="51">
        <v>650</v>
      </c>
    </row>
    <row r="21" spans="1:3" ht="15" x14ac:dyDescent="0.25">
      <c r="A21" s="50">
        <v>101870</v>
      </c>
      <c r="B21" s="50" t="s">
        <v>373</v>
      </c>
      <c r="C21" s="51">
        <v>1680</v>
      </c>
    </row>
    <row r="22" spans="1:3" ht="15" x14ac:dyDescent="0.25">
      <c r="A22" s="50">
        <v>152806</v>
      </c>
      <c r="B22" s="50" t="s">
        <v>769</v>
      </c>
      <c r="C22" s="51">
        <v>540</v>
      </c>
    </row>
    <row r="23" spans="1:3" ht="15" x14ac:dyDescent="0.25">
      <c r="A23" s="50">
        <v>15809</v>
      </c>
      <c r="B23" s="50" t="s">
        <v>39</v>
      </c>
      <c r="C23" s="51">
        <v>1000</v>
      </c>
    </row>
    <row r="24" spans="1:3" ht="15" x14ac:dyDescent="0.25">
      <c r="A24" s="50">
        <v>193801</v>
      </c>
      <c r="B24" s="50" t="s">
        <v>74</v>
      </c>
      <c r="C24" s="51">
        <v>250</v>
      </c>
    </row>
    <row r="25" spans="1:3" ht="15" x14ac:dyDescent="0.25">
      <c r="A25" s="50">
        <v>101875</v>
      </c>
      <c r="B25" s="50" t="s">
        <v>504</v>
      </c>
      <c r="C25" s="51">
        <v>1080</v>
      </c>
    </row>
    <row r="26" spans="1:3" ht="15" x14ac:dyDescent="0.25">
      <c r="A26" s="50">
        <v>123807</v>
      </c>
      <c r="B26" s="50" t="s">
        <v>359</v>
      </c>
      <c r="C26" s="51">
        <v>2500</v>
      </c>
    </row>
    <row r="27" spans="1:3" ht="15" x14ac:dyDescent="0.25">
      <c r="A27" s="50">
        <v>213801</v>
      </c>
      <c r="B27" s="50" t="s">
        <v>76</v>
      </c>
      <c r="C27" s="51">
        <v>350</v>
      </c>
    </row>
    <row r="28" spans="1:3" ht="15" x14ac:dyDescent="0.25">
      <c r="A28" s="50">
        <v>21803</v>
      </c>
      <c r="B28" s="50" t="s">
        <v>42</v>
      </c>
      <c r="C28" s="51">
        <v>500</v>
      </c>
    </row>
    <row r="29" spans="1:3" ht="15" x14ac:dyDescent="0.25">
      <c r="A29" s="50">
        <v>57851</v>
      </c>
      <c r="B29" s="50" t="s">
        <v>475</v>
      </c>
      <c r="C29" s="51">
        <v>1560</v>
      </c>
    </row>
    <row r="30" spans="1:3" ht="15" x14ac:dyDescent="0.25">
      <c r="A30" s="50">
        <v>15830</v>
      </c>
      <c r="B30" s="50" t="s">
        <v>500</v>
      </c>
      <c r="C30" s="51">
        <v>4350</v>
      </c>
    </row>
    <row r="31" spans="1:3" ht="15" x14ac:dyDescent="0.25">
      <c r="A31" s="50">
        <v>71801</v>
      </c>
      <c r="B31" s="50" t="s">
        <v>86</v>
      </c>
      <c r="C31" s="51">
        <v>1300</v>
      </c>
    </row>
    <row r="32" spans="1:3" ht="15" x14ac:dyDescent="0.25">
      <c r="A32" s="50">
        <v>101837</v>
      </c>
      <c r="B32" s="50" t="s">
        <v>13</v>
      </c>
      <c r="C32" s="51">
        <v>750</v>
      </c>
    </row>
    <row r="33" spans="1:3" ht="15" x14ac:dyDescent="0.25">
      <c r="A33" s="50">
        <v>227817</v>
      </c>
      <c r="B33" s="50" t="s">
        <v>82</v>
      </c>
      <c r="C33" s="51">
        <v>1000</v>
      </c>
    </row>
    <row r="34" spans="1:3" ht="15" x14ac:dyDescent="0.25">
      <c r="A34" s="50">
        <v>227814</v>
      </c>
      <c r="B34" s="50" t="s">
        <v>94</v>
      </c>
      <c r="C34" s="51">
        <v>520</v>
      </c>
    </row>
    <row r="35" spans="1:3" ht="15" x14ac:dyDescent="0.25">
      <c r="A35" s="50">
        <v>220815</v>
      </c>
      <c r="B35" s="50" t="s">
        <v>365</v>
      </c>
      <c r="C35" s="51">
        <v>1200</v>
      </c>
    </row>
    <row r="36" spans="1:3" ht="15" x14ac:dyDescent="0.25">
      <c r="A36" s="50">
        <v>57841</v>
      </c>
      <c r="B36" s="50" t="s">
        <v>333</v>
      </c>
      <c r="C36" s="51">
        <v>2000</v>
      </c>
    </row>
    <row r="37" spans="1:3" ht="15" x14ac:dyDescent="0.25">
      <c r="A37" s="50">
        <v>68802</v>
      </c>
      <c r="B37" s="50" t="s">
        <v>339</v>
      </c>
      <c r="C37" s="51">
        <v>1600</v>
      </c>
    </row>
    <row r="38" spans="1:3" ht="15" x14ac:dyDescent="0.25">
      <c r="A38" s="50">
        <v>15838</v>
      </c>
      <c r="B38" s="50" t="s">
        <v>443</v>
      </c>
      <c r="C38" s="51">
        <v>5280</v>
      </c>
    </row>
    <row r="39" spans="1:3" ht="15" x14ac:dyDescent="0.25">
      <c r="A39" s="50">
        <v>101842</v>
      </c>
      <c r="B39" s="50" t="s">
        <v>31</v>
      </c>
      <c r="C39" s="51">
        <v>700</v>
      </c>
    </row>
    <row r="40" spans="1:3" ht="15" x14ac:dyDescent="0.25">
      <c r="A40" s="50">
        <v>178807</v>
      </c>
      <c r="B40" s="50" t="s">
        <v>70</v>
      </c>
      <c r="C40" s="51">
        <v>300</v>
      </c>
    </row>
    <row r="41" spans="1:3" ht="15" x14ac:dyDescent="0.25">
      <c r="A41" s="50">
        <v>184801</v>
      </c>
      <c r="B41" s="50" t="s">
        <v>6</v>
      </c>
      <c r="C41" s="51">
        <v>350</v>
      </c>
    </row>
    <row r="42" spans="1:3" ht="15" x14ac:dyDescent="0.25">
      <c r="A42" s="50">
        <v>212801</v>
      </c>
      <c r="B42" s="50" t="s">
        <v>75</v>
      </c>
      <c r="C42" s="51">
        <v>2500</v>
      </c>
    </row>
    <row r="43" spans="1:3" ht="15" x14ac:dyDescent="0.25">
      <c r="A43" s="50">
        <v>178801</v>
      </c>
      <c r="B43" s="50" t="s">
        <v>377</v>
      </c>
      <c r="C43" s="51">
        <v>500</v>
      </c>
    </row>
    <row r="44" spans="1:3" ht="15" x14ac:dyDescent="0.25">
      <c r="A44" s="50">
        <v>101856</v>
      </c>
      <c r="B44" s="50" t="s">
        <v>34</v>
      </c>
      <c r="C44" s="51">
        <v>750</v>
      </c>
    </row>
    <row r="45" spans="1:3" ht="15" x14ac:dyDescent="0.25">
      <c r="A45" s="50">
        <v>220811</v>
      </c>
      <c r="B45" s="50" t="s">
        <v>64</v>
      </c>
      <c r="C45" s="51">
        <v>800</v>
      </c>
    </row>
    <row r="46" spans="1:3" ht="15" x14ac:dyDescent="0.25">
      <c r="A46" s="50">
        <v>92801</v>
      </c>
      <c r="B46" s="50" t="s">
        <v>29</v>
      </c>
      <c r="C46" s="51">
        <v>500</v>
      </c>
    </row>
    <row r="47" spans="1:3" ht="15" x14ac:dyDescent="0.25">
      <c r="A47" s="50">
        <v>57833</v>
      </c>
      <c r="B47" s="50" t="s">
        <v>49</v>
      </c>
      <c r="C47" s="51">
        <v>1000</v>
      </c>
    </row>
    <row r="48" spans="1:3" ht="15" x14ac:dyDescent="0.25">
      <c r="A48" s="50">
        <v>123805</v>
      </c>
      <c r="B48" s="50" t="s">
        <v>4</v>
      </c>
      <c r="C48" s="51">
        <v>500</v>
      </c>
    </row>
    <row r="49" spans="1:4" ht="15" x14ac:dyDescent="0.25">
      <c r="A49" s="50">
        <v>71804</v>
      </c>
      <c r="B49" s="50" t="s">
        <v>26</v>
      </c>
      <c r="C49" s="51">
        <v>500</v>
      </c>
    </row>
    <row r="50" spans="1:4" ht="15" x14ac:dyDescent="0.25">
      <c r="A50" s="50">
        <v>71810</v>
      </c>
      <c r="B50" s="50" t="s">
        <v>343</v>
      </c>
      <c r="C50" s="51">
        <v>625</v>
      </c>
    </row>
    <row r="51" spans="1:4" ht="15" x14ac:dyDescent="0.25">
      <c r="A51" s="50">
        <v>15836</v>
      </c>
      <c r="B51" s="50" t="s">
        <v>323</v>
      </c>
      <c r="C51" s="51">
        <v>700</v>
      </c>
    </row>
    <row r="52" spans="1:4" ht="15" x14ac:dyDescent="0.25">
      <c r="A52" s="50">
        <v>101877</v>
      </c>
      <c r="B52" s="50" t="s">
        <v>595</v>
      </c>
      <c r="C52" s="51">
        <v>500</v>
      </c>
      <c r="D52" s="48" t="s">
        <v>771</v>
      </c>
    </row>
    <row r="53" spans="1:4" ht="15" x14ac:dyDescent="0.25">
      <c r="A53" s="50">
        <v>72802</v>
      </c>
      <c r="B53" s="50" t="s">
        <v>344</v>
      </c>
      <c r="C53" s="51">
        <v>600</v>
      </c>
    </row>
    <row r="54" spans="1:4" ht="15" x14ac:dyDescent="0.25">
      <c r="A54" s="50">
        <v>101872</v>
      </c>
      <c r="B54" s="50" t="s">
        <v>476</v>
      </c>
      <c r="C54" s="51">
        <v>1200</v>
      </c>
    </row>
    <row r="55" spans="1:4" ht="15" x14ac:dyDescent="0.25">
      <c r="A55" s="50">
        <v>57834</v>
      </c>
      <c r="B55" s="50" t="s">
        <v>24</v>
      </c>
      <c r="C55" s="51">
        <v>1200</v>
      </c>
    </row>
    <row r="56" spans="1:4" ht="15" x14ac:dyDescent="0.25">
      <c r="A56" s="50">
        <v>101811</v>
      </c>
      <c r="B56" s="50" t="s">
        <v>347</v>
      </c>
      <c r="C56" s="51">
        <v>1000</v>
      </c>
    </row>
    <row r="57" spans="1:4" ht="15" x14ac:dyDescent="0.25">
      <c r="A57" s="50">
        <v>108809</v>
      </c>
      <c r="B57" s="50" t="s">
        <v>119</v>
      </c>
      <c r="C57" s="51">
        <v>600</v>
      </c>
    </row>
    <row r="58" spans="1:4" ht="15" x14ac:dyDescent="0.25">
      <c r="A58" s="50">
        <v>220809</v>
      </c>
      <c r="B58" s="50" t="s">
        <v>79</v>
      </c>
      <c r="C58" s="51">
        <v>1000</v>
      </c>
    </row>
    <row r="59" spans="1:4" ht="15" x14ac:dyDescent="0.25">
      <c r="A59" s="50">
        <v>57831</v>
      </c>
      <c r="B59" s="50" t="s">
        <v>48</v>
      </c>
      <c r="C59" s="51">
        <v>1200</v>
      </c>
    </row>
    <row r="60" spans="1:4" ht="15" x14ac:dyDescent="0.25">
      <c r="A60" s="50">
        <v>15802</v>
      </c>
      <c r="B60" s="50" t="s">
        <v>57</v>
      </c>
      <c r="C60" s="51">
        <v>2500</v>
      </c>
    </row>
    <row r="61" spans="1:4" ht="15" x14ac:dyDescent="0.25">
      <c r="A61" s="50">
        <v>101804</v>
      </c>
      <c r="B61" s="50" t="s">
        <v>7</v>
      </c>
      <c r="C61" s="51">
        <v>1450</v>
      </c>
    </row>
    <row r="62" spans="1:4" ht="15" x14ac:dyDescent="0.25">
      <c r="A62" s="50">
        <v>57835</v>
      </c>
      <c r="B62" s="50" t="s">
        <v>50</v>
      </c>
      <c r="C62" s="51">
        <v>2500</v>
      </c>
    </row>
    <row r="63" spans="1:4" ht="15" x14ac:dyDescent="0.25">
      <c r="A63" s="50">
        <v>246802</v>
      </c>
      <c r="B63" s="50" t="s">
        <v>444</v>
      </c>
      <c r="C63" s="51">
        <v>540</v>
      </c>
    </row>
    <row r="64" spans="1:4" ht="15" x14ac:dyDescent="0.25">
      <c r="A64" s="50">
        <v>15835</v>
      </c>
      <c r="B64" s="50" t="s">
        <v>322</v>
      </c>
      <c r="C64" s="51">
        <v>9328</v>
      </c>
    </row>
    <row r="65" spans="1:3" ht="15" x14ac:dyDescent="0.25">
      <c r="A65" s="50">
        <v>101858</v>
      </c>
      <c r="B65" s="50" t="s">
        <v>61</v>
      </c>
      <c r="C65" s="51">
        <v>7000</v>
      </c>
    </row>
    <row r="66" spans="1:3" ht="15" x14ac:dyDescent="0.25">
      <c r="A66" s="50">
        <v>101862</v>
      </c>
      <c r="B66" s="50" t="s">
        <v>353</v>
      </c>
      <c r="C66" s="51">
        <v>6000</v>
      </c>
    </row>
    <row r="67" spans="1:3" ht="15" x14ac:dyDescent="0.25">
      <c r="A67" s="50">
        <v>227816</v>
      </c>
      <c r="B67" s="50" t="s">
        <v>379</v>
      </c>
      <c r="C67" s="51">
        <v>5000</v>
      </c>
    </row>
    <row r="68" spans="1:3" ht="15" x14ac:dyDescent="0.25">
      <c r="A68" s="50">
        <v>71806</v>
      </c>
      <c r="B68" s="50" t="s">
        <v>27</v>
      </c>
      <c r="C68" s="51">
        <v>4500</v>
      </c>
    </row>
    <row r="69" spans="1:3" ht="15" x14ac:dyDescent="0.25">
      <c r="A69" s="50">
        <v>101846</v>
      </c>
      <c r="B69" s="50" t="s">
        <v>378</v>
      </c>
      <c r="C69" s="51">
        <v>7000</v>
      </c>
    </row>
    <row r="70" spans="1:3" ht="15" x14ac:dyDescent="0.25">
      <c r="A70" s="50">
        <v>15828</v>
      </c>
      <c r="B70" s="50" t="s">
        <v>17</v>
      </c>
      <c r="C70" s="51">
        <v>5500</v>
      </c>
    </row>
    <row r="71" spans="1:3" ht="15" x14ac:dyDescent="0.25">
      <c r="A71" s="50">
        <v>161807</v>
      </c>
      <c r="B71" s="50" t="s">
        <v>362</v>
      </c>
      <c r="C71" s="51">
        <v>15000</v>
      </c>
    </row>
    <row r="72" spans="1:3" ht="15" x14ac:dyDescent="0.25">
      <c r="A72" s="50">
        <v>15833</v>
      </c>
      <c r="B72" s="50" t="s">
        <v>96</v>
      </c>
      <c r="C72" s="51">
        <v>480</v>
      </c>
    </row>
    <row r="73" spans="1:3" ht="15" x14ac:dyDescent="0.25">
      <c r="A73" s="50">
        <v>15815</v>
      </c>
      <c r="B73" s="50" t="s">
        <v>395</v>
      </c>
      <c r="C73" s="51">
        <v>1500</v>
      </c>
    </row>
    <row r="74" spans="1:3" ht="15" x14ac:dyDescent="0.25">
      <c r="A74" s="50">
        <v>220819</v>
      </c>
      <c r="B74" s="50" t="s">
        <v>375</v>
      </c>
      <c r="C74" s="51">
        <v>2868</v>
      </c>
    </row>
    <row r="75" spans="1:3" ht="15" x14ac:dyDescent="0.25">
      <c r="A75" s="50">
        <v>108802</v>
      </c>
      <c r="B75" s="50" t="s">
        <v>356</v>
      </c>
      <c r="C75" s="51">
        <v>2500</v>
      </c>
    </row>
    <row r="76" spans="1:3" ht="15" x14ac:dyDescent="0.25">
      <c r="A76" s="50">
        <v>101878</v>
      </c>
      <c r="B76" s="50" t="s">
        <v>596</v>
      </c>
      <c r="C76" s="51">
        <v>675</v>
      </c>
    </row>
    <row r="77" spans="1:3" ht="15" x14ac:dyDescent="0.25">
      <c r="A77" s="50">
        <v>101828</v>
      </c>
      <c r="B77" s="50" t="s">
        <v>11</v>
      </c>
      <c r="C77" s="51">
        <v>2400</v>
      </c>
    </row>
    <row r="78" spans="1:3" ht="15" x14ac:dyDescent="0.25">
      <c r="A78" s="50">
        <v>101821</v>
      </c>
      <c r="B78" s="50" t="s">
        <v>10</v>
      </c>
      <c r="C78" s="51">
        <v>450</v>
      </c>
    </row>
    <row r="79" spans="1:3" ht="15" x14ac:dyDescent="0.25">
      <c r="A79" s="50">
        <v>108807</v>
      </c>
      <c r="B79" s="50" t="s">
        <v>97</v>
      </c>
      <c r="C79" s="51">
        <v>63200</v>
      </c>
    </row>
    <row r="80" spans="1:3" ht="15" x14ac:dyDescent="0.25">
      <c r="A80" s="50">
        <v>43801</v>
      </c>
      <c r="B80" s="50" t="s">
        <v>325</v>
      </c>
      <c r="C80" s="51">
        <v>1500</v>
      </c>
    </row>
    <row r="81" spans="1:3" ht="15" x14ac:dyDescent="0.25">
      <c r="A81" s="50">
        <v>15808</v>
      </c>
      <c r="B81" s="50" t="s">
        <v>477</v>
      </c>
      <c r="C81" s="51">
        <v>1400</v>
      </c>
    </row>
    <row r="82" spans="1:3" ht="15" x14ac:dyDescent="0.25">
      <c r="A82" s="50">
        <v>57830</v>
      </c>
      <c r="B82" s="50" t="s">
        <v>47</v>
      </c>
      <c r="C82" s="51">
        <v>2000</v>
      </c>
    </row>
    <row r="83" spans="1:3" ht="15" x14ac:dyDescent="0.25">
      <c r="A83" s="50">
        <v>57848</v>
      </c>
      <c r="B83" s="50" t="s">
        <v>511</v>
      </c>
      <c r="C83" s="51">
        <v>29340</v>
      </c>
    </row>
    <row r="84" spans="1:3" ht="15" x14ac:dyDescent="0.25">
      <c r="A84" s="50">
        <v>57819</v>
      </c>
      <c r="B84" s="50" t="s">
        <v>45</v>
      </c>
      <c r="C84" s="51">
        <v>400</v>
      </c>
    </row>
    <row r="85" spans="1:3" ht="15" x14ac:dyDescent="0.25">
      <c r="A85" s="50">
        <v>15822</v>
      </c>
      <c r="B85" s="50" t="s">
        <v>454</v>
      </c>
      <c r="C85" s="51">
        <v>12000</v>
      </c>
    </row>
    <row r="86" spans="1:3" ht="15" x14ac:dyDescent="0.25">
      <c r="A86" s="50">
        <v>105801</v>
      </c>
      <c r="B86" s="50" t="s">
        <v>35</v>
      </c>
      <c r="C86" s="51">
        <v>300</v>
      </c>
    </row>
    <row r="87" spans="1:3" ht="15" x14ac:dyDescent="0.25">
      <c r="A87" s="50">
        <v>105803</v>
      </c>
      <c r="B87" s="50" t="s">
        <v>374</v>
      </c>
      <c r="C87" s="51">
        <v>360</v>
      </c>
    </row>
    <row r="88" spans="1:3" ht="15" x14ac:dyDescent="0.25">
      <c r="A88" s="50">
        <v>227820</v>
      </c>
      <c r="B88" s="50" t="s">
        <v>509</v>
      </c>
      <c r="C88" s="51">
        <v>38000</v>
      </c>
    </row>
    <row r="89" spans="1:3" ht="15" x14ac:dyDescent="0.25">
      <c r="A89" s="50">
        <v>57839</v>
      </c>
      <c r="B89" s="50" t="s">
        <v>60</v>
      </c>
      <c r="C89" s="51">
        <v>1550</v>
      </c>
    </row>
    <row r="90" spans="1:3" ht="15" x14ac:dyDescent="0.25">
      <c r="A90" s="50">
        <v>71807</v>
      </c>
      <c r="B90" s="50" t="s">
        <v>65</v>
      </c>
      <c r="C90" s="51">
        <v>672</v>
      </c>
    </row>
    <row r="91" spans="1:3" ht="15" x14ac:dyDescent="0.25">
      <c r="A91" s="50">
        <v>111801</v>
      </c>
      <c r="B91" s="50" t="s">
        <v>507</v>
      </c>
      <c r="C91" s="51">
        <v>96</v>
      </c>
    </row>
    <row r="92" spans="1:3" ht="15" x14ac:dyDescent="0.25">
      <c r="A92" s="50">
        <v>61804</v>
      </c>
      <c r="B92" s="50" t="s">
        <v>338</v>
      </c>
      <c r="C92" s="51">
        <v>2000</v>
      </c>
    </row>
    <row r="93" spans="1:3" ht="15" x14ac:dyDescent="0.25">
      <c r="A93" s="50">
        <v>57846</v>
      </c>
      <c r="B93" s="50" t="s">
        <v>118</v>
      </c>
      <c r="C93" s="51">
        <v>2600</v>
      </c>
    </row>
    <row r="94" spans="1:3" ht="15" x14ac:dyDescent="0.25">
      <c r="A94" s="50">
        <v>101874</v>
      </c>
      <c r="B94" s="50" t="s">
        <v>478</v>
      </c>
      <c r="C94" s="51">
        <v>2400</v>
      </c>
    </row>
    <row r="95" spans="1:3" ht="15" x14ac:dyDescent="0.25">
      <c r="A95" s="50">
        <v>57807</v>
      </c>
      <c r="B95" s="50" t="s">
        <v>19</v>
      </c>
      <c r="C95" s="51">
        <v>15000</v>
      </c>
    </row>
    <row r="96" spans="1:3" ht="15" x14ac:dyDescent="0.25">
      <c r="A96" s="50">
        <v>15825</v>
      </c>
      <c r="B96" s="50" t="s">
        <v>63</v>
      </c>
      <c r="C96" s="51">
        <v>1000</v>
      </c>
    </row>
    <row r="97" spans="1:3" ht="15" x14ac:dyDescent="0.25">
      <c r="A97" s="50">
        <v>43802</v>
      </c>
      <c r="B97" s="50" t="s">
        <v>479</v>
      </c>
      <c r="C97" s="51">
        <v>1300</v>
      </c>
    </row>
    <row r="98" spans="1:3" ht="15" x14ac:dyDescent="0.25">
      <c r="A98" s="50">
        <v>57805</v>
      </c>
      <c r="B98" s="50" t="s">
        <v>327</v>
      </c>
      <c r="C98" s="51">
        <v>600</v>
      </c>
    </row>
    <row r="99" spans="1:3" ht="15" x14ac:dyDescent="0.25">
      <c r="A99" s="50">
        <v>57844</v>
      </c>
      <c r="B99" s="50" t="s">
        <v>334</v>
      </c>
      <c r="C99" s="51">
        <v>1500</v>
      </c>
    </row>
    <row r="100" spans="1:3" ht="15" x14ac:dyDescent="0.25">
      <c r="A100" s="50">
        <v>130801</v>
      </c>
      <c r="B100" s="50" t="s">
        <v>480</v>
      </c>
      <c r="C100" s="51">
        <v>300</v>
      </c>
    </row>
    <row r="101" spans="1:3" ht="15" x14ac:dyDescent="0.25">
      <c r="A101" s="50">
        <v>246801</v>
      </c>
      <c r="B101" s="50" t="s">
        <v>381</v>
      </c>
      <c r="C101" s="51">
        <v>1800</v>
      </c>
    </row>
    <row r="102" spans="1:3" ht="15" x14ac:dyDescent="0.25">
      <c r="A102" s="50">
        <v>101855</v>
      </c>
      <c r="B102" s="50" t="s">
        <v>2</v>
      </c>
      <c r="C102" s="51">
        <v>500</v>
      </c>
    </row>
    <row r="103" spans="1:3" ht="15" x14ac:dyDescent="0.25">
      <c r="A103" s="50">
        <v>165802</v>
      </c>
      <c r="B103" s="50" t="s">
        <v>92</v>
      </c>
      <c r="C103" s="51">
        <v>1170</v>
      </c>
    </row>
    <row r="104" spans="1:3" ht="15" x14ac:dyDescent="0.25">
      <c r="A104" s="50">
        <v>227826</v>
      </c>
      <c r="B104" s="50" t="s">
        <v>369</v>
      </c>
      <c r="C104" s="51">
        <v>1100</v>
      </c>
    </row>
    <row r="105" spans="1:3" ht="15" x14ac:dyDescent="0.25">
      <c r="A105" s="50">
        <v>15805</v>
      </c>
      <c r="B105" s="50" t="s">
        <v>481</v>
      </c>
      <c r="C105" s="51">
        <v>1176</v>
      </c>
    </row>
    <row r="106" spans="1:3" ht="15" x14ac:dyDescent="0.25">
      <c r="A106" s="50">
        <v>220817</v>
      </c>
      <c r="B106" s="50" t="s">
        <v>366</v>
      </c>
      <c r="C106" s="51">
        <v>3500</v>
      </c>
    </row>
    <row r="107" spans="1:3" ht="15" x14ac:dyDescent="0.25">
      <c r="A107" s="50">
        <v>61802</v>
      </c>
      <c r="B107" s="50" t="s">
        <v>337</v>
      </c>
      <c r="C107" s="51">
        <v>1200</v>
      </c>
    </row>
    <row r="108" spans="1:3" ht="15" x14ac:dyDescent="0.25">
      <c r="A108" s="50">
        <v>57809</v>
      </c>
      <c r="B108" s="50" t="s">
        <v>20</v>
      </c>
      <c r="C108" s="51">
        <v>500</v>
      </c>
    </row>
    <row r="109" spans="1:3" ht="15" x14ac:dyDescent="0.25">
      <c r="A109" s="50">
        <v>57827</v>
      </c>
      <c r="B109" s="50" t="s">
        <v>23</v>
      </c>
      <c r="C109" s="51">
        <v>1000</v>
      </c>
    </row>
    <row r="110" spans="1:3" ht="15" x14ac:dyDescent="0.25">
      <c r="A110" s="50">
        <v>227804</v>
      </c>
      <c r="B110" s="50" t="s">
        <v>80</v>
      </c>
      <c r="C110" s="51">
        <v>2500</v>
      </c>
    </row>
    <row r="111" spans="1:3" ht="15" x14ac:dyDescent="0.25">
      <c r="A111" s="50">
        <v>84802</v>
      </c>
      <c r="B111" s="50" t="s">
        <v>28</v>
      </c>
      <c r="C111" s="51">
        <v>2254</v>
      </c>
    </row>
    <row r="112" spans="1:3" ht="15" x14ac:dyDescent="0.25">
      <c r="A112" s="50">
        <v>14804</v>
      </c>
      <c r="B112" s="50" t="s">
        <v>1</v>
      </c>
      <c r="C112" s="51">
        <v>2500</v>
      </c>
    </row>
    <row r="113" spans="1:3" ht="15" x14ac:dyDescent="0.25">
      <c r="A113" s="50">
        <v>183801</v>
      </c>
      <c r="B113" s="50" t="s">
        <v>73</v>
      </c>
      <c r="C113" s="51">
        <v>600</v>
      </c>
    </row>
    <row r="114" spans="1:3" ht="15" x14ac:dyDescent="0.25">
      <c r="A114" s="50">
        <v>57802</v>
      </c>
      <c r="B114" s="50" t="s">
        <v>18</v>
      </c>
      <c r="C114" s="51">
        <v>1000</v>
      </c>
    </row>
    <row r="115" spans="1:3" ht="15" x14ac:dyDescent="0.25">
      <c r="A115" s="50">
        <v>3801</v>
      </c>
      <c r="B115" s="50" t="s">
        <v>55</v>
      </c>
      <c r="C115" s="51">
        <v>1500</v>
      </c>
    </row>
    <row r="116" spans="1:3" ht="15" x14ac:dyDescent="0.25">
      <c r="A116" s="50">
        <v>57850</v>
      </c>
      <c r="B116" s="50" t="s">
        <v>392</v>
      </c>
      <c r="C116" s="51">
        <v>3550</v>
      </c>
    </row>
    <row r="117" spans="1:3" ht="15" x14ac:dyDescent="0.25">
      <c r="A117" s="50">
        <v>15801</v>
      </c>
      <c r="B117" s="50" t="s">
        <v>38</v>
      </c>
      <c r="C117" s="51">
        <v>1000</v>
      </c>
    </row>
    <row r="118" spans="1:3" ht="15" x14ac:dyDescent="0.25">
      <c r="A118" s="50">
        <v>15814</v>
      </c>
      <c r="B118" s="50" t="s">
        <v>41</v>
      </c>
      <c r="C118" s="51">
        <v>425</v>
      </c>
    </row>
    <row r="119" spans="1:3" ht="15" x14ac:dyDescent="0.25">
      <c r="A119" s="50">
        <v>72801</v>
      </c>
      <c r="B119" s="50" t="s">
        <v>99</v>
      </c>
      <c r="C119" s="51">
        <v>15000</v>
      </c>
    </row>
    <row r="120" spans="1:3" ht="15" x14ac:dyDescent="0.25">
      <c r="A120" s="50">
        <v>14803</v>
      </c>
      <c r="B120" s="50" t="s">
        <v>319</v>
      </c>
      <c r="C120" s="51">
        <v>1200</v>
      </c>
    </row>
    <row r="121" spans="1:3" ht="15" x14ac:dyDescent="0.25">
      <c r="A121" s="50">
        <v>15839</v>
      </c>
      <c r="B121" s="50" t="s">
        <v>501</v>
      </c>
      <c r="C121" s="51">
        <v>1056</v>
      </c>
    </row>
    <row r="122" spans="1:3" ht="15" x14ac:dyDescent="0.25">
      <c r="A122" s="50">
        <v>227824</v>
      </c>
      <c r="B122" s="50" t="s">
        <v>482</v>
      </c>
      <c r="C122" s="51">
        <v>2800</v>
      </c>
    </row>
    <row r="123" spans="1:3" ht="15" x14ac:dyDescent="0.25">
      <c r="A123" s="50">
        <v>101853</v>
      </c>
      <c r="B123" s="50" t="s">
        <v>100</v>
      </c>
      <c r="C123" s="51">
        <v>2500</v>
      </c>
    </row>
    <row r="124" spans="1:3" ht="15" x14ac:dyDescent="0.25">
      <c r="A124" s="50">
        <v>234801</v>
      </c>
      <c r="B124" s="50" t="s">
        <v>83</v>
      </c>
      <c r="C124" s="51">
        <v>250</v>
      </c>
    </row>
    <row r="125" spans="1:3" ht="15" x14ac:dyDescent="0.25">
      <c r="A125" s="50">
        <v>161802</v>
      </c>
      <c r="B125" s="50" t="s">
        <v>361</v>
      </c>
      <c r="C125" s="51">
        <v>950</v>
      </c>
    </row>
    <row r="126" spans="1:3" ht="15" x14ac:dyDescent="0.25">
      <c r="A126" s="50">
        <v>101806</v>
      </c>
      <c r="B126" s="50" t="s">
        <v>483</v>
      </c>
      <c r="C126" s="51">
        <v>1330</v>
      </c>
    </row>
    <row r="127" spans="1:3" ht="15" x14ac:dyDescent="0.25">
      <c r="A127" s="50">
        <v>236801</v>
      </c>
      <c r="B127" s="50" t="s">
        <v>84</v>
      </c>
      <c r="C127" s="51">
        <v>400</v>
      </c>
    </row>
    <row r="128" spans="1:3" ht="15" x14ac:dyDescent="0.25">
      <c r="A128" s="50">
        <v>101876</v>
      </c>
      <c r="B128" s="50" t="s">
        <v>505</v>
      </c>
      <c r="C128" s="51">
        <v>1620</v>
      </c>
    </row>
    <row r="129" spans="1:3" ht="15" x14ac:dyDescent="0.25">
      <c r="A129" s="50">
        <v>101861</v>
      </c>
      <c r="B129" s="50" t="s">
        <v>382</v>
      </c>
      <c r="C129" s="51">
        <v>2000</v>
      </c>
    </row>
    <row r="130" spans="1:3" ht="15" x14ac:dyDescent="0.25">
      <c r="A130" s="50">
        <v>14801</v>
      </c>
      <c r="B130" s="50" t="s">
        <v>37</v>
      </c>
      <c r="C130" s="51">
        <v>3000</v>
      </c>
    </row>
    <row r="131" spans="1:3" ht="15" x14ac:dyDescent="0.25">
      <c r="A131" s="50">
        <v>57840</v>
      </c>
      <c r="B131" s="50" t="s">
        <v>332</v>
      </c>
      <c r="C131" s="51">
        <v>900</v>
      </c>
    </row>
    <row r="132" spans="1:3" ht="15" x14ac:dyDescent="0.25">
      <c r="A132" s="50">
        <v>152802</v>
      </c>
      <c r="B132" s="50" t="s">
        <v>91</v>
      </c>
      <c r="C132" s="51">
        <v>350</v>
      </c>
    </row>
    <row r="133" spans="1:3" ht="15" x14ac:dyDescent="0.25">
      <c r="A133" s="50">
        <v>236802</v>
      </c>
      <c r="B133" s="50" t="s">
        <v>394</v>
      </c>
      <c r="C133" s="51">
        <v>2820</v>
      </c>
    </row>
    <row r="134" spans="1:3" ht="15" x14ac:dyDescent="0.25">
      <c r="A134" s="50">
        <v>15840</v>
      </c>
      <c r="B134" s="50" t="s">
        <v>593</v>
      </c>
      <c r="C134" s="51">
        <v>1344</v>
      </c>
    </row>
    <row r="135" spans="1:3" ht="15" x14ac:dyDescent="0.25">
      <c r="A135" s="50">
        <v>15806</v>
      </c>
      <c r="B135" s="50" t="s">
        <v>58</v>
      </c>
      <c r="C135" s="51">
        <v>4500</v>
      </c>
    </row>
    <row r="136" spans="1:3" ht="15" x14ac:dyDescent="0.25">
      <c r="A136" s="50">
        <v>15827</v>
      </c>
      <c r="B136" s="50" t="s">
        <v>16</v>
      </c>
      <c r="C136" s="51">
        <v>5000</v>
      </c>
    </row>
    <row r="137" spans="1:3" ht="15" x14ac:dyDescent="0.25">
      <c r="A137" s="50">
        <v>15831</v>
      </c>
      <c r="B137" s="50" t="s">
        <v>320</v>
      </c>
      <c r="C137" s="51">
        <v>5000</v>
      </c>
    </row>
    <row r="138" spans="1:3" ht="15" x14ac:dyDescent="0.25">
      <c r="A138" s="50">
        <v>178808</v>
      </c>
      <c r="B138" s="50" t="s">
        <v>101</v>
      </c>
      <c r="C138" s="51">
        <v>600</v>
      </c>
    </row>
    <row r="139" spans="1:3" ht="15" x14ac:dyDescent="0.25">
      <c r="A139" s="50">
        <v>101802</v>
      </c>
      <c r="B139" s="50" t="s">
        <v>52</v>
      </c>
      <c r="C139" s="51">
        <v>1750</v>
      </c>
    </row>
    <row r="140" spans="1:3" ht="15" x14ac:dyDescent="0.25">
      <c r="A140" s="50">
        <v>15807</v>
      </c>
      <c r="B140" s="50" t="s">
        <v>40</v>
      </c>
      <c r="C140" s="51">
        <v>1350</v>
      </c>
    </row>
    <row r="141" spans="1:3" ht="15" x14ac:dyDescent="0.25">
      <c r="A141" s="50">
        <v>101838</v>
      </c>
      <c r="B141" s="50" t="s">
        <v>445</v>
      </c>
      <c r="C141" s="51">
        <v>4250</v>
      </c>
    </row>
    <row r="142" spans="1:3" ht="15" x14ac:dyDescent="0.25">
      <c r="A142" s="50">
        <v>57836</v>
      </c>
      <c r="B142" s="50" t="s">
        <v>25</v>
      </c>
      <c r="C142" s="51">
        <v>1000</v>
      </c>
    </row>
    <row r="143" spans="1:3" ht="15" x14ac:dyDescent="0.25">
      <c r="A143" s="50">
        <v>13801</v>
      </c>
      <c r="B143" s="50" t="s">
        <v>383</v>
      </c>
      <c r="C143" s="51">
        <v>700</v>
      </c>
    </row>
    <row r="144" spans="1:3" ht="15" x14ac:dyDescent="0.25">
      <c r="A144" s="50">
        <v>101859</v>
      </c>
      <c r="B144" s="50" t="s">
        <v>351</v>
      </c>
      <c r="C144" s="51">
        <v>818</v>
      </c>
    </row>
    <row r="145" spans="1:3" ht="15" x14ac:dyDescent="0.25">
      <c r="A145" s="50">
        <v>174801</v>
      </c>
      <c r="B145" s="50" t="s">
        <v>363</v>
      </c>
      <c r="C145" s="51">
        <v>320</v>
      </c>
    </row>
    <row r="146" spans="1:3" ht="15" x14ac:dyDescent="0.25">
      <c r="A146" s="50">
        <v>123803</v>
      </c>
      <c r="B146" s="50" t="s">
        <v>384</v>
      </c>
      <c r="C146" s="51">
        <v>1500</v>
      </c>
    </row>
    <row r="147" spans="1:3" ht="15" x14ac:dyDescent="0.25">
      <c r="A147" s="50">
        <v>57804</v>
      </c>
      <c r="B147" s="50" t="s">
        <v>326</v>
      </c>
      <c r="C147" s="51">
        <v>7500</v>
      </c>
    </row>
    <row r="148" spans="1:3" ht="15" x14ac:dyDescent="0.25">
      <c r="A148" s="50">
        <v>221801</v>
      </c>
      <c r="B148" s="50" t="s">
        <v>367</v>
      </c>
      <c r="C148" s="51">
        <v>25000</v>
      </c>
    </row>
    <row r="149" spans="1:3" ht="15" x14ac:dyDescent="0.25">
      <c r="A149" s="50">
        <v>227805</v>
      </c>
      <c r="B149" s="50" t="s">
        <v>81</v>
      </c>
      <c r="C149" s="51">
        <v>400</v>
      </c>
    </row>
    <row r="150" spans="1:3" ht="15" x14ac:dyDescent="0.25">
      <c r="A150" s="50">
        <v>226801</v>
      </c>
      <c r="B150" s="50" t="s">
        <v>770</v>
      </c>
      <c r="C150" s="51">
        <v>5500</v>
      </c>
    </row>
    <row r="151" spans="1:3" ht="15" x14ac:dyDescent="0.25">
      <c r="A151" s="50">
        <v>105802</v>
      </c>
      <c r="B151" s="50" t="s">
        <v>3</v>
      </c>
      <c r="C151" s="51">
        <v>635</v>
      </c>
    </row>
    <row r="152" spans="1:3" ht="15" x14ac:dyDescent="0.25">
      <c r="A152" s="50">
        <v>220814</v>
      </c>
      <c r="B152" s="50" t="s">
        <v>364</v>
      </c>
      <c r="C152" s="51">
        <v>1250</v>
      </c>
    </row>
    <row r="153" spans="1:3" ht="15" x14ac:dyDescent="0.25">
      <c r="A153" s="50">
        <v>170801</v>
      </c>
      <c r="B153" s="50" t="s">
        <v>72</v>
      </c>
      <c r="C153" s="51">
        <v>1000</v>
      </c>
    </row>
    <row r="154" spans="1:3" ht="15" x14ac:dyDescent="0.25">
      <c r="A154" s="50">
        <v>227827</v>
      </c>
      <c r="B154" s="50" t="s">
        <v>370</v>
      </c>
      <c r="C154" s="51">
        <v>999999999</v>
      </c>
    </row>
    <row r="155" spans="1:3" ht="15" x14ac:dyDescent="0.25">
      <c r="A155" s="50">
        <v>15841</v>
      </c>
      <c r="B155" s="50" t="s">
        <v>594</v>
      </c>
      <c r="C155" s="51">
        <v>1458</v>
      </c>
    </row>
    <row r="156" spans="1:3" ht="15" x14ac:dyDescent="0.25">
      <c r="A156" s="50">
        <v>101864</v>
      </c>
      <c r="B156" s="50" t="s">
        <v>354</v>
      </c>
      <c r="C156" s="51">
        <v>1080</v>
      </c>
    </row>
    <row r="157" spans="1:3" ht="15" x14ac:dyDescent="0.25">
      <c r="A157" s="50">
        <v>101868</v>
      </c>
      <c r="B157" s="50" t="s">
        <v>355</v>
      </c>
      <c r="C157" s="51">
        <v>800</v>
      </c>
    </row>
    <row r="158" spans="1:3" ht="15" x14ac:dyDescent="0.25">
      <c r="A158" s="50">
        <v>220801</v>
      </c>
      <c r="B158" s="50" t="s">
        <v>77</v>
      </c>
      <c r="C158" s="51">
        <v>600</v>
      </c>
    </row>
    <row r="159" spans="1:3" ht="15" x14ac:dyDescent="0.25">
      <c r="A159" s="50">
        <v>57813</v>
      </c>
      <c r="B159" s="50" t="s">
        <v>22</v>
      </c>
      <c r="C159" s="51">
        <v>5000</v>
      </c>
    </row>
    <row r="160" spans="1:3" ht="15" x14ac:dyDescent="0.25">
      <c r="A160" s="50">
        <v>46802</v>
      </c>
      <c r="B160" s="50" t="s">
        <v>43</v>
      </c>
      <c r="C160" s="51">
        <v>1000</v>
      </c>
    </row>
    <row r="161" spans="1:3" ht="15" x14ac:dyDescent="0.25">
      <c r="A161" s="50">
        <v>71803</v>
      </c>
      <c r="B161" s="50" t="s">
        <v>512</v>
      </c>
      <c r="C161" s="51">
        <v>800</v>
      </c>
    </row>
    <row r="162" spans="1:3" ht="15" x14ac:dyDescent="0.25">
      <c r="A162" s="50">
        <v>240801</v>
      </c>
      <c r="B162" s="50" t="s">
        <v>510</v>
      </c>
      <c r="C162" s="51">
        <v>700</v>
      </c>
    </row>
    <row r="163" spans="1:3" ht="15" x14ac:dyDescent="0.25">
      <c r="A163" s="50">
        <v>152803</v>
      </c>
      <c r="B163" s="50" t="s">
        <v>513</v>
      </c>
      <c r="C163" s="51">
        <v>400</v>
      </c>
    </row>
    <row r="164" spans="1:3" ht="15" x14ac:dyDescent="0.25">
      <c r="A164" s="50">
        <v>108804</v>
      </c>
      <c r="B164" s="50" t="s">
        <v>506</v>
      </c>
      <c r="C164" s="51">
        <v>700</v>
      </c>
    </row>
    <row r="165" spans="1:3" ht="15" x14ac:dyDescent="0.25">
      <c r="A165" s="50">
        <v>61805</v>
      </c>
      <c r="B165" s="50" t="s">
        <v>393</v>
      </c>
      <c r="C165" s="51">
        <v>2000</v>
      </c>
    </row>
    <row r="166" spans="1:3" ht="15" x14ac:dyDescent="0.25">
      <c r="A166" s="50">
        <v>101840</v>
      </c>
      <c r="B166" s="50" t="s">
        <v>30</v>
      </c>
      <c r="C166" s="51">
        <v>700</v>
      </c>
    </row>
    <row r="167" spans="1:3" ht="15" x14ac:dyDescent="0.25">
      <c r="A167" s="50">
        <v>57845</v>
      </c>
      <c r="B167" s="50" t="s">
        <v>117</v>
      </c>
      <c r="C167" s="51">
        <v>2750</v>
      </c>
    </row>
    <row r="168" spans="1:3" ht="15" x14ac:dyDescent="0.25">
      <c r="A168" s="50">
        <v>57808</v>
      </c>
      <c r="B168" s="50" t="s">
        <v>44</v>
      </c>
      <c r="C168" s="51">
        <v>3000</v>
      </c>
    </row>
    <row r="169" spans="1:3" ht="15" x14ac:dyDescent="0.25">
      <c r="A169" s="50">
        <v>101807</v>
      </c>
      <c r="B169" s="50" t="s">
        <v>8</v>
      </c>
      <c r="C169" s="51">
        <v>138</v>
      </c>
    </row>
    <row r="170" spans="1:3" ht="15" x14ac:dyDescent="0.25">
      <c r="A170" s="50">
        <v>227819</v>
      </c>
      <c r="B170" s="50" t="s">
        <v>89</v>
      </c>
      <c r="C170" s="51">
        <v>340</v>
      </c>
    </row>
    <row r="171" spans="1:3" ht="15" x14ac:dyDescent="0.25">
      <c r="A171" s="50">
        <v>227806</v>
      </c>
      <c r="B171" s="50" t="s">
        <v>87</v>
      </c>
      <c r="C171" s="51">
        <v>2000</v>
      </c>
    </row>
    <row r="172" spans="1:3" ht="15" x14ac:dyDescent="0.25">
      <c r="A172" s="50">
        <v>57803</v>
      </c>
      <c r="B172" s="50" t="s">
        <v>389</v>
      </c>
      <c r="C172" s="51">
        <v>24000</v>
      </c>
    </row>
    <row r="173" spans="1:3" ht="15" x14ac:dyDescent="0.25">
      <c r="A173" s="50">
        <v>212804</v>
      </c>
      <c r="B173" s="50" t="s">
        <v>508</v>
      </c>
      <c r="C173" s="51">
        <v>2400</v>
      </c>
    </row>
    <row r="174" spans="1:3" ht="15" x14ac:dyDescent="0.25">
      <c r="A174" s="50">
        <v>68803</v>
      </c>
      <c r="B174" s="50" t="s">
        <v>340</v>
      </c>
      <c r="C174" s="51">
        <v>3900</v>
      </c>
    </row>
    <row r="175" spans="1:3" ht="15" x14ac:dyDescent="0.25">
      <c r="A175" s="50">
        <v>227829</v>
      </c>
      <c r="B175" s="50" t="s">
        <v>484</v>
      </c>
      <c r="C175" s="51">
        <v>2600</v>
      </c>
    </row>
    <row r="176" spans="1:3" ht="15" x14ac:dyDescent="0.25">
      <c r="A176" s="50">
        <v>108808</v>
      </c>
      <c r="B176" s="50" t="s">
        <v>90</v>
      </c>
      <c r="C176" s="51">
        <v>5750</v>
      </c>
    </row>
    <row r="177" spans="1:3" ht="15" x14ac:dyDescent="0.25">
      <c r="A177" s="50">
        <v>101814</v>
      </c>
      <c r="B177" s="50" t="s">
        <v>385</v>
      </c>
      <c r="C177" s="51">
        <v>2500</v>
      </c>
    </row>
    <row r="178" spans="1:3" ht="15" x14ac:dyDescent="0.25">
      <c r="A178" s="50">
        <v>57847</v>
      </c>
      <c r="B178" s="50" t="s">
        <v>335</v>
      </c>
      <c r="C178" s="51">
        <v>1400</v>
      </c>
    </row>
    <row r="179" spans="1:3" ht="15" x14ac:dyDescent="0.25">
      <c r="A179" s="50">
        <v>71809</v>
      </c>
      <c r="B179" s="50" t="s">
        <v>342</v>
      </c>
      <c r="C179" s="51">
        <v>1240</v>
      </c>
    </row>
    <row r="180" spans="1:3" ht="15" x14ac:dyDescent="0.25">
      <c r="A180" s="50">
        <v>161801</v>
      </c>
      <c r="B180" s="50" t="s">
        <v>5</v>
      </c>
      <c r="C180" s="51">
        <v>360</v>
      </c>
    </row>
    <row r="181" spans="1:3" ht="15" x14ac:dyDescent="0.25">
      <c r="A181" s="50">
        <v>70801</v>
      </c>
      <c r="B181" s="50" t="s">
        <v>51</v>
      </c>
      <c r="C181" s="51">
        <v>4000</v>
      </c>
    </row>
    <row r="182" spans="1:3" ht="15" x14ac:dyDescent="0.25">
      <c r="A182" s="50">
        <v>227803</v>
      </c>
      <c r="B182" s="50" t="s">
        <v>368</v>
      </c>
      <c r="C182" s="51">
        <v>3500</v>
      </c>
    </row>
    <row r="183" spans="1:3" ht="15" x14ac:dyDescent="0.25">
      <c r="A183" s="50">
        <v>220810</v>
      </c>
      <c r="B183" s="50" t="s">
        <v>0</v>
      </c>
      <c r="C183" s="51">
        <v>1450</v>
      </c>
    </row>
    <row r="184" spans="1:3" ht="15" x14ac:dyDescent="0.25">
      <c r="A184" s="50">
        <v>57828</v>
      </c>
      <c r="B184" s="50" t="s">
        <v>85</v>
      </c>
      <c r="C184" s="51">
        <v>3000</v>
      </c>
    </row>
    <row r="185" spans="1:3" ht="15" x14ac:dyDescent="0.25">
      <c r="A185" s="50">
        <v>101873</v>
      </c>
      <c r="B185" s="50" t="s">
        <v>485</v>
      </c>
      <c r="C185" s="51">
        <v>1000</v>
      </c>
    </row>
    <row r="186" spans="1:3" ht="15" x14ac:dyDescent="0.25">
      <c r="A186" s="50">
        <v>101845</v>
      </c>
      <c r="B186" s="50" t="s">
        <v>386</v>
      </c>
      <c r="C186" s="51">
        <v>12500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FF0000"/>
  </sheetPr>
  <dimension ref="A1:H187"/>
  <sheetViews>
    <sheetView workbookViewId="0">
      <selection activeCell="E13" sqref="E13"/>
    </sheetView>
  </sheetViews>
  <sheetFormatPr defaultColWidth="89.140625" defaultRowHeight="12.75" x14ac:dyDescent="0.2"/>
  <cols>
    <col min="1" max="1" width="7.85546875" style="21" customWidth="1"/>
    <col min="2" max="2" width="55.85546875" style="21" customWidth="1"/>
    <col min="3" max="3" width="13" style="39" customWidth="1"/>
    <col min="4" max="4" width="22.28515625" style="39" customWidth="1"/>
    <col min="5" max="6" width="22.28515625" style="21" customWidth="1"/>
    <col min="7" max="7" width="7" style="21" customWidth="1"/>
    <col min="8" max="8" width="7.5703125" style="21" customWidth="1"/>
    <col min="9" max="16384" width="89.140625" style="21"/>
  </cols>
  <sheetData>
    <row r="1" spans="1:8" ht="45" x14ac:dyDescent="0.25">
      <c r="A1" s="19" t="s">
        <v>62</v>
      </c>
      <c r="B1" s="19" t="s">
        <v>36</v>
      </c>
      <c r="C1" s="20" t="s">
        <v>488</v>
      </c>
      <c r="D1" s="20" t="s">
        <v>486</v>
      </c>
      <c r="E1" s="20" t="s">
        <v>487</v>
      </c>
      <c r="F1" s="20" t="s">
        <v>489</v>
      </c>
    </row>
    <row r="2" spans="1:8" ht="15" x14ac:dyDescent="0.25">
      <c r="A2" s="22">
        <v>0</v>
      </c>
      <c r="B2" s="23" t="s">
        <v>691</v>
      </c>
      <c r="C2" s="24">
        <v>5000</v>
      </c>
      <c r="D2" s="25">
        <v>0</v>
      </c>
      <c r="E2" s="26">
        <v>0</v>
      </c>
      <c r="F2" s="26" t="s">
        <v>68</v>
      </c>
    </row>
    <row r="3" spans="1:8" ht="15" x14ac:dyDescent="0.25">
      <c r="A3" s="27">
        <v>3801</v>
      </c>
      <c r="B3" s="23" t="s">
        <v>55</v>
      </c>
      <c r="C3" s="65">
        <v>1500</v>
      </c>
      <c r="D3" s="58"/>
      <c r="E3" s="59"/>
      <c r="F3" s="26" t="s">
        <v>67</v>
      </c>
      <c r="G3" s="266">
        <v>3801</v>
      </c>
      <c r="H3" s="21">
        <f>G3-A3</f>
        <v>0</v>
      </c>
    </row>
    <row r="4" spans="1:8" ht="15" x14ac:dyDescent="0.25">
      <c r="A4" s="27">
        <v>13801</v>
      </c>
      <c r="B4" s="23" t="s">
        <v>383</v>
      </c>
      <c r="C4" s="65">
        <v>700</v>
      </c>
      <c r="D4" s="58"/>
      <c r="E4" s="59"/>
      <c r="F4" s="26" t="s">
        <v>67</v>
      </c>
      <c r="G4" s="266">
        <v>13801</v>
      </c>
      <c r="H4" s="21">
        <f t="shared" ref="H4:H64" si="0">G4-A4</f>
        <v>0</v>
      </c>
    </row>
    <row r="5" spans="1:8" ht="15" x14ac:dyDescent="0.25">
      <c r="A5" s="27">
        <v>14801</v>
      </c>
      <c r="B5" s="23" t="s">
        <v>37</v>
      </c>
      <c r="C5" s="65">
        <v>3000</v>
      </c>
      <c r="D5" s="58"/>
      <c r="E5" s="59"/>
      <c r="F5" s="26" t="s">
        <v>68</v>
      </c>
      <c r="G5" s="266">
        <v>14801</v>
      </c>
      <c r="H5" s="21">
        <f t="shared" si="0"/>
        <v>0</v>
      </c>
    </row>
    <row r="6" spans="1:8" ht="15" x14ac:dyDescent="0.25">
      <c r="A6" s="27">
        <v>14803</v>
      </c>
      <c r="B6" s="23" t="s">
        <v>319</v>
      </c>
      <c r="C6" s="65">
        <v>1200</v>
      </c>
      <c r="D6" s="58"/>
      <c r="E6" s="59"/>
      <c r="F6" s="26" t="s">
        <v>67</v>
      </c>
      <c r="G6" s="266">
        <v>14803</v>
      </c>
      <c r="H6" s="21">
        <f t="shared" si="0"/>
        <v>0</v>
      </c>
    </row>
    <row r="7" spans="1:8" ht="15" x14ac:dyDescent="0.25">
      <c r="A7" s="27">
        <v>14804</v>
      </c>
      <c r="B7" s="23" t="s">
        <v>1</v>
      </c>
      <c r="C7" s="65">
        <v>2500</v>
      </c>
      <c r="D7" s="58"/>
      <c r="E7" s="59"/>
      <c r="F7" s="26" t="s">
        <v>67</v>
      </c>
      <c r="G7" s="266">
        <v>14804</v>
      </c>
      <c r="H7" s="21">
        <f t="shared" si="0"/>
        <v>0</v>
      </c>
    </row>
    <row r="8" spans="1:8" ht="15" x14ac:dyDescent="0.25">
      <c r="A8" s="27">
        <v>15801</v>
      </c>
      <c r="B8" s="23" t="s">
        <v>38</v>
      </c>
      <c r="C8" s="28">
        <v>1000</v>
      </c>
      <c r="D8" s="25"/>
      <c r="E8" s="26"/>
      <c r="F8" s="26" t="s">
        <v>67</v>
      </c>
      <c r="G8" s="266">
        <v>15801</v>
      </c>
      <c r="H8" s="21">
        <f t="shared" si="0"/>
        <v>0</v>
      </c>
    </row>
    <row r="9" spans="1:8" ht="15" x14ac:dyDescent="0.25">
      <c r="A9" s="29">
        <v>15802</v>
      </c>
      <c r="B9" s="30" t="s">
        <v>57</v>
      </c>
      <c r="C9" s="31">
        <v>2500</v>
      </c>
      <c r="D9" s="32"/>
      <c r="E9" s="33"/>
      <c r="F9" s="33" t="s">
        <v>68</v>
      </c>
      <c r="G9" s="266">
        <v>15802</v>
      </c>
      <c r="H9" s="21">
        <f t="shared" si="0"/>
        <v>0</v>
      </c>
    </row>
    <row r="10" spans="1:8" ht="15" x14ac:dyDescent="0.25">
      <c r="A10" s="29">
        <v>15805</v>
      </c>
      <c r="B10" s="30" t="s">
        <v>481</v>
      </c>
      <c r="C10" s="31">
        <v>1176</v>
      </c>
      <c r="D10" s="32"/>
      <c r="E10" s="33"/>
      <c r="F10" s="33" t="s">
        <v>68</v>
      </c>
      <c r="G10" s="266">
        <v>15805</v>
      </c>
      <c r="H10" s="21">
        <f t="shared" si="0"/>
        <v>0</v>
      </c>
    </row>
    <row r="11" spans="1:8" ht="15" x14ac:dyDescent="0.25">
      <c r="A11" s="29">
        <v>15806</v>
      </c>
      <c r="B11" s="30" t="s">
        <v>58</v>
      </c>
      <c r="C11" s="31">
        <v>4500</v>
      </c>
      <c r="D11" s="32"/>
      <c r="E11" s="33"/>
      <c r="F11" s="33" t="s">
        <v>67</v>
      </c>
      <c r="G11" s="266">
        <v>15806</v>
      </c>
      <c r="H11" s="21">
        <f t="shared" si="0"/>
        <v>0</v>
      </c>
    </row>
    <row r="12" spans="1:8" ht="15" x14ac:dyDescent="0.25">
      <c r="A12" s="29">
        <v>15807</v>
      </c>
      <c r="B12" s="30" t="s">
        <v>40</v>
      </c>
      <c r="C12" s="31">
        <v>1350</v>
      </c>
      <c r="D12" s="32"/>
      <c r="E12" s="33"/>
      <c r="F12" s="33" t="s">
        <v>67</v>
      </c>
      <c r="G12" s="266">
        <v>15807</v>
      </c>
      <c r="H12" s="21">
        <f t="shared" si="0"/>
        <v>0</v>
      </c>
    </row>
    <row r="13" spans="1:8" ht="15" x14ac:dyDescent="0.25">
      <c r="A13" s="29">
        <v>15808</v>
      </c>
      <c r="B13" s="30" t="s">
        <v>477</v>
      </c>
      <c r="C13" s="31">
        <v>1400</v>
      </c>
      <c r="D13" s="32"/>
      <c r="E13" s="33"/>
      <c r="F13" s="33" t="s">
        <v>68</v>
      </c>
      <c r="G13" s="266">
        <v>15808</v>
      </c>
      <c r="H13" s="21">
        <f t="shared" si="0"/>
        <v>0</v>
      </c>
    </row>
    <row r="14" spans="1:8" ht="15" x14ac:dyDescent="0.25">
      <c r="A14" s="29">
        <v>15809</v>
      </c>
      <c r="B14" s="30" t="s">
        <v>39</v>
      </c>
      <c r="C14" s="31">
        <v>1000</v>
      </c>
      <c r="D14" s="32"/>
      <c r="E14" s="33"/>
      <c r="F14" s="33" t="s">
        <v>68</v>
      </c>
      <c r="G14" s="266">
        <v>15809</v>
      </c>
      <c r="H14" s="21">
        <f t="shared" si="0"/>
        <v>0</v>
      </c>
    </row>
    <row r="15" spans="1:8" ht="15" x14ac:dyDescent="0.25">
      <c r="A15" s="29">
        <v>15814</v>
      </c>
      <c r="B15" s="30" t="s">
        <v>41</v>
      </c>
      <c r="C15" s="31">
        <v>425</v>
      </c>
      <c r="D15" s="32"/>
      <c r="E15" s="33"/>
      <c r="F15" s="33" t="s">
        <v>68</v>
      </c>
      <c r="G15" s="266">
        <v>15814</v>
      </c>
      <c r="H15" s="21">
        <f t="shared" si="0"/>
        <v>0</v>
      </c>
    </row>
    <row r="16" spans="1:8" ht="15" x14ac:dyDescent="0.25">
      <c r="A16" s="29">
        <v>15815</v>
      </c>
      <c r="B16" s="30" t="s">
        <v>395</v>
      </c>
      <c r="C16" s="31">
        <v>1500</v>
      </c>
      <c r="D16" s="32"/>
      <c r="E16" s="33"/>
      <c r="F16" s="33" t="s">
        <v>67</v>
      </c>
      <c r="G16" s="266">
        <v>15815</v>
      </c>
      <c r="H16" s="21">
        <f t="shared" si="0"/>
        <v>0</v>
      </c>
    </row>
    <row r="17" spans="1:8" ht="15" x14ac:dyDescent="0.25">
      <c r="A17" s="29">
        <v>15822</v>
      </c>
      <c r="B17" s="30" t="s">
        <v>454</v>
      </c>
      <c r="C17" s="32">
        <v>12000</v>
      </c>
      <c r="D17" s="32">
        <v>12000</v>
      </c>
      <c r="E17" s="33"/>
      <c r="F17" s="33" t="s">
        <v>68</v>
      </c>
      <c r="G17" s="266">
        <v>15822</v>
      </c>
      <c r="H17" s="21">
        <f t="shared" si="0"/>
        <v>0</v>
      </c>
    </row>
    <row r="18" spans="1:8" ht="15" x14ac:dyDescent="0.25">
      <c r="A18" s="29">
        <v>15825</v>
      </c>
      <c r="B18" s="30" t="s">
        <v>63</v>
      </c>
      <c r="C18" s="31">
        <v>600</v>
      </c>
      <c r="D18" s="32"/>
      <c r="E18" s="33"/>
      <c r="F18" s="33" t="s">
        <v>67</v>
      </c>
      <c r="G18" s="266">
        <v>15825</v>
      </c>
      <c r="H18" s="21">
        <f t="shared" si="0"/>
        <v>0</v>
      </c>
    </row>
    <row r="19" spans="1:8" ht="15" x14ac:dyDescent="0.25">
      <c r="A19" s="29">
        <v>15827</v>
      </c>
      <c r="B19" s="30" t="s">
        <v>16</v>
      </c>
      <c r="C19" s="32">
        <v>3000</v>
      </c>
      <c r="D19" s="32">
        <v>3000</v>
      </c>
      <c r="E19" s="33"/>
      <c r="F19" s="33" t="s">
        <v>67</v>
      </c>
      <c r="G19" s="266">
        <v>15827</v>
      </c>
      <c r="H19" s="21">
        <f t="shared" si="0"/>
        <v>0</v>
      </c>
    </row>
    <row r="20" spans="1:8" ht="15" x14ac:dyDescent="0.25">
      <c r="A20" s="29">
        <v>15828</v>
      </c>
      <c r="B20" s="30" t="s">
        <v>17</v>
      </c>
      <c r="C20" s="31">
        <v>5500</v>
      </c>
      <c r="D20" s="32"/>
      <c r="E20" s="33"/>
      <c r="F20" s="33" t="s">
        <v>67</v>
      </c>
      <c r="G20" s="266">
        <v>15828</v>
      </c>
      <c r="H20" s="21">
        <f t="shared" si="0"/>
        <v>0</v>
      </c>
    </row>
    <row r="21" spans="1:8" ht="15" x14ac:dyDescent="0.25">
      <c r="A21" s="29">
        <v>15830</v>
      </c>
      <c r="B21" s="30" t="s">
        <v>59</v>
      </c>
      <c r="C21" s="31">
        <v>3600</v>
      </c>
      <c r="D21" s="32"/>
      <c r="E21" s="33">
        <v>7200</v>
      </c>
      <c r="F21" s="33" t="s">
        <v>68</v>
      </c>
      <c r="G21" s="266">
        <v>15830</v>
      </c>
      <c r="H21" s="21">
        <f t="shared" si="0"/>
        <v>0</v>
      </c>
    </row>
    <row r="22" spans="1:8" ht="15" x14ac:dyDescent="0.25">
      <c r="A22" s="29">
        <v>15831</v>
      </c>
      <c r="B22" s="30" t="s">
        <v>320</v>
      </c>
      <c r="C22" s="31">
        <v>3000</v>
      </c>
      <c r="D22" s="32"/>
      <c r="E22" s="33"/>
      <c r="F22" s="33" t="s">
        <v>67</v>
      </c>
      <c r="G22" s="266">
        <v>15831</v>
      </c>
      <c r="H22" s="21">
        <f t="shared" si="0"/>
        <v>0</v>
      </c>
    </row>
    <row r="23" spans="1:8" ht="15" x14ac:dyDescent="0.25">
      <c r="A23" s="29">
        <v>15833</v>
      </c>
      <c r="B23" s="30" t="s">
        <v>96</v>
      </c>
      <c r="C23" s="31">
        <v>480</v>
      </c>
      <c r="D23" s="32"/>
      <c r="E23" s="33"/>
      <c r="F23" s="33" t="s">
        <v>68</v>
      </c>
      <c r="G23" s="266">
        <v>15833</v>
      </c>
      <c r="H23" s="21">
        <f t="shared" si="0"/>
        <v>0</v>
      </c>
    </row>
    <row r="24" spans="1:8" ht="15" x14ac:dyDescent="0.25">
      <c r="A24" s="29">
        <v>15834</v>
      </c>
      <c r="B24" s="30" t="s">
        <v>321</v>
      </c>
      <c r="C24" s="31">
        <v>3750</v>
      </c>
      <c r="D24" s="32"/>
      <c r="E24" s="33">
        <v>4000</v>
      </c>
      <c r="F24" s="33" t="s">
        <v>68</v>
      </c>
      <c r="G24" s="266">
        <v>15834</v>
      </c>
      <c r="H24" s="21">
        <f t="shared" si="0"/>
        <v>0</v>
      </c>
    </row>
    <row r="25" spans="1:8" ht="15" x14ac:dyDescent="0.25">
      <c r="A25" s="29">
        <v>15835</v>
      </c>
      <c r="B25" s="30" t="s">
        <v>322</v>
      </c>
      <c r="C25" s="31">
        <v>5600</v>
      </c>
      <c r="D25" s="32"/>
      <c r="E25" s="33"/>
      <c r="F25" s="33" t="s">
        <v>68</v>
      </c>
      <c r="G25" s="266">
        <v>15835</v>
      </c>
      <c r="H25" s="21">
        <f t="shared" si="0"/>
        <v>0</v>
      </c>
    </row>
    <row r="26" spans="1:8" ht="15" x14ac:dyDescent="0.25">
      <c r="A26" s="29">
        <v>15836</v>
      </c>
      <c r="B26" s="30" t="s">
        <v>323</v>
      </c>
      <c r="C26" s="31">
        <v>700</v>
      </c>
      <c r="D26" s="32"/>
      <c r="E26" s="33"/>
      <c r="F26" s="33" t="s">
        <v>68</v>
      </c>
      <c r="G26" s="266">
        <v>15836</v>
      </c>
      <c r="H26" s="21">
        <f t="shared" si="0"/>
        <v>0</v>
      </c>
    </row>
    <row r="27" spans="1:8" ht="15" x14ac:dyDescent="0.25">
      <c r="A27" s="29">
        <v>15838</v>
      </c>
      <c r="B27" s="30" t="s">
        <v>443</v>
      </c>
      <c r="C27" s="31">
        <v>3780</v>
      </c>
      <c r="D27" s="32"/>
      <c r="E27" s="33"/>
      <c r="F27" s="33" t="s">
        <v>68</v>
      </c>
      <c r="G27" s="266">
        <v>15838</v>
      </c>
      <c r="H27" s="21">
        <f t="shared" si="0"/>
        <v>0</v>
      </c>
    </row>
    <row r="28" spans="1:8" ht="15" x14ac:dyDescent="0.25">
      <c r="A28" s="29">
        <v>15839</v>
      </c>
      <c r="B28" s="30" t="s">
        <v>592</v>
      </c>
      <c r="C28" s="66">
        <v>90000</v>
      </c>
      <c r="D28" s="32"/>
      <c r="E28" s="33"/>
      <c r="F28" s="33" t="s">
        <v>68</v>
      </c>
      <c r="G28" s="61">
        <v>15839</v>
      </c>
      <c r="H28" s="21">
        <f t="shared" si="0"/>
        <v>0</v>
      </c>
    </row>
    <row r="29" spans="1:8" ht="15" x14ac:dyDescent="0.25">
      <c r="A29" s="29">
        <v>15840</v>
      </c>
      <c r="B29" s="30" t="s">
        <v>593</v>
      </c>
      <c r="C29" s="66">
        <v>90000</v>
      </c>
      <c r="D29" s="32"/>
      <c r="E29" s="33"/>
      <c r="F29" s="33" t="s">
        <v>68</v>
      </c>
      <c r="G29" s="61">
        <v>15840</v>
      </c>
      <c r="H29" s="21">
        <f t="shared" si="0"/>
        <v>0</v>
      </c>
    </row>
    <row r="30" spans="1:8" ht="15" x14ac:dyDescent="0.25">
      <c r="A30" s="29">
        <v>15841</v>
      </c>
      <c r="B30" s="30" t="s">
        <v>594</v>
      </c>
      <c r="C30" s="66">
        <v>90000</v>
      </c>
      <c r="D30" s="32"/>
      <c r="E30" s="33"/>
      <c r="F30" s="33" t="s">
        <v>68</v>
      </c>
      <c r="G30" s="61">
        <v>15841</v>
      </c>
      <c r="H30" s="21">
        <f t="shared" si="0"/>
        <v>0</v>
      </c>
    </row>
    <row r="31" spans="1:8" ht="15" x14ac:dyDescent="0.25">
      <c r="A31" s="29">
        <v>21803</v>
      </c>
      <c r="B31" s="30" t="s">
        <v>42</v>
      </c>
      <c r="C31" s="31">
        <v>500</v>
      </c>
      <c r="D31" s="32"/>
      <c r="E31" s="33"/>
      <c r="F31" s="33" t="s">
        <v>67</v>
      </c>
      <c r="G31" s="266">
        <v>21803</v>
      </c>
      <c r="H31" s="21">
        <f t="shared" si="0"/>
        <v>0</v>
      </c>
    </row>
    <row r="32" spans="1:8" ht="15" x14ac:dyDescent="0.25">
      <c r="A32" s="29">
        <v>21805</v>
      </c>
      <c r="B32" s="30" t="s">
        <v>324</v>
      </c>
      <c r="C32" s="31">
        <v>1000</v>
      </c>
      <c r="D32" s="32"/>
      <c r="E32" s="33"/>
      <c r="F32" s="33" t="s">
        <v>68</v>
      </c>
      <c r="G32" s="266">
        <v>21805</v>
      </c>
      <c r="H32" s="21">
        <f t="shared" si="0"/>
        <v>0</v>
      </c>
    </row>
    <row r="33" spans="1:8" ht="15" x14ac:dyDescent="0.25">
      <c r="A33" s="29">
        <v>43801</v>
      </c>
      <c r="B33" s="30" t="s">
        <v>325</v>
      </c>
      <c r="C33" s="31">
        <v>1500</v>
      </c>
      <c r="D33" s="32"/>
      <c r="E33" s="33"/>
      <c r="F33" s="33" t="s">
        <v>68</v>
      </c>
      <c r="G33" s="266">
        <v>43801</v>
      </c>
      <c r="H33" s="21">
        <f t="shared" si="0"/>
        <v>0</v>
      </c>
    </row>
    <row r="34" spans="1:8" ht="15" x14ac:dyDescent="0.25">
      <c r="A34" s="29">
        <v>43802</v>
      </c>
      <c r="B34" s="30" t="s">
        <v>479</v>
      </c>
      <c r="C34" s="31">
        <v>1300</v>
      </c>
      <c r="D34" s="32"/>
      <c r="E34" s="33"/>
      <c r="F34" s="33" t="s">
        <v>68</v>
      </c>
      <c r="G34" s="266">
        <v>43802</v>
      </c>
      <c r="H34" s="21">
        <f t="shared" si="0"/>
        <v>0</v>
      </c>
    </row>
    <row r="35" spans="1:8" ht="15" x14ac:dyDescent="0.25">
      <c r="A35" s="29">
        <v>46802</v>
      </c>
      <c r="B35" s="30" t="s">
        <v>43</v>
      </c>
      <c r="C35" s="31">
        <v>1000</v>
      </c>
      <c r="D35" s="32"/>
      <c r="E35" s="33"/>
      <c r="F35" s="33" t="s">
        <v>67</v>
      </c>
      <c r="G35" s="266">
        <v>46802</v>
      </c>
      <c r="H35" s="21">
        <f t="shared" si="0"/>
        <v>0</v>
      </c>
    </row>
    <row r="36" spans="1:8" ht="15" x14ac:dyDescent="0.25">
      <c r="A36" s="29">
        <v>57802</v>
      </c>
      <c r="B36" s="30" t="s">
        <v>18</v>
      </c>
      <c r="C36" s="31">
        <v>1000</v>
      </c>
      <c r="D36" s="32"/>
      <c r="E36" s="33"/>
      <c r="F36" s="33" t="s">
        <v>67</v>
      </c>
      <c r="G36" s="266">
        <v>57802</v>
      </c>
      <c r="H36" s="21">
        <f t="shared" si="0"/>
        <v>0</v>
      </c>
    </row>
    <row r="37" spans="1:8" ht="15" x14ac:dyDescent="0.25">
      <c r="A37" s="29">
        <v>57803</v>
      </c>
      <c r="B37" s="30" t="s">
        <v>389</v>
      </c>
      <c r="C37" s="31">
        <v>24000</v>
      </c>
      <c r="D37" s="32"/>
      <c r="E37" s="33"/>
      <c r="F37" s="33" t="s">
        <v>67</v>
      </c>
      <c r="G37" s="266">
        <v>57803</v>
      </c>
      <c r="H37" s="21">
        <f t="shared" si="0"/>
        <v>0</v>
      </c>
    </row>
    <row r="38" spans="1:8" ht="15" x14ac:dyDescent="0.25">
      <c r="A38" s="29">
        <v>57804</v>
      </c>
      <c r="B38" s="30" t="s">
        <v>326</v>
      </c>
      <c r="C38" s="31">
        <v>7500</v>
      </c>
      <c r="D38" s="32"/>
      <c r="E38" s="33"/>
      <c r="F38" s="33" t="s">
        <v>68</v>
      </c>
      <c r="G38" s="266">
        <v>57804</v>
      </c>
      <c r="H38" s="21">
        <f t="shared" si="0"/>
        <v>0</v>
      </c>
    </row>
    <row r="39" spans="1:8" ht="15" x14ac:dyDescent="0.25">
      <c r="A39" s="29">
        <v>57805</v>
      </c>
      <c r="B39" s="30" t="s">
        <v>327</v>
      </c>
      <c r="C39" s="31">
        <v>600</v>
      </c>
      <c r="D39" s="32"/>
      <c r="E39" s="33"/>
      <c r="F39" s="33" t="s">
        <v>68</v>
      </c>
      <c r="G39" s="266">
        <v>57805</v>
      </c>
      <c r="H39" s="21">
        <f t="shared" si="0"/>
        <v>0</v>
      </c>
    </row>
    <row r="40" spans="1:8" ht="15" x14ac:dyDescent="0.25">
      <c r="A40" s="29">
        <v>57806</v>
      </c>
      <c r="B40" s="30" t="s">
        <v>328</v>
      </c>
      <c r="C40" s="31">
        <v>3000</v>
      </c>
      <c r="D40" s="32"/>
      <c r="E40" s="33"/>
      <c r="F40" s="33" t="s">
        <v>67</v>
      </c>
      <c r="G40" s="266">
        <v>57806</v>
      </c>
      <c r="H40" s="21">
        <f t="shared" si="0"/>
        <v>0</v>
      </c>
    </row>
    <row r="41" spans="1:8" ht="15" x14ac:dyDescent="0.25">
      <c r="A41" s="29">
        <v>57807</v>
      </c>
      <c r="B41" s="30" t="s">
        <v>19</v>
      </c>
      <c r="C41" s="31">
        <v>15000</v>
      </c>
      <c r="D41" s="32"/>
      <c r="E41" s="33"/>
      <c r="F41" s="33" t="s">
        <v>68</v>
      </c>
      <c r="G41" s="266">
        <v>57807</v>
      </c>
      <c r="H41" s="21">
        <f t="shared" si="0"/>
        <v>0</v>
      </c>
    </row>
    <row r="42" spans="1:8" ht="15" x14ac:dyDescent="0.25">
      <c r="A42" s="29">
        <v>57808</v>
      </c>
      <c r="B42" s="30" t="s">
        <v>44</v>
      </c>
      <c r="C42" s="31">
        <v>3000</v>
      </c>
      <c r="D42" s="32"/>
      <c r="E42" s="33"/>
      <c r="F42" s="33" t="s">
        <v>67</v>
      </c>
      <c r="G42" s="266">
        <v>57808</v>
      </c>
      <c r="H42" s="21">
        <f t="shared" si="0"/>
        <v>0</v>
      </c>
    </row>
    <row r="43" spans="1:8" ht="15" x14ac:dyDescent="0.25">
      <c r="A43" s="29">
        <v>57809</v>
      </c>
      <c r="B43" s="30" t="s">
        <v>20</v>
      </c>
      <c r="C43" s="31">
        <v>500</v>
      </c>
      <c r="D43" s="32"/>
      <c r="E43" s="33"/>
      <c r="F43" s="33" t="s">
        <v>67</v>
      </c>
      <c r="G43" s="266">
        <v>57809</v>
      </c>
      <c r="H43" s="21">
        <f t="shared" si="0"/>
        <v>0</v>
      </c>
    </row>
    <row r="44" spans="1:8" ht="15" x14ac:dyDescent="0.25">
      <c r="A44" s="29">
        <v>57810</v>
      </c>
      <c r="B44" s="30" t="s">
        <v>21</v>
      </c>
      <c r="C44" s="31">
        <v>1000</v>
      </c>
      <c r="D44" s="32"/>
      <c r="E44" s="33"/>
      <c r="F44" s="33" t="s">
        <v>68</v>
      </c>
      <c r="G44" s="266">
        <v>57810</v>
      </c>
      <c r="H44" s="21">
        <f t="shared" si="0"/>
        <v>0</v>
      </c>
    </row>
    <row r="45" spans="1:8" ht="15" x14ac:dyDescent="0.25">
      <c r="A45" s="29">
        <v>57813</v>
      </c>
      <c r="B45" s="30" t="s">
        <v>22</v>
      </c>
      <c r="C45" s="31">
        <v>5000</v>
      </c>
      <c r="D45" s="32"/>
      <c r="E45" s="33"/>
      <c r="F45" s="33" t="s">
        <v>67</v>
      </c>
      <c r="G45" s="266">
        <v>57813</v>
      </c>
      <c r="H45" s="21">
        <f t="shared" si="0"/>
        <v>0</v>
      </c>
    </row>
    <row r="46" spans="1:8" ht="15" x14ac:dyDescent="0.25">
      <c r="A46" s="29">
        <v>57814</v>
      </c>
      <c r="B46" s="30" t="s">
        <v>330</v>
      </c>
      <c r="C46" s="31">
        <v>900</v>
      </c>
      <c r="D46" s="32"/>
      <c r="E46" s="33"/>
      <c r="F46" s="33" t="s">
        <v>68</v>
      </c>
      <c r="G46" s="266">
        <v>57814</v>
      </c>
      <c r="H46" s="21">
        <f t="shared" si="0"/>
        <v>0</v>
      </c>
    </row>
    <row r="47" spans="1:8" ht="15" x14ac:dyDescent="0.25">
      <c r="A47" s="29">
        <v>57816</v>
      </c>
      <c r="B47" s="30" t="s">
        <v>442</v>
      </c>
      <c r="C47" s="31">
        <v>2500</v>
      </c>
      <c r="D47" s="32"/>
      <c r="E47" s="33"/>
      <c r="F47" s="33" t="s">
        <v>67</v>
      </c>
      <c r="G47" s="266">
        <v>57816</v>
      </c>
      <c r="H47" s="21">
        <f t="shared" si="0"/>
        <v>0</v>
      </c>
    </row>
    <row r="48" spans="1:8" ht="15" x14ac:dyDescent="0.25">
      <c r="A48" s="29">
        <v>57819</v>
      </c>
      <c r="B48" s="30" t="s">
        <v>45</v>
      </c>
      <c r="C48" s="31">
        <v>400</v>
      </c>
      <c r="D48" s="32">
        <v>400</v>
      </c>
      <c r="E48" s="33"/>
      <c r="F48" s="33" t="s">
        <v>67</v>
      </c>
      <c r="G48" s="266">
        <v>57819</v>
      </c>
      <c r="H48" s="21">
        <f t="shared" si="0"/>
        <v>0</v>
      </c>
    </row>
    <row r="49" spans="1:8" ht="15" x14ac:dyDescent="0.25">
      <c r="A49" s="29">
        <v>57827</v>
      </c>
      <c r="B49" s="30" t="s">
        <v>23</v>
      </c>
      <c r="C49" s="31">
        <v>1000</v>
      </c>
      <c r="D49" s="32"/>
      <c r="E49" s="33"/>
      <c r="F49" s="33" t="s">
        <v>67</v>
      </c>
      <c r="G49" s="266">
        <v>57827</v>
      </c>
      <c r="H49" s="21">
        <f t="shared" si="0"/>
        <v>0</v>
      </c>
    </row>
    <row r="50" spans="1:8" ht="15" x14ac:dyDescent="0.25">
      <c r="A50" s="29">
        <v>57828</v>
      </c>
      <c r="B50" s="30" t="s">
        <v>85</v>
      </c>
      <c r="C50" s="31">
        <v>3000</v>
      </c>
      <c r="D50" s="32"/>
      <c r="E50" s="33"/>
      <c r="F50" s="33" t="s">
        <v>68</v>
      </c>
      <c r="G50" s="266">
        <v>57828</v>
      </c>
      <c r="H50" s="21">
        <f t="shared" si="0"/>
        <v>0</v>
      </c>
    </row>
    <row r="51" spans="1:8" ht="15" x14ac:dyDescent="0.25">
      <c r="A51" s="29">
        <v>57829</v>
      </c>
      <c r="B51" s="30" t="s">
        <v>46</v>
      </c>
      <c r="C51" s="31">
        <v>1750</v>
      </c>
      <c r="D51" s="32"/>
      <c r="E51" s="33"/>
      <c r="F51" s="33" t="s">
        <v>67</v>
      </c>
      <c r="G51" s="266">
        <v>57829</v>
      </c>
      <c r="H51" s="21">
        <f t="shared" si="0"/>
        <v>0</v>
      </c>
    </row>
    <row r="52" spans="1:8" ht="15" x14ac:dyDescent="0.25">
      <c r="A52" s="29">
        <v>57830</v>
      </c>
      <c r="B52" s="30" t="s">
        <v>47</v>
      </c>
      <c r="C52" s="31">
        <v>2000</v>
      </c>
      <c r="D52" s="32"/>
      <c r="E52" s="33"/>
      <c r="F52" s="33" t="s">
        <v>67</v>
      </c>
      <c r="G52" s="266">
        <v>57830</v>
      </c>
      <c r="H52" s="21">
        <f t="shared" si="0"/>
        <v>0</v>
      </c>
    </row>
    <row r="53" spans="1:8" ht="15" x14ac:dyDescent="0.25">
      <c r="A53" s="29">
        <v>57831</v>
      </c>
      <c r="B53" s="30" t="s">
        <v>48</v>
      </c>
      <c r="C53" s="31">
        <v>1200</v>
      </c>
      <c r="D53" s="32"/>
      <c r="E53" s="33"/>
      <c r="F53" s="33" t="s">
        <v>67</v>
      </c>
      <c r="G53" s="266">
        <v>57831</v>
      </c>
      <c r="H53" s="21">
        <f t="shared" si="0"/>
        <v>0</v>
      </c>
    </row>
    <row r="54" spans="1:8" ht="15" x14ac:dyDescent="0.25">
      <c r="A54" s="29">
        <v>57833</v>
      </c>
      <c r="B54" s="30" t="s">
        <v>49</v>
      </c>
      <c r="C54" s="31">
        <v>1000</v>
      </c>
      <c r="D54" s="32"/>
      <c r="E54" s="33"/>
      <c r="F54" s="33" t="s">
        <v>67</v>
      </c>
      <c r="G54" s="266">
        <v>57833</v>
      </c>
      <c r="H54" s="21">
        <f t="shared" si="0"/>
        <v>0</v>
      </c>
    </row>
    <row r="55" spans="1:8" ht="15" x14ac:dyDescent="0.25">
      <c r="A55" s="29">
        <v>57834</v>
      </c>
      <c r="B55" s="30" t="s">
        <v>24</v>
      </c>
      <c r="C55" s="31">
        <v>1200</v>
      </c>
      <c r="D55" s="32"/>
      <c r="E55" s="33"/>
      <c r="F55" s="33" t="s">
        <v>67</v>
      </c>
      <c r="G55" s="266">
        <v>57834</v>
      </c>
      <c r="H55" s="21">
        <f t="shared" si="0"/>
        <v>0</v>
      </c>
    </row>
    <row r="56" spans="1:8" ht="15" x14ac:dyDescent="0.25">
      <c r="A56" s="29">
        <v>57835</v>
      </c>
      <c r="B56" s="30" t="s">
        <v>50</v>
      </c>
      <c r="C56" s="31">
        <v>2500</v>
      </c>
      <c r="D56" s="32"/>
      <c r="E56" s="33"/>
      <c r="F56" s="33" t="s">
        <v>68</v>
      </c>
      <c r="G56" s="266">
        <v>57835</v>
      </c>
      <c r="H56" s="21">
        <f t="shared" si="0"/>
        <v>0</v>
      </c>
    </row>
    <row r="57" spans="1:8" ht="15" x14ac:dyDescent="0.25">
      <c r="A57" s="29">
        <v>57836</v>
      </c>
      <c r="B57" s="30" t="s">
        <v>25</v>
      </c>
      <c r="C57" s="31">
        <v>500</v>
      </c>
      <c r="D57" s="32"/>
      <c r="E57" s="33"/>
      <c r="F57" s="33" t="s">
        <v>67</v>
      </c>
      <c r="G57" s="266">
        <v>57836</v>
      </c>
      <c r="H57" s="21">
        <f t="shared" si="0"/>
        <v>0</v>
      </c>
    </row>
    <row r="58" spans="1:8" ht="15" x14ac:dyDescent="0.25">
      <c r="A58" s="29">
        <v>57839</v>
      </c>
      <c r="B58" s="30" t="s">
        <v>60</v>
      </c>
      <c r="C58" s="31">
        <v>1550</v>
      </c>
      <c r="D58" s="32"/>
      <c r="E58" s="33"/>
      <c r="F58" s="33" t="s">
        <v>68</v>
      </c>
      <c r="G58" s="266">
        <v>57839</v>
      </c>
      <c r="H58" s="21">
        <f t="shared" si="0"/>
        <v>0</v>
      </c>
    </row>
    <row r="59" spans="1:8" ht="15" x14ac:dyDescent="0.25">
      <c r="A59" s="29">
        <v>57840</v>
      </c>
      <c r="B59" s="30" t="s">
        <v>332</v>
      </c>
      <c r="C59" s="31">
        <v>900</v>
      </c>
      <c r="D59" s="32"/>
      <c r="E59" s="33"/>
      <c r="F59" s="33" t="s">
        <v>68</v>
      </c>
      <c r="G59" s="266">
        <v>57840</v>
      </c>
      <c r="H59" s="21">
        <f t="shared" si="0"/>
        <v>0</v>
      </c>
    </row>
    <row r="60" spans="1:8" ht="15" x14ac:dyDescent="0.25">
      <c r="A60" s="29">
        <v>57841</v>
      </c>
      <c r="B60" s="30" t="s">
        <v>333</v>
      </c>
      <c r="C60" s="31">
        <v>2000</v>
      </c>
      <c r="D60" s="32"/>
      <c r="E60" s="33"/>
      <c r="F60" s="33" t="s">
        <v>68</v>
      </c>
      <c r="G60" s="266">
        <v>57841</v>
      </c>
      <c r="H60" s="21">
        <f t="shared" si="0"/>
        <v>0</v>
      </c>
    </row>
    <row r="61" spans="1:8" ht="15" x14ac:dyDescent="0.25">
      <c r="A61" s="29">
        <v>57844</v>
      </c>
      <c r="B61" s="30" t="s">
        <v>334</v>
      </c>
      <c r="C61" s="31">
        <v>1500</v>
      </c>
      <c r="D61" s="32"/>
      <c r="E61" s="33"/>
      <c r="F61" s="33" t="s">
        <v>68</v>
      </c>
      <c r="G61" s="266">
        <v>57844</v>
      </c>
      <c r="H61" s="21">
        <f t="shared" si="0"/>
        <v>0</v>
      </c>
    </row>
    <row r="62" spans="1:8" ht="15" x14ac:dyDescent="0.25">
      <c r="A62" s="29">
        <v>57845</v>
      </c>
      <c r="B62" s="30" t="s">
        <v>117</v>
      </c>
      <c r="C62" s="31">
        <v>2000</v>
      </c>
      <c r="D62" s="32"/>
      <c r="E62" s="33"/>
      <c r="F62" s="33" t="s">
        <v>68</v>
      </c>
      <c r="G62" s="266">
        <v>57845</v>
      </c>
      <c r="H62" s="21">
        <f t="shared" si="0"/>
        <v>0</v>
      </c>
    </row>
    <row r="63" spans="1:8" ht="15" x14ac:dyDescent="0.25">
      <c r="A63" s="29">
        <v>57846</v>
      </c>
      <c r="B63" s="30" t="s">
        <v>118</v>
      </c>
      <c r="C63" s="31">
        <v>2600</v>
      </c>
      <c r="D63" s="32"/>
      <c r="E63" s="33"/>
      <c r="F63" s="33" t="s">
        <v>68</v>
      </c>
      <c r="G63" s="266">
        <v>57846</v>
      </c>
      <c r="H63" s="21">
        <f t="shared" si="0"/>
        <v>0</v>
      </c>
    </row>
    <row r="64" spans="1:8" ht="15" x14ac:dyDescent="0.25">
      <c r="A64" s="29">
        <v>57847</v>
      </c>
      <c r="B64" s="30" t="s">
        <v>335</v>
      </c>
      <c r="C64" s="31">
        <v>1400</v>
      </c>
      <c r="D64" s="32">
        <v>1400</v>
      </c>
      <c r="E64" s="33"/>
      <c r="F64" s="33" t="s">
        <v>68</v>
      </c>
      <c r="G64" s="266">
        <v>57847</v>
      </c>
      <c r="H64" s="21">
        <f t="shared" si="0"/>
        <v>0</v>
      </c>
    </row>
    <row r="65" spans="1:8" ht="15" x14ac:dyDescent="0.25">
      <c r="A65" s="29">
        <v>57848</v>
      </c>
      <c r="B65" s="30" t="s">
        <v>336</v>
      </c>
      <c r="C65" s="31">
        <v>29340</v>
      </c>
      <c r="D65" s="32"/>
      <c r="E65" s="33"/>
      <c r="F65" s="33" t="s">
        <v>68</v>
      </c>
      <c r="G65" s="266">
        <v>57848</v>
      </c>
      <c r="H65" s="21">
        <f t="shared" ref="H65:H91" si="1">G65-A65</f>
        <v>0</v>
      </c>
    </row>
    <row r="66" spans="1:8" ht="15" x14ac:dyDescent="0.25">
      <c r="A66" s="29">
        <v>57850</v>
      </c>
      <c r="B66" s="30" t="s">
        <v>392</v>
      </c>
      <c r="C66" s="31">
        <v>3550</v>
      </c>
      <c r="D66" s="32"/>
      <c r="E66" s="33"/>
      <c r="F66" s="33" t="s">
        <v>68</v>
      </c>
      <c r="G66" s="266">
        <v>57850</v>
      </c>
      <c r="H66" s="21">
        <f t="shared" si="1"/>
        <v>0</v>
      </c>
    </row>
    <row r="67" spans="1:8" ht="15" x14ac:dyDescent="0.25">
      <c r="A67" s="29">
        <v>57851</v>
      </c>
      <c r="B67" s="30" t="s">
        <v>475</v>
      </c>
      <c r="C67" s="31">
        <v>1560</v>
      </c>
      <c r="D67" s="32"/>
      <c r="E67" s="33"/>
      <c r="F67" s="33" t="s">
        <v>68</v>
      </c>
      <c r="G67" s="267">
        <v>57851</v>
      </c>
      <c r="H67" s="21">
        <f t="shared" si="1"/>
        <v>0</v>
      </c>
    </row>
    <row r="68" spans="1:8" ht="15" x14ac:dyDescent="0.25">
      <c r="A68" s="29">
        <v>61802</v>
      </c>
      <c r="B68" s="30" t="s">
        <v>337</v>
      </c>
      <c r="C68" s="31">
        <v>1200</v>
      </c>
      <c r="D68" s="32"/>
      <c r="E68" s="33"/>
      <c r="F68" s="33" t="s">
        <v>67</v>
      </c>
      <c r="G68" s="266">
        <v>61802</v>
      </c>
      <c r="H68" s="21">
        <f t="shared" si="1"/>
        <v>0</v>
      </c>
    </row>
    <row r="69" spans="1:8" ht="15" x14ac:dyDescent="0.25">
      <c r="A69" s="29">
        <v>61804</v>
      </c>
      <c r="B69" s="30" t="s">
        <v>338</v>
      </c>
      <c r="C69" s="31">
        <v>1300</v>
      </c>
      <c r="D69" s="32"/>
      <c r="E69" s="33"/>
      <c r="F69" s="33" t="s">
        <v>68</v>
      </c>
      <c r="G69" s="266">
        <v>61804</v>
      </c>
      <c r="H69" s="21">
        <f t="shared" si="1"/>
        <v>0</v>
      </c>
    </row>
    <row r="70" spans="1:8" ht="15" x14ac:dyDescent="0.25">
      <c r="A70" s="29">
        <v>61805</v>
      </c>
      <c r="B70" s="30" t="s">
        <v>393</v>
      </c>
      <c r="C70" s="31">
        <v>2000</v>
      </c>
      <c r="D70" s="32"/>
      <c r="E70" s="33"/>
      <c r="F70" s="33" t="s">
        <v>68</v>
      </c>
      <c r="G70" s="266">
        <v>61805</v>
      </c>
      <c r="H70" s="21">
        <f t="shared" si="1"/>
        <v>0</v>
      </c>
    </row>
    <row r="71" spans="1:8" ht="15" x14ac:dyDescent="0.25">
      <c r="A71" s="29">
        <v>68802</v>
      </c>
      <c r="B71" s="30" t="s">
        <v>339</v>
      </c>
      <c r="C71" s="31">
        <v>1200</v>
      </c>
      <c r="D71" s="32"/>
      <c r="E71" s="33"/>
      <c r="F71" s="33" t="s">
        <v>68</v>
      </c>
      <c r="G71" s="266">
        <v>68802</v>
      </c>
      <c r="H71" s="21">
        <f t="shared" si="1"/>
        <v>0</v>
      </c>
    </row>
    <row r="72" spans="1:8" ht="15" x14ac:dyDescent="0.25">
      <c r="A72" s="29">
        <v>68803</v>
      </c>
      <c r="B72" s="30" t="s">
        <v>340</v>
      </c>
      <c r="C72" s="31">
        <v>3900</v>
      </c>
      <c r="D72" s="32"/>
      <c r="E72" s="33"/>
      <c r="F72" s="33" t="s">
        <v>68</v>
      </c>
      <c r="G72" s="266">
        <v>68803</v>
      </c>
      <c r="H72" s="21">
        <f t="shared" si="1"/>
        <v>0</v>
      </c>
    </row>
    <row r="73" spans="1:8" ht="15" x14ac:dyDescent="0.25">
      <c r="A73" s="29">
        <v>70801</v>
      </c>
      <c r="B73" s="30" t="s">
        <v>51</v>
      </c>
      <c r="C73" s="31">
        <v>3000</v>
      </c>
      <c r="D73" s="32"/>
      <c r="E73" s="33"/>
      <c r="F73" s="33" t="s">
        <v>67</v>
      </c>
      <c r="G73" s="266">
        <v>70801</v>
      </c>
      <c r="H73" s="21">
        <f t="shared" si="1"/>
        <v>0</v>
      </c>
    </row>
    <row r="74" spans="1:8" ht="15" x14ac:dyDescent="0.25">
      <c r="A74" s="29">
        <v>71801</v>
      </c>
      <c r="B74" s="30" t="s">
        <v>86</v>
      </c>
      <c r="C74" s="31">
        <v>1300</v>
      </c>
      <c r="D74" s="32"/>
      <c r="E74" s="33"/>
      <c r="F74" s="33" t="s">
        <v>67</v>
      </c>
      <c r="G74" s="266">
        <v>71801</v>
      </c>
      <c r="H74" s="21">
        <f t="shared" si="1"/>
        <v>0</v>
      </c>
    </row>
    <row r="75" spans="1:8" ht="15" x14ac:dyDescent="0.25">
      <c r="A75" s="29">
        <v>71803</v>
      </c>
      <c r="B75" s="30" t="s">
        <v>341</v>
      </c>
      <c r="C75" s="31">
        <v>800</v>
      </c>
      <c r="D75" s="32"/>
      <c r="E75" s="33"/>
      <c r="F75" s="33" t="s">
        <v>67</v>
      </c>
      <c r="G75" s="266">
        <v>71803</v>
      </c>
      <c r="H75" s="21">
        <f t="shared" si="1"/>
        <v>0</v>
      </c>
    </row>
    <row r="76" spans="1:8" ht="15" x14ac:dyDescent="0.25">
      <c r="A76" s="29">
        <v>71804</v>
      </c>
      <c r="B76" s="30" t="s">
        <v>26</v>
      </c>
      <c r="C76" s="31">
        <v>500</v>
      </c>
      <c r="D76" s="32"/>
      <c r="E76" s="33"/>
      <c r="F76" s="33" t="s">
        <v>67</v>
      </c>
      <c r="G76" s="266">
        <v>71804</v>
      </c>
      <c r="H76" s="21">
        <f t="shared" si="1"/>
        <v>0</v>
      </c>
    </row>
    <row r="77" spans="1:8" ht="15" x14ac:dyDescent="0.25">
      <c r="A77" s="29">
        <v>71806</v>
      </c>
      <c r="B77" s="30" t="s">
        <v>27</v>
      </c>
      <c r="C77" s="31">
        <v>4500</v>
      </c>
      <c r="D77" s="32"/>
      <c r="E77" s="33"/>
      <c r="F77" s="33" t="s">
        <v>67</v>
      </c>
      <c r="G77" s="266">
        <v>71806</v>
      </c>
      <c r="H77" s="21">
        <f t="shared" si="1"/>
        <v>0</v>
      </c>
    </row>
    <row r="78" spans="1:8" ht="15" x14ac:dyDescent="0.25">
      <c r="A78" s="29">
        <v>71807</v>
      </c>
      <c r="B78" s="30" t="s">
        <v>65</v>
      </c>
      <c r="C78" s="31">
        <v>672</v>
      </c>
      <c r="D78" s="32"/>
      <c r="E78" s="33"/>
      <c r="F78" s="33" t="s">
        <v>68</v>
      </c>
      <c r="G78" s="266">
        <v>71807</v>
      </c>
      <c r="H78" s="21">
        <f t="shared" si="1"/>
        <v>0</v>
      </c>
    </row>
    <row r="79" spans="1:8" ht="15" x14ac:dyDescent="0.25">
      <c r="A79" s="29">
        <v>71809</v>
      </c>
      <c r="B79" s="30" t="s">
        <v>342</v>
      </c>
      <c r="C79" s="31">
        <v>1240</v>
      </c>
      <c r="D79" s="32"/>
      <c r="E79" s="33"/>
      <c r="F79" s="33" t="s">
        <v>67</v>
      </c>
      <c r="G79" s="266">
        <v>71809</v>
      </c>
      <c r="H79" s="21">
        <f t="shared" si="1"/>
        <v>0</v>
      </c>
    </row>
    <row r="80" spans="1:8" ht="15" x14ac:dyDescent="0.25">
      <c r="A80" s="29">
        <v>71810</v>
      </c>
      <c r="B80" s="30" t="s">
        <v>343</v>
      </c>
      <c r="C80" s="31">
        <v>625</v>
      </c>
      <c r="D80" s="32"/>
      <c r="E80" s="33"/>
      <c r="F80" s="33" t="s">
        <v>68</v>
      </c>
      <c r="G80" s="266">
        <v>71810</v>
      </c>
      <c r="H80" s="21">
        <f t="shared" si="1"/>
        <v>0</v>
      </c>
    </row>
    <row r="81" spans="1:8" ht="15" x14ac:dyDescent="0.25">
      <c r="A81" s="29">
        <v>72801</v>
      </c>
      <c r="B81" s="30" t="s">
        <v>99</v>
      </c>
      <c r="C81" s="31">
        <v>10000</v>
      </c>
      <c r="D81" s="32"/>
      <c r="E81" s="33"/>
      <c r="F81" s="33" t="s">
        <v>67</v>
      </c>
      <c r="G81" s="266">
        <v>72801</v>
      </c>
      <c r="H81" s="21">
        <f t="shared" si="1"/>
        <v>0</v>
      </c>
    </row>
    <row r="82" spans="1:8" ht="15" x14ac:dyDescent="0.25">
      <c r="A82" s="29">
        <v>72802</v>
      </c>
      <c r="B82" s="30" t="s">
        <v>344</v>
      </c>
      <c r="C82" s="31">
        <v>600</v>
      </c>
      <c r="D82" s="32"/>
      <c r="E82" s="33"/>
      <c r="F82" s="33" t="s">
        <v>67</v>
      </c>
      <c r="G82" s="266">
        <v>72802</v>
      </c>
      <c r="H82" s="21">
        <f t="shared" si="1"/>
        <v>0</v>
      </c>
    </row>
    <row r="83" spans="1:8" ht="15" x14ac:dyDescent="0.25">
      <c r="A83" s="29">
        <v>84802</v>
      </c>
      <c r="B83" s="30" t="s">
        <v>28</v>
      </c>
      <c r="C83" s="31">
        <v>2254</v>
      </c>
      <c r="D83" s="32"/>
      <c r="E83" s="33"/>
      <c r="F83" s="33" t="s">
        <v>67</v>
      </c>
      <c r="G83" s="266">
        <v>84802</v>
      </c>
      <c r="H83" s="21">
        <f t="shared" si="1"/>
        <v>0</v>
      </c>
    </row>
    <row r="84" spans="1:8" ht="15" x14ac:dyDescent="0.25">
      <c r="A84" s="29">
        <v>84804</v>
      </c>
      <c r="B84" s="30" t="s">
        <v>66</v>
      </c>
      <c r="C84" s="31">
        <v>600</v>
      </c>
      <c r="D84" s="32"/>
      <c r="E84" s="33"/>
      <c r="F84" s="33" t="s">
        <v>68</v>
      </c>
      <c r="G84" s="266">
        <v>84804</v>
      </c>
      <c r="H84" s="21">
        <f t="shared" si="1"/>
        <v>0</v>
      </c>
    </row>
    <row r="85" spans="1:8" ht="15" x14ac:dyDescent="0.25">
      <c r="A85" s="29">
        <v>92801</v>
      </c>
      <c r="B85" s="30" t="s">
        <v>29</v>
      </c>
      <c r="C85" s="31">
        <v>500</v>
      </c>
      <c r="D85" s="32"/>
      <c r="E85" s="33"/>
      <c r="F85" s="33" t="s">
        <v>67</v>
      </c>
      <c r="G85" s="266">
        <v>92801</v>
      </c>
      <c r="H85" s="21">
        <f t="shared" si="1"/>
        <v>0</v>
      </c>
    </row>
    <row r="86" spans="1:8" ht="15" x14ac:dyDescent="0.25">
      <c r="A86" s="29">
        <v>101802</v>
      </c>
      <c r="B86" s="30" t="s">
        <v>52</v>
      </c>
      <c r="C86" s="31">
        <v>1750</v>
      </c>
      <c r="D86" s="32">
        <v>1750</v>
      </c>
      <c r="E86" s="33"/>
      <c r="F86" s="33" t="s">
        <v>68</v>
      </c>
      <c r="G86" s="266">
        <v>101802</v>
      </c>
      <c r="H86" s="21">
        <f t="shared" si="1"/>
        <v>0</v>
      </c>
    </row>
    <row r="87" spans="1:8" ht="15" x14ac:dyDescent="0.25">
      <c r="A87" s="29">
        <v>101803</v>
      </c>
      <c r="B87" s="30" t="s">
        <v>93</v>
      </c>
      <c r="C87" s="31">
        <v>1128</v>
      </c>
      <c r="D87" s="32"/>
      <c r="E87" s="33"/>
      <c r="F87" s="33" t="s">
        <v>67</v>
      </c>
      <c r="G87" s="266">
        <v>101803</v>
      </c>
      <c r="H87" s="21">
        <f t="shared" si="1"/>
        <v>0</v>
      </c>
    </row>
    <row r="88" spans="1:8" ht="15" x14ac:dyDescent="0.25">
      <c r="A88" s="29">
        <v>101804</v>
      </c>
      <c r="B88" s="30" t="s">
        <v>7</v>
      </c>
      <c r="C88" s="31">
        <v>1450</v>
      </c>
      <c r="D88" s="32"/>
      <c r="E88" s="33"/>
      <c r="F88" s="33" t="s">
        <v>68</v>
      </c>
      <c r="G88" s="266">
        <v>101804</v>
      </c>
      <c r="H88" s="21">
        <f t="shared" si="1"/>
        <v>0</v>
      </c>
    </row>
    <row r="89" spans="1:8" ht="15" x14ac:dyDescent="0.25">
      <c r="A89" s="29">
        <v>101806</v>
      </c>
      <c r="B89" s="30" t="s">
        <v>483</v>
      </c>
      <c r="C89" s="31">
        <v>1330</v>
      </c>
      <c r="D89" s="32"/>
      <c r="E89" s="33"/>
      <c r="F89" s="33" t="s">
        <v>67</v>
      </c>
      <c r="G89" s="266">
        <v>101806</v>
      </c>
      <c r="H89" s="21">
        <f t="shared" si="1"/>
        <v>0</v>
      </c>
    </row>
    <row r="90" spans="1:8" ht="15" x14ac:dyDescent="0.25">
      <c r="A90" s="29">
        <v>101807</v>
      </c>
      <c r="B90" s="30" t="s">
        <v>8</v>
      </c>
      <c r="C90" s="31">
        <v>138</v>
      </c>
      <c r="D90" s="32"/>
      <c r="E90" s="33"/>
      <c r="F90" s="33" t="s">
        <v>68</v>
      </c>
      <c r="G90" s="266">
        <v>101807</v>
      </c>
      <c r="H90" s="21">
        <f t="shared" si="1"/>
        <v>0</v>
      </c>
    </row>
    <row r="91" spans="1:8" ht="15" x14ac:dyDescent="0.25">
      <c r="A91" s="29">
        <v>101810</v>
      </c>
      <c r="B91" s="30" t="s">
        <v>53</v>
      </c>
      <c r="C91" s="31">
        <v>750</v>
      </c>
      <c r="D91" s="32"/>
      <c r="E91" s="33">
        <v>1050</v>
      </c>
      <c r="F91" s="33" t="s">
        <v>67</v>
      </c>
      <c r="G91" s="266">
        <v>101810</v>
      </c>
      <c r="H91" s="21">
        <f t="shared" si="1"/>
        <v>0</v>
      </c>
    </row>
    <row r="92" spans="1:8" ht="15" x14ac:dyDescent="0.25">
      <c r="A92" s="29">
        <v>101811</v>
      </c>
      <c r="B92" s="30" t="s">
        <v>347</v>
      </c>
      <c r="C92" s="31">
        <v>1000</v>
      </c>
      <c r="D92" s="32"/>
      <c r="E92" s="33"/>
      <c r="F92" s="33" t="s">
        <v>68</v>
      </c>
      <c r="G92" s="266">
        <v>101811</v>
      </c>
      <c r="H92" s="21">
        <f>G92-A92</f>
        <v>0</v>
      </c>
    </row>
    <row r="93" spans="1:8" ht="15" x14ac:dyDescent="0.25">
      <c r="A93" s="29">
        <v>101814</v>
      </c>
      <c r="B93" s="30" t="s">
        <v>385</v>
      </c>
      <c r="C93" s="31">
        <v>2500</v>
      </c>
      <c r="D93" s="32"/>
      <c r="E93" s="33"/>
      <c r="F93" s="33" t="s">
        <v>67</v>
      </c>
      <c r="G93" s="266">
        <v>101814</v>
      </c>
      <c r="H93" s="21">
        <f>G93-A93</f>
        <v>0</v>
      </c>
    </row>
    <row r="94" spans="1:8" ht="15" x14ac:dyDescent="0.25">
      <c r="A94" s="29">
        <v>101815</v>
      </c>
      <c r="B94" s="30" t="s">
        <v>54</v>
      </c>
      <c r="C94" s="31">
        <v>600</v>
      </c>
      <c r="D94" s="32"/>
      <c r="E94" s="33"/>
      <c r="F94" s="33" t="s">
        <v>67</v>
      </c>
      <c r="G94" s="266">
        <v>101815</v>
      </c>
      <c r="H94" s="21">
        <f>G94-A94</f>
        <v>0</v>
      </c>
    </row>
    <row r="95" spans="1:8" ht="15" x14ac:dyDescent="0.25">
      <c r="A95" s="29">
        <v>101819</v>
      </c>
      <c r="B95" s="30" t="s">
        <v>9</v>
      </c>
      <c r="C95" s="31">
        <v>1500</v>
      </c>
      <c r="D95" s="32"/>
      <c r="E95" s="33"/>
      <c r="F95" s="33" t="s">
        <v>68</v>
      </c>
      <c r="G95" s="266">
        <v>101819</v>
      </c>
      <c r="H95" s="21">
        <f t="shared" ref="H95:H157" si="2">G95-A95</f>
        <v>0</v>
      </c>
    </row>
    <row r="96" spans="1:8" ht="15" x14ac:dyDescent="0.25">
      <c r="A96" s="29">
        <v>101821</v>
      </c>
      <c r="B96" s="30" t="s">
        <v>10</v>
      </c>
      <c r="C96" s="31">
        <v>450</v>
      </c>
      <c r="D96" s="32"/>
      <c r="E96" s="33"/>
      <c r="F96" s="33" t="s">
        <v>68</v>
      </c>
      <c r="G96" s="266">
        <v>101821</v>
      </c>
      <c r="H96" s="21">
        <f t="shared" si="2"/>
        <v>0</v>
      </c>
    </row>
    <row r="97" spans="1:8" ht="15" x14ac:dyDescent="0.25">
      <c r="A97" s="29">
        <v>101828</v>
      </c>
      <c r="B97" s="30" t="s">
        <v>11</v>
      </c>
      <c r="C97" s="31">
        <v>2400</v>
      </c>
      <c r="D97" s="32"/>
      <c r="E97" s="33"/>
      <c r="F97" s="33" t="s">
        <v>68</v>
      </c>
      <c r="G97" s="266">
        <v>101828</v>
      </c>
      <c r="H97" s="21">
        <f t="shared" si="2"/>
        <v>0</v>
      </c>
    </row>
    <row r="98" spans="1:8" ht="15" x14ac:dyDescent="0.25">
      <c r="A98" s="29">
        <v>101837</v>
      </c>
      <c r="B98" s="30" t="s">
        <v>13</v>
      </c>
      <c r="C98" s="31">
        <v>750</v>
      </c>
      <c r="D98" s="32"/>
      <c r="E98" s="33"/>
      <c r="F98" s="33" t="s">
        <v>67</v>
      </c>
      <c r="G98" s="266">
        <v>101837</v>
      </c>
      <c r="H98" s="21">
        <f t="shared" si="2"/>
        <v>0</v>
      </c>
    </row>
    <row r="99" spans="1:8" ht="15" x14ac:dyDescent="0.25">
      <c r="A99" s="29">
        <v>101838</v>
      </c>
      <c r="B99" s="30" t="s">
        <v>445</v>
      </c>
      <c r="C99" s="31">
        <v>4250</v>
      </c>
      <c r="D99" s="32"/>
      <c r="E99" s="33"/>
      <c r="F99" s="33" t="s">
        <v>68</v>
      </c>
      <c r="G99" s="266">
        <v>101838</v>
      </c>
      <c r="H99" s="21">
        <f t="shared" si="2"/>
        <v>0</v>
      </c>
    </row>
    <row r="100" spans="1:8" ht="15" x14ac:dyDescent="0.25">
      <c r="A100" s="29">
        <v>101840</v>
      </c>
      <c r="B100" s="30" t="s">
        <v>30</v>
      </c>
      <c r="C100" s="31">
        <v>700</v>
      </c>
      <c r="D100" s="32"/>
      <c r="E100" s="33"/>
      <c r="F100" s="33" t="s">
        <v>67</v>
      </c>
      <c r="G100" s="266">
        <v>101840</v>
      </c>
      <c r="H100" s="21">
        <f t="shared" si="2"/>
        <v>0</v>
      </c>
    </row>
    <row r="101" spans="1:8" ht="15" x14ac:dyDescent="0.25">
      <c r="A101" s="29">
        <v>101842</v>
      </c>
      <c r="B101" s="30" t="s">
        <v>31</v>
      </c>
      <c r="C101" s="31">
        <v>700</v>
      </c>
      <c r="D101" s="32"/>
      <c r="E101" s="33"/>
      <c r="F101" s="33" t="s">
        <v>67</v>
      </c>
      <c r="G101" s="266">
        <v>101842</v>
      </c>
      <c r="H101" s="21">
        <f t="shared" si="2"/>
        <v>0</v>
      </c>
    </row>
    <row r="102" spans="1:8" ht="15" x14ac:dyDescent="0.25">
      <c r="A102" s="29">
        <v>101845</v>
      </c>
      <c r="B102" s="30" t="s">
        <v>386</v>
      </c>
      <c r="C102" s="31">
        <v>12500</v>
      </c>
      <c r="D102" s="32"/>
      <c r="E102" s="33"/>
      <c r="F102" s="33" t="s">
        <v>67</v>
      </c>
      <c r="G102" s="266">
        <v>101845</v>
      </c>
      <c r="H102" s="21">
        <f t="shared" si="2"/>
        <v>0</v>
      </c>
    </row>
    <row r="103" spans="1:8" ht="15" x14ac:dyDescent="0.25">
      <c r="A103" s="29">
        <v>101846</v>
      </c>
      <c r="B103" s="30" t="s">
        <v>378</v>
      </c>
      <c r="C103" s="31">
        <v>7000</v>
      </c>
      <c r="D103" s="32"/>
      <c r="E103" s="33"/>
      <c r="F103" s="33" t="s">
        <v>67</v>
      </c>
      <c r="G103" s="266">
        <v>101846</v>
      </c>
      <c r="H103" s="21">
        <f t="shared" si="2"/>
        <v>0</v>
      </c>
    </row>
    <row r="104" spans="1:8" ht="15" x14ac:dyDescent="0.25">
      <c r="A104" s="29">
        <v>101847</v>
      </c>
      <c r="B104" s="30" t="s">
        <v>33</v>
      </c>
      <c r="C104" s="31">
        <v>650</v>
      </c>
      <c r="D104" s="32"/>
      <c r="E104" s="33"/>
      <c r="F104" s="33" t="s">
        <v>67</v>
      </c>
      <c r="G104" s="266">
        <v>101847</v>
      </c>
      <c r="H104" s="21">
        <f t="shared" si="2"/>
        <v>0</v>
      </c>
    </row>
    <row r="105" spans="1:8" ht="15" x14ac:dyDescent="0.25">
      <c r="A105" s="29">
        <v>101849</v>
      </c>
      <c r="B105" s="30" t="s">
        <v>15</v>
      </c>
      <c r="C105" s="31">
        <v>1300</v>
      </c>
      <c r="D105" s="32"/>
      <c r="E105" s="33"/>
      <c r="F105" s="33" t="s">
        <v>67</v>
      </c>
      <c r="G105" s="266">
        <v>101849</v>
      </c>
      <c r="H105" s="21">
        <f t="shared" si="2"/>
        <v>0</v>
      </c>
    </row>
    <row r="106" spans="1:8" ht="15" x14ac:dyDescent="0.25">
      <c r="A106" s="29">
        <v>101853</v>
      </c>
      <c r="B106" s="30" t="s">
        <v>100</v>
      </c>
      <c r="C106" s="31">
        <v>2500</v>
      </c>
      <c r="D106" s="32"/>
      <c r="E106" s="33"/>
      <c r="F106" s="33" t="s">
        <v>68</v>
      </c>
      <c r="G106" s="266">
        <v>101853</v>
      </c>
      <c r="H106" s="21">
        <f t="shared" si="2"/>
        <v>0</v>
      </c>
    </row>
    <row r="107" spans="1:8" ht="15" x14ac:dyDescent="0.25">
      <c r="A107" s="29">
        <v>101855</v>
      </c>
      <c r="B107" s="30" t="s">
        <v>2</v>
      </c>
      <c r="C107" s="31">
        <v>500</v>
      </c>
      <c r="D107" s="32"/>
      <c r="E107" s="33"/>
      <c r="F107" s="33" t="s">
        <v>68</v>
      </c>
      <c r="G107" s="266">
        <v>101855</v>
      </c>
      <c r="H107" s="21">
        <f t="shared" si="2"/>
        <v>0</v>
      </c>
    </row>
    <row r="108" spans="1:8" ht="15" x14ac:dyDescent="0.25">
      <c r="A108" s="29">
        <v>101856</v>
      </c>
      <c r="B108" s="30" t="s">
        <v>34</v>
      </c>
      <c r="C108" s="31">
        <v>750</v>
      </c>
      <c r="D108" s="32"/>
      <c r="E108" s="33"/>
      <c r="F108" s="33" t="s">
        <v>68</v>
      </c>
      <c r="G108" s="266">
        <v>101856</v>
      </c>
      <c r="H108" s="21">
        <f t="shared" si="2"/>
        <v>0</v>
      </c>
    </row>
    <row r="109" spans="1:8" ht="15" x14ac:dyDescent="0.25">
      <c r="A109" s="29">
        <v>101858</v>
      </c>
      <c r="B109" s="30" t="s">
        <v>61</v>
      </c>
      <c r="C109" s="31">
        <v>7000</v>
      </c>
      <c r="D109" s="32"/>
      <c r="E109" s="33"/>
      <c r="F109" s="33" t="s">
        <v>67</v>
      </c>
      <c r="G109" s="266">
        <v>101858</v>
      </c>
      <c r="H109" s="21">
        <f t="shared" si="2"/>
        <v>0</v>
      </c>
    </row>
    <row r="110" spans="1:8" ht="15" x14ac:dyDescent="0.25">
      <c r="A110" s="29">
        <v>101859</v>
      </c>
      <c r="B110" s="30" t="s">
        <v>351</v>
      </c>
      <c r="C110" s="31">
        <v>818</v>
      </c>
      <c r="D110" s="32"/>
      <c r="E110" s="33"/>
      <c r="F110" s="33" t="s">
        <v>68</v>
      </c>
      <c r="G110" s="266">
        <v>101859</v>
      </c>
      <c r="H110" s="21">
        <f t="shared" si="2"/>
        <v>0</v>
      </c>
    </row>
    <row r="111" spans="1:8" ht="15" x14ac:dyDescent="0.25">
      <c r="A111" s="29">
        <v>101861</v>
      </c>
      <c r="B111" s="30" t="s">
        <v>382</v>
      </c>
      <c r="C111" s="31">
        <v>2000</v>
      </c>
      <c r="D111" s="32"/>
      <c r="E111" s="33"/>
      <c r="F111" s="33" t="s">
        <v>68</v>
      </c>
      <c r="G111" s="266">
        <v>101861</v>
      </c>
      <c r="H111" s="21">
        <f t="shared" si="2"/>
        <v>0</v>
      </c>
    </row>
    <row r="112" spans="1:8" ht="15" x14ac:dyDescent="0.25">
      <c r="A112" s="29">
        <v>101862</v>
      </c>
      <c r="B112" s="30" t="s">
        <v>353</v>
      </c>
      <c r="C112" s="31">
        <v>6000</v>
      </c>
      <c r="D112" s="32"/>
      <c r="E112" s="33"/>
      <c r="F112" s="33" t="s">
        <v>67</v>
      </c>
      <c r="G112" s="266">
        <v>101862</v>
      </c>
      <c r="H112" s="21">
        <f t="shared" si="2"/>
        <v>0</v>
      </c>
    </row>
    <row r="113" spans="1:8" ht="15" x14ac:dyDescent="0.25">
      <c r="A113" s="29">
        <v>101864</v>
      </c>
      <c r="B113" s="30" t="s">
        <v>354</v>
      </c>
      <c r="C113" s="31">
        <v>1080</v>
      </c>
      <c r="D113" s="32"/>
      <c r="E113" s="33"/>
      <c r="F113" s="33" t="s">
        <v>68</v>
      </c>
      <c r="G113" s="266">
        <v>101864</v>
      </c>
      <c r="H113" s="21">
        <f t="shared" si="2"/>
        <v>0</v>
      </c>
    </row>
    <row r="114" spans="1:8" ht="15" x14ac:dyDescent="0.25">
      <c r="A114" s="29">
        <v>101868</v>
      </c>
      <c r="B114" s="30" t="s">
        <v>355</v>
      </c>
      <c r="C114" s="31">
        <v>800</v>
      </c>
      <c r="D114" s="32"/>
      <c r="E114" s="33"/>
      <c r="F114" s="33" t="s">
        <v>68</v>
      </c>
      <c r="G114" s="266">
        <v>101868</v>
      </c>
      <c r="H114" s="21">
        <f t="shared" si="2"/>
        <v>0</v>
      </c>
    </row>
    <row r="115" spans="1:8" ht="15" x14ac:dyDescent="0.25">
      <c r="A115" s="29">
        <v>101870</v>
      </c>
      <c r="B115" s="30" t="s">
        <v>373</v>
      </c>
      <c r="C115" s="31">
        <v>1680</v>
      </c>
      <c r="D115" s="32"/>
      <c r="E115" s="33"/>
      <c r="F115" s="33" t="s">
        <v>68</v>
      </c>
      <c r="G115" s="266">
        <v>101870</v>
      </c>
      <c r="H115" s="21">
        <f t="shared" si="2"/>
        <v>0</v>
      </c>
    </row>
    <row r="116" spans="1:8" ht="15" x14ac:dyDescent="0.25">
      <c r="A116" s="29">
        <v>101871</v>
      </c>
      <c r="B116" s="30" t="s">
        <v>391</v>
      </c>
      <c r="C116" s="31">
        <v>540</v>
      </c>
      <c r="D116" s="32"/>
      <c r="E116" s="33"/>
      <c r="F116" s="33" t="s">
        <v>68</v>
      </c>
      <c r="G116" s="266">
        <v>101871</v>
      </c>
      <c r="H116" s="21">
        <f t="shared" si="2"/>
        <v>0</v>
      </c>
    </row>
    <row r="117" spans="1:8" ht="15" x14ac:dyDescent="0.25">
      <c r="A117" s="29">
        <v>101872</v>
      </c>
      <c r="B117" s="30" t="s">
        <v>476</v>
      </c>
      <c r="C117" s="31">
        <v>1200</v>
      </c>
      <c r="D117" s="32"/>
      <c r="E117" s="33"/>
      <c r="F117" s="33" t="s">
        <v>68</v>
      </c>
      <c r="G117" s="267">
        <v>101872</v>
      </c>
      <c r="H117" s="21">
        <f t="shared" si="2"/>
        <v>0</v>
      </c>
    </row>
    <row r="118" spans="1:8" ht="15" x14ac:dyDescent="0.25">
      <c r="A118" s="29">
        <v>101873</v>
      </c>
      <c r="B118" s="30" t="s">
        <v>485</v>
      </c>
      <c r="C118" s="31">
        <v>1000</v>
      </c>
      <c r="D118" s="32"/>
      <c r="E118" s="33"/>
      <c r="F118" s="33" t="s">
        <v>68</v>
      </c>
      <c r="G118" s="267">
        <v>101873</v>
      </c>
      <c r="H118" s="21">
        <f t="shared" si="2"/>
        <v>0</v>
      </c>
    </row>
    <row r="119" spans="1:8" ht="15" x14ac:dyDescent="0.25">
      <c r="A119" s="29">
        <v>101874</v>
      </c>
      <c r="B119" s="30" t="s">
        <v>478</v>
      </c>
      <c r="C119" s="31">
        <v>2400</v>
      </c>
      <c r="D119" s="32"/>
      <c r="E119" s="33"/>
      <c r="F119" s="33" t="s">
        <v>68</v>
      </c>
      <c r="G119" s="267">
        <v>101874</v>
      </c>
      <c r="H119" s="21">
        <f t="shared" si="2"/>
        <v>0</v>
      </c>
    </row>
    <row r="120" spans="1:8" ht="15" x14ac:dyDescent="0.25">
      <c r="A120" s="62">
        <v>101875</v>
      </c>
      <c r="B120" s="63" t="s">
        <v>540</v>
      </c>
      <c r="C120" s="32"/>
      <c r="D120" s="32"/>
      <c r="E120" s="67"/>
      <c r="F120" s="33" t="s">
        <v>68</v>
      </c>
      <c r="G120" s="267">
        <v>101875</v>
      </c>
      <c r="H120" s="21">
        <f t="shared" si="2"/>
        <v>0</v>
      </c>
    </row>
    <row r="121" spans="1:8" ht="15" x14ac:dyDescent="0.25">
      <c r="A121" s="62">
        <v>101876</v>
      </c>
      <c r="B121" s="64" t="s">
        <v>541</v>
      </c>
      <c r="C121" s="32"/>
      <c r="D121" s="32"/>
      <c r="E121" s="67"/>
      <c r="F121" s="33" t="s">
        <v>68</v>
      </c>
      <c r="G121" s="267">
        <v>101876</v>
      </c>
      <c r="H121" s="21">
        <f t="shared" si="2"/>
        <v>0</v>
      </c>
    </row>
    <row r="122" spans="1:8" ht="15" x14ac:dyDescent="0.25">
      <c r="A122" s="29">
        <v>101877</v>
      </c>
      <c r="B122" s="30" t="s">
        <v>595</v>
      </c>
      <c r="C122" s="66">
        <v>90000</v>
      </c>
      <c r="D122" s="32"/>
      <c r="E122" s="33"/>
      <c r="F122" s="33" t="s">
        <v>68</v>
      </c>
      <c r="G122" s="61">
        <v>101877</v>
      </c>
      <c r="H122" s="21">
        <f t="shared" si="2"/>
        <v>0</v>
      </c>
    </row>
    <row r="123" spans="1:8" ht="15" x14ac:dyDescent="0.25">
      <c r="A123" s="29">
        <v>101878</v>
      </c>
      <c r="B123" s="30" t="s">
        <v>596</v>
      </c>
      <c r="C123" s="66">
        <v>90000</v>
      </c>
      <c r="D123" s="32"/>
      <c r="E123" s="33"/>
      <c r="F123" s="33" t="s">
        <v>68</v>
      </c>
      <c r="G123" s="61">
        <v>101878</v>
      </c>
      <c r="H123" s="21">
        <f t="shared" si="2"/>
        <v>0</v>
      </c>
    </row>
    <row r="124" spans="1:8" ht="15" x14ac:dyDescent="0.25">
      <c r="A124" s="29">
        <v>105801</v>
      </c>
      <c r="B124" s="30" t="s">
        <v>35</v>
      </c>
      <c r="C124" s="31">
        <v>300</v>
      </c>
      <c r="D124" s="32"/>
      <c r="E124" s="33"/>
      <c r="F124" s="33" t="s">
        <v>67</v>
      </c>
      <c r="G124" s="266">
        <v>105801</v>
      </c>
      <c r="H124" s="21">
        <f t="shared" si="2"/>
        <v>0</v>
      </c>
    </row>
    <row r="125" spans="1:8" ht="15" x14ac:dyDescent="0.25">
      <c r="A125" s="29">
        <v>105802</v>
      </c>
      <c r="B125" s="30" t="s">
        <v>3</v>
      </c>
      <c r="C125" s="31">
        <v>635</v>
      </c>
      <c r="D125" s="32"/>
      <c r="E125" s="33"/>
      <c r="F125" s="33" t="s">
        <v>67</v>
      </c>
      <c r="G125" s="266">
        <v>105802</v>
      </c>
      <c r="H125" s="21">
        <f t="shared" si="2"/>
        <v>0</v>
      </c>
    </row>
    <row r="126" spans="1:8" ht="15" x14ac:dyDescent="0.25">
      <c r="A126" s="29">
        <v>105803</v>
      </c>
      <c r="B126" s="30" t="s">
        <v>374</v>
      </c>
      <c r="C126" s="31">
        <v>220</v>
      </c>
      <c r="D126" s="32"/>
      <c r="E126" s="33"/>
      <c r="F126" s="33" t="s">
        <v>68</v>
      </c>
      <c r="G126" s="266">
        <v>105803</v>
      </c>
      <c r="H126" s="21">
        <f t="shared" si="2"/>
        <v>0</v>
      </c>
    </row>
    <row r="127" spans="1:8" ht="15" x14ac:dyDescent="0.25">
      <c r="A127" s="29">
        <v>108802</v>
      </c>
      <c r="B127" s="30" t="s">
        <v>356</v>
      </c>
      <c r="C127" s="31">
        <v>2500</v>
      </c>
      <c r="D127" s="32"/>
      <c r="E127" s="33"/>
      <c r="F127" s="33" t="s">
        <v>67</v>
      </c>
      <c r="G127" s="266">
        <v>108802</v>
      </c>
      <c r="H127" s="21">
        <f t="shared" si="2"/>
        <v>0</v>
      </c>
    </row>
    <row r="128" spans="1:8" ht="15" x14ac:dyDescent="0.25">
      <c r="A128" s="29">
        <v>108804</v>
      </c>
      <c r="B128" s="30" t="s">
        <v>357</v>
      </c>
      <c r="C128" s="31">
        <v>700</v>
      </c>
      <c r="D128" s="32"/>
      <c r="E128" s="33"/>
      <c r="F128" s="33" t="s">
        <v>67</v>
      </c>
      <c r="G128" s="266">
        <v>108804</v>
      </c>
      <c r="H128" s="21">
        <f t="shared" si="2"/>
        <v>0</v>
      </c>
    </row>
    <row r="129" spans="1:8" ht="15" x14ac:dyDescent="0.25">
      <c r="A129" s="29">
        <v>108807</v>
      </c>
      <c r="B129" s="30" t="s">
        <v>97</v>
      </c>
      <c r="C129" s="31">
        <v>57000</v>
      </c>
      <c r="D129" s="32">
        <v>57000</v>
      </c>
      <c r="E129" s="33"/>
      <c r="F129" s="33" t="s">
        <v>67</v>
      </c>
      <c r="G129" s="266">
        <v>108807</v>
      </c>
      <c r="H129" s="21">
        <f t="shared" si="2"/>
        <v>0</v>
      </c>
    </row>
    <row r="130" spans="1:8" ht="15" x14ac:dyDescent="0.25">
      <c r="A130" s="29">
        <v>108808</v>
      </c>
      <c r="B130" s="30" t="s">
        <v>90</v>
      </c>
      <c r="C130" s="31">
        <v>5750</v>
      </c>
      <c r="D130" s="32">
        <v>5750</v>
      </c>
      <c r="E130" s="33"/>
      <c r="F130" s="33" t="s">
        <v>68</v>
      </c>
      <c r="G130" s="266">
        <v>108808</v>
      </c>
      <c r="H130" s="21">
        <f t="shared" si="2"/>
        <v>0</v>
      </c>
    </row>
    <row r="131" spans="1:8" ht="15" x14ac:dyDescent="0.25">
      <c r="A131" s="29">
        <v>108809</v>
      </c>
      <c r="B131" s="30" t="s">
        <v>119</v>
      </c>
      <c r="C131" s="31">
        <v>600</v>
      </c>
      <c r="D131" s="32"/>
      <c r="E131" s="33"/>
      <c r="F131" s="33" t="s">
        <v>68</v>
      </c>
      <c r="G131" s="266">
        <v>108809</v>
      </c>
      <c r="H131" s="21">
        <f t="shared" si="2"/>
        <v>0</v>
      </c>
    </row>
    <row r="132" spans="1:8" ht="15" x14ac:dyDescent="0.25">
      <c r="A132" s="29">
        <v>111801</v>
      </c>
      <c r="B132" s="30" t="s">
        <v>507</v>
      </c>
      <c r="C132" s="31"/>
      <c r="D132" s="32"/>
      <c r="E132" s="33"/>
      <c r="F132" s="33" t="s">
        <v>68</v>
      </c>
      <c r="G132" s="267">
        <v>111801</v>
      </c>
      <c r="H132" s="21">
        <f t="shared" si="2"/>
        <v>0</v>
      </c>
    </row>
    <row r="133" spans="1:8" ht="15" x14ac:dyDescent="0.25">
      <c r="A133" s="29">
        <v>123803</v>
      </c>
      <c r="B133" s="30" t="s">
        <v>384</v>
      </c>
      <c r="C133" s="31">
        <v>1500</v>
      </c>
      <c r="D133" s="32"/>
      <c r="E133" s="33"/>
      <c r="F133" s="33" t="s">
        <v>67</v>
      </c>
      <c r="G133" s="266">
        <v>123803</v>
      </c>
      <c r="H133" s="21">
        <f t="shared" si="2"/>
        <v>0</v>
      </c>
    </row>
    <row r="134" spans="1:8" ht="15" x14ac:dyDescent="0.25">
      <c r="A134" s="29">
        <v>123805</v>
      </c>
      <c r="B134" s="30" t="s">
        <v>4</v>
      </c>
      <c r="C134" s="31">
        <v>500</v>
      </c>
      <c r="D134" s="32"/>
      <c r="E134" s="33"/>
      <c r="F134" s="33" t="s">
        <v>67</v>
      </c>
      <c r="G134" s="266">
        <v>123805</v>
      </c>
      <c r="H134" s="21">
        <f t="shared" si="2"/>
        <v>0</v>
      </c>
    </row>
    <row r="135" spans="1:8" ht="15" x14ac:dyDescent="0.25">
      <c r="A135" s="29">
        <v>123807</v>
      </c>
      <c r="B135" s="30" t="s">
        <v>359</v>
      </c>
      <c r="C135" s="31">
        <v>2200</v>
      </c>
      <c r="D135" s="32">
        <v>2200</v>
      </c>
      <c r="E135" s="33"/>
      <c r="F135" s="33" t="s">
        <v>68</v>
      </c>
      <c r="G135" s="266">
        <v>123807</v>
      </c>
      <c r="H135" s="21">
        <f t="shared" si="2"/>
        <v>0</v>
      </c>
    </row>
    <row r="136" spans="1:8" ht="15" x14ac:dyDescent="0.25">
      <c r="A136" s="29">
        <v>130801</v>
      </c>
      <c r="B136" s="30" t="s">
        <v>480</v>
      </c>
      <c r="C136" s="31">
        <v>300</v>
      </c>
      <c r="D136" s="32"/>
      <c r="E136" s="33"/>
      <c r="F136" s="33" t="s">
        <v>68</v>
      </c>
      <c r="G136" s="266">
        <v>130801</v>
      </c>
      <c r="H136" s="21">
        <f t="shared" si="2"/>
        <v>0</v>
      </c>
    </row>
    <row r="137" spans="1:8" ht="15" x14ac:dyDescent="0.25">
      <c r="A137" s="29">
        <v>152802</v>
      </c>
      <c r="B137" s="30" t="s">
        <v>91</v>
      </c>
      <c r="C137" s="31">
        <v>350</v>
      </c>
      <c r="D137" s="32"/>
      <c r="E137" s="33"/>
      <c r="F137" s="33" t="s">
        <v>67</v>
      </c>
      <c r="G137" s="266">
        <v>152802</v>
      </c>
      <c r="H137" s="21">
        <f t="shared" si="2"/>
        <v>0</v>
      </c>
    </row>
    <row r="138" spans="1:8" ht="15" x14ac:dyDescent="0.25">
      <c r="A138" s="29">
        <v>152803</v>
      </c>
      <c r="B138" s="30" t="s">
        <v>360</v>
      </c>
      <c r="C138" s="31">
        <v>400</v>
      </c>
      <c r="D138" s="32"/>
      <c r="E138" s="33"/>
      <c r="F138" s="33" t="s">
        <v>67</v>
      </c>
      <c r="G138" s="266">
        <v>152803</v>
      </c>
      <c r="H138" s="21">
        <f t="shared" si="2"/>
        <v>0</v>
      </c>
    </row>
    <row r="139" spans="1:8" ht="15" x14ac:dyDescent="0.25">
      <c r="A139" s="62">
        <v>152806</v>
      </c>
      <c r="B139" s="30" t="s">
        <v>788</v>
      </c>
      <c r="C139" s="32"/>
      <c r="D139" s="32"/>
      <c r="E139" s="67"/>
      <c r="F139" s="33" t="s">
        <v>68</v>
      </c>
      <c r="G139" s="267">
        <v>152806</v>
      </c>
      <c r="H139" s="21">
        <f t="shared" si="2"/>
        <v>0</v>
      </c>
    </row>
    <row r="140" spans="1:8" ht="15" x14ac:dyDescent="0.25">
      <c r="A140" s="29">
        <v>161801</v>
      </c>
      <c r="B140" s="30" t="s">
        <v>5</v>
      </c>
      <c r="C140" s="31">
        <v>360</v>
      </c>
      <c r="D140" s="32"/>
      <c r="E140" s="33"/>
      <c r="F140" s="33" t="s">
        <v>68</v>
      </c>
      <c r="G140" s="266">
        <v>161801</v>
      </c>
      <c r="H140" s="21">
        <f t="shared" si="2"/>
        <v>0</v>
      </c>
    </row>
    <row r="141" spans="1:8" ht="15" x14ac:dyDescent="0.25">
      <c r="A141" s="29">
        <v>161802</v>
      </c>
      <c r="B141" s="30" t="s">
        <v>361</v>
      </c>
      <c r="C141" s="31">
        <v>950</v>
      </c>
      <c r="D141" s="32"/>
      <c r="E141" s="33"/>
      <c r="F141" s="33" t="s">
        <v>68</v>
      </c>
      <c r="G141" s="266">
        <v>161802</v>
      </c>
      <c r="H141" s="21">
        <f t="shared" si="2"/>
        <v>0</v>
      </c>
    </row>
    <row r="142" spans="1:8" ht="15" x14ac:dyDescent="0.25">
      <c r="A142" s="29">
        <v>161807</v>
      </c>
      <c r="B142" s="30" t="s">
        <v>362</v>
      </c>
      <c r="C142" s="31">
        <v>15000</v>
      </c>
      <c r="D142" s="32"/>
      <c r="E142" s="33"/>
      <c r="F142" s="33" t="s">
        <v>67</v>
      </c>
      <c r="G142" s="266">
        <v>161807</v>
      </c>
      <c r="H142" s="21">
        <f t="shared" si="2"/>
        <v>0</v>
      </c>
    </row>
    <row r="143" spans="1:8" ht="15" x14ac:dyDescent="0.25">
      <c r="A143" s="29">
        <v>165802</v>
      </c>
      <c r="B143" s="30" t="s">
        <v>92</v>
      </c>
      <c r="C143" s="31">
        <v>1170</v>
      </c>
      <c r="D143" s="32"/>
      <c r="E143" s="33"/>
      <c r="F143" s="33" t="s">
        <v>67</v>
      </c>
      <c r="G143" s="266">
        <v>165802</v>
      </c>
      <c r="H143" s="21">
        <f t="shared" si="2"/>
        <v>0</v>
      </c>
    </row>
    <row r="144" spans="1:8" ht="15" x14ac:dyDescent="0.25">
      <c r="A144" s="29">
        <v>170801</v>
      </c>
      <c r="B144" s="30" t="s">
        <v>72</v>
      </c>
      <c r="C144" s="31">
        <v>1000</v>
      </c>
      <c r="D144" s="32"/>
      <c r="E144" s="33"/>
      <c r="F144" s="33" t="s">
        <v>67</v>
      </c>
      <c r="G144" s="266">
        <v>170801</v>
      </c>
      <c r="H144" s="21">
        <f t="shared" si="2"/>
        <v>0</v>
      </c>
    </row>
    <row r="145" spans="1:8" ht="15" x14ac:dyDescent="0.25">
      <c r="A145" s="29">
        <v>174801</v>
      </c>
      <c r="B145" s="30" t="s">
        <v>363</v>
      </c>
      <c r="C145" s="31">
        <v>320</v>
      </c>
      <c r="D145" s="32"/>
      <c r="E145" s="33"/>
      <c r="F145" s="33" t="s">
        <v>68</v>
      </c>
      <c r="G145" s="266">
        <v>174801</v>
      </c>
      <c r="H145" s="21">
        <f t="shared" si="2"/>
        <v>0</v>
      </c>
    </row>
    <row r="146" spans="1:8" ht="15" x14ac:dyDescent="0.25">
      <c r="A146" s="29">
        <v>178801</v>
      </c>
      <c r="B146" s="30" t="s">
        <v>377</v>
      </c>
      <c r="C146" s="31">
        <v>500</v>
      </c>
      <c r="D146" s="32"/>
      <c r="E146" s="33"/>
      <c r="F146" s="33" t="s">
        <v>67</v>
      </c>
      <c r="G146" s="266">
        <v>178801</v>
      </c>
      <c r="H146" s="21">
        <f t="shared" si="2"/>
        <v>0</v>
      </c>
    </row>
    <row r="147" spans="1:8" ht="15" x14ac:dyDescent="0.25">
      <c r="A147" s="29">
        <v>178807</v>
      </c>
      <c r="B147" s="30" t="s">
        <v>70</v>
      </c>
      <c r="C147" s="31">
        <v>300</v>
      </c>
      <c r="D147" s="32"/>
      <c r="E147" s="33"/>
      <c r="F147" s="33" t="s">
        <v>68</v>
      </c>
      <c r="G147" s="266">
        <v>178807</v>
      </c>
      <c r="H147" s="21">
        <f t="shared" si="2"/>
        <v>0</v>
      </c>
    </row>
    <row r="148" spans="1:8" ht="15" x14ac:dyDescent="0.25">
      <c r="A148" s="29">
        <v>178808</v>
      </c>
      <c r="B148" s="30" t="s">
        <v>101</v>
      </c>
      <c r="C148" s="31">
        <v>600</v>
      </c>
      <c r="D148" s="32"/>
      <c r="E148" s="33"/>
      <c r="F148" s="33" t="s">
        <v>68</v>
      </c>
      <c r="G148" s="266">
        <v>178808</v>
      </c>
      <c r="H148" s="21">
        <f t="shared" si="2"/>
        <v>0</v>
      </c>
    </row>
    <row r="149" spans="1:8" ht="15" x14ac:dyDescent="0.25">
      <c r="A149" s="29">
        <v>183801</v>
      </c>
      <c r="B149" s="30" t="s">
        <v>73</v>
      </c>
      <c r="C149" s="31">
        <v>600</v>
      </c>
      <c r="D149" s="32"/>
      <c r="E149" s="33"/>
      <c r="F149" s="33" t="s">
        <v>67</v>
      </c>
      <c r="G149" s="266">
        <v>183801</v>
      </c>
      <c r="H149" s="21">
        <f t="shared" si="2"/>
        <v>0</v>
      </c>
    </row>
    <row r="150" spans="1:8" ht="15" x14ac:dyDescent="0.25">
      <c r="A150" s="29">
        <v>184801</v>
      </c>
      <c r="B150" s="30" t="s">
        <v>6</v>
      </c>
      <c r="C150" s="31">
        <v>350</v>
      </c>
      <c r="D150" s="32"/>
      <c r="E150" s="33"/>
      <c r="F150" s="33" t="s">
        <v>67</v>
      </c>
      <c r="G150" s="266">
        <v>184801</v>
      </c>
      <c r="H150" s="21">
        <f t="shared" si="2"/>
        <v>0</v>
      </c>
    </row>
    <row r="151" spans="1:8" ht="15" x14ac:dyDescent="0.25">
      <c r="A151" s="29">
        <v>193801</v>
      </c>
      <c r="B151" s="30" t="s">
        <v>74</v>
      </c>
      <c r="C151" s="31">
        <v>250</v>
      </c>
      <c r="D151" s="32"/>
      <c r="E151" s="33"/>
      <c r="F151" s="33" t="s">
        <v>67</v>
      </c>
      <c r="G151" s="266">
        <v>193801</v>
      </c>
      <c r="H151" s="21">
        <f t="shared" si="2"/>
        <v>0</v>
      </c>
    </row>
    <row r="152" spans="1:8" ht="15" x14ac:dyDescent="0.25">
      <c r="A152" s="29">
        <v>212801</v>
      </c>
      <c r="B152" s="30" t="s">
        <v>75</v>
      </c>
      <c r="C152" s="31">
        <v>2500</v>
      </c>
      <c r="D152" s="32"/>
      <c r="E152" s="33"/>
      <c r="F152" s="33" t="s">
        <v>67</v>
      </c>
      <c r="G152" s="266">
        <v>212801</v>
      </c>
      <c r="H152" s="21">
        <f t="shared" si="2"/>
        <v>0</v>
      </c>
    </row>
    <row r="153" spans="1:8" ht="15" x14ac:dyDescent="0.25">
      <c r="A153" s="29">
        <v>212804</v>
      </c>
      <c r="B153" s="30" t="s">
        <v>120</v>
      </c>
      <c r="C153" s="31">
        <v>2400</v>
      </c>
      <c r="D153" s="32"/>
      <c r="E153" s="33"/>
      <c r="F153" s="33" t="s">
        <v>68</v>
      </c>
      <c r="G153" s="266">
        <v>212804</v>
      </c>
      <c r="H153" s="21">
        <f t="shared" si="2"/>
        <v>0</v>
      </c>
    </row>
    <row r="154" spans="1:8" ht="15" x14ac:dyDescent="0.25">
      <c r="A154" s="29">
        <v>213801</v>
      </c>
      <c r="B154" s="30" t="s">
        <v>76</v>
      </c>
      <c r="C154" s="31">
        <v>350</v>
      </c>
      <c r="D154" s="32"/>
      <c r="E154" s="33"/>
      <c r="F154" s="33" t="s">
        <v>67</v>
      </c>
      <c r="G154" s="266">
        <v>213801</v>
      </c>
      <c r="H154" s="21">
        <f t="shared" si="2"/>
        <v>0</v>
      </c>
    </row>
    <row r="155" spans="1:8" ht="15" x14ac:dyDescent="0.25">
      <c r="A155" s="29">
        <v>220801</v>
      </c>
      <c r="B155" s="30" t="s">
        <v>77</v>
      </c>
      <c r="C155" s="31">
        <v>600</v>
      </c>
      <c r="D155" s="32"/>
      <c r="E155" s="33"/>
      <c r="F155" s="33" t="s">
        <v>67</v>
      </c>
      <c r="G155" s="266">
        <v>220801</v>
      </c>
      <c r="H155" s="21">
        <f t="shared" si="2"/>
        <v>0</v>
      </c>
    </row>
    <row r="156" spans="1:8" ht="15" x14ac:dyDescent="0.25">
      <c r="A156" s="29">
        <v>220802</v>
      </c>
      <c r="B156" s="30" t="s">
        <v>78</v>
      </c>
      <c r="C156" s="31">
        <v>2500</v>
      </c>
      <c r="D156" s="32"/>
      <c r="E156" s="33"/>
      <c r="F156" s="33" t="s">
        <v>67</v>
      </c>
      <c r="G156" s="266">
        <v>220802</v>
      </c>
      <c r="H156" s="21">
        <f t="shared" si="2"/>
        <v>0</v>
      </c>
    </row>
    <row r="157" spans="1:8" ht="15" x14ac:dyDescent="0.25">
      <c r="A157" s="29">
        <v>220809</v>
      </c>
      <c r="B157" s="30" t="s">
        <v>79</v>
      </c>
      <c r="C157" s="31">
        <v>1000</v>
      </c>
      <c r="D157" s="32"/>
      <c r="E157" s="33"/>
      <c r="F157" s="33" t="s">
        <v>67</v>
      </c>
      <c r="G157" s="266">
        <v>220809</v>
      </c>
      <c r="H157" s="21">
        <f t="shared" si="2"/>
        <v>0</v>
      </c>
    </row>
    <row r="158" spans="1:8" ht="15" x14ac:dyDescent="0.25">
      <c r="A158" s="29">
        <v>220810</v>
      </c>
      <c r="B158" s="30" t="s">
        <v>0</v>
      </c>
      <c r="C158" s="31">
        <v>1450</v>
      </c>
      <c r="D158" s="32"/>
      <c r="E158" s="33"/>
      <c r="F158" s="33" t="s">
        <v>68</v>
      </c>
      <c r="G158" s="266">
        <v>220810</v>
      </c>
      <c r="H158" s="21">
        <f t="shared" ref="H158:H187" si="3">G158-A158</f>
        <v>0</v>
      </c>
    </row>
    <row r="159" spans="1:8" ht="15" x14ac:dyDescent="0.25">
      <c r="A159" s="29">
        <v>220811</v>
      </c>
      <c r="B159" s="30" t="s">
        <v>64</v>
      </c>
      <c r="C159" s="31">
        <v>800</v>
      </c>
      <c r="D159" s="32"/>
      <c r="E159" s="33"/>
      <c r="F159" s="33" t="s">
        <v>67</v>
      </c>
      <c r="G159" s="266">
        <v>220811</v>
      </c>
      <c r="H159" s="21">
        <f t="shared" si="3"/>
        <v>0</v>
      </c>
    </row>
    <row r="160" spans="1:8" ht="15" x14ac:dyDescent="0.25">
      <c r="A160" s="29">
        <v>220814</v>
      </c>
      <c r="B160" s="30" t="s">
        <v>364</v>
      </c>
      <c r="C160" s="31">
        <v>1250</v>
      </c>
      <c r="D160" s="32">
        <v>1250</v>
      </c>
      <c r="E160" s="33"/>
      <c r="F160" s="33" t="s">
        <v>67</v>
      </c>
      <c r="G160" s="266">
        <v>220814</v>
      </c>
      <c r="H160" s="21">
        <f t="shared" si="3"/>
        <v>0</v>
      </c>
    </row>
    <row r="161" spans="1:8" ht="15" x14ac:dyDescent="0.25">
      <c r="A161" s="29">
        <v>220815</v>
      </c>
      <c r="B161" s="30" t="s">
        <v>365</v>
      </c>
      <c r="C161" s="31">
        <v>1200</v>
      </c>
      <c r="D161" s="32"/>
      <c r="E161" s="33"/>
      <c r="F161" s="33" t="s">
        <v>68</v>
      </c>
      <c r="G161" s="266">
        <v>220815</v>
      </c>
      <c r="H161" s="21">
        <f t="shared" si="3"/>
        <v>0</v>
      </c>
    </row>
    <row r="162" spans="1:8" ht="15" x14ac:dyDescent="0.25">
      <c r="A162" s="29">
        <v>220817</v>
      </c>
      <c r="B162" s="30" t="s">
        <v>366</v>
      </c>
      <c r="C162" s="31">
        <v>3500</v>
      </c>
      <c r="D162" s="32"/>
      <c r="E162" s="33"/>
      <c r="F162" s="33" t="s">
        <v>68</v>
      </c>
      <c r="G162" s="266">
        <v>220817</v>
      </c>
      <c r="H162" s="21">
        <f t="shared" si="3"/>
        <v>0</v>
      </c>
    </row>
    <row r="163" spans="1:8" ht="15" x14ac:dyDescent="0.25">
      <c r="A163" s="29">
        <v>220819</v>
      </c>
      <c r="B163" s="30" t="s">
        <v>375</v>
      </c>
      <c r="C163" s="31">
        <v>2868</v>
      </c>
      <c r="D163" s="32"/>
      <c r="E163" s="33"/>
      <c r="F163" s="33" t="s">
        <v>68</v>
      </c>
      <c r="G163" s="266">
        <v>220819</v>
      </c>
      <c r="H163" s="21">
        <f t="shared" si="3"/>
        <v>0</v>
      </c>
    </row>
    <row r="164" spans="1:8" ht="15" x14ac:dyDescent="0.25">
      <c r="A164" s="29">
        <v>221801</v>
      </c>
      <c r="B164" s="30" t="s">
        <v>367</v>
      </c>
      <c r="C164" s="31">
        <v>25000</v>
      </c>
      <c r="D164" s="32"/>
      <c r="E164" s="33"/>
      <c r="F164" s="33" t="s">
        <v>67</v>
      </c>
      <c r="G164" s="266">
        <v>221801</v>
      </c>
      <c r="H164" s="21">
        <f t="shared" si="3"/>
        <v>0</v>
      </c>
    </row>
    <row r="165" spans="1:8" ht="15" x14ac:dyDescent="0.25">
      <c r="A165" s="29">
        <v>226801</v>
      </c>
      <c r="B165" s="30" t="s">
        <v>102</v>
      </c>
      <c r="C165" s="31">
        <v>4000</v>
      </c>
      <c r="D165" s="32"/>
      <c r="E165" s="33"/>
      <c r="F165" s="33" t="s">
        <v>68</v>
      </c>
      <c r="G165" s="266">
        <v>226801</v>
      </c>
      <c r="H165" s="21">
        <f t="shared" si="3"/>
        <v>0</v>
      </c>
    </row>
    <row r="166" spans="1:8" ht="15" x14ac:dyDescent="0.25">
      <c r="A166" s="29">
        <v>227803</v>
      </c>
      <c r="B166" s="30" t="s">
        <v>368</v>
      </c>
      <c r="C166" s="31">
        <v>3500</v>
      </c>
      <c r="D166" s="32"/>
      <c r="E166" s="33"/>
      <c r="F166" s="33" t="s">
        <v>67</v>
      </c>
      <c r="G166" s="266">
        <v>227803</v>
      </c>
      <c r="H166" s="21">
        <f t="shared" si="3"/>
        <v>0</v>
      </c>
    </row>
    <row r="167" spans="1:8" ht="15" x14ac:dyDescent="0.25">
      <c r="A167" s="29">
        <v>227804</v>
      </c>
      <c r="B167" s="30" t="s">
        <v>80</v>
      </c>
      <c r="C167" s="31">
        <v>2500</v>
      </c>
      <c r="D167" s="32"/>
      <c r="E167" s="33"/>
      <c r="F167" s="33" t="s">
        <v>68</v>
      </c>
      <c r="G167" s="266">
        <v>227804</v>
      </c>
      <c r="H167" s="21">
        <f t="shared" si="3"/>
        <v>0</v>
      </c>
    </row>
    <row r="168" spans="1:8" ht="15" x14ac:dyDescent="0.25">
      <c r="A168" s="29">
        <v>227805</v>
      </c>
      <c r="B168" s="30" t="s">
        <v>81</v>
      </c>
      <c r="C168" s="31">
        <v>400</v>
      </c>
      <c r="D168" s="32"/>
      <c r="E168" s="33"/>
      <c r="F168" s="33" t="s">
        <v>67</v>
      </c>
      <c r="G168" s="266">
        <v>227805</v>
      </c>
      <c r="H168" s="21">
        <f t="shared" si="3"/>
        <v>0</v>
      </c>
    </row>
    <row r="169" spans="1:8" ht="15" x14ac:dyDescent="0.25">
      <c r="A169" s="29">
        <v>227806</v>
      </c>
      <c r="B169" s="30" t="s">
        <v>87</v>
      </c>
      <c r="C169" s="31">
        <v>2000</v>
      </c>
      <c r="D169" s="32"/>
      <c r="E169" s="33"/>
      <c r="F169" s="33" t="s">
        <v>68</v>
      </c>
      <c r="G169" s="266">
        <v>227806</v>
      </c>
      <c r="H169" s="21">
        <f t="shared" si="3"/>
        <v>0</v>
      </c>
    </row>
    <row r="170" spans="1:8" ht="15" x14ac:dyDescent="0.25">
      <c r="A170" s="29">
        <v>227814</v>
      </c>
      <c r="B170" s="30" t="s">
        <v>94</v>
      </c>
      <c r="C170" s="31">
        <v>520</v>
      </c>
      <c r="D170" s="32"/>
      <c r="E170" s="33"/>
      <c r="F170" s="33" t="s">
        <v>67</v>
      </c>
      <c r="G170" s="266">
        <v>227814</v>
      </c>
      <c r="H170" s="21">
        <f t="shared" si="3"/>
        <v>0</v>
      </c>
    </row>
    <row r="171" spans="1:8" ht="15" x14ac:dyDescent="0.25">
      <c r="A171" s="29">
        <v>227816</v>
      </c>
      <c r="B171" s="30" t="s">
        <v>379</v>
      </c>
      <c r="C171" s="31">
        <v>5000</v>
      </c>
      <c r="D171" s="32"/>
      <c r="E171" s="33"/>
      <c r="F171" s="33" t="s">
        <v>67</v>
      </c>
      <c r="G171" s="266">
        <v>227816</v>
      </c>
      <c r="H171" s="21">
        <f t="shared" si="3"/>
        <v>0</v>
      </c>
    </row>
    <row r="172" spans="1:8" ht="15" x14ac:dyDescent="0.25">
      <c r="A172" s="29">
        <v>227817</v>
      </c>
      <c r="B172" s="30" t="s">
        <v>82</v>
      </c>
      <c r="C172" s="31">
        <v>1000</v>
      </c>
      <c r="D172" s="32"/>
      <c r="E172" s="33"/>
      <c r="F172" s="33" t="s">
        <v>67</v>
      </c>
      <c r="G172" s="266">
        <v>227817</v>
      </c>
      <c r="H172" s="21">
        <f t="shared" si="3"/>
        <v>0</v>
      </c>
    </row>
    <row r="173" spans="1:8" ht="15" x14ac:dyDescent="0.25">
      <c r="A173" s="29">
        <v>227819</v>
      </c>
      <c r="B173" s="30" t="s">
        <v>89</v>
      </c>
      <c r="C173" s="31">
        <v>340</v>
      </c>
      <c r="D173" s="32"/>
      <c r="E173" s="33"/>
      <c r="F173" s="33" t="s">
        <v>68</v>
      </c>
      <c r="G173" s="266">
        <v>227819</v>
      </c>
      <c r="H173" s="21">
        <f t="shared" si="3"/>
        <v>0</v>
      </c>
    </row>
    <row r="174" spans="1:8" ht="15" x14ac:dyDescent="0.25">
      <c r="A174" s="29">
        <v>227820</v>
      </c>
      <c r="B174" s="30" t="s">
        <v>380</v>
      </c>
      <c r="C174" s="31">
        <v>8500</v>
      </c>
      <c r="D174" s="32"/>
      <c r="E174" s="33">
        <v>42500</v>
      </c>
      <c r="F174" s="33" t="s">
        <v>68</v>
      </c>
      <c r="G174" s="266">
        <v>227820</v>
      </c>
      <c r="H174" s="21">
        <f t="shared" si="3"/>
        <v>0</v>
      </c>
    </row>
    <row r="175" spans="1:8" ht="15" x14ac:dyDescent="0.25">
      <c r="A175" s="29">
        <v>227821</v>
      </c>
      <c r="B175" s="30" t="s">
        <v>69</v>
      </c>
      <c r="C175" s="31">
        <v>650</v>
      </c>
      <c r="D175" s="32"/>
      <c r="E175" s="33"/>
      <c r="F175" s="33" t="s">
        <v>67</v>
      </c>
      <c r="G175" s="266">
        <v>227821</v>
      </c>
      <c r="H175" s="21">
        <f t="shared" si="3"/>
        <v>0</v>
      </c>
    </row>
    <row r="176" spans="1:8" ht="15" x14ac:dyDescent="0.25">
      <c r="A176" s="29">
        <v>227824</v>
      </c>
      <c r="B176" s="30" t="s">
        <v>482</v>
      </c>
      <c r="C176" s="31">
        <v>2800</v>
      </c>
      <c r="D176" s="32"/>
      <c r="E176" s="33"/>
      <c r="F176" s="33" t="s">
        <v>68</v>
      </c>
      <c r="G176" s="266">
        <v>227824</v>
      </c>
      <c r="H176" s="21">
        <f t="shared" si="3"/>
        <v>0</v>
      </c>
    </row>
    <row r="177" spans="1:8" ht="15" x14ac:dyDescent="0.25">
      <c r="A177" s="29">
        <v>227825</v>
      </c>
      <c r="B177" s="30" t="s">
        <v>121</v>
      </c>
      <c r="C177" s="31">
        <v>2100</v>
      </c>
      <c r="D177" s="32">
        <v>2100</v>
      </c>
      <c r="E177" s="33"/>
      <c r="F177" s="33" t="s">
        <v>68</v>
      </c>
      <c r="G177" s="266">
        <v>227825</v>
      </c>
      <c r="H177" s="21">
        <f t="shared" si="3"/>
        <v>0</v>
      </c>
    </row>
    <row r="178" spans="1:8" ht="15" x14ac:dyDescent="0.25">
      <c r="A178" s="29">
        <v>227826</v>
      </c>
      <c r="B178" s="30" t="s">
        <v>369</v>
      </c>
      <c r="C178" s="31">
        <v>1100</v>
      </c>
      <c r="D178" s="32"/>
      <c r="E178" s="33"/>
      <c r="F178" s="33" t="s">
        <v>68</v>
      </c>
      <c r="G178" s="266">
        <v>227826</v>
      </c>
      <c r="H178" s="21">
        <f t="shared" si="3"/>
        <v>0</v>
      </c>
    </row>
    <row r="179" spans="1:8" ht="15" x14ac:dyDescent="0.25">
      <c r="A179" s="29">
        <v>227827</v>
      </c>
      <c r="B179" s="30" t="s">
        <v>370</v>
      </c>
      <c r="C179" s="31">
        <v>999999</v>
      </c>
      <c r="D179" s="32"/>
      <c r="E179" s="33"/>
      <c r="F179" s="33" t="s">
        <v>68</v>
      </c>
      <c r="G179" s="266">
        <v>227827</v>
      </c>
      <c r="H179" s="21">
        <f t="shared" si="3"/>
        <v>0</v>
      </c>
    </row>
    <row r="180" spans="1:8" ht="15" x14ac:dyDescent="0.25">
      <c r="A180" s="29">
        <v>227828</v>
      </c>
      <c r="B180" s="30" t="s">
        <v>376</v>
      </c>
      <c r="C180" s="31">
        <v>600</v>
      </c>
      <c r="D180" s="32"/>
      <c r="E180" s="33"/>
      <c r="F180" s="33" t="s">
        <v>68</v>
      </c>
      <c r="G180" s="266">
        <v>227828</v>
      </c>
      <c r="H180" s="21">
        <f t="shared" si="3"/>
        <v>0</v>
      </c>
    </row>
    <row r="181" spans="1:8" ht="15" x14ac:dyDescent="0.25">
      <c r="A181" s="29">
        <v>227829</v>
      </c>
      <c r="B181" s="30" t="s">
        <v>484</v>
      </c>
      <c r="C181" s="31">
        <v>2600</v>
      </c>
      <c r="D181" s="32"/>
      <c r="E181" s="33"/>
      <c r="F181" s="33" t="s">
        <v>68</v>
      </c>
      <c r="G181" s="267">
        <v>227829</v>
      </c>
      <c r="H181" s="21">
        <f t="shared" si="3"/>
        <v>0</v>
      </c>
    </row>
    <row r="182" spans="1:8" ht="15" x14ac:dyDescent="0.25">
      <c r="A182" s="29">
        <v>234801</v>
      </c>
      <c r="B182" s="30" t="s">
        <v>83</v>
      </c>
      <c r="C182" s="31">
        <v>250</v>
      </c>
      <c r="D182" s="32"/>
      <c r="E182" s="33"/>
      <c r="F182" s="33" t="s">
        <v>67</v>
      </c>
      <c r="G182" s="266">
        <v>234801</v>
      </c>
      <c r="H182" s="21">
        <f t="shared" si="3"/>
        <v>0</v>
      </c>
    </row>
    <row r="183" spans="1:8" ht="15" x14ac:dyDescent="0.25">
      <c r="A183" s="34">
        <v>236801</v>
      </c>
      <c r="B183" s="35" t="s">
        <v>84</v>
      </c>
      <c r="C183" s="36">
        <v>400</v>
      </c>
      <c r="D183" s="37"/>
      <c r="E183" s="38"/>
      <c r="F183" s="38" t="s">
        <v>67</v>
      </c>
      <c r="G183" s="266">
        <v>236801</v>
      </c>
      <c r="H183" s="21">
        <f t="shared" si="3"/>
        <v>0</v>
      </c>
    </row>
    <row r="184" spans="1:8" ht="15" x14ac:dyDescent="0.25">
      <c r="A184" s="34">
        <v>236802</v>
      </c>
      <c r="B184" s="35" t="s">
        <v>394</v>
      </c>
      <c r="C184" s="36">
        <v>2820</v>
      </c>
      <c r="D184" s="37"/>
      <c r="E184" s="38"/>
      <c r="F184" s="38" t="s">
        <v>68</v>
      </c>
      <c r="G184" s="266">
        <v>236802</v>
      </c>
      <c r="H184" s="21">
        <f t="shared" si="3"/>
        <v>0</v>
      </c>
    </row>
    <row r="185" spans="1:8" ht="15" x14ac:dyDescent="0.25">
      <c r="A185" s="34">
        <v>240801</v>
      </c>
      <c r="B185" s="35" t="s">
        <v>371</v>
      </c>
      <c r="C185" s="36">
        <v>700</v>
      </c>
      <c r="D185" s="37"/>
      <c r="E185" s="38"/>
      <c r="F185" s="38" t="s">
        <v>67</v>
      </c>
      <c r="G185" s="266">
        <v>240801</v>
      </c>
      <c r="H185" s="21">
        <f t="shared" si="3"/>
        <v>0</v>
      </c>
    </row>
    <row r="186" spans="1:8" ht="15" x14ac:dyDescent="0.25">
      <c r="A186" s="34">
        <v>246801</v>
      </c>
      <c r="B186" s="35" t="s">
        <v>381</v>
      </c>
      <c r="C186" s="36">
        <v>1800</v>
      </c>
      <c r="D186" s="37"/>
      <c r="E186" s="38"/>
      <c r="F186" s="38" t="s">
        <v>68</v>
      </c>
      <c r="G186" s="266">
        <v>246801</v>
      </c>
      <c r="H186" s="21">
        <f t="shared" si="3"/>
        <v>0</v>
      </c>
    </row>
    <row r="187" spans="1:8" ht="15" x14ac:dyDescent="0.25">
      <c r="A187" s="34">
        <v>246802</v>
      </c>
      <c r="B187" s="35" t="s">
        <v>444</v>
      </c>
      <c r="C187" s="36">
        <v>540</v>
      </c>
      <c r="D187" s="37"/>
      <c r="E187" s="38"/>
      <c r="F187" s="38" t="s">
        <v>68</v>
      </c>
      <c r="G187" s="266">
        <v>246802</v>
      </c>
      <c r="H187" s="21">
        <f t="shared" si="3"/>
        <v>0</v>
      </c>
    </row>
  </sheetData>
  <sortState xmlns:xlrd2="http://schemas.microsoft.com/office/spreadsheetml/2017/richdata2" ref="A3:F187">
    <sortCondition ref="A3:A187"/>
  </sortState>
  <phoneticPr fontId="6" type="noConversion"/>
  <printOptions horizontalCentered="1"/>
  <pageMargins left="0.75" right="0.75" top="1" bottom="1" header="0.5" footer="0.5"/>
  <pageSetup scale="70"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1:AO40"/>
  <sheetViews>
    <sheetView zoomScale="80" zoomScaleNormal="80" workbookViewId="0">
      <selection activeCell="F12" sqref="F12"/>
    </sheetView>
  </sheetViews>
  <sheetFormatPr defaultColWidth="14.85546875" defaultRowHeight="12.75" x14ac:dyDescent="0.2"/>
  <cols>
    <col min="1" max="1" width="49.140625" style="76" bestFit="1" customWidth="1"/>
    <col min="2" max="7" width="18.7109375" style="76" customWidth="1"/>
    <col min="8" max="8" width="28.140625" style="76" bestFit="1" customWidth="1"/>
    <col min="9" max="9" width="1.85546875" style="75" customWidth="1"/>
    <col min="10" max="10" width="14.85546875" style="75" customWidth="1"/>
    <col min="11" max="13" width="14.85546875" style="75"/>
    <col min="14" max="14" width="14.85546875" style="75" customWidth="1"/>
    <col min="15" max="15" width="3.140625" style="75" customWidth="1"/>
    <col min="16" max="17" width="14.85546875" style="75"/>
    <col min="18" max="18" width="1.28515625" style="75" customWidth="1"/>
    <col min="19" max="20" width="14.85546875" style="75"/>
    <col min="21" max="21" width="14.85546875" style="75" customWidth="1"/>
    <col min="22" max="40" width="14.85546875" style="76"/>
    <col min="41" max="41" width="14.140625" style="76" bestFit="1" customWidth="1"/>
    <col min="42" max="16384" width="14.85546875" style="76"/>
  </cols>
  <sheetData>
    <row r="1" spans="1:41" ht="27" customHeight="1" thickBot="1" x14ac:dyDescent="0.25">
      <c r="A1" s="265" t="s">
        <v>797</v>
      </c>
      <c r="B1" s="73"/>
      <c r="C1" s="73"/>
      <c r="D1" s="73"/>
      <c r="E1" s="73"/>
      <c r="F1" s="73"/>
      <c r="G1" s="73"/>
      <c r="H1" s="79"/>
      <c r="I1" s="74"/>
      <c r="J1" s="73"/>
      <c r="K1" s="73"/>
      <c r="L1" s="73"/>
      <c r="M1" s="73"/>
      <c r="N1" s="73"/>
      <c r="O1" s="73"/>
      <c r="P1" s="73"/>
      <c r="Q1" s="73"/>
      <c r="R1" s="79"/>
    </row>
    <row r="2" spans="1:41" ht="32.25" customHeight="1" thickBot="1" x14ac:dyDescent="0.25">
      <c r="A2" s="77"/>
      <c r="B2" s="79" t="s">
        <v>396</v>
      </c>
      <c r="C2" s="78" t="s">
        <v>397</v>
      </c>
      <c r="D2" s="78" t="s">
        <v>398</v>
      </c>
      <c r="E2" s="78" t="s">
        <v>399</v>
      </c>
      <c r="F2" s="78" t="s">
        <v>400</v>
      </c>
      <c r="G2" s="78" t="s">
        <v>401</v>
      </c>
      <c r="H2" s="133" t="s">
        <v>122</v>
      </c>
      <c r="I2" s="80"/>
      <c r="J2" s="81"/>
      <c r="K2" s="82"/>
      <c r="L2" s="82"/>
      <c r="M2" s="82"/>
      <c r="N2" s="82"/>
      <c r="O2" s="82"/>
      <c r="P2" s="82"/>
      <c r="Q2" s="82"/>
      <c r="R2" s="83"/>
      <c r="AO2" s="84" t="s">
        <v>435</v>
      </c>
    </row>
    <row r="3" spans="1:41" ht="30" customHeight="1" thickBot="1" x14ac:dyDescent="0.25">
      <c r="A3" s="129"/>
      <c r="B3" s="130"/>
      <c r="C3" s="131"/>
      <c r="D3" s="131"/>
      <c r="E3" s="131"/>
      <c r="F3" s="131"/>
      <c r="G3" s="132"/>
      <c r="H3" s="134" t="s">
        <v>464</v>
      </c>
      <c r="I3" s="88"/>
      <c r="J3" s="89"/>
      <c r="K3" s="89"/>
      <c r="L3" s="89"/>
      <c r="M3" s="89"/>
      <c r="N3" s="89"/>
      <c r="O3" s="89"/>
      <c r="P3" s="89"/>
      <c r="Q3" s="89"/>
      <c r="R3" s="90"/>
    </row>
    <row r="4" spans="1:41" ht="20.100000000000001" customHeight="1" thickBot="1" x14ac:dyDescent="0.25">
      <c r="A4" s="91" t="s">
        <v>402</v>
      </c>
      <c r="B4" s="93"/>
      <c r="C4" s="94"/>
      <c r="D4" s="94"/>
      <c r="E4" s="94"/>
      <c r="F4" s="94"/>
      <c r="G4" s="92"/>
      <c r="H4" s="135"/>
      <c r="I4" s="95"/>
      <c r="J4" s="89"/>
      <c r="K4" s="89"/>
      <c r="L4" s="89"/>
      <c r="M4" s="89"/>
      <c r="N4" s="89"/>
      <c r="O4" s="89"/>
      <c r="P4" s="89"/>
      <c r="Q4" s="89"/>
      <c r="R4" s="90"/>
    </row>
    <row r="5" spans="1:41" ht="14.45" customHeight="1" thickBot="1" x14ac:dyDescent="0.25">
      <c r="A5" s="122" t="s">
        <v>403</v>
      </c>
      <c r="B5" s="86">
        <v>0</v>
      </c>
      <c r="C5" s="87">
        <f t="shared" ref="C5:G6" si="0">B5</f>
        <v>0</v>
      </c>
      <c r="D5" s="87">
        <f t="shared" si="0"/>
        <v>0</v>
      </c>
      <c r="E5" s="87">
        <f t="shared" si="0"/>
        <v>0</v>
      </c>
      <c r="F5" s="87">
        <f t="shared" si="0"/>
        <v>0</v>
      </c>
      <c r="G5" s="85">
        <f t="shared" si="0"/>
        <v>0</v>
      </c>
      <c r="H5" s="136">
        <f>AVERAGE(B5:G5)</f>
        <v>0</v>
      </c>
      <c r="I5" s="96"/>
      <c r="J5" s="89"/>
      <c r="K5" s="89"/>
      <c r="L5" s="89"/>
      <c r="M5" s="89"/>
      <c r="N5" s="89"/>
      <c r="O5" s="89"/>
      <c r="P5" s="89"/>
      <c r="Q5" s="89"/>
      <c r="R5" s="90"/>
    </row>
    <row r="6" spans="1:41" ht="14.45" customHeight="1" thickBot="1" x14ac:dyDescent="0.25">
      <c r="A6" s="122" t="s">
        <v>404</v>
      </c>
      <c r="B6" s="86">
        <v>0</v>
      </c>
      <c r="C6" s="86">
        <f t="shared" si="0"/>
        <v>0</v>
      </c>
      <c r="D6" s="86">
        <f t="shared" si="0"/>
        <v>0</v>
      </c>
      <c r="E6" s="86">
        <f t="shared" si="0"/>
        <v>0</v>
      </c>
      <c r="F6" s="86">
        <f t="shared" si="0"/>
        <v>0</v>
      </c>
      <c r="G6" s="86">
        <f t="shared" si="0"/>
        <v>0</v>
      </c>
      <c r="H6" s="136">
        <f t="shared" ref="H6:H15" si="1">AVERAGE(B6:G6)</f>
        <v>0</v>
      </c>
      <c r="I6" s="96"/>
      <c r="J6" s="89"/>
      <c r="K6" s="89"/>
      <c r="L6" s="89"/>
      <c r="M6" s="89"/>
      <c r="N6" s="89"/>
      <c r="O6" s="89"/>
      <c r="P6" s="89"/>
      <c r="Q6" s="89"/>
      <c r="R6" s="90"/>
    </row>
    <row r="7" spans="1:41" ht="14.45" customHeight="1" thickBot="1" x14ac:dyDescent="0.25">
      <c r="A7" s="122" t="s">
        <v>405</v>
      </c>
      <c r="B7" s="86">
        <f>B5-B6</f>
        <v>0</v>
      </c>
      <c r="C7" s="86">
        <f t="shared" ref="C7:G7" si="2">C5-C6</f>
        <v>0</v>
      </c>
      <c r="D7" s="86">
        <f t="shared" si="2"/>
        <v>0</v>
      </c>
      <c r="E7" s="86">
        <f t="shared" si="2"/>
        <v>0</v>
      </c>
      <c r="F7" s="86">
        <f t="shared" si="2"/>
        <v>0</v>
      </c>
      <c r="G7" s="86">
        <f t="shared" si="2"/>
        <v>0</v>
      </c>
      <c r="H7" s="136">
        <f t="shared" si="1"/>
        <v>0</v>
      </c>
      <c r="I7" s="96"/>
      <c r="J7" s="89"/>
      <c r="K7" s="89"/>
      <c r="L7" s="89"/>
      <c r="M7" s="89"/>
      <c r="N7" s="89"/>
      <c r="O7" s="89"/>
      <c r="P7" s="89"/>
      <c r="Q7" s="89"/>
      <c r="R7" s="90"/>
    </row>
    <row r="8" spans="1:41" ht="14.45" customHeight="1" thickBot="1" x14ac:dyDescent="0.25">
      <c r="A8" s="122" t="s">
        <v>406</v>
      </c>
      <c r="B8" s="86">
        <v>0</v>
      </c>
      <c r="C8" s="86">
        <f>B8</f>
        <v>0</v>
      </c>
      <c r="D8" s="86">
        <f>C8</f>
        <v>0</v>
      </c>
      <c r="E8" s="86">
        <f>D8</f>
        <v>0</v>
      </c>
      <c r="F8" s="86">
        <f>E8</f>
        <v>0</v>
      </c>
      <c r="G8" s="86">
        <f>F8</f>
        <v>0</v>
      </c>
      <c r="H8" s="136">
        <f t="shared" si="1"/>
        <v>0</v>
      </c>
      <c r="I8" s="96"/>
      <c r="J8" s="89"/>
      <c r="K8" s="89"/>
      <c r="L8" s="89"/>
      <c r="M8" s="89"/>
      <c r="N8" s="89"/>
      <c r="O8" s="89"/>
      <c r="P8" s="89"/>
      <c r="Q8" s="89"/>
      <c r="R8" s="90"/>
    </row>
    <row r="9" spans="1:41" ht="14.45" customHeight="1" thickBot="1" x14ac:dyDescent="0.25">
      <c r="A9" s="123" t="s">
        <v>407</v>
      </c>
      <c r="B9" s="124">
        <f>B7-B8</f>
        <v>0</v>
      </c>
      <c r="C9" s="124">
        <f t="shared" ref="C9:G9" si="3">C7-C8</f>
        <v>0</v>
      </c>
      <c r="D9" s="124">
        <f t="shared" si="3"/>
        <v>0</v>
      </c>
      <c r="E9" s="124">
        <f t="shared" si="3"/>
        <v>0</v>
      </c>
      <c r="F9" s="124">
        <f t="shared" si="3"/>
        <v>0</v>
      </c>
      <c r="G9" s="124">
        <f t="shared" si="3"/>
        <v>0</v>
      </c>
      <c r="H9" s="137">
        <f t="shared" si="1"/>
        <v>0</v>
      </c>
      <c r="I9" s="96"/>
      <c r="J9" s="89"/>
      <c r="K9" s="89"/>
      <c r="L9" s="89"/>
      <c r="M9" s="89"/>
      <c r="N9" s="89"/>
      <c r="O9" s="89"/>
      <c r="P9" s="89"/>
      <c r="Q9" s="89"/>
      <c r="R9" s="90"/>
    </row>
    <row r="10" spans="1:41" ht="14.45" customHeight="1" thickBot="1" x14ac:dyDescent="0.25">
      <c r="A10" s="125" t="s">
        <v>408</v>
      </c>
      <c r="B10" s="109">
        <v>0</v>
      </c>
      <c r="C10" s="109">
        <f>B10</f>
        <v>0</v>
      </c>
      <c r="D10" s="109">
        <f>C10</f>
        <v>0</v>
      </c>
      <c r="E10" s="109">
        <f>D10</f>
        <v>0</v>
      </c>
      <c r="F10" s="109">
        <f>E10</f>
        <v>0</v>
      </c>
      <c r="G10" s="109">
        <f>F10</f>
        <v>0</v>
      </c>
      <c r="H10" s="138">
        <f>AVERAGE(B10:G10)</f>
        <v>0</v>
      </c>
      <c r="I10" s="97"/>
      <c r="J10" s="89"/>
      <c r="K10" s="89"/>
      <c r="L10" s="89"/>
      <c r="M10" s="89"/>
      <c r="N10" s="89"/>
      <c r="O10" s="89"/>
      <c r="P10" s="89"/>
      <c r="Q10" s="89"/>
      <c r="R10" s="90"/>
    </row>
    <row r="11" spans="1:41" ht="14.45" customHeight="1" thickBot="1" x14ac:dyDescent="0.25">
      <c r="A11" s="126" t="s">
        <v>409</v>
      </c>
      <c r="B11" s="110">
        <v>0</v>
      </c>
      <c r="C11" s="111">
        <f t="shared" ref="C11:G12" si="4">B11</f>
        <v>0</v>
      </c>
      <c r="D11" s="111">
        <f t="shared" si="4"/>
        <v>0</v>
      </c>
      <c r="E11" s="111">
        <f t="shared" si="4"/>
        <v>0</v>
      </c>
      <c r="F11" s="111">
        <f t="shared" si="4"/>
        <v>0</v>
      </c>
      <c r="G11" s="112">
        <f t="shared" si="4"/>
        <v>0</v>
      </c>
      <c r="H11" s="139">
        <f t="shared" si="1"/>
        <v>0</v>
      </c>
      <c r="I11" s="96"/>
      <c r="J11" s="89"/>
      <c r="K11" s="89"/>
      <c r="L11" s="89"/>
      <c r="M11" s="89"/>
      <c r="N11" s="89"/>
      <c r="O11" s="89"/>
      <c r="P11" s="89"/>
      <c r="Q11" s="89"/>
      <c r="R11" s="90"/>
    </row>
    <row r="12" spans="1:41" ht="14.45" customHeight="1" thickBot="1" x14ac:dyDescent="0.25">
      <c r="A12" s="125" t="s">
        <v>410</v>
      </c>
      <c r="B12" s="109">
        <v>0</v>
      </c>
      <c r="C12" s="109">
        <f t="shared" si="4"/>
        <v>0</v>
      </c>
      <c r="D12" s="109">
        <f t="shared" si="4"/>
        <v>0</v>
      </c>
      <c r="E12" s="109">
        <f t="shared" si="4"/>
        <v>0</v>
      </c>
      <c r="F12" s="109">
        <f t="shared" si="4"/>
        <v>0</v>
      </c>
      <c r="G12" s="109">
        <f t="shared" si="4"/>
        <v>0</v>
      </c>
      <c r="H12" s="138">
        <f>AVERAGE(B12:G12)</f>
        <v>0</v>
      </c>
      <c r="I12" s="97"/>
      <c r="J12" s="89"/>
      <c r="K12" s="89"/>
      <c r="L12" s="89"/>
      <c r="M12" s="89"/>
      <c r="N12" s="89"/>
      <c r="O12" s="89"/>
      <c r="P12" s="89"/>
      <c r="Q12" s="89"/>
      <c r="R12" s="90"/>
    </row>
    <row r="13" spans="1:41" ht="14.45" customHeight="1" thickBot="1" x14ac:dyDescent="0.25">
      <c r="A13" s="126" t="s">
        <v>411</v>
      </c>
      <c r="B13" s="110">
        <v>0</v>
      </c>
      <c r="C13" s="111">
        <f t="shared" ref="C13:G16" si="5">B13</f>
        <v>0</v>
      </c>
      <c r="D13" s="111">
        <f t="shared" si="5"/>
        <v>0</v>
      </c>
      <c r="E13" s="111">
        <f t="shared" si="5"/>
        <v>0</v>
      </c>
      <c r="F13" s="111">
        <f t="shared" si="5"/>
        <v>0</v>
      </c>
      <c r="G13" s="112">
        <f t="shared" si="5"/>
        <v>0</v>
      </c>
      <c r="H13" s="139">
        <f t="shared" si="1"/>
        <v>0</v>
      </c>
      <c r="I13" s="96"/>
      <c r="J13" s="89"/>
      <c r="K13" s="89"/>
      <c r="L13" s="89"/>
      <c r="M13" s="89"/>
      <c r="N13" s="89"/>
      <c r="O13" s="89"/>
      <c r="P13" s="89"/>
      <c r="Q13" s="89"/>
      <c r="R13" s="90"/>
    </row>
    <row r="14" spans="1:41" ht="14.45" customHeight="1" thickBot="1" x14ac:dyDescent="0.25">
      <c r="A14" s="125" t="s">
        <v>412</v>
      </c>
      <c r="B14" s="109">
        <v>0</v>
      </c>
      <c r="C14" s="109">
        <f t="shared" si="5"/>
        <v>0</v>
      </c>
      <c r="D14" s="109">
        <f t="shared" si="5"/>
        <v>0</v>
      </c>
      <c r="E14" s="109">
        <f t="shared" si="5"/>
        <v>0</v>
      </c>
      <c r="F14" s="109">
        <f t="shared" si="5"/>
        <v>0</v>
      </c>
      <c r="G14" s="109">
        <f t="shared" si="5"/>
        <v>0</v>
      </c>
      <c r="H14" s="121">
        <f>AVERAGE(B14:G14)</f>
        <v>0</v>
      </c>
      <c r="I14" s="98"/>
      <c r="J14" s="89"/>
      <c r="K14" s="89"/>
      <c r="L14" s="89"/>
      <c r="M14" s="89"/>
      <c r="N14" s="89"/>
      <c r="O14" s="89"/>
      <c r="P14" s="89"/>
      <c r="Q14" s="89"/>
      <c r="R14" s="90"/>
    </row>
    <row r="15" spans="1:41" ht="14.45" customHeight="1" thickBot="1" x14ac:dyDescent="0.25">
      <c r="A15" s="126" t="s">
        <v>413</v>
      </c>
      <c r="B15" s="110">
        <v>0</v>
      </c>
      <c r="C15" s="111">
        <f t="shared" si="5"/>
        <v>0</v>
      </c>
      <c r="D15" s="111">
        <f t="shared" si="5"/>
        <v>0</v>
      </c>
      <c r="E15" s="111">
        <f t="shared" si="5"/>
        <v>0</v>
      </c>
      <c r="F15" s="111">
        <f t="shared" si="5"/>
        <v>0</v>
      </c>
      <c r="G15" s="112">
        <f t="shared" si="5"/>
        <v>0</v>
      </c>
      <c r="H15" s="139">
        <f t="shared" si="1"/>
        <v>0</v>
      </c>
      <c r="I15" s="96"/>
      <c r="J15" s="89"/>
      <c r="K15" s="89"/>
      <c r="L15" s="89"/>
      <c r="M15" s="89"/>
      <c r="N15" s="89"/>
      <c r="O15" s="89"/>
      <c r="P15" s="89"/>
      <c r="Q15" s="89"/>
      <c r="R15" s="90"/>
    </row>
    <row r="16" spans="1:41" ht="14.45" customHeight="1" thickBot="1" x14ac:dyDescent="0.25">
      <c r="A16" s="125" t="s">
        <v>414</v>
      </c>
      <c r="B16" s="109">
        <v>0</v>
      </c>
      <c r="C16" s="109">
        <f t="shared" si="5"/>
        <v>0</v>
      </c>
      <c r="D16" s="109">
        <f t="shared" si="5"/>
        <v>0</v>
      </c>
      <c r="E16" s="109">
        <f t="shared" si="5"/>
        <v>0</v>
      </c>
      <c r="F16" s="109">
        <f t="shared" si="5"/>
        <v>0</v>
      </c>
      <c r="G16" s="109">
        <f t="shared" si="5"/>
        <v>0</v>
      </c>
      <c r="H16" s="121">
        <f>AVERAGE(B16:G16)</f>
        <v>0</v>
      </c>
      <c r="I16" s="98"/>
      <c r="J16" s="89"/>
      <c r="K16" s="89"/>
      <c r="L16" s="89"/>
      <c r="M16" s="89"/>
      <c r="N16" s="89"/>
      <c r="O16" s="89"/>
      <c r="P16" s="89"/>
      <c r="Q16" s="89"/>
      <c r="R16" s="90"/>
    </row>
    <row r="17" spans="1:18" ht="13.5" thickBot="1" x14ac:dyDescent="0.25">
      <c r="A17" s="114" t="s">
        <v>798</v>
      </c>
      <c r="B17" s="115"/>
      <c r="C17" s="115"/>
      <c r="D17" s="115"/>
      <c r="E17" s="115"/>
      <c r="F17" s="115"/>
      <c r="G17" s="116"/>
      <c r="H17" s="140"/>
      <c r="I17" s="99"/>
      <c r="J17" s="89"/>
      <c r="K17" s="89"/>
      <c r="L17" s="89"/>
      <c r="M17" s="89"/>
      <c r="N17" s="89"/>
      <c r="O17" s="89"/>
      <c r="P17" s="89"/>
      <c r="Q17" s="89"/>
      <c r="R17" s="90"/>
    </row>
    <row r="18" spans="1:18" ht="14.45" customHeight="1" thickBot="1" x14ac:dyDescent="0.25">
      <c r="A18" s="122" t="s">
        <v>415</v>
      </c>
      <c r="B18" s="100">
        <v>0</v>
      </c>
      <c r="C18" s="100">
        <f>B18</f>
        <v>0</v>
      </c>
      <c r="D18" s="100">
        <f>C18</f>
        <v>0</v>
      </c>
      <c r="E18" s="100">
        <f>D18</f>
        <v>0</v>
      </c>
      <c r="F18" s="100">
        <f>E18</f>
        <v>0</v>
      </c>
      <c r="G18" s="101">
        <f>F18</f>
        <v>0</v>
      </c>
      <c r="H18" s="141">
        <f>AVERAGE(B18:G18)</f>
        <v>0</v>
      </c>
      <c r="I18" s="102"/>
      <c r="J18" s="89"/>
      <c r="K18" s="89"/>
      <c r="L18" s="89"/>
      <c r="M18" s="89"/>
      <c r="N18" s="89"/>
      <c r="O18" s="89"/>
      <c r="P18" s="89"/>
      <c r="Q18" s="89"/>
      <c r="R18" s="90"/>
    </row>
    <row r="19" spans="1:18" ht="14.45" customHeight="1" thickBot="1" x14ac:dyDescent="0.25">
      <c r="A19" s="122" t="s">
        <v>416</v>
      </c>
      <c r="B19" s="100">
        <v>0</v>
      </c>
      <c r="C19" s="100">
        <f t="shared" ref="C19:G23" si="6">B19</f>
        <v>0</v>
      </c>
      <c r="D19" s="100">
        <f t="shared" si="6"/>
        <v>0</v>
      </c>
      <c r="E19" s="100">
        <f t="shared" si="6"/>
        <v>0</v>
      </c>
      <c r="F19" s="100">
        <f t="shared" si="6"/>
        <v>0</v>
      </c>
      <c r="G19" s="100">
        <f t="shared" si="6"/>
        <v>0</v>
      </c>
      <c r="H19" s="141">
        <f t="shared" ref="H19:H23" si="7">AVERAGE(B19:G19)</f>
        <v>0</v>
      </c>
      <c r="I19" s="102"/>
      <c r="J19" s="89"/>
      <c r="K19" s="89"/>
      <c r="L19" s="89"/>
      <c r="M19" s="89"/>
      <c r="N19" s="89"/>
      <c r="O19" s="89"/>
      <c r="P19" s="89"/>
      <c r="Q19" s="89"/>
      <c r="R19" s="90"/>
    </row>
    <row r="20" spans="1:18" ht="14.45" customHeight="1" thickBot="1" x14ac:dyDescent="0.25">
      <c r="A20" s="122" t="s">
        <v>417</v>
      </c>
      <c r="B20" s="100">
        <v>0</v>
      </c>
      <c r="C20" s="100">
        <f t="shared" si="6"/>
        <v>0</v>
      </c>
      <c r="D20" s="100">
        <f t="shared" si="6"/>
        <v>0</v>
      </c>
      <c r="E20" s="100">
        <f t="shared" si="6"/>
        <v>0</v>
      </c>
      <c r="F20" s="100">
        <f t="shared" si="6"/>
        <v>0</v>
      </c>
      <c r="G20" s="101">
        <f t="shared" si="6"/>
        <v>0</v>
      </c>
      <c r="H20" s="141">
        <f t="shared" si="7"/>
        <v>0</v>
      </c>
      <c r="I20" s="102"/>
      <c r="J20" s="89"/>
      <c r="K20" s="89"/>
      <c r="L20" s="89"/>
      <c r="M20" s="89"/>
      <c r="N20" s="89"/>
      <c r="O20" s="89"/>
      <c r="P20" s="89"/>
      <c r="Q20" s="89"/>
      <c r="R20" s="90"/>
    </row>
    <row r="21" spans="1:18" ht="14.45" customHeight="1" thickBot="1" x14ac:dyDescent="0.25">
      <c r="A21" s="122" t="s">
        <v>418</v>
      </c>
      <c r="B21" s="100">
        <v>0</v>
      </c>
      <c r="C21" s="100">
        <f t="shared" si="6"/>
        <v>0</v>
      </c>
      <c r="D21" s="100">
        <f t="shared" si="6"/>
        <v>0</v>
      </c>
      <c r="E21" s="100">
        <f t="shared" si="6"/>
        <v>0</v>
      </c>
      <c r="F21" s="100">
        <f t="shared" si="6"/>
        <v>0</v>
      </c>
      <c r="G21" s="100">
        <f t="shared" si="6"/>
        <v>0</v>
      </c>
      <c r="H21" s="141">
        <f t="shared" si="7"/>
        <v>0</v>
      </c>
      <c r="I21" s="102"/>
      <c r="J21" s="89"/>
      <c r="K21" s="89"/>
      <c r="L21" s="89"/>
      <c r="M21" s="89"/>
      <c r="N21" s="89"/>
      <c r="O21" s="89"/>
      <c r="P21" s="89"/>
      <c r="Q21" s="89"/>
      <c r="R21" s="90"/>
    </row>
    <row r="22" spans="1:18" ht="14.45" customHeight="1" thickBot="1" x14ac:dyDescent="0.25">
      <c r="A22" s="122" t="s">
        <v>419</v>
      </c>
      <c r="B22" s="100">
        <v>0</v>
      </c>
      <c r="C22" s="100">
        <f t="shared" si="6"/>
        <v>0</v>
      </c>
      <c r="D22" s="100">
        <f t="shared" si="6"/>
        <v>0</v>
      </c>
      <c r="E22" s="100">
        <f t="shared" si="6"/>
        <v>0</v>
      </c>
      <c r="F22" s="100">
        <f t="shared" si="6"/>
        <v>0</v>
      </c>
      <c r="G22" s="101">
        <f t="shared" si="6"/>
        <v>0</v>
      </c>
      <c r="H22" s="141">
        <f t="shared" si="7"/>
        <v>0</v>
      </c>
      <c r="I22" s="102"/>
      <c r="J22" s="89"/>
      <c r="K22" s="89"/>
      <c r="L22" s="89"/>
      <c r="M22" s="89"/>
      <c r="N22" s="89"/>
      <c r="O22" s="89"/>
      <c r="P22" s="89"/>
      <c r="Q22" s="89"/>
      <c r="R22" s="90"/>
    </row>
    <row r="23" spans="1:18" ht="14.45" customHeight="1" thickBot="1" x14ac:dyDescent="0.25">
      <c r="A23" s="127" t="s">
        <v>420</v>
      </c>
      <c r="B23" s="113">
        <v>0</v>
      </c>
      <c r="C23" s="113">
        <f t="shared" si="6"/>
        <v>0</v>
      </c>
      <c r="D23" s="113">
        <f t="shared" si="6"/>
        <v>0</v>
      </c>
      <c r="E23" s="113">
        <f t="shared" si="6"/>
        <v>0</v>
      </c>
      <c r="F23" s="113">
        <f t="shared" si="6"/>
        <v>0</v>
      </c>
      <c r="G23" s="113">
        <f t="shared" si="6"/>
        <v>0</v>
      </c>
      <c r="H23" s="142">
        <f t="shared" si="7"/>
        <v>0</v>
      </c>
      <c r="I23" s="102"/>
      <c r="J23" s="89"/>
      <c r="K23" s="89"/>
      <c r="L23" s="89"/>
      <c r="M23" s="89"/>
      <c r="N23" s="89"/>
      <c r="O23" s="89"/>
      <c r="P23" s="89"/>
      <c r="Q23" s="89"/>
      <c r="R23" s="90"/>
    </row>
    <row r="24" spans="1:18" ht="14.45" customHeight="1" thickBot="1" x14ac:dyDescent="0.25">
      <c r="A24" s="118" t="s">
        <v>421</v>
      </c>
      <c r="B24" s="119">
        <f>SUM(B18:B23)</f>
        <v>0</v>
      </c>
      <c r="C24" s="119">
        <f t="shared" ref="C24:G24" si="8">SUM(C18:C23)</f>
        <v>0</v>
      </c>
      <c r="D24" s="119">
        <f t="shared" si="8"/>
        <v>0</v>
      </c>
      <c r="E24" s="119">
        <f t="shared" si="8"/>
        <v>0</v>
      </c>
      <c r="F24" s="119">
        <f t="shared" si="8"/>
        <v>0</v>
      </c>
      <c r="G24" s="119">
        <f t="shared" si="8"/>
        <v>0</v>
      </c>
      <c r="H24" s="121">
        <f>AVERAGE(B24:G24)</f>
        <v>0</v>
      </c>
      <c r="I24" s="98"/>
      <c r="J24" s="89"/>
      <c r="K24" s="89"/>
      <c r="L24" s="89"/>
      <c r="M24" s="89"/>
      <c r="N24" s="89"/>
      <c r="O24" s="89"/>
      <c r="P24" s="89"/>
      <c r="Q24" s="89"/>
      <c r="R24" s="90"/>
    </row>
    <row r="25" spans="1:18" ht="20.100000000000001" customHeight="1" thickBot="1" x14ac:dyDescent="0.25">
      <c r="A25" s="114" t="s">
        <v>422</v>
      </c>
      <c r="B25" s="115"/>
      <c r="C25" s="115"/>
      <c r="D25" s="115"/>
      <c r="E25" s="115"/>
      <c r="F25" s="115"/>
      <c r="G25" s="116"/>
      <c r="H25" s="140"/>
      <c r="I25" s="99"/>
      <c r="J25" s="89"/>
      <c r="K25" s="89"/>
      <c r="L25" s="89"/>
      <c r="M25" s="89"/>
      <c r="N25" s="89"/>
      <c r="O25" s="89"/>
      <c r="P25" s="89"/>
      <c r="Q25" s="89"/>
      <c r="R25" s="90"/>
    </row>
    <row r="26" spans="1:18" ht="14.45" customHeight="1" thickBot="1" x14ac:dyDescent="0.25">
      <c r="A26" s="122" t="s">
        <v>423</v>
      </c>
      <c r="B26" s="100">
        <v>0</v>
      </c>
      <c r="C26" s="100">
        <f>B26</f>
        <v>0</v>
      </c>
      <c r="D26" s="100">
        <f t="shared" ref="D26:G26" si="9">C26</f>
        <v>0</v>
      </c>
      <c r="E26" s="100">
        <f t="shared" si="9"/>
        <v>0</v>
      </c>
      <c r="F26" s="100">
        <f t="shared" si="9"/>
        <v>0</v>
      </c>
      <c r="G26" s="100">
        <f t="shared" si="9"/>
        <v>0</v>
      </c>
      <c r="H26" s="141">
        <f>AVERAGE(B26:G26)</f>
        <v>0</v>
      </c>
      <c r="I26" s="102"/>
      <c r="J26" s="89"/>
      <c r="K26" s="89"/>
      <c r="L26" s="89"/>
      <c r="M26" s="89"/>
      <c r="N26" s="89"/>
      <c r="O26" s="89"/>
      <c r="P26" s="89"/>
      <c r="Q26" s="89"/>
      <c r="R26" s="90"/>
    </row>
    <row r="27" spans="1:18" ht="14.45" customHeight="1" thickBot="1" x14ac:dyDescent="0.25">
      <c r="A27" s="122" t="s">
        <v>424</v>
      </c>
      <c r="B27" s="100">
        <v>0</v>
      </c>
      <c r="C27" s="100">
        <f t="shared" ref="C27:G35" si="10">B27</f>
        <v>0</v>
      </c>
      <c r="D27" s="100">
        <f t="shared" si="10"/>
        <v>0</v>
      </c>
      <c r="E27" s="100">
        <f t="shared" si="10"/>
        <v>0</v>
      </c>
      <c r="F27" s="100">
        <f t="shared" si="10"/>
        <v>0</v>
      </c>
      <c r="G27" s="100">
        <f t="shared" si="10"/>
        <v>0</v>
      </c>
      <c r="H27" s="141">
        <f t="shared" ref="H27:H35" si="11">AVERAGE(B27:G27)</f>
        <v>0</v>
      </c>
      <c r="I27" s="102"/>
      <c r="J27" s="89"/>
      <c r="K27" s="89"/>
      <c r="L27" s="89"/>
      <c r="M27" s="89"/>
      <c r="N27" s="89"/>
      <c r="O27" s="89"/>
      <c r="P27" s="89"/>
      <c r="Q27" s="89"/>
      <c r="R27" s="90"/>
    </row>
    <row r="28" spans="1:18" ht="14.45" customHeight="1" thickBot="1" x14ac:dyDescent="0.25">
      <c r="A28" s="122" t="s">
        <v>425</v>
      </c>
      <c r="B28" s="100">
        <v>0</v>
      </c>
      <c r="C28" s="100">
        <f t="shared" si="10"/>
        <v>0</v>
      </c>
      <c r="D28" s="100">
        <f t="shared" si="10"/>
        <v>0</v>
      </c>
      <c r="E28" s="100">
        <f t="shared" si="10"/>
        <v>0</v>
      </c>
      <c r="F28" s="100">
        <f t="shared" si="10"/>
        <v>0</v>
      </c>
      <c r="G28" s="100">
        <f t="shared" si="10"/>
        <v>0</v>
      </c>
      <c r="H28" s="141">
        <f t="shared" si="11"/>
        <v>0</v>
      </c>
      <c r="I28" s="102"/>
      <c r="J28" s="89"/>
      <c r="K28" s="89"/>
      <c r="L28" s="89"/>
      <c r="M28" s="89"/>
      <c r="N28" s="89"/>
      <c r="O28" s="89"/>
      <c r="P28" s="89"/>
      <c r="Q28" s="89"/>
      <c r="R28" s="90"/>
    </row>
    <row r="29" spans="1:18" ht="14.45" customHeight="1" thickBot="1" x14ac:dyDescent="0.25">
      <c r="A29" s="122" t="s">
        <v>426</v>
      </c>
      <c r="B29" s="100">
        <v>0</v>
      </c>
      <c r="C29" s="100">
        <f t="shared" si="10"/>
        <v>0</v>
      </c>
      <c r="D29" s="100">
        <f t="shared" si="10"/>
        <v>0</v>
      </c>
      <c r="E29" s="100">
        <f t="shared" si="10"/>
        <v>0</v>
      </c>
      <c r="F29" s="100">
        <f t="shared" si="10"/>
        <v>0</v>
      </c>
      <c r="G29" s="100">
        <f t="shared" si="10"/>
        <v>0</v>
      </c>
      <c r="H29" s="141">
        <f t="shared" si="11"/>
        <v>0</v>
      </c>
      <c r="I29" s="102"/>
      <c r="J29" s="89"/>
      <c r="K29" s="89"/>
      <c r="L29" s="89"/>
      <c r="M29" s="89"/>
      <c r="N29" s="89"/>
      <c r="O29" s="89"/>
      <c r="P29" s="89"/>
      <c r="Q29" s="89"/>
      <c r="R29" s="90"/>
    </row>
    <row r="30" spans="1:18" ht="14.45" customHeight="1" thickBot="1" x14ac:dyDescent="0.25">
      <c r="A30" s="122" t="s">
        <v>427</v>
      </c>
      <c r="B30" s="100">
        <v>0</v>
      </c>
      <c r="C30" s="100">
        <f t="shared" si="10"/>
        <v>0</v>
      </c>
      <c r="D30" s="100">
        <f t="shared" si="10"/>
        <v>0</v>
      </c>
      <c r="E30" s="100">
        <f t="shared" si="10"/>
        <v>0</v>
      </c>
      <c r="F30" s="100">
        <f t="shared" si="10"/>
        <v>0</v>
      </c>
      <c r="G30" s="100">
        <f t="shared" si="10"/>
        <v>0</v>
      </c>
      <c r="H30" s="141">
        <f t="shared" si="11"/>
        <v>0</v>
      </c>
      <c r="I30" s="102"/>
      <c r="J30" s="89"/>
      <c r="K30" s="89"/>
      <c r="L30" s="89"/>
      <c r="M30" s="89"/>
      <c r="N30" s="89"/>
      <c r="O30" s="89"/>
      <c r="P30" s="89"/>
      <c r="Q30" s="89"/>
      <c r="R30" s="90"/>
    </row>
    <row r="31" spans="1:18" ht="14.45" customHeight="1" thickBot="1" x14ac:dyDescent="0.25">
      <c r="A31" s="122" t="s">
        <v>428</v>
      </c>
      <c r="B31" s="100">
        <v>0</v>
      </c>
      <c r="C31" s="100">
        <f t="shared" si="10"/>
        <v>0</v>
      </c>
      <c r="D31" s="100">
        <f t="shared" si="10"/>
        <v>0</v>
      </c>
      <c r="E31" s="100">
        <f t="shared" si="10"/>
        <v>0</v>
      </c>
      <c r="F31" s="100">
        <f t="shared" si="10"/>
        <v>0</v>
      </c>
      <c r="G31" s="100">
        <f t="shared" si="10"/>
        <v>0</v>
      </c>
      <c r="H31" s="141">
        <f t="shared" si="11"/>
        <v>0</v>
      </c>
      <c r="I31" s="102"/>
      <c r="J31" s="89"/>
      <c r="K31" s="89"/>
      <c r="L31" s="89"/>
      <c r="M31" s="89"/>
      <c r="N31" s="89"/>
      <c r="O31" s="89"/>
      <c r="P31" s="89"/>
      <c r="Q31" s="89"/>
      <c r="R31" s="90"/>
    </row>
    <row r="32" spans="1:18" ht="14.45" customHeight="1" thickBot="1" x14ac:dyDescent="0.25">
      <c r="A32" s="122" t="s">
        <v>429</v>
      </c>
      <c r="B32" s="100">
        <v>0</v>
      </c>
      <c r="C32" s="100">
        <f t="shared" si="10"/>
        <v>0</v>
      </c>
      <c r="D32" s="100">
        <f t="shared" si="10"/>
        <v>0</v>
      </c>
      <c r="E32" s="100">
        <f t="shared" si="10"/>
        <v>0</v>
      </c>
      <c r="F32" s="100">
        <f t="shared" si="10"/>
        <v>0</v>
      </c>
      <c r="G32" s="100">
        <f t="shared" si="10"/>
        <v>0</v>
      </c>
      <c r="H32" s="141">
        <f t="shared" si="11"/>
        <v>0</v>
      </c>
      <c r="I32" s="102"/>
      <c r="J32" s="89"/>
      <c r="K32" s="89"/>
      <c r="L32" s="89"/>
      <c r="M32" s="89"/>
      <c r="N32" s="89"/>
      <c r="O32" s="89"/>
      <c r="P32" s="89"/>
      <c r="Q32" s="89"/>
      <c r="R32" s="90"/>
    </row>
    <row r="33" spans="1:21" ht="14.45" customHeight="1" thickBot="1" x14ac:dyDescent="0.25">
      <c r="A33" s="122" t="s">
        <v>430</v>
      </c>
      <c r="B33" s="100">
        <v>0</v>
      </c>
      <c r="C33" s="100">
        <f t="shared" si="10"/>
        <v>0</v>
      </c>
      <c r="D33" s="100">
        <f t="shared" si="10"/>
        <v>0</v>
      </c>
      <c r="E33" s="100">
        <f t="shared" si="10"/>
        <v>0</v>
      </c>
      <c r="F33" s="100">
        <f t="shared" si="10"/>
        <v>0</v>
      </c>
      <c r="G33" s="100">
        <f t="shared" si="10"/>
        <v>0</v>
      </c>
      <c r="H33" s="141">
        <f t="shared" si="11"/>
        <v>0</v>
      </c>
      <c r="I33" s="102"/>
      <c r="J33" s="89"/>
      <c r="K33" s="89"/>
      <c r="L33" s="89"/>
      <c r="M33" s="89"/>
      <c r="N33" s="89"/>
      <c r="O33" s="89"/>
      <c r="P33" s="89"/>
      <c r="Q33" s="89"/>
      <c r="R33" s="90"/>
    </row>
    <row r="34" spans="1:21" ht="14.45" customHeight="1" thickBot="1" x14ac:dyDescent="0.25">
      <c r="A34" s="122" t="s">
        <v>431</v>
      </c>
      <c r="B34" s="100">
        <v>0</v>
      </c>
      <c r="C34" s="100">
        <f t="shared" si="10"/>
        <v>0</v>
      </c>
      <c r="D34" s="100">
        <f t="shared" si="10"/>
        <v>0</v>
      </c>
      <c r="E34" s="100">
        <f t="shared" si="10"/>
        <v>0</v>
      </c>
      <c r="F34" s="100">
        <f t="shared" si="10"/>
        <v>0</v>
      </c>
      <c r="G34" s="100">
        <f t="shared" si="10"/>
        <v>0</v>
      </c>
      <c r="H34" s="141">
        <f t="shared" si="11"/>
        <v>0</v>
      </c>
      <c r="I34" s="102"/>
      <c r="J34" s="89"/>
      <c r="K34" s="89"/>
      <c r="L34" s="89"/>
      <c r="M34" s="89"/>
      <c r="N34" s="89"/>
      <c r="O34" s="89"/>
      <c r="P34" s="89"/>
      <c r="Q34" s="89"/>
      <c r="R34" s="90"/>
    </row>
    <row r="35" spans="1:21" ht="14.45" customHeight="1" thickBot="1" x14ac:dyDescent="0.25">
      <c r="A35" s="127" t="s">
        <v>432</v>
      </c>
      <c r="B35" s="113">
        <v>0</v>
      </c>
      <c r="C35" s="113">
        <f t="shared" si="10"/>
        <v>0</v>
      </c>
      <c r="D35" s="113">
        <f t="shared" si="10"/>
        <v>0</v>
      </c>
      <c r="E35" s="113">
        <f t="shared" si="10"/>
        <v>0</v>
      </c>
      <c r="F35" s="113">
        <f t="shared" si="10"/>
        <v>0</v>
      </c>
      <c r="G35" s="113">
        <f t="shared" si="10"/>
        <v>0</v>
      </c>
      <c r="H35" s="142">
        <f t="shared" si="11"/>
        <v>0</v>
      </c>
      <c r="I35" s="102"/>
      <c r="J35" s="89"/>
      <c r="K35" s="89"/>
      <c r="L35" s="89"/>
      <c r="M35" s="89"/>
      <c r="N35" s="89"/>
      <c r="O35" s="89"/>
      <c r="P35" s="89"/>
      <c r="Q35" s="89"/>
      <c r="R35" s="90"/>
    </row>
    <row r="36" spans="1:21" s="104" customFormat="1" ht="14.45" customHeight="1" thickBot="1" x14ac:dyDescent="0.25">
      <c r="A36" s="120" t="s">
        <v>433</v>
      </c>
      <c r="B36" s="121">
        <f>SUM(B26:B35)</f>
        <v>0</v>
      </c>
      <c r="C36" s="121">
        <f t="shared" ref="C36:G36" si="12">SUM(C26:C35)</f>
        <v>0</v>
      </c>
      <c r="D36" s="121">
        <f t="shared" si="12"/>
        <v>0</v>
      </c>
      <c r="E36" s="121">
        <f t="shared" si="12"/>
        <v>0</v>
      </c>
      <c r="F36" s="121">
        <f t="shared" si="12"/>
        <v>0</v>
      </c>
      <c r="G36" s="121">
        <f t="shared" si="12"/>
        <v>0</v>
      </c>
      <c r="H36" s="121">
        <f>AVERAGE(B36:G36)</f>
        <v>0</v>
      </c>
      <c r="I36" s="98"/>
      <c r="J36" s="89"/>
      <c r="K36" s="89"/>
      <c r="L36" s="89"/>
      <c r="M36" s="89"/>
      <c r="N36" s="89"/>
      <c r="O36" s="89"/>
      <c r="P36" s="89"/>
      <c r="Q36" s="89"/>
      <c r="R36" s="90"/>
      <c r="S36" s="103"/>
      <c r="T36" s="103"/>
      <c r="U36" s="103"/>
    </row>
    <row r="37" spans="1:21" s="104" customFormat="1" ht="14.45" customHeight="1" thickBot="1" x14ac:dyDescent="0.25">
      <c r="A37" s="120" t="s">
        <v>71</v>
      </c>
      <c r="B37" s="121">
        <f t="shared" ref="B37:G37" si="13">B10-B24-B36</f>
        <v>0</v>
      </c>
      <c r="C37" s="121">
        <f t="shared" si="13"/>
        <v>0</v>
      </c>
      <c r="D37" s="121">
        <f t="shared" si="13"/>
        <v>0</v>
      </c>
      <c r="E37" s="121">
        <f t="shared" si="13"/>
        <v>0</v>
      </c>
      <c r="F37" s="121">
        <f t="shared" si="13"/>
        <v>0</v>
      </c>
      <c r="G37" s="121">
        <f t="shared" si="13"/>
        <v>0</v>
      </c>
      <c r="H37" s="121">
        <f t="shared" ref="H37:H38" si="14">AVERAGE(B37:G37)</f>
        <v>0</v>
      </c>
      <c r="I37" s="98"/>
      <c r="J37" s="89"/>
      <c r="K37" s="89"/>
      <c r="L37" s="89"/>
      <c r="M37" s="89"/>
      <c r="N37" s="89"/>
      <c r="O37" s="89"/>
      <c r="P37" s="89"/>
      <c r="Q37" s="89"/>
      <c r="R37" s="90"/>
      <c r="S37" s="103"/>
      <c r="T37" s="103"/>
      <c r="U37" s="103"/>
    </row>
    <row r="38" spans="1:21" s="104" customFormat="1" ht="14.45" customHeight="1" thickBot="1" x14ac:dyDescent="0.25">
      <c r="A38" s="128" t="s">
        <v>434</v>
      </c>
      <c r="B38" s="117">
        <v>0</v>
      </c>
      <c r="C38" s="117">
        <f>B38</f>
        <v>0</v>
      </c>
      <c r="D38" s="117">
        <f t="shared" ref="D38:G38" si="15">C38</f>
        <v>0</v>
      </c>
      <c r="E38" s="117">
        <f t="shared" si="15"/>
        <v>0</v>
      </c>
      <c r="F38" s="117">
        <f t="shared" si="15"/>
        <v>0</v>
      </c>
      <c r="G38" s="117">
        <f t="shared" si="15"/>
        <v>0</v>
      </c>
      <c r="H38" s="143">
        <f t="shared" si="14"/>
        <v>0</v>
      </c>
      <c r="I38" s="105"/>
      <c r="J38" s="106"/>
      <c r="K38" s="106"/>
      <c r="L38" s="106"/>
      <c r="M38" s="106"/>
      <c r="N38" s="106"/>
      <c r="O38" s="106"/>
      <c r="P38" s="106"/>
      <c r="Q38" s="106"/>
      <c r="R38" s="107"/>
      <c r="S38" s="103"/>
      <c r="T38" s="103"/>
      <c r="U38" s="103"/>
    </row>
    <row r="40" spans="1:21" x14ac:dyDescent="0.2">
      <c r="K40" s="108"/>
    </row>
  </sheetData>
  <sheetProtection algorithmName="SHA-512" hashValue="+nMJBJ81nUmBB9Kipw2GbUARMhnWnen3JrkxG86urduKaBi0f8CktRVNhSsh1J0TvgNT1YqR9n2ggvMvsC0CyA==" saltValue="IoDxlW36n3YB6fR9OsAprg==" spinCount="100000" sheet="1" objects="1" scenarios="1"/>
  <pageMargins left="0.7" right="0.7" top="0.75" bottom="0.75" header="0.3" footer="0.3"/>
  <pageSetup scale="65" fitToWidth="0" orientation="landscape" r:id="rId1"/>
  <colBreaks count="1" manualBreakCount="1">
    <brk id="8" max="42" man="1"/>
  </col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71D72-D6D5-4D72-852C-16C5F22C4651}">
  <sheetPr codeName="Sheet5"/>
  <dimension ref="A1:D53"/>
  <sheetViews>
    <sheetView tabSelected="1" zoomScaleNormal="100" workbookViewId="0">
      <selection activeCell="C33" sqref="C33"/>
    </sheetView>
  </sheetViews>
  <sheetFormatPr defaultRowHeight="12.75" x14ac:dyDescent="0.2"/>
  <cols>
    <col min="1" max="1" width="2.5703125" style="935" bestFit="1" customWidth="1"/>
    <col min="2" max="2" width="1.7109375" customWidth="1"/>
    <col min="3" max="3" width="160.140625" bestFit="1" customWidth="1"/>
  </cols>
  <sheetData>
    <row r="1" spans="1:4" ht="18" x14ac:dyDescent="0.25">
      <c r="A1" s="934"/>
      <c r="B1" s="543"/>
      <c r="C1" s="744" t="s">
        <v>891</v>
      </c>
    </row>
    <row r="2" spans="1:4" ht="20.25" customHeight="1" x14ac:dyDescent="0.2">
      <c r="B2" s="60"/>
      <c r="C2" s="48" t="s">
        <v>884</v>
      </c>
    </row>
    <row r="3" spans="1:4" ht="9.9499999999999993" customHeight="1" x14ac:dyDescent="0.2">
      <c r="B3" s="60"/>
      <c r="C3" s="542"/>
      <c r="D3" s="542"/>
    </row>
    <row r="4" spans="1:4" ht="24.75" customHeight="1" x14ac:dyDescent="0.25">
      <c r="B4" s="60"/>
      <c r="C4" s="743" t="s">
        <v>848</v>
      </c>
      <c r="D4" s="542"/>
    </row>
    <row r="5" spans="1:4" ht="9.9499999999999993" customHeight="1" x14ac:dyDescent="0.2">
      <c r="B5" s="60"/>
      <c r="C5" s="542"/>
      <c r="D5" s="542"/>
    </row>
    <row r="6" spans="1:4" ht="25.5" x14ac:dyDescent="0.2">
      <c r="A6" s="933" t="s">
        <v>834</v>
      </c>
      <c r="B6" s="544"/>
      <c r="C6" s="953" t="s">
        <v>908</v>
      </c>
    </row>
    <row r="7" spans="1:4" x14ac:dyDescent="0.2">
      <c r="A7" s="934"/>
      <c r="B7" s="60"/>
      <c r="C7" s="48"/>
      <c r="D7" s="542"/>
    </row>
    <row r="8" spans="1:4" x14ac:dyDescent="0.2">
      <c r="A8" s="933" t="s">
        <v>835</v>
      </c>
      <c r="B8" s="544"/>
      <c r="C8" s="48" t="s">
        <v>923</v>
      </c>
    </row>
    <row r="9" spans="1:4" ht="63.75" x14ac:dyDescent="0.2">
      <c r="B9" s="544"/>
      <c r="C9" s="954" t="s">
        <v>925</v>
      </c>
    </row>
    <row r="10" spans="1:4" x14ac:dyDescent="0.2">
      <c r="A10" s="934"/>
      <c r="B10" s="60"/>
      <c r="C10" s="48"/>
      <c r="D10" s="542"/>
    </row>
    <row r="11" spans="1:4" s="541" customFormat="1" x14ac:dyDescent="0.2">
      <c r="A11" s="933" t="s">
        <v>893</v>
      </c>
      <c r="B11" s="922"/>
      <c r="C11" s="541" t="s">
        <v>916</v>
      </c>
    </row>
    <row r="12" spans="1:4" s="542" customFormat="1" ht="2.1" customHeight="1" x14ac:dyDescent="0.2">
      <c r="A12" s="936"/>
      <c r="B12" s="924"/>
    </row>
    <row r="13" spans="1:4" ht="54.75" customHeight="1" x14ac:dyDescent="0.2">
      <c r="A13" s="933"/>
      <c r="B13" s="544"/>
      <c r="C13" s="954" t="s">
        <v>894</v>
      </c>
    </row>
    <row r="14" spans="1:4" s="542" customFormat="1" ht="2.1" customHeight="1" x14ac:dyDescent="0.2">
      <c r="A14" s="936"/>
      <c r="B14" s="924"/>
    </row>
    <row r="15" spans="1:4" ht="23.25" customHeight="1" x14ac:dyDescent="0.2">
      <c r="A15" s="933"/>
      <c r="B15" s="544"/>
      <c r="C15" s="954" t="s">
        <v>904</v>
      </c>
    </row>
    <row r="16" spans="1:4" s="542" customFormat="1" ht="2.1" customHeight="1" x14ac:dyDescent="0.2">
      <c r="A16" s="936"/>
      <c r="B16" s="924"/>
    </row>
    <row r="17" spans="1:3" x14ac:dyDescent="0.2">
      <c r="B17" s="60"/>
      <c r="C17" s="923" t="s">
        <v>905</v>
      </c>
    </row>
    <row r="18" spans="1:3" x14ac:dyDescent="0.2">
      <c r="B18" s="60"/>
      <c r="C18" s="923" t="s">
        <v>906</v>
      </c>
    </row>
    <row r="19" spans="1:3" x14ac:dyDescent="0.2">
      <c r="B19" s="60"/>
      <c r="C19" s="719"/>
    </row>
    <row r="20" spans="1:3" ht="18" x14ac:dyDescent="0.25">
      <c r="A20" s="937"/>
      <c r="B20" s="931"/>
      <c r="C20" s="932"/>
    </row>
    <row r="21" spans="1:3" s="541" customFormat="1" ht="18" x14ac:dyDescent="0.25">
      <c r="A21" s="933"/>
      <c r="B21" s="60"/>
      <c r="C21" s="743" t="s">
        <v>919</v>
      </c>
    </row>
    <row r="22" spans="1:3" s="929" customFormat="1" x14ac:dyDescent="0.2">
      <c r="A22" s="938"/>
      <c r="B22" s="930"/>
      <c r="C22" s="950" t="s">
        <v>922</v>
      </c>
    </row>
    <row r="23" spans="1:3" s="48" customFormat="1" x14ac:dyDescent="0.2">
      <c r="A23" s="946"/>
      <c r="B23" s="947"/>
      <c r="C23" s="948" t="s">
        <v>909</v>
      </c>
    </row>
    <row r="24" spans="1:3" s="48" customFormat="1" x14ac:dyDescent="0.2">
      <c r="A24" s="946"/>
      <c r="B24" s="947"/>
      <c r="C24" s="949"/>
    </row>
    <row r="25" spans="1:3" x14ac:dyDescent="0.2">
      <c r="A25" s="933" t="s">
        <v>834</v>
      </c>
      <c r="B25" s="60"/>
      <c r="C25" s="541" t="s">
        <v>912</v>
      </c>
    </row>
    <row r="26" spans="1:3" s="929" customFormat="1" ht="60" customHeight="1" x14ac:dyDescent="0.2">
      <c r="A26" s="938"/>
      <c r="B26" s="930"/>
      <c r="C26" s="928" t="s">
        <v>915</v>
      </c>
    </row>
    <row r="27" spans="1:3" s="929" customFormat="1" x14ac:dyDescent="0.2">
      <c r="A27" s="938"/>
      <c r="B27" s="930"/>
      <c r="C27" s="928"/>
    </row>
    <row r="28" spans="1:3" s="941" customFormat="1" x14ac:dyDescent="0.2">
      <c r="A28" s="940" t="s">
        <v>835</v>
      </c>
      <c r="B28" s="939"/>
      <c r="C28" s="940" t="s">
        <v>914</v>
      </c>
    </row>
    <row r="29" spans="1:3" s="955" customFormat="1" ht="22.5" customHeight="1" x14ac:dyDescent="0.2">
      <c r="B29" s="956"/>
      <c r="C29" s="957" t="s">
        <v>898</v>
      </c>
    </row>
    <row r="30" spans="1:3" ht="15" customHeight="1" x14ac:dyDescent="0.2">
      <c r="B30" s="60"/>
      <c r="C30" s="925" t="s">
        <v>896</v>
      </c>
    </row>
    <row r="31" spans="1:3" ht="15" customHeight="1" x14ac:dyDescent="0.2">
      <c r="B31" s="60"/>
      <c r="C31" s="925" t="s">
        <v>897</v>
      </c>
    </row>
    <row r="32" spans="1:3" x14ac:dyDescent="0.2">
      <c r="B32" s="60"/>
      <c r="C32" s="925"/>
    </row>
    <row r="33" spans="1:3" s="541" customFormat="1" x14ac:dyDescent="0.2">
      <c r="A33" s="940" t="s">
        <v>893</v>
      </c>
      <c r="B33" s="945"/>
      <c r="C33" s="926" t="s">
        <v>926</v>
      </c>
    </row>
    <row r="34" spans="1:3" x14ac:dyDescent="0.2">
      <c r="B34" s="60"/>
      <c r="C34" s="925"/>
    </row>
    <row r="35" spans="1:3" x14ac:dyDescent="0.2">
      <c r="A35" s="933" t="s">
        <v>917</v>
      </c>
      <c r="B35" s="60"/>
      <c r="C35" s="541" t="s">
        <v>913</v>
      </c>
    </row>
    <row r="36" spans="1:3" s="48" customFormat="1" ht="25.5" x14ac:dyDescent="0.2">
      <c r="A36" s="946"/>
      <c r="B36" s="947"/>
      <c r="C36" s="925" t="s">
        <v>918</v>
      </c>
    </row>
    <row r="37" spans="1:3" s="48" customFormat="1" x14ac:dyDescent="0.2">
      <c r="A37" s="946"/>
      <c r="B37" s="947"/>
      <c r="C37" s="925"/>
    </row>
    <row r="38" spans="1:3" x14ac:dyDescent="0.2">
      <c r="B38" s="60"/>
      <c r="C38" s="927" t="s">
        <v>901</v>
      </c>
    </row>
    <row r="39" spans="1:3" ht="30" customHeight="1" x14ac:dyDescent="0.2">
      <c r="B39" s="60"/>
      <c r="C39" s="925" t="s">
        <v>902</v>
      </c>
    </row>
    <row r="40" spans="1:3" x14ac:dyDescent="0.2">
      <c r="B40" s="60"/>
      <c r="C40" s="925"/>
    </row>
    <row r="41" spans="1:3" x14ac:dyDescent="0.2">
      <c r="B41" s="60"/>
      <c r="C41" s="927" t="s">
        <v>899</v>
      </c>
    </row>
    <row r="42" spans="1:3" ht="30" customHeight="1" x14ac:dyDescent="0.2">
      <c r="B42" s="60"/>
      <c r="C42" s="925" t="s">
        <v>900</v>
      </c>
    </row>
    <row r="43" spans="1:3" ht="38.25" x14ac:dyDescent="0.2">
      <c r="B43" s="60"/>
      <c r="C43" s="925" t="s">
        <v>911</v>
      </c>
    </row>
    <row r="44" spans="1:3" x14ac:dyDescent="0.2">
      <c r="B44" s="60"/>
      <c r="C44" s="925"/>
    </row>
    <row r="45" spans="1:3" x14ac:dyDescent="0.2">
      <c r="B45" s="60"/>
      <c r="C45" s="926" t="s">
        <v>920</v>
      </c>
    </row>
    <row r="46" spans="1:3" ht="25.5" x14ac:dyDescent="0.2">
      <c r="B46" s="60"/>
      <c r="C46" s="925" t="s">
        <v>921</v>
      </c>
    </row>
    <row r="47" spans="1:3" s="944" customFormat="1" ht="38.25" x14ac:dyDescent="0.2">
      <c r="A47" s="943"/>
      <c r="C47" s="942" t="s">
        <v>903</v>
      </c>
    </row>
    <row r="48" spans="1:3" x14ac:dyDescent="0.2">
      <c r="B48" s="60"/>
      <c r="C48" s="925"/>
    </row>
    <row r="49" spans="1:3" ht="27.95" customHeight="1" x14ac:dyDescent="0.2"/>
    <row r="50" spans="1:3" x14ac:dyDescent="0.2">
      <c r="A50" s="933"/>
      <c r="B50" s="60"/>
      <c r="C50" s="541"/>
    </row>
    <row r="51" spans="1:3" ht="27.95" customHeight="1" x14ac:dyDescent="0.2"/>
    <row r="52" spans="1:3" ht="27.95" customHeight="1" x14ac:dyDescent="0.2"/>
    <row r="53" spans="1:3" ht="27.95" customHeight="1" x14ac:dyDescent="0.2"/>
  </sheetData>
  <sheetProtection algorithmName="SHA-512" hashValue="TJyIy99uw9osK4tC7quFHlEOcGBGd5ztJW2EzRGvyxSt5oS1IzXzaXkHB9kQLQ+s58EsdWcb0eYr46WjBBVsxQ==" saltValue="OXNqRnD5jAiXxntWrcxXNQ==" spinCount="100000" sheet="1" objects="1" scenarios="1"/>
  <hyperlinks>
    <hyperlink ref="C23" r:id="rId1" display="https://nam10.safelinks.protection.outlook.com/?url=https%3A%2F%2Flnks.gd%2Fl%2FeyJhbGciOiJIUzI1NiJ9.eyJidWxsZXRpbl9saW5rX2lkIjoxMDQsInVyaSI6ImJwMjpjbGljayIsImJ1bGxldGluX2lkIjoiMjAyMTA0MDkuMzg1MTQxODEiLCJ1cmwiOiJodHRwczovL3RlYS50ZXhhcy5nb3Yvc2l0ZXMvZGVmYXVsdC9maWxlcy9jb3ZpZC9TWS0yMDIwLTIxLUF0dGVuZGFuY2UtYW5kLUVucm9sbG1lbnQucGRmIn0.sISl4BSLk4ihQdcKE1XGsE3mPLGTWMIaSFNeZBPzByU%2Fs%2F367451684%2Fbr%2F101746670847-l&amp;data=04%7C01%7CDina.Black%40tea.texas.gov%7Ced566aa2a26842f727a308d8fb69e30d%7C65d6b3c3723648189613248dbd713a6f%7C0%7C0%7C637535779484556811%7CUnknown%7CTWFpbGZsb3d8eyJWIjoiMC4wLjAwMDAiLCJQIjoiV2luMzIiLCJBTiI6Ik1haWwiLCJXVCI6Mn0%3D%7C1000&amp;sdata=VbS1P0pn8O7CdbMG7NLGEgfS4tgZobqu2hLiFfpBqrU%3D&amp;reserved=0" xr:uid="{FAB5B133-53FD-4E1B-8F5A-EF87D8061DAD}"/>
  </hyperlinks>
  <pageMargins left="0.7" right="0.7" top="0.75" bottom="0.75" header="0.3" footer="0.3"/>
  <pageSetup scale="53" orientation="portrait" horizontalDpi="1200"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3"/>
  </sheetPr>
  <dimension ref="A1:GW1749"/>
  <sheetViews>
    <sheetView zoomScale="80" zoomScaleNormal="80" zoomScaleSheetLayoutView="40" workbookViewId="0">
      <selection activeCell="B1" sqref="B1"/>
    </sheetView>
  </sheetViews>
  <sheetFormatPr defaultColWidth="63.85546875" defaultRowHeight="14.25" x14ac:dyDescent="0.2"/>
  <cols>
    <col min="1" max="1" width="62.42578125" style="3" customWidth="1"/>
    <col min="2" max="2" width="41.42578125" style="56" bestFit="1" customWidth="1"/>
    <col min="3" max="3" width="1" style="3" customWidth="1"/>
    <col min="4" max="4" width="131.5703125" style="47" customWidth="1"/>
    <col min="5" max="16384" width="63.85546875" style="3"/>
  </cols>
  <sheetData>
    <row r="1" spans="1:17" s="46" customFormat="1" ht="20.100000000000001" customHeight="1" x14ac:dyDescent="0.2">
      <c r="A1" s="42" t="s">
        <v>772</v>
      </c>
      <c r="B1" s="72">
        <v>0</v>
      </c>
      <c r="C1" s="4"/>
      <c r="D1" s="482" t="s">
        <v>845</v>
      </c>
      <c r="P1" s="57" t="s">
        <v>68</v>
      </c>
    </row>
    <row r="2" spans="1:17" x14ac:dyDescent="0.2">
      <c r="A2" s="196" t="str">
        <f>VLOOKUP(B1,Initial!B:AL,37,FALSE)</f>
        <v>Enter Six-Digit CDN in Cell B1</v>
      </c>
      <c r="B2" s="194"/>
      <c r="C2" s="13"/>
      <c r="D2" s="740" t="s">
        <v>841</v>
      </c>
      <c r="E2" s="46"/>
      <c r="F2" s="46"/>
      <c r="G2" s="46"/>
      <c r="H2" s="46"/>
      <c r="I2" s="46"/>
      <c r="J2" s="46"/>
      <c r="K2" s="46"/>
      <c r="L2" s="46"/>
      <c r="M2" s="46"/>
      <c r="N2" s="46"/>
      <c r="O2" s="46"/>
      <c r="P2" s="57"/>
      <c r="Q2" s="46"/>
    </row>
    <row r="3" spans="1:17" s="10" customFormat="1" ht="20.100000000000001" customHeight="1" x14ac:dyDescent="0.25">
      <c r="A3" s="41" t="s">
        <v>790</v>
      </c>
      <c r="B3" s="42"/>
      <c r="C3" s="14"/>
      <c r="D3" s="554" t="s">
        <v>843</v>
      </c>
      <c r="E3" s="57"/>
      <c r="F3" s="57"/>
      <c r="G3" s="57"/>
      <c r="H3" s="57"/>
      <c r="I3" s="57"/>
      <c r="J3" s="57"/>
      <c r="K3" s="57"/>
      <c r="L3" s="57"/>
      <c r="M3" s="57"/>
      <c r="N3" s="57"/>
      <c r="O3" s="57"/>
      <c r="P3" s="57" t="s">
        <v>67</v>
      </c>
      <c r="Q3" s="57"/>
    </row>
    <row r="4" spans="1:17" s="4" customFormat="1" ht="28.5" x14ac:dyDescent="0.2">
      <c r="A4" s="191" t="s">
        <v>498</v>
      </c>
      <c r="B4" s="200">
        <v>0.95</v>
      </c>
      <c r="D4" s="554" t="s">
        <v>842</v>
      </c>
      <c r="E4" s="57"/>
      <c r="F4" s="57"/>
      <c r="G4" s="57"/>
      <c r="H4" s="57"/>
      <c r="I4" s="57"/>
      <c r="J4" s="57"/>
      <c r="K4" s="57"/>
      <c r="L4" s="57"/>
      <c r="M4" s="57"/>
      <c r="N4" s="57"/>
      <c r="O4" s="57"/>
      <c r="P4" s="57"/>
      <c r="Q4" s="57"/>
    </row>
    <row r="5" spans="1:17" s="4" customFormat="1" x14ac:dyDescent="0.2">
      <c r="A5" s="191" t="s">
        <v>634</v>
      </c>
      <c r="B5" s="201">
        <v>0</v>
      </c>
      <c r="D5" s="554"/>
      <c r="E5" s="57"/>
      <c r="F5" s="57"/>
      <c r="G5" s="57"/>
      <c r="H5" s="57"/>
      <c r="I5" s="57"/>
      <c r="J5" s="57"/>
      <c r="K5" s="57"/>
      <c r="L5" s="57"/>
      <c r="M5" s="57"/>
      <c r="N5" s="57"/>
      <c r="O5" s="57"/>
      <c r="P5" s="57"/>
      <c r="Q5" s="57"/>
    </row>
    <row r="6" spans="1:17" x14ac:dyDescent="0.2">
      <c r="A6" s="11" t="s">
        <v>657</v>
      </c>
      <c r="B6" s="546">
        <f>VLOOKUP($B$1,JULYINT,240,FALSE)</f>
        <v>0</v>
      </c>
      <c r="C6" s="6"/>
      <c r="D6" s="555" t="s">
        <v>846</v>
      </c>
      <c r="E6" s="46"/>
      <c r="F6" s="46"/>
      <c r="G6" s="46"/>
      <c r="H6" s="46"/>
      <c r="I6" s="46"/>
      <c r="J6" s="46"/>
      <c r="K6" s="46"/>
      <c r="L6" s="46"/>
      <c r="M6" s="46"/>
      <c r="N6" s="46"/>
      <c r="O6" s="46"/>
      <c r="P6" s="46"/>
      <c r="Q6" s="46"/>
    </row>
    <row r="7" spans="1:17" ht="25.5" x14ac:dyDescent="0.2">
      <c r="A7" s="12" t="s">
        <v>658</v>
      </c>
      <c r="B7" s="546">
        <f>VLOOKUP($B$1,JULYINT,241,FALSE)/$B$4</f>
        <v>0</v>
      </c>
      <c r="C7" s="6"/>
      <c r="D7" s="554"/>
      <c r="E7" s="46"/>
      <c r="F7" s="46"/>
      <c r="G7" s="46"/>
      <c r="H7" s="46"/>
      <c r="I7" s="46"/>
      <c r="J7" s="46"/>
      <c r="K7" s="46"/>
      <c r="L7" s="46"/>
      <c r="M7" s="46"/>
      <c r="N7" s="46"/>
      <c r="O7" s="46"/>
      <c r="P7" s="46"/>
      <c r="Q7" s="46"/>
    </row>
    <row r="8" spans="1:17" ht="28.5" x14ac:dyDescent="0.2">
      <c r="A8" s="11" t="s">
        <v>659</v>
      </c>
      <c r="B8" s="546">
        <f>VLOOKUP(Estimates!B1,JULYINT,242,FALSE)</f>
        <v>0</v>
      </c>
      <c r="C8" s="6"/>
      <c r="D8" s="555" t="s">
        <v>883</v>
      </c>
      <c r="E8" s="46"/>
      <c r="F8" s="46"/>
      <c r="G8" s="46"/>
      <c r="H8" s="46"/>
      <c r="I8" s="46"/>
      <c r="J8" s="46"/>
      <c r="K8" s="46"/>
      <c r="L8" s="46"/>
      <c r="M8" s="46"/>
      <c r="N8" s="46"/>
      <c r="O8" s="46"/>
      <c r="P8" s="46"/>
      <c r="Q8" s="46"/>
    </row>
    <row r="9" spans="1:17" x14ac:dyDescent="0.2">
      <c r="A9" s="11" t="s">
        <v>660</v>
      </c>
      <c r="B9" s="546">
        <f>VLOOKUP(Estimates!B1,JULYINT,244,FALSE)</f>
        <v>0</v>
      </c>
      <c r="C9" s="6"/>
      <c r="D9" s="556" t="s">
        <v>924</v>
      </c>
      <c r="E9" s="46"/>
      <c r="F9" s="46"/>
      <c r="G9" s="46"/>
      <c r="H9" s="46"/>
      <c r="I9" s="46"/>
      <c r="J9" s="46"/>
      <c r="K9" s="46"/>
      <c r="L9" s="46"/>
      <c r="M9" s="46"/>
      <c r="N9" s="46"/>
      <c r="O9" s="46"/>
      <c r="P9" s="46"/>
      <c r="Q9" s="46"/>
    </row>
    <row r="10" spans="1:17" ht="38.25" x14ac:dyDescent="0.2">
      <c r="A10" s="191" t="s">
        <v>838</v>
      </c>
      <c r="B10" s="545">
        <f>VLOOKUP(Estimates!B1,JULYINT,237,FALSE)</f>
        <v>0</v>
      </c>
      <c r="C10" s="13"/>
      <c r="D10" s="555" t="s">
        <v>907</v>
      </c>
      <c r="E10" s="46"/>
      <c r="F10" s="46"/>
      <c r="G10" s="46"/>
      <c r="H10" s="46"/>
      <c r="I10" s="46"/>
      <c r="J10" s="46"/>
      <c r="K10" s="46"/>
      <c r="L10" s="46"/>
      <c r="M10" s="46"/>
      <c r="N10" s="46"/>
      <c r="O10" s="46"/>
      <c r="P10" s="46"/>
      <c r="Q10" s="46"/>
    </row>
    <row r="11" spans="1:17" x14ac:dyDescent="0.2">
      <c r="A11" s="191" t="s">
        <v>651</v>
      </c>
      <c r="B11" s="202">
        <v>0</v>
      </c>
      <c r="C11" s="13"/>
      <c r="D11" s="556"/>
      <c r="E11" s="46"/>
      <c r="F11" s="46"/>
      <c r="G11" s="46"/>
      <c r="H11" s="46"/>
      <c r="I11" s="46"/>
      <c r="J11" s="46"/>
      <c r="K11" s="46"/>
      <c r="L11" s="46"/>
      <c r="M11" s="46"/>
      <c r="N11" s="46"/>
      <c r="O11" s="46"/>
      <c r="P11" s="46"/>
      <c r="Q11" s="46"/>
    </row>
    <row r="12" spans="1:17" s="5" customFormat="1" ht="28.5" x14ac:dyDescent="0.2">
      <c r="A12" s="41" t="s">
        <v>692</v>
      </c>
      <c r="B12" s="42"/>
      <c r="C12" s="13"/>
      <c r="D12" s="558" t="s">
        <v>844</v>
      </c>
      <c r="E12" s="547"/>
      <c r="F12" s="547"/>
      <c r="G12" s="547"/>
      <c r="H12" s="547"/>
      <c r="I12" s="547"/>
      <c r="J12" s="547"/>
      <c r="K12" s="547"/>
      <c r="L12" s="547"/>
      <c r="M12" s="547"/>
      <c r="N12" s="547"/>
      <c r="O12" s="547"/>
      <c r="P12" s="547"/>
      <c r="Q12" s="547"/>
    </row>
    <row r="13" spans="1:17" x14ac:dyDescent="0.2">
      <c r="A13" s="191" t="s">
        <v>635</v>
      </c>
      <c r="B13" s="202">
        <v>0</v>
      </c>
      <c r="C13" s="13"/>
      <c r="D13" s="557" t="s">
        <v>847</v>
      </c>
      <c r="E13" s="46"/>
      <c r="F13" s="46"/>
      <c r="G13" s="46"/>
      <c r="H13" s="46"/>
      <c r="I13" s="46"/>
      <c r="J13" s="46"/>
      <c r="K13" s="46"/>
      <c r="L13" s="46"/>
      <c r="M13" s="46"/>
      <c r="N13" s="46"/>
      <c r="O13" s="46"/>
      <c r="P13" s="46"/>
      <c r="Q13" s="46"/>
    </row>
    <row r="14" spans="1:17" x14ac:dyDescent="0.2">
      <c r="A14" s="11" t="s">
        <v>661</v>
      </c>
      <c r="B14" s="546">
        <f>VLOOKUP($B$1,JULYINT,238,FALSE)/$B$4</f>
        <v>0</v>
      </c>
      <c r="C14" s="13"/>
      <c r="D14" s="554"/>
      <c r="E14" s="46"/>
      <c r="F14" s="46"/>
      <c r="G14" s="46"/>
      <c r="H14" s="46"/>
      <c r="I14" s="46"/>
      <c r="J14" s="46"/>
      <c r="K14" s="46"/>
      <c r="L14" s="46"/>
      <c r="M14" s="46"/>
      <c r="N14" s="46"/>
      <c r="O14" s="46"/>
      <c r="P14" s="46"/>
      <c r="Q14" s="46"/>
    </row>
    <row r="15" spans="1:17" x14ac:dyDescent="0.2">
      <c r="A15" s="11" t="s">
        <v>662</v>
      </c>
      <c r="B15" s="546">
        <f>VLOOKUP($B$1,JULYINT,239,FALSE)/$B$4</f>
        <v>0</v>
      </c>
      <c r="C15" s="13"/>
      <c r="D15" s="741"/>
      <c r="E15" s="46"/>
      <c r="F15" s="46"/>
      <c r="G15" s="46"/>
      <c r="H15" s="46"/>
      <c r="I15" s="46"/>
      <c r="J15" s="46"/>
      <c r="K15" s="46"/>
      <c r="L15" s="46"/>
      <c r="M15" s="46"/>
      <c r="N15" s="46"/>
      <c r="O15" s="46"/>
      <c r="P15" s="46"/>
      <c r="Q15" s="46"/>
    </row>
    <row r="16" spans="1:17" s="6" customFormat="1" x14ac:dyDescent="0.2">
      <c r="A16" s="41" t="s">
        <v>693</v>
      </c>
      <c r="B16" s="195" t="s">
        <v>520</v>
      </c>
      <c r="C16" s="13"/>
      <c r="D16" s="742"/>
      <c r="E16" s="548"/>
      <c r="F16" s="548"/>
      <c r="G16" s="548"/>
      <c r="H16" s="548"/>
      <c r="I16" s="548"/>
      <c r="J16" s="548"/>
      <c r="K16" s="548"/>
      <c r="L16" s="548"/>
      <c r="M16" s="548"/>
      <c r="N16" s="548"/>
      <c r="O16" s="548"/>
      <c r="P16" s="548"/>
      <c r="Q16" s="548"/>
    </row>
    <row r="17" spans="1:205" x14ac:dyDescent="0.2">
      <c r="A17" s="191" t="s">
        <v>640</v>
      </c>
      <c r="B17" s="202">
        <v>0</v>
      </c>
      <c r="C17" s="13"/>
      <c r="D17" s="554"/>
      <c r="E17" s="46"/>
      <c r="F17" s="46"/>
      <c r="G17" s="46"/>
      <c r="H17" s="46"/>
      <c r="I17" s="46"/>
      <c r="J17" s="46"/>
      <c r="K17" s="46"/>
      <c r="L17" s="46"/>
      <c r="M17" s="46"/>
      <c r="N17" s="46"/>
      <c r="O17" s="46"/>
      <c r="P17" s="46"/>
      <c r="Q17" s="46"/>
    </row>
    <row r="18" spans="1:205" x14ac:dyDescent="0.2">
      <c r="A18" s="191" t="s">
        <v>641</v>
      </c>
      <c r="B18" s="202">
        <v>0</v>
      </c>
      <c r="C18" s="13"/>
      <c r="D18" s="558"/>
      <c r="E18" s="46"/>
      <c r="F18" s="46"/>
      <c r="G18" s="46"/>
      <c r="H18" s="46"/>
      <c r="I18" s="46"/>
      <c r="J18" s="46"/>
      <c r="K18" s="46"/>
      <c r="L18" s="46"/>
      <c r="M18" s="46"/>
      <c r="N18" s="46"/>
      <c r="O18" s="46"/>
      <c r="P18" s="46"/>
      <c r="Q18" s="46"/>
    </row>
    <row r="19" spans="1:205" x14ac:dyDescent="0.2">
      <c r="A19" s="191" t="s">
        <v>642</v>
      </c>
      <c r="B19" s="202">
        <v>0</v>
      </c>
      <c r="C19" s="13"/>
      <c r="D19" s="557"/>
      <c r="E19" s="46"/>
      <c r="F19" s="46"/>
      <c r="G19" s="46"/>
      <c r="H19" s="46"/>
      <c r="I19" s="46"/>
      <c r="J19" s="46"/>
      <c r="K19" s="46"/>
      <c r="L19" s="46"/>
      <c r="M19" s="46"/>
      <c r="N19" s="46"/>
      <c r="O19" s="46"/>
      <c r="P19" s="46"/>
      <c r="Q19" s="46"/>
    </row>
    <row r="20" spans="1:205" x14ac:dyDescent="0.2">
      <c r="A20" s="191" t="s">
        <v>643</v>
      </c>
      <c r="B20" s="202">
        <v>0</v>
      </c>
      <c r="C20" s="13"/>
      <c r="D20" s="482"/>
      <c r="E20" s="46"/>
      <c r="F20" s="46"/>
      <c r="G20" s="46"/>
      <c r="H20" s="46"/>
      <c r="I20" s="46"/>
      <c r="J20" s="46"/>
      <c r="K20" s="46"/>
      <c r="L20" s="46"/>
      <c r="M20" s="46"/>
      <c r="N20" s="46"/>
      <c r="O20" s="46"/>
      <c r="P20" s="46"/>
      <c r="Q20" s="46"/>
    </row>
    <row r="21" spans="1:205" ht="12.75" customHeight="1" x14ac:dyDescent="0.2">
      <c r="A21" s="191" t="s">
        <v>644</v>
      </c>
      <c r="B21" s="202">
        <v>0</v>
      </c>
      <c r="C21" s="13"/>
      <c r="D21" s="482"/>
      <c r="E21" s="46"/>
      <c r="F21" s="46"/>
      <c r="G21" s="46"/>
      <c r="H21" s="46"/>
      <c r="I21" s="46"/>
      <c r="J21" s="46"/>
      <c r="K21" s="46"/>
      <c r="L21" s="46"/>
      <c r="M21" s="46"/>
      <c r="N21" s="46"/>
      <c r="O21" s="46"/>
      <c r="P21" s="46"/>
      <c r="Q21" s="46"/>
    </row>
    <row r="22" spans="1:205" ht="114" x14ac:dyDescent="0.2">
      <c r="A22" s="191" t="s">
        <v>645</v>
      </c>
      <c r="B22" s="202">
        <v>0</v>
      </c>
      <c r="C22" s="13"/>
      <c r="D22" s="553" t="s">
        <v>885</v>
      </c>
      <c r="E22" s="46"/>
      <c r="F22" s="46"/>
      <c r="G22" s="46"/>
      <c r="H22" s="46"/>
      <c r="I22" s="46"/>
      <c r="J22" s="46"/>
      <c r="K22" s="46"/>
      <c r="L22" s="46"/>
      <c r="M22" s="46"/>
      <c r="N22" s="46"/>
      <c r="O22" s="46"/>
      <c r="P22" s="46"/>
      <c r="Q22" s="46"/>
    </row>
    <row r="23" spans="1:205" x14ac:dyDescent="0.2">
      <c r="A23" s="191" t="s">
        <v>646</v>
      </c>
      <c r="B23" s="202">
        <v>0</v>
      </c>
      <c r="C23" s="13"/>
      <c r="D23" s="482"/>
      <c r="E23" s="46"/>
      <c r="F23" s="46"/>
      <c r="G23" s="46"/>
      <c r="H23" s="46"/>
      <c r="I23" s="46"/>
      <c r="J23" s="46"/>
      <c r="K23" s="46"/>
      <c r="L23" s="46"/>
      <c r="M23" s="46"/>
      <c r="N23" s="46"/>
      <c r="O23" s="46"/>
      <c r="P23" s="46"/>
      <c r="Q23" s="46"/>
    </row>
    <row r="24" spans="1:205" x14ac:dyDescent="0.2">
      <c r="A24" s="191" t="s">
        <v>647</v>
      </c>
      <c r="B24" s="202">
        <v>0</v>
      </c>
      <c r="C24" s="13"/>
      <c r="D24" s="482"/>
      <c r="E24" s="46"/>
      <c r="F24" s="46"/>
      <c r="G24" s="46"/>
      <c r="H24" s="46"/>
      <c r="I24" s="46"/>
      <c r="J24" s="46"/>
      <c r="K24" s="46"/>
      <c r="L24" s="46"/>
      <c r="M24" s="46"/>
      <c r="N24" s="46"/>
      <c r="O24" s="46"/>
      <c r="P24" s="46"/>
      <c r="Q24" s="46"/>
    </row>
    <row r="25" spans="1:205" x14ac:dyDescent="0.2">
      <c r="A25" s="191" t="s">
        <v>648</v>
      </c>
      <c r="B25" s="202">
        <v>0</v>
      </c>
      <c r="C25" s="13"/>
      <c r="D25" s="482"/>
      <c r="E25" s="46"/>
      <c r="F25" s="46"/>
      <c r="G25" s="46"/>
      <c r="H25" s="46"/>
      <c r="I25" s="46"/>
      <c r="J25" s="46"/>
      <c r="K25" s="46"/>
      <c r="L25" s="46"/>
      <c r="M25" s="46"/>
      <c r="N25" s="46"/>
      <c r="O25" s="46"/>
      <c r="P25" s="46"/>
      <c r="Q25" s="46"/>
    </row>
    <row r="26" spans="1:205" ht="24.75" customHeight="1" x14ac:dyDescent="0.2">
      <c r="A26" s="191" t="s">
        <v>649</v>
      </c>
      <c r="B26" s="202">
        <v>0</v>
      </c>
      <c r="C26" s="13"/>
      <c r="D26" s="482"/>
      <c r="E26" s="46"/>
      <c r="F26" s="46"/>
      <c r="G26" s="46"/>
      <c r="H26" s="46"/>
      <c r="I26" s="46"/>
      <c r="J26" s="46"/>
      <c r="K26" s="46"/>
      <c r="L26" s="46"/>
      <c r="M26" s="46"/>
      <c r="N26" s="46"/>
      <c r="O26" s="46"/>
      <c r="P26" s="46"/>
      <c r="Q26" s="46"/>
    </row>
    <row r="27" spans="1:205" x14ac:dyDescent="0.2">
      <c r="A27" s="191" t="s">
        <v>650</v>
      </c>
      <c r="B27" s="202">
        <v>0</v>
      </c>
      <c r="C27" s="13"/>
      <c r="D27" s="482"/>
      <c r="E27" s="46"/>
      <c r="F27" s="46"/>
      <c r="G27" s="46"/>
      <c r="H27" s="46"/>
      <c r="I27" s="46"/>
      <c r="J27" s="46"/>
      <c r="K27" s="46"/>
      <c r="L27" s="46"/>
      <c r="M27" s="46"/>
      <c r="N27" s="46"/>
      <c r="O27" s="46"/>
      <c r="P27" s="46"/>
      <c r="Q27" s="46"/>
    </row>
    <row r="28" spans="1:205" s="2" customFormat="1" x14ac:dyDescent="0.2">
      <c r="A28" s="70" t="str">
        <f>IF(B17+B18+B20+B21+B22+B23+B24+B25+B26+B27&gt;B5, " The sum of Students in Spec Ed (01 though 98) is greater than the number of Students enrolled in cell C4","")</f>
        <v/>
      </c>
      <c r="B28" s="196"/>
      <c r="C28" s="13"/>
      <c r="D28" s="482"/>
      <c r="E28" s="46"/>
      <c r="F28" s="46"/>
      <c r="G28" s="46"/>
      <c r="H28" s="46"/>
      <c r="I28" s="46"/>
      <c r="J28" s="46"/>
      <c r="K28" s="46"/>
      <c r="L28" s="46"/>
      <c r="M28" s="46"/>
      <c r="N28" s="46"/>
      <c r="O28" s="46"/>
      <c r="P28" s="46"/>
      <c r="Q28" s="46"/>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row>
    <row r="29" spans="1:205" s="6" customFormat="1" ht="20.100000000000001" customHeight="1" x14ac:dyDescent="0.2">
      <c r="A29" s="43" t="s">
        <v>694</v>
      </c>
      <c r="B29" s="197" t="s">
        <v>639</v>
      </c>
      <c r="C29" s="13"/>
      <c r="D29" s="552"/>
      <c r="E29" s="548"/>
      <c r="F29" s="548"/>
      <c r="G29" s="548"/>
      <c r="H29" s="548"/>
      <c r="I29" s="548"/>
      <c r="J29" s="548"/>
      <c r="K29" s="548"/>
      <c r="L29" s="548"/>
      <c r="M29" s="548"/>
      <c r="N29" s="548"/>
      <c r="O29" s="548"/>
      <c r="P29" s="548"/>
      <c r="Q29" s="548"/>
    </row>
    <row r="30" spans="1:205" s="2" customFormat="1" x14ac:dyDescent="0.2">
      <c r="A30" s="191" t="s">
        <v>640</v>
      </c>
      <c r="B30" s="202">
        <v>0</v>
      </c>
      <c r="C30" s="13"/>
      <c r="D30" s="482"/>
      <c r="E30" s="46"/>
      <c r="F30" s="46"/>
      <c r="G30" s="46"/>
      <c r="H30" s="46"/>
      <c r="I30" s="46"/>
      <c r="J30" s="46"/>
      <c r="K30" s="46"/>
      <c r="L30" s="46"/>
      <c r="M30" s="46"/>
      <c r="N30" s="46"/>
      <c r="O30" s="46"/>
      <c r="P30" s="46"/>
      <c r="Q30" s="46"/>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row>
    <row r="31" spans="1:205" s="2" customFormat="1" x14ac:dyDescent="0.2">
      <c r="A31" s="191" t="s">
        <v>641</v>
      </c>
      <c r="B31" s="202">
        <v>0</v>
      </c>
      <c r="C31" s="13"/>
      <c r="D31" s="482"/>
      <c r="E31" s="46"/>
      <c r="F31" s="46"/>
      <c r="G31" s="46"/>
      <c r="H31" s="46"/>
      <c r="I31" s="46"/>
      <c r="J31" s="46"/>
      <c r="K31" s="46"/>
      <c r="L31" s="46"/>
      <c r="M31" s="46"/>
      <c r="N31" s="46"/>
      <c r="O31" s="46"/>
      <c r="P31" s="46"/>
      <c r="Q31" s="46"/>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row>
    <row r="32" spans="1:205" s="2" customFormat="1" x14ac:dyDescent="0.2">
      <c r="A32" s="191" t="s">
        <v>642</v>
      </c>
      <c r="B32" s="202">
        <v>0</v>
      </c>
      <c r="C32" s="13"/>
      <c r="D32" s="482"/>
      <c r="E32" s="46"/>
      <c r="F32" s="46"/>
      <c r="G32" s="46"/>
      <c r="H32" s="46"/>
      <c r="I32" s="46"/>
      <c r="J32" s="46"/>
      <c r="K32" s="46"/>
      <c r="L32" s="46"/>
      <c r="M32" s="46"/>
      <c r="N32" s="46"/>
      <c r="O32" s="46"/>
      <c r="P32" s="46"/>
      <c r="Q32" s="46"/>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row>
    <row r="33" spans="1:205" s="2" customFormat="1" x14ac:dyDescent="0.2">
      <c r="A33" s="191" t="s">
        <v>643</v>
      </c>
      <c r="B33" s="202">
        <v>0</v>
      </c>
      <c r="C33" s="13"/>
      <c r="D33" s="482"/>
      <c r="E33" s="46"/>
      <c r="F33" s="46"/>
      <c r="G33" s="46"/>
      <c r="H33" s="46"/>
      <c r="I33" s="46"/>
      <c r="J33" s="46"/>
      <c r="K33" s="46"/>
      <c r="L33" s="46"/>
      <c r="M33" s="46"/>
      <c r="N33" s="46"/>
      <c r="O33" s="46"/>
      <c r="P33" s="46"/>
      <c r="Q33" s="46"/>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row>
    <row r="34" spans="1:205" s="2" customFormat="1" ht="12.75" customHeight="1" x14ac:dyDescent="0.2">
      <c r="A34" s="191" t="s">
        <v>644</v>
      </c>
      <c r="B34" s="202">
        <v>0</v>
      </c>
      <c r="C34" s="13"/>
      <c r="D34" s="482"/>
      <c r="E34" s="46"/>
      <c r="F34" s="46"/>
      <c r="G34" s="46"/>
      <c r="H34" s="46"/>
      <c r="I34" s="46"/>
      <c r="J34" s="46"/>
      <c r="K34" s="46"/>
      <c r="L34" s="46"/>
      <c r="M34" s="46"/>
      <c r="N34" s="46"/>
      <c r="O34" s="46"/>
      <c r="P34" s="46"/>
      <c r="Q34" s="46"/>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row>
    <row r="35" spans="1:205" s="2" customFormat="1" x14ac:dyDescent="0.2">
      <c r="A35" s="191" t="s">
        <v>645</v>
      </c>
      <c r="B35" s="202">
        <v>0</v>
      </c>
      <c r="C35" s="13"/>
      <c r="D35" s="482"/>
      <c r="E35" s="46"/>
      <c r="F35" s="46"/>
      <c r="G35" s="46"/>
      <c r="H35" s="46"/>
      <c r="I35" s="46"/>
      <c r="J35" s="46"/>
      <c r="K35" s="46"/>
      <c r="L35" s="46"/>
      <c r="M35" s="46"/>
      <c r="N35" s="46"/>
      <c r="O35" s="46"/>
      <c r="P35" s="46"/>
      <c r="Q35" s="46"/>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row>
    <row r="36" spans="1:205" s="2" customFormat="1" x14ac:dyDescent="0.2">
      <c r="A36" s="191" t="s">
        <v>646</v>
      </c>
      <c r="B36" s="202">
        <v>0</v>
      </c>
      <c r="C36" s="13"/>
      <c r="D36" s="482"/>
      <c r="E36" s="46"/>
      <c r="F36" s="46"/>
      <c r="G36" s="46"/>
      <c r="H36" s="46"/>
      <c r="I36" s="46"/>
      <c r="J36" s="46"/>
      <c r="K36" s="46"/>
      <c r="L36" s="46"/>
      <c r="M36" s="46"/>
      <c r="N36" s="46"/>
      <c r="O36" s="46"/>
      <c r="P36" s="46"/>
      <c r="Q36" s="46"/>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row>
    <row r="37" spans="1:205" s="2" customFormat="1" x14ac:dyDescent="0.2">
      <c r="A37" s="191" t="s">
        <v>647</v>
      </c>
      <c r="B37" s="202">
        <v>0</v>
      </c>
      <c r="C37" s="13"/>
      <c r="D37" s="482"/>
      <c r="E37" s="46"/>
      <c r="F37" s="46"/>
      <c r="G37" s="46"/>
      <c r="H37" s="46"/>
      <c r="I37" s="46"/>
      <c r="J37" s="46"/>
      <c r="K37" s="46"/>
      <c r="L37" s="46"/>
      <c r="M37" s="46"/>
      <c r="N37" s="46"/>
      <c r="O37" s="46"/>
      <c r="P37" s="46"/>
      <c r="Q37" s="46"/>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row>
    <row r="38" spans="1:205" s="2" customFormat="1" x14ac:dyDescent="0.2">
      <c r="A38" s="191" t="s">
        <v>648</v>
      </c>
      <c r="B38" s="202">
        <v>0</v>
      </c>
      <c r="C38" s="13"/>
      <c r="D38" s="482"/>
      <c r="E38" s="46"/>
      <c r="F38" s="46"/>
      <c r="G38" s="46"/>
      <c r="H38" s="46"/>
      <c r="I38" s="46"/>
      <c r="J38" s="46"/>
      <c r="K38" s="46"/>
      <c r="L38" s="46"/>
      <c r="M38" s="46"/>
      <c r="N38" s="46"/>
      <c r="O38" s="46"/>
      <c r="P38" s="46"/>
      <c r="Q38" s="46"/>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row>
    <row r="39" spans="1:205" s="2" customFormat="1" ht="28.5" customHeight="1" x14ac:dyDescent="0.2">
      <c r="A39" s="191" t="s">
        <v>649</v>
      </c>
      <c r="B39" s="202">
        <v>0</v>
      </c>
      <c r="C39" s="13"/>
      <c r="D39" s="482"/>
      <c r="E39" s="46"/>
      <c r="F39" s="46"/>
      <c r="G39" s="46"/>
      <c r="H39" s="46"/>
      <c r="I39" s="46"/>
      <c r="J39" s="46"/>
      <c r="K39" s="46"/>
      <c r="L39" s="46"/>
      <c r="M39" s="46"/>
      <c r="N39" s="46"/>
      <c r="O39" s="46"/>
      <c r="P39" s="46"/>
      <c r="Q39" s="46"/>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row>
    <row r="40" spans="1:205" s="2" customFormat="1" x14ac:dyDescent="0.2">
      <c r="A40" s="191" t="s">
        <v>650</v>
      </c>
      <c r="B40" s="202">
        <v>0</v>
      </c>
      <c r="C40" s="13"/>
      <c r="D40" s="482"/>
      <c r="E40" s="46"/>
      <c r="F40" s="46"/>
      <c r="G40" s="46"/>
      <c r="H40" s="46"/>
      <c r="I40" s="46"/>
      <c r="J40" s="46"/>
      <c r="K40" s="46"/>
      <c r="L40" s="46"/>
      <c r="M40" s="46"/>
      <c r="N40" s="46"/>
      <c r="O40" s="46"/>
      <c r="P40" s="46"/>
      <c r="Q40" s="46"/>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row>
    <row r="41" spans="1:205" s="4" customFormat="1" ht="20.100000000000001" customHeight="1" x14ac:dyDescent="0.2">
      <c r="A41" s="43" t="s">
        <v>697</v>
      </c>
      <c r="B41" s="198" t="s">
        <v>652</v>
      </c>
      <c r="C41" s="15"/>
      <c r="D41" s="482"/>
      <c r="E41" s="57"/>
      <c r="F41" s="57"/>
      <c r="G41" s="57"/>
      <c r="H41" s="57"/>
      <c r="I41" s="57"/>
      <c r="J41" s="57"/>
      <c r="K41" s="57"/>
      <c r="L41" s="57"/>
      <c r="M41" s="57"/>
      <c r="N41" s="57"/>
      <c r="O41" s="57"/>
      <c r="P41" s="57"/>
      <c r="Q41" s="57"/>
    </row>
    <row r="42" spans="1:205" x14ac:dyDescent="0.2">
      <c r="A42" s="191" t="s">
        <v>458</v>
      </c>
      <c r="B42" s="202">
        <v>0</v>
      </c>
      <c r="C42" s="13"/>
      <c r="D42" s="482"/>
      <c r="E42" s="46"/>
      <c r="F42" s="46"/>
      <c r="G42" s="46"/>
      <c r="H42" s="46"/>
      <c r="I42" s="46"/>
      <c r="J42" s="46"/>
      <c r="K42" s="46"/>
      <c r="L42" s="46"/>
      <c r="M42" s="46"/>
      <c r="N42" s="46"/>
      <c r="O42" s="46"/>
      <c r="P42" s="46"/>
      <c r="Q42" s="46"/>
    </row>
    <row r="43" spans="1:205" x14ac:dyDescent="0.2">
      <c r="A43" s="191" t="s">
        <v>457</v>
      </c>
      <c r="B43" s="202">
        <v>0</v>
      </c>
      <c r="C43" s="13"/>
      <c r="D43" s="482"/>
      <c r="E43" s="46"/>
      <c r="F43" s="46"/>
      <c r="G43" s="46"/>
      <c r="H43" s="46"/>
      <c r="I43" s="46"/>
      <c r="J43" s="46"/>
      <c r="K43" s="46"/>
      <c r="L43" s="46"/>
      <c r="M43" s="46"/>
      <c r="N43" s="46"/>
      <c r="O43" s="46"/>
      <c r="P43" s="46"/>
      <c r="Q43" s="46"/>
    </row>
    <row r="44" spans="1:205" x14ac:dyDescent="0.2">
      <c r="A44" s="191" t="s">
        <v>459</v>
      </c>
      <c r="B44" s="202">
        <v>0</v>
      </c>
      <c r="C44" s="13"/>
      <c r="D44" s="482"/>
      <c r="E44" s="46"/>
      <c r="F44" s="46"/>
      <c r="G44" s="46"/>
      <c r="H44" s="46"/>
      <c r="I44" s="46"/>
      <c r="J44" s="46"/>
      <c r="K44" s="46"/>
      <c r="L44" s="46"/>
      <c r="M44" s="46"/>
      <c r="N44" s="46"/>
      <c r="O44" s="46"/>
      <c r="P44" s="46"/>
      <c r="Q44" s="46"/>
    </row>
    <row r="45" spans="1:205" x14ac:dyDescent="0.2">
      <c r="A45" s="191" t="s">
        <v>460</v>
      </c>
      <c r="B45" s="202">
        <v>0</v>
      </c>
      <c r="C45" s="13"/>
      <c r="D45" s="482"/>
      <c r="E45" s="46"/>
      <c r="F45" s="46"/>
      <c r="G45" s="46"/>
      <c r="H45" s="46"/>
      <c r="I45" s="46"/>
      <c r="J45" s="46"/>
      <c r="K45" s="46"/>
      <c r="L45" s="46"/>
      <c r="M45" s="46"/>
      <c r="N45" s="46"/>
      <c r="O45" s="46"/>
      <c r="P45" s="46"/>
      <c r="Q45" s="46"/>
    </row>
    <row r="46" spans="1:205" x14ac:dyDescent="0.2">
      <c r="A46" s="191" t="s">
        <v>461</v>
      </c>
      <c r="B46" s="202">
        <v>0</v>
      </c>
      <c r="C46" s="13"/>
      <c r="D46" s="482"/>
      <c r="E46" s="46"/>
      <c r="F46" s="46"/>
      <c r="G46" s="46"/>
      <c r="H46" s="46"/>
      <c r="I46" s="46"/>
      <c r="J46" s="46"/>
      <c r="K46" s="46"/>
      <c r="L46" s="46"/>
      <c r="M46" s="46"/>
      <c r="N46" s="46"/>
      <c r="O46" s="46"/>
      <c r="P46" s="46"/>
      <c r="Q46" s="46"/>
    </row>
    <row r="47" spans="1:205" x14ac:dyDescent="0.2">
      <c r="A47" s="191" t="s">
        <v>462</v>
      </c>
      <c r="B47" s="202">
        <v>0</v>
      </c>
      <c r="C47" s="13"/>
      <c r="D47" s="482"/>
      <c r="E47" s="46"/>
      <c r="F47" s="46"/>
      <c r="G47" s="46"/>
      <c r="H47" s="46"/>
      <c r="I47" s="46"/>
      <c r="J47" s="46"/>
      <c r="K47" s="46"/>
      <c r="L47" s="46"/>
      <c r="M47" s="46"/>
      <c r="N47" s="46"/>
      <c r="O47" s="46"/>
      <c r="P47" s="46"/>
      <c r="Q47" s="46"/>
    </row>
    <row r="48" spans="1:205" x14ac:dyDescent="0.2">
      <c r="A48" s="191" t="s">
        <v>527</v>
      </c>
      <c r="B48" s="202">
        <v>0</v>
      </c>
      <c r="C48" s="13"/>
      <c r="D48" s="482"/>
      <c r="E48" s="46"/>
      <c r="F48" s="46"/>
      <c r="G48" s="46"/>
      <c r="H48" s="46"/>
      <c r="I48" s="46"/>
      <c r="J48" s="46"/>
      <c r="K48" s="46"/>
      <c r="L48" s="46"/>
      <c r="M48" s="46"/>
      <c r="N48" s="46"/>
      <c r="O48" s="46"/>
      <c r="P48" s="46"/>
      <c r="Q48" s="46"/>
    </row>
    <row r="49" spans="1:205" s="2" customFormat="1" x14ac:dyDescent="0.2">
      <c r="A49" s="70" t="str">
        <f>IF(SUM(B80:B85)&gt;B5, "The sum of enrolled students in CTE (V1 though V6) is greater than the number of Students enrolled in cell C4","")</f>
        <v/>
      </c>
      <c r="B49" s="196"/>
      <c r="C49" s="13"/>
      <c r="D49" s="482"/>
      <c r="E49" s="46"/>
      <c r="F49" s="46"/>
      <c r="G49" s="46"/>
      <c r="H49" s="46"/>
      <c r="I49" s="46"/>
      <c r="J49" s="46"/>
      <c r="K49" s="46"/>
      <c r="L49" s="46"/>
      <c r="M49" s="46"/>
      <c r="N49" s="46"/>
      <c r="O49" s="46"/>
      <c r="P49" s="46"/>
      <c r="Q49" s="46"/>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row>
    <row r="50" spans="1:205" s="4" customFormat="1" ht="20.100000000000001" customHeight="1" x14ac:dyDescent="0.2">
      <c r="A50" s="44" t="s">
        <v>698</v>
      </c>
      <c r="B50" s="203"/>
      <c r="C50" s="13"/>
      <c r="D50" s="561" t="s">
        <v>850</v>
      </c>
      <c r="E50" s="57"/>
      <c r="F50" s="57"/>
      <c r="G50" s="57"/>
      <c r="H50" s="57"/>
      <c r="I50" s="57"/>
      <c r="J50" s="57"/>
      <c r="K50" s="57"/>
      <c r="L50" s="57"/>
      <c r="M50" s="57"/>
      <c r="N50" s="57"/>
      <c r="O50" s="57"/>
      <c r="P50" s="57"/>
      <c r="Q50" s="57"/>
    </row>
    <row r="51" spans="1:205" ht="42.75" x14ac:dyDescent="0.2">
      <c r="A51" s="68" t="s">
        <v>627</v>
      </c>
      <c r="B51" s="204">
        <f>VLOOKUP($B$1,JULYINT,231,FALSE)</f>
        <v>0</v>
      </c>
      <c r="C51" s="13"/>
      <c r="D51" s="561" t="s">
        <v>886</v>
      </c>
      <c r="E51" s="46"/>
      <c r="F51" s="46"/>
      <c r="G51" s="46"/>
      <c r="H51" s="46"/>
      <c r="I51" s="46"/>
      <c r="J51" s="46"/>
      <c r="K51" s="46"/>
      <c r="L51" s="46"/>
      <c r="M51" s="46"/>
      <c r="N51" s="46"/>
      <c r="O51" s="46"/>
      <c r="P51" s="46"/>
      <c r="Q51" s="46"/>
    </row>
    <row r="52" spans="1:205" x14ac:dyDescent="0.2">
      <c r="A52" s="68" t="s">
        <v>628</v>
      </c>
      <c r="B52" s="204">
        <f>VLOOKUP($B$1,JULYINT,232,FALSE)</f>
        <v>0</v>
      </c>
      <c r="C52" s="13"/>
      <c r="D52" s="561"/>
      <c r="E52" s="46"/>
      <c r="F52" s="46"/>
      <c r="G52" s="46"/>
      <c r="H52" s="46"/>
      <c r="I52" s="46"/>
      <c r="J52" s="46"/>
      <c r="K52" s="46"/>
      <c r="L52" s="46"/>
      <c r="M52" s="46"/>
      <c r="N52" s="46"/>
      <c r="O52" s="46"/>
      <c r="P52" s="46"/>
      <c r="Q52" s="46"/>
    </row>
    <row r="53" spans="1:205" x14ac:dyDescent="0.2">
      <c r="A53" s="68" t="s">
        <v>629</v>
      </c>
      <c r="B53" s="204">
        <f>VLOOKUP($B$1,JULYINT,233,FALSE)</f>
        <v>0</v>
      </c>
      <c r="C53" s="13"/>
      <c r="D53" s="561"/>
      <c r="E53" s="46"/>
      <c r="F53" s="46"/>
      <c r="G53" s="46"/>
      <c r="H53" s="46"/>
      <c r="I53" s="46"/>
      <c r="J53" s="46"/>
      <c r="K53" s="46"/>
      <c r="L53" s="46"/>
      <c r="M53" s="46"/>
      <c r="N53" s="46"/>
      <c r="O53" s="46"/>
      <c r="P53" s="46"/>
      <c r="Q53" s="46"/>
    </row>
    <row r="54" spans="1:205" x14ac:dyDescent="0.2">
      <c r="A54" s="68" t="s">
        <v>630</v>
      </c>
      <c r="B54" s="204">
        <f>VLOOKUP($B$1,JULYINT,234,FALSE)</f>
        <v>0</v>
      </c>
      <c r="C54" s="13"/>
      <c r="D54" s="561"/>
    </row>
    <row r="55" spans="1:205" x14ac:dyDescent="0.2">
      <c r="A55" s="68" t="s">
        <v>631</v>
      </c>
      <c r="B55" s="204">
        <f>VLOOKUP($B$1,JULYINT,235,FALSE)</f>
        <v>0</v>
      </c>
      <c r="C55" s="13"/>
      <c r="D55" s="561"/>
    </row>
    <row r="56" spans="1:205" s="2" customFormat="1" x14ac:dyDescent="0.2">
      <c r="A56" s="190"/>
      <c r="B56" s="205"/>
      <c r="C56" s="13"/>
      <c r="D56" s="4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row>
    <row r="57" spans="1:205" ht="20.100000000000001" customHeight="1" x14ac:dyDescent="0.2">
      <c r="A57" s="189" t="s">
        <v>456</v>
      </c>
      <c r="B57" s="206">
        <f>VLOOKUP($B$1,JULYINT,15,FALSE)</f>
        <v>0</v>
      </c>
      <c r="C57" s="13"/>
    </row>
    <row r="58" spans="1:205" ht="30" customHeight="1" x14ac:dyDescent="0.2">
      <c r="A58" s="40" t="s">
        <v>839</v>
      </c>
      <c r="B58" s="567" t="str">
        <f>VLOOKUP(B1,'Facility Yes or No'!A:C,3,FALSE)</f>
        <v>Enter CDN in B1 of Estimates tab</v>
      </c>
      <c r="C58" s="13"/>
      <c r="D58" s="564" t="s">
        <v>851</v>
      </c>
    </row>
    <row r="59" spans="1:205" s="1" customFormat="1" x14ac:dyDescent="0.2">
      <c r="A59" s="187"/>
      <c r="B59" s="207"/>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ht="20.100000000000001" customHeight="1" x14ac:dyDescent="0.2">
      <c r="A60" s="188" t="s">
        <v>695</v>
      </c>
      <c r="B60" s="208"/>
      <c r="C60" s="13"/>
      <c r="D60" s="13"/>
    </row>
    <row r="61" spans="1:205" x14ac:dyDescent="0.2">
      <c r="A61" s="191" t="s">
        <v>789</v>
      </c>
      <c r="B61" s="209">
        <f>VLOOKUP($B$1,JULYINT,220,FALSE)</f>
        <v>0</v>
      </c>
      <c r="C61" s="13"/>
      <c r="D61" s="13"/>
    </row>
    <row r="62" spans="1:205" x14ac:dyDescent="0.2">
      <c r="A62" s="191" t="s">
        <v>654</v>
      </c>
      <c r="B62" s="209">
        <f>VLOOKUP(B1,JULYINT,79,FALSE)</f>
        <v>0</v>
      </c>
      <c r="C62" s="13"/>
    </row>
    <row r="63" spans="1:205" x14ac:dyDescent="0.2">
      <c r="A63" s="191" t="s">
        <v>521</v>
      </c>
      <c r="B63" s="209">
        <f>VLOOKUP($B$1,JULYINT,222,FALSE)</f>
        <v>0</v>
      </c>
      <c r="C63" s="13"/>
    </row>
    <row r="64" spans="1:205" x14ac:dyDescent="0.2">
      <c r="A64" s="191" t="s">
        <v>522</v>
      </c>
      <c r="B64" s="209">
        <f>VLOOKUP($B$1,JULYINT,221,FALSE)</f>
        <v>0</v>
      </c>
      <c r="C64" s="13"/>
    </row>
    <row r="65" spans="1:205" x14ac:dyDescent="0.2">
      <c r="A65" s="191" t="s">
        <v>523</v>
      </c>
      <c r="B65" s="209">
        <f>VLOOKUP(B1,JULYINT,218,FALSE)</f>
        <v>0</v>
      </c>
      <c r="C65" s="13"/>
    </row>
    <row r="66" spans="1:205" x14ac:dyDescent="0.2">
      <c r="A66" s="191" t="s">
        <v>524</v>
      </c>
      <c r="B66" s="209">
        <f>VLOOKUP(B1,JULYINT,219,FALSE)</f>
        <v>0</v>
      </c>
    </row>
    <row r="67" spans="1:205" x14ac:dyDescent="0.2">
      <c r="A67" s="191" t="s">
        <v>633</v>
      </c>
      <c r="B67" s="568"/>
      <c r="C67" s="13"/>
      <c r="E67" s="3">
        <v>2</v>
      </c>
    </row>
    <row r="68" spans="1:205" x14ac:dyDescent="0.2">
      <c r="A68" s="191" t="s">
        <v>708</v>
      </c>
      <c r="B68" s="209">
        <f>VLOOKUP(Estimates!$B$1,JULYINT,170,FALSE)</f>
        <v>0</v>
      </c>
      <c r="C68" s="13"/>
    </row>
    <row r="69" spans="1:205" x14ac:dyDescent="0.2">
      <c r="A69" s="191" t="s">
        <v>709</v>
      </c>
      <c r="B69" s="209">
        <v>0</v>
      </c>
      <c r="C69" s="13"/>
    </row>
    <row r="70" spans="1:205" x14ac:dyDescent="0.2">
      <c r="A70" s="191" t="s">
        <v>710</v>
      </c>
      <c r="B70" s="209">
        <f>VLOOKUP(Estimates!$B$1,JULYINT,171,FALSE)</f>
        <v>0</v>
      </c>
      <c r="C70" s="13"/>
    </row>
    <row r="71" spans="1:205" x14ac:dyDescent="0.2">
      <c r="A71" s="191" t="s">
        <v>711</v>
      </c>
      <c r="B71" s="209">
        <f>VLOOKUP(Estimates!$B$1,JULYINT,174,FALSE)</f>
        <v>0</v>
      </c>
      <c r="C71" s="13"/>
    </row>
    <row r="72" spans="1:205" x14ac:dyDescent="0.2">
      <c r="A72" s="191" t="s">
        <v>632</v>
      </c>
      <c r="B72" s="209">
        <f>SUM(B68:B71)</f>
        <v>0</v>
      </c>
      <c r="C72" s="13"/>
    </row>
    <row r="73" spans="1:205" s="1" customFormat="1" x14ac:dyDescent="0.2">
      <c r="A73" s="3"/>
      <c r="B73" s="57"/>
      <c r="C73" s="13"/>
      <c r="D73" s="549"/>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row>
    <row r="74" spans="1:205" ht="20.100000000000001" customHeight="1" x14ac:dyDescent="0.2">
      <c r="A74" s="71" t="s">
        <v>656</v>
      </c>
      <c r="B74" s="210"/>
      <c r="C74" s="13"/>
    </row>
    <row r="75" spans="1:205" s="8" customFormat="1" ht="27" customHeight="1" x14ac:dyDescent="0.2">
      <c r="A75" s="192" t="s">
        <v>626</v>
      </c>
      <c r="B75" s="211">
        <f>VLOOKUP(B1,PRIORLAW,171,FALSE)</f>
        <v>0</v>
      </c>
      <c r="C75" s="13"/>
      <c r="D75" s="550"/>
    </row>
    <row r="76" spans="1:205" s="7" customFormat="1" ht="25.5" x14ac:dyDescent="0.2">
      <c r="A76" s="192" t="s">
        <v>696</v>
      </c>
      <c r="B76" s="212">
        <f>VLOOKUP(B1,PRIORLAW,111,FALSE)</f>
        <v>0</v>
      </c>
      <c r="C76" s="13"/>
      <c r="D76" s="550"/>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row>
    <row r="77" spans="1:205" s="7" customFormat="1" x14ac:dyDescent="0.2">
      <c r="A77" s="192" t="s">
        <v>636</v>
      </c>
      <c r="B77" s="212">
        <v>0</v>
      </c>
      <c r="C77" s="13"/>
      <c r="D77" s="550"/>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row>
    <row r="78" spans="1:205" s="7" customFormat="1" x14ac:dyDescent="0.2">
      <c r="A78" s="192" t="s">
        <v>637</v>
      </c>
      <c r="B78" s="212">
        <v>0</v>
      </c>
      <c r="C78" s="52"/>
      <c r="D78" s="550"/>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row>
    <row r="79" spans="1:205" s="55" customFormat="1" x14ac:dyDescent="0.2">
      <c r="A79" s="53" t="s">
        <v>638</v>
      </c>
      <c r="B79" s="213" t="s">
        <v>800</v>
      </c>
      <c r="C79" s="52"/>
      <c r="D79" s="551"/>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row>
    <row r="80" spans="1:205" s="7" customFormat="1" x14ac:dyDescent="0.2">
      <c r="A80" s="192" t="s">
        <v>699</v>
      </c>
      <c r="B80" s="202">
        <v>0</v>
      </c>
      <c r="C80" s="13"/>
      <c r="D80" s="550"/>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row>
    <row r="81" spans="1:205" s="7" customFormat="1" x14ac:dyDescent="0.2">
      <c r="A81" s="192" t="s">
        <v>700</v>
      </c>
      <c r="B81" s="202">
        <v>0</v>
      </c>
      <c r="C81" s="13"/>
      <c r="D81" s="550"/>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row>
    <row r="82" spans="1:205" s="7" customFormat="1" x14ac:dyDescent="0.2">
      <c r="A82" s="192" t="s">
        <v>701</v>
      </c>
      <c r="B82" s="202">
        <v>0</v>
      </c>
      <c r="C82" s="13"/>
      <c r="D82" s="550"/>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row>
    <row r="83" spans="1:205" s="7" customFormat="1" x14ac:dyDescent="0.2">
      <c r="A83" s="192" t="s">
        <v>702</v>
      </c>
      <c r="B83" s="202">
        <v>0</v>
      </c>
      <c r="C83" s="13"/>
      <c r="D83" s="550"/>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row>
    <row r="84" spans="1:205" s="7" customFormat="1" x14ac:dyDescent="0.2">
      <c r="A84" s="192" t="s">
        <v>703</v>
      </c>
      <c r="B84" s="202">
        <v>0</v>
      </c>
      <c r="C84" s="13"/>
      <c r="D84" s="550"/>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row>
    <row r="85" spans="1:205" s="7" customFormat="1" x14ac:dyDescent="0.2">
      <c r="A85" s="192" t="s">
        <v>704</v>
      </c>
      <c r="B85" s="202">
        <v>0</v>
      </c>
      <c r="C85" s="13"/>
      <c r="D85" s="550"/>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row>
    <row r="86" spans="1:205" s="7" customFormat="1" x14ac:dyDescent="0.2">
      <c r="A86" s="192" t="s">
        <v>705</v>
      </c>
      <c r="B86" s="202">
        <v>0</v>
      </c>
      <c r="C86" s="13"/>
      <c r="D86" s="550"/>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row>
    <row r="87" spans="1:205" s="8" customFormat="1" x14ac:dyDescent="0.2">
      <c r="A87" s="69" t="s">
        <v>653</v>
      </c>
      <c r="B87" s="214" t="str">
        <f>VLOOKUP($B$1,'Charter Data'!A:F,6,FALSE)</f>
        <v>NO</v>
      </c>
      <c r="C87" s="13"/>
      <c r="D87" s="550"/>
    </row>
    <row r="88" spans="1:205" s="8" customFormat="1" x14ac:dyDescent="0.2">
      <c r="A88" s="193" t="s">
        <v>706</v>
      </c>
      <c r="B88" s="215">
        <f>VLOOKUP(B1,PRIORLAW,53,FALSE)</f>
        <v>0</v>
      </c>
      <c r="C88" s="13"/>
      <c r="D88" s="550"/>
    </row>
    <row r="89" spans="1:205" s="8" customFormat="1" x14ac:dyDescent="0.2">
      <c r="A89" s="193" t="s">
        <v>707</v>
      </c>
      <c r="B89" s="215">
        <f>VLOOKUP(B1,PRIORLAW,95,FALSE)</f>
        <v>0</v>
      </c>
      <c r="C89" s="13"/>
      <c r="D89" s="550"/>
    </row>
    <row r="90" spans="1:205" x14ac:dyDescent="0.2">
      <c r="C90" s="13"/>
    </row>
    <row r="91" spans="1:205" x14ac:dyDescent="0.2">
      <c r="C91" s="13"/>
    </row>
    <row r="92" spans="1:205" x14ac:dyDescent="0.2">
      <c r="C92" s="13"/>
    </row>
    <row r="93" spans="1:205" x14ac:dyDescent="0.2">
      <c r="C93" s="13"/>
    </row>
    <row r="94" spans="1:205" x14ac:dyDescent="0.2">
      <c r="C94" s="13"/>
    </row>
    <row r="95" spans="1:205" x14ac:dyDescent="0.2">
      <c r="C95" s="13"/>
    </row>
    <row r="96" spans="1:205" x14ac:dyDescent="0.2">
      <c r="C96" s="13"/>
    </row>
    <row r="97" spans="3:3" x14ac:dyDescent="0.2">
      <c r="C97" s="13"/>
    </row>
    <row r="98" spans="3:3" x14ac:dyDescent="0.2">
      <c r="C98" s="13"/>
    </row>
    <row r="99" spans="3:3" x14ac:dyDescent="0.2">
      <c r="C99" s="13"/>
    </row>
    <row r="100" spans="3:3" x14ac:dyDescent="0.2">
      <c r="C100" s="13"/>
    </row>
    <row r="101" spans="3:3" x14ac:dyDescent="0.2">
      <c r="C101" s="13"/>
    </row>
    <row r="102" spans="3:3" x14ac:dyDescent="0.2">
      <c r="C102" s="13"/>
    </row>
    <row r="103" spans="3:3" x14ac:dyDescent="0.2">
      <c r="C103" s="13"/>
    </row>
    <row r="104" spans="3:3" x14ac:dyDescent="0.2">
      <c r="C104" s="13"/>
    </row>
    <row r="105" spans="3:3" x14ac:dyDescent="0.2">
      <c r="C105" s="13"/>
    </row>
    <row r="106" spans="3:3" x14ac:dyDescent="0.2">
      <c r="C106" s="13"/>
    </row>
    <row r="107" spans="3:3" x14ac:dyDescent="0.2">
      <c r="C107" s="13"/>
    </row>
    <row r="108" spans="3:3" x14ac:dyDescent="0.2">
      <c r="C108" s="13"/>
    </row>
    <row r="109" spans="3:3" x14ac:dyDescent="0.2">
      <c r="C109" s="13"/>
    </row>
    <row r="110" spans="3:3" x14ac:dyDescent="0.2">
      <c r="C110" s="13"/>
    </row>
    <row r="111" spans="3:3" x14ac:dyDescent="0.2">
      <c r="C111" s="13"/>
    </row>
    <row r="112" spans="3:3" x14ac:dyDescent="0.2">
      <c r="C112" s="13"/>
    </row>
    <row r="113" spans="3:3" x14ac:dyDescent="0.2">
      <c r="C113" s="13"/>
    </row>
    <row r="114" spans="3:3" x14ac:dyDescent="0.2">
      <c r="C114" s="13"/>
    </row>
    <row r="115" spans="3:3" x14ac:dyDescent="0.2">
      <c r="C115" s="13"/>
    </row>
    <row r="116" spans="3:3" x14ac:dyDescent="0.2">
      <c r="C116" s="13"/>
    </row>
    <row r="117" spans="3:3" x14ac:dyDescent="0.2">
      <c r="C117" s="13"/>
    </row>
    <row r="118" spans="3:3" x14ac:dyDescent="0.2">
      <c r="C118" s="13"/>
    </row>
    <row r="119" spans="3:3" x14ac:dyDescent="0.2">
      <c r="C119" s="13"/>
    </row>
    <row r="120" spans="3:3" x14ac:dyDescent="0.2">
      <c r="C120" s="13"/>
    </row>
    <row r="121" spans="3:3" x14ac:dyDescent="0.2">
      <c r="C121" s="13"/>
    </row>
    <row r="122" spans="3:3" x14ac:dyDescent="0.2">
      <c r="C122" s="13"/>
    </row>
    <row r="123" spans="3:3" x14ac:dyDescent="0.2">
      <c r="C123" s="13"/>
    </row>
    <row r="124" spans="3:3" x14ac:dyDescent="0.2">
      <c r="C124" s="13"/>
    </row>
    <row r="125" spans="3:3" x14ac:dyDescent="0.2">
      <c r="C125" s="13"/>
    </row>
    <row r="126" spans="3:3" x14ac:dyDescent="0.2">
      <c r="C126" s="13"/>
    </row>
    <row r="127" spans="3:3" x14ac:dyDescent="0.2">
      <c r="C127" s="13"/>
    </row>
    <row r="128" spans="3:3" x14ac:dyDescent="0.2">
      <c r="C128" s="13"/>
    </row>
    <row r="129" spans="3:3" x14ac:dyDescent="0.2">
      <c r="C129" s="13"/>
    </row>
    <row r="130" spans="3:3" x14ac:dyDescent="0.2">
      <c r="C130" s="13"/>
    </row>
    <row r="131" spans="3:3" x14ac:dyDescent="0.2">
      <c r="C131" s="13"/>
    </row>
    <row r="132" spans="3:3" x14ac:dyDescent="0.2">
      <c r="C132" s="13"/>
    </row>
    <row r="133" spans="3:3" x14ac:dyDescent="0.2">
      <c r="C133" s="13"/>
    </row>
    <row r="134" spans="3:3" x14ac:dyDescent="0.2">
      <c r="C134" s="13"/>
    </row>
    <row r="135" spans="3:3" x14ac:dyDescent="0.2">
      <c r="C135" s="13"/>
    </row>
    <row r="136" spans="3:3" x14ac:dyDescent="0.2">
      <c r="C136" s="13"/>
    </row>
    <row r="137" spans="3:3" x14ac:dyDescent="0.2">
      <c r="C137" s="13"/>
    </row>
    <row r="138" spans="3:3" x14ac:dyDescent="0.2">
      <c r="C138" s="13"/>
    </row>
    <row r="139" spans="3:3" x14ac:dyDescent="0.2">
      <c r="C139" s="13"/>
    </row>
    <row r="140" spans="3:3" x14ac:dyDescent="0.2">
      <c r="C140" s="13"/>
    </row>
    <row r="141" spans="3:3" x14ac:dyDescent="0.2">
      <c r="C141" s="13"/>
    </row>
    <row r="142" spans="3:3" x14ac:dyDescent="0.2">
      <c r="C142" s="13"/>
    </row>
    <row r="143" spans="3:3" x14ac:dyDescent="0.2">
      <c r="C143" s="13"/>
    </row>
    <row r="144" spans="3:3" x14ac:dyDescent="0.2">
      <c r="C144" s="13"/>
    </row>
    <row r="145" spans="3:3" x14ac:dyDescent="0.2">
      <c r="C145" s="13"/>
    </row>
    <row r="146" spans="3:3" x14ac:dyDescent="0.2">
      <c r="C146" s="13"/>
    </row>
    <row r="147" spans="3:3" x14ac:dyDescent="0.2">
      <c r="C147" s="13"/>
    </row>
    <row r="148" spans="3:3" x14ac:dyDescent="0.2">
      <c r="C148" s="13"/>
    </row>
    <row r="149" spans="3:3" x14ac:dyDescent="0.2">
      <c r="C149" s="13"/>
    </row>
    <row r="150" spans="3:3" x14ac:dyDescent="0.2">
      <c r="C150" s="13"/>
    </row>
    <row r="151" spans="3:3" x14ac:dyDescent="0.2">
      <c r="C151" s="13"/>
    </row>
    <row r="152" spans="3:3" x14ac:dyDescent="0.2">
      <c r="C152" s="13"/>
    </row>
    <row r="153" spans="3:3" x14ac:dyDescent="0.2">
      <c r="C153" s="13"/>
    </row>
    <row r="154" spans="3:3" x14ac:dyDescent="0.2">
      <c r="C154" s="13"/>
    </row>
    <row r="155" spans="3:3" x14ac:dyDescent="0.2">
      <c r="C155" s="13"/>
    </row>
    <row r="156" spans="3:3" x14ac:dyDescent="0.2">
      <c r="C156" s="13"/>
    </row>
    <row r="157" spans="3:3" x14ac:dyDescent="0.2">
      <c r="C157" s="13"/>
    </row>
    <row r="158" spans="3:3" x14ac:dyDescent="0.2">
      <c r="C158" s="13"/>
    </row>
    <row r="159" spans="3:3" x14ac:dyDescent="0.2">
      <c r="C159" s="13"/>
    </row>
    <row r="160" spans="3:3" x14ac:dyDescent="0.2">
      <c r="C160" s="13"/>
    </row>
    <row r="161" spans="3:3" x14ac:dyDescent="0.2">
      <c r="C161" s="13"/>
    </row>
    <row r="162" spans="3:3" x14ac:dyDescent="0.2">
      <c r="C162" s="13"/>
    </row>
    <row r="163" spans="3:3" x14ac:dyDescent="0.2">
      <c r="C163" s="13"/>
    </row>
    <row r="164" spans="3:3" x14ac:dyDescent="0.2">
      <c r="C164" s="13"/>
    </row>
    <row r="165" spans="3:3" x14ac:dyDescent="0.2">
      <c r="C165" s="13"/>
    </row>
    <row r="166" spans="3:3" x14ac:dyDescent="0.2">
      <c r="C166" s="13"/>
    </row>
    <row r="167" spans="3:3" x14ac:dyDescent="0.2">
      <c r="C167" s="13"/>
    </row>
    <row r="168" spans="3:3" x14ac:dyDescent="0.2">
      <c r="C168" s="13"/>
    </row>
    <row r="169" spans="3:3" x14ac:dyDescent="0.2">
      <c r="C169" s="13"/>
    </row>
    <row r="170" spans="3:3" x14ac:dyDescent="0.2">
      <c r="C170" s="13"/>
    </row>
    <row r="171" spans="3:3" x14ac:dyDescent="0.2">
      <c r="C171" s="13"/>
    </row>
    <row r="172" spans="3:3" x14ac:dyDescent="0.2">
      <c r="C172" s="13"/>
    </row>
    <row r="173" spans="3:3" x14ac:dyDescent="0.2">
      <c r="C173" s="13"/>
    </row>
    <row r="174" spans="3:3" x14ac:dyDescent="0.2">
      <c r="C174" s="13"/>
    </row>
    <row r="175" spans="3:3" x14ac:dyDescent="0.2">
      <c r="C175" s="13"/>
    </row>
    <row r="176" spans="3:3" x14ac:dyDescent="0.2">
      <c r="C176" s="13"/>
    </row>
    <row r="177" spans="3:3" x14ac:dyDescent="0.2">
      <c r="C177" s="13"/>
    </row>
    <row r="178" spans="3:3" x14ac:dyDescent="0.2">
      <c r="C178" s="13"/>
    </row>
    <row r="179" spans="3:3" x14ac:dyDescent="0.2">
      <c r="C179" s="13"/>
    </row>
    <row r="180" spans="3:3" x14ac:dyDescent="0.2">
      <c r="C180" s="13"/>
    </row>
    <row r="181" spans="3:3" x14ac:dyDescent="0.2">
      <c r="C181" s="13"/>
    </row>
    <row r="182" spans="3:3" x14ac:dyDescent="0.2">
      <c r="C182" s="13"/>
    </row>
    <row r="183" spans="3:3" x14ac:dyDescent="0.2">
      <c r="C183" s="13"/>
    </row>
    <row r="184" spans="3:3" x14ac:dyDescent="0.2">
      <c r="C184" s="13"/>
    </row>
    <row r="1498" spans="2:205" s="9" customFormat="1" x14ac:dyDescent="0.2">
      <c r="B1498" s="199"/>
      <c r="C1498" s="3"/>
      <c r="D1498" s="47"/>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row>
    <row r="1499" spans="2:205" s="9" customFormat="1" x14ac:dyDescent="0.2">
      <c r="B1499" s="199"/>
      <c r="C1499" s="3"/>
      <c r="D1499" s="47"/>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row>
    <row r="1500" spans="2:205" s="9" customFormat="1" x14ac:dyDescent="0.2">
      <c r="B1500" s="199"/>
      <c r="C1500" s="3"/>
      <c r="D1500" s="47"/>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row>
    <row r="1501" spans="2:205" s="9" customFormat="1" x14ac:dyDescent="0.2">
      <c r="B1501" s="199"/>
      <c r="C1501" s="3"/>
      <c r="D1501" s="47"/>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row>
    <row r="1502" spans="2:205" s="9" customFormat="1" x14ac:dyDescent="0.2">
      <c r="B1502" s="199"/>
      <c r="C1502" s="3"/>
      <c r="D1502" s="47"/>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row>
    <row r="1503" spans="2:205" s="9" customFormat="1" x14ac:dyDescent="0.2">
      <c r="B1503" s="199"/>
      <c r="C1503" s="3"/>
      <c r="D1503" s="47"/>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row>
    <row r="1504" spans="2:205" s="9" customFormat="1" x14ac:dyDescent="0.2">
      <c r="B1504" s="199"/>
      <c r="C1504" s="3"/>
      <c r="D1504" s="47"/>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row>
    <row r="1505" spans="2:205" s="9" customFormat="1" x14ac:dyDescent="0.2">
      <c r="B1505" s="199"/>
      <c r="C1505" s="3"/>
      <c r="D1505" s="47"/>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row>
    <row r="1506" spans="2:205" s="9" customFormat="1" x14ac:dyDescent="0.2">
      <c r="B1506" s="199"/>
      <c r="C1506" s="3"/>
      <c r="D1506" s="47"/>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row>
    <row r="1507" spans="2:205" s="9" customFormat="1" x14ac:dyDescent="0.2">
      <c r="B1507" s="199"/>
      <c r="C1507" s="3"/>
      <c r="D1507" s="47"/>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row>
    <row r="1508" spans="2:205" s="9" customFormat="1" x14ac:dyDescent="0.2">
      <c r="B1508" s="199"/>
      <c r="C1508" s="3"/>
      <c r="D1508" s="47"/>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row>
    <row r="1509" spans="2:205" s="9" customFormat="1" x14ac:dyDescent="0.2">
      <c r="B1509" s="199"/>
      <c r="C1509" s="3"/>
      <c r="D1509" s="47"/>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row>
    <row r="1510" spans="2:205" s="9" customFormat="1" x14ac:dyDescent="0.2">
      <c r="B1510" s="199"/>
      <c r="C1510" s="3"/>
      <c r="D1510" s="47"/>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row>
    <row r="1511" spans="2:205" s="9" customFormat="1" x14ac:dyDescent="0.2">
      <c r="B1511" s="199"/>
      <c r="C1511" s="3"/>
      <c r="D1511" s="47"/>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row>
    <row r="1512" spans="2:205" s="9" customFormat="1" x14ac:dyDescent="0.2">
      <c r="B1512" s="199"/>
      <c r="C1512" s="3"/>
      <c r="D1512" s="47"/>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row>
    <row r="1513" spans="2:205" s="9" customFormat="1" x14ac:dyDescent="0.2">
      <c r="B1513" s="199"/>
      <c r="C1513" s="3"/>
      <c r="D1513" s="47"/>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row>
    <row r="1514" spans="2:205" s="9" customFormat="1" x14ac:dyDescent="0.2">
      <c r="B1514" s="199"/>
      <c r="C1514" s="3"/>
      <c r="D1514" s="47"/>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row>
    <row r="1515" spans="2:205" s="9" customFormat="1" x14ac:dyDescent="0.2">
      <c r="B1515" s="199"/>
      <c r="C1515" s="3"/>
      <c r="D1515" s="47"/>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c r="GO1515" s="3"/>
      <c r="GP1515" s="3"/>
      <c r="GQ1515" s="3"/>
      <c r="GR1515" s="3"/>
      <c r="GS1515" s="3"/>
      <c r="GT1515" s="3"/>
      <c r="GU1515" s="3"/>
      <c r="GV1515" s="3"/>
      <c r="GW1515" s="3"/>
    </row>
    <row r="1516" spans="2:205" s="9" customFormat="1" x14ac:dyDescent="0.2">
      <c r="B1516" s="199"/>
      <c r="C1516" s="3"/>
      <c r="D1516" s="47"/>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c r="GO1516" s="3"/>
      <c r="GP1516" s="3"/>
      <c r="GQ1516" s="3"/>
      <c r="GR1516" s="3"/>
      <c r="GS1516" s="3"/>
      <c r="GT1516" s="3"/>
      <c r="GU1516" s="3"/>
      <c r="GV1516" s="3"/>
      <c r="GW1516" s="3"/>
    </row>
    <row r="1517" spans="2:205" s="9" customFormat="1" x14ac:dyDescent="0.2">
      <c r="B1517" s="199"/>
      <c r="C1517" s="3"/>
      <c r="D1517" s="47"/>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c r="GO1517" s="3"/>
      <c r="GP1517" s="3"/>
      <c r="GQ1517" s="3"/>
      <c r="GR1517" s="3"/>
      <c r="GS1517" s="3"/>
      <c r="GT1517" s="3"/>
      <c r="GU1517" s="3"/>
      <c r="GV1517" s="3"/>
      <c r="GW1517" s="3"/>
    </row>
    <row r="1518" spans="2:205" s="9" customFormat="1" x14ac:dyDescent="0.2">
      <c r="B1518" s="199"/>
      <c r="C1518" s="3"/>
      <c r="D1518" s="47"/>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c r="GO1518" s="3"/>
      <c r="GP1518" s="3"/>
      <c r="GQ1518" s="3"/>
      <c r="GR1518" s="3"/>
      <c r="GS1518" s="3"/>
      <c r="GT1518" s="3"/>
      <c r="GU1518" s="3"/>
      <c r="GV1518" s="3"/>
      <c r="GW1518" s="3"/>
    </row>
    <row r="1519" spans="2:205" s="9" customFormat="1" x14ac:dyDescent="0.2">
      <c r="B1519" s="199"/>
      <c r="C1519" s="3"/>
      <c r="D1519" s="47"/>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c r="GO1519" s="3"/>
      <c r="GP1519" s="3"/>
      <c r="GQ1519" s="3"/>
      <c r="GR1519" s="3"/>
      <c r="GS1519" s="3"/>
      <c r="GT1519" s="3"/>
      <c r="GU1519" s="3"/>
      <c r="GV1519" s="3"/>
      <c r="GW1519" s="3"/>
    </row>
    <row r="1520" spans="2:205" s="9" customFormat="1" x14ac:dyDescent="0.2">
      <c r="B1520" s="199"/>
      <c r="C1520" s="3"/>
      <c r="D1520" s="47"/>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c r="GO1520" s="3"/>
      <c r="GP1520" s="3"/>
      <c r="GQ1520" s="3"/>
      <c r="GR1520" s="3"/>
      <c r="GS1520" s="3"/>
      <c r="GT1520" s="3"/>
      <c r="GU1520" s="3"/>
      <c r="GV1520" s="3"/>
      <c r="GW1520" s="3"/>
    </row>
    <row r="1521" spans="2:205" s="9" customFormat="1" x14ac:dyDescent="0.2">
      <c r="B1521" s="199"/>
      <c r="C1521" s="3"/>
      <c r="D1521" s="47"/>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c r="GO1521" s="3"/>
      <c r="GP1521" s="3"/>
      <c r="GQ1521" s="3"/>
      <c r="GR1521" s="3"/>
      <c r="GS1521" s="3"/>
      <c r="GT1521" s="3"/>
      <c r="GU1521" s="3"/>
      <c r="GV1521" s="3"/>
      <c r="GW1521" s="3"/>
    </row>
    <row r="1522" spans="2:205" s="9" customFormat="1" x14ac:dyDescent="0.2">
      <c r="B1522" s="199"/>
      <c r="C1522" s="3"/>
      <c r="D1522" s="47"/>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c r="GO1522" s="3"/>
      <c r="GP1522" s="3"/>
      <c r="GQ1522" s="3"/>
      <c r="GR1522" s="3"/>
      <c r="GS1522" s="3"/>
      <c r="GT1522" s="3"/>
      <c r="GU1522" s="3"/>
      <c r="GV1522" s="3"/>
      <c r="GW1522" s="3"/>
    </row>
    <row r="1523" spans="2:205" s="9" customFormat="1" x14ac:dyDescent="0.2">
      <c r="B1523" s="199"/>
      <c r="C1523" s="3"/>
      <c r="D1523" s="47"/>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c r="GO1523" s="3"/>
      <c r="GP1523" s="3"/>
      <c r="GQ1523" s="3"/>
      <c r="GR1523" s="3"/>
      <c r="GS1523" s="3"/>
      <c r="GT1523" s="3"/>
      <c r="GU1523" s="3"/>
      <c r="GV1523" s="3"/>
      <c r="GW1523" s="3"/>
    </row>
    <row r="1524" spans="2:205" s="9" customFormat="1" x14ac:dyDescent="0.2">
      <c r="B1524" s="199"/>
      <c r="C1524" s="3"/>
      <c r="D1524" s="47"/>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c r="GO1524" s="3"/>
      <c r="GP1524" s="3"/>
      <c r="GQ1524" s="3"/>
      <c r="GR1524" s="3"/>
      <c r="GS1524" s="3"/>
      <c r="GT1524" s="3"/>
      <c r="GU1524" s="3"/>
      <c r="GV1524" s="3"/>
      <c r="GW1524" s="3"/>
    </row>
    <row r="1525" spans="2:205" s="9" customFormat="1" x14ac:dyDescent="0.2">
      <c r="B1525" s="199"/>
      <c r="C1525" s="3"/>
      <c r="D1525" s="47"/>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row>
    <row r="1526" spans="2:205" s="9" customFormat="1" x14ac:dyDescent="0.2">
      <c r="B1526" s="199"/>
      <c r="C1526" s="3"/>
      <c r="D1526" s="47"/>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row>
    <row r="1527" spans="2:205" s="9" customFormat="1" x14ac:dyDescent="0.2">
      <c r="B1527" s="199"/>
      <c r="C1527" s="3"/>
      <c r="D1527" s="47"/>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c r="GO1527" s="3"/>
      <c r="GP1527" s="3"/>
      <c r="GQ1527" s="3"/>
      <c r="GR1527" s="3"/>
      <c r="GS1527" s="3"/>
      <c r="GT1527" s="3"/>
      <c r="GU1527" s="3"/>
      <c r="GV1527" s="3"/>
      <c r="GW1527" s="3"/>
    </row>
    <row r="1528" spans="2:205" s="9" customFormat="1" x14ac:dyDescent="0.2">
      <c r="B1528" s="199"/>
      <c r="C1528" s="3"/>
      <c r="D1528" s="47"/>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c r="GO1528" s="3"/>
      <c r="GP1528" s="3"/>
      <c r="GQ1528" s="3"/>
      <c r="GR1528" s="3"/>
      <c r="GS1528" s="3"/>
      <c r="GT1528" s="3"/>
      <c r="GU1528" s="3"/>
      <c r="GV1528" s="3"/>
      <c r="GW1528" s="3"/>
    </row>
    <row r="1529" spans="2:205" s="9" customFormat="1" x14ac:dyDescent="0.2">
      <c r="B1529" s="199"/>
      <c r="C1529" s="3"/>
      <c r="D1529" s="47"/>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row>
    <row r="1530" spans="2:205" s="9" customFormat="1" x14ac:dyDescent="0.2">
      <c r="B1530" s="199"/>
      <c r="C1530" s="3"/>
      <c r="D1530" s="47"/>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row>
    <row r="1531" spans="2:205" s="9" customFormat="1" x14ac:dyDescent="0.2">
      <c r="B1531" s="199"/>
      <c r="C1531" s="3"/>
      <c r="D1531" s="47"/>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row>
    <row r="1532" spans="2:205" s="9" customFormat="1" x14ac:dyDescent="0.2">
      <c r="B1532" s="199"/>
      <c r="C1532" s="3"/>
      <c r="D1532" s="47"/>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row>
    <row r="1533" spans="2:205" s="9" customFormat="1" x14ac:dyDescent="0.2">
      <c r="B1533" s="199"/>
      <c r="C1533" s="3"/>
      <c r="D1533" s="47"/>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row>
    <row r="1534" spans="2:205" s="9" customFormat="1" x14ac:dyDescent="0.2">
      <c r="B1534" s="199"/>
      <c r="C1534" s="3"/>
      <c r="D1534" s="47"/>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row>
    <row r="1535" spans="2:205" s="9" customFormat="1" x14ac:dyDescent="0.2">
      <c r="B1535" s="199"/>
      <c r="C1535" s="3"/>
      <c r="D1535" s="47"/>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row>
    <row r="1536" spans="2:205" s="9" customFormat="1" x14ac:dyDescent="0.2">
      <c r="B1536" s="199"/>
      <c r="C1536" s="3"/>
      <c r="D1536" s="47"/>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row>
    <row r="1537" spans="2:205" s="9" customFormat="1" x14ac:dyDescent="0.2">
      <c r="B1537" s="199"/>
      <c r="C1537" s="3"/>
      <c r="D1537" s="47"/>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row>
    <row r="1538" spans="2:205" s="9" customFormat="1" x14ac:dyDescent="0.2">
      <c r="B1538" s="199"/>
      <c r="C1538" s="3"/>
      <c r="D1538" s="47"/>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row>
    <row r="1539" spans="2:205" s="9" customFormat="1" x14ac:dyDescent="0.2">
      <c r="B1539" s="199"/>
      <c r="C1539" s="3"/>
      <c r="D1539" s="47"/>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row>
    <row r="1540" spans="2:205" s="9" customFormat="1" x14ac:dyDescent="0.2">
      <c r="B1540" s="199"/>
      <c r="C1540" s="3"/>
      <c r="D1540" s="47"/>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row>
    <row r="1541" spans="2:205" s="9" customFormat="1" x14ac:dyDescent="0.2">
      <c r="B1541" s="199"/>
      <c r="C1541" s="3"/>
      <c r="D1541" s="47"/>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row>
    <row r="1542" spans="2:205" s="9" customFormat="1" x14ac:dyDescent="0.2">
      <c r="B1542" s="199"/>
      <c r="C1542" s="3"/>
      <c r="D1542" s="47"/>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row>
    <row r="1543" spans="2:205" s="9" customFormat="1" x14ac:dyDescent="0.2">
      <c r="B1543" s="199"/>
      <c r="C1543" s="3"/>
      <c r="D1543" s="47"/>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row>
    <row r="1544" spans="2:205" s="9" customFormat="1" x14ac:dyDescent="0.2">
      <c r="B1544" s="199"/>
      <c r="C1544" s="3"/>
      <c r="D1544" s="47"/>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row>
    <row r="1545" spans="2:205" s="9" customFormat="1" x14ac:dyDescent="0.2">
      <c r="B1545" s="199"/>
      <c r="C1545" s="3"/>
      <c r="D1545" s="47"/>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row>
    <row r="1546" spans="2:205" s="9" customFormat="1" x14ac:dyDescent="0.2">
      <c r="B1546" s="199"/>
      <c r="C1546" s="3"/>
      <c r="D1546" s="47"/>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row>
    <row r="1547" spans="2:205" s="9" customFormat="1" x14ac:dyDescent="0.2">
      <c r="B1547" s="199"/>
      <c r="C1547" s="3"/>
      <c r="D1547" s="47"/>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row>
    <row r="1548" spans="2:205" s="9" customFormat="1" x14ac:dyDescent="0.2">
      <c r="B1548" s="199"/>
      <c r="C1548" s="3"/>
      <c r="D1548" s="47"/>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row>
    <row r="1549" spans="2:205" s="9" customFormat="1" x14ac:dyDescent="0.2">
      <c r="B1549" s="199"/>
      <c r="C1549" s="3"/>
      <c r="D1549" s="47"/>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row>
    <row r="1550" spans="2:205" s="9" customFormat="1" x14ac:dyDescent="0.2">
      <c r="B1550" s="199"/>
      <c r="C1550" s="3"/>
      <c r="D1550" s="47"/>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row>
    <row r="1551" spans="2:205" s="9" customFormat="1" x14ac:dyDescent="0.2">
      <c r="B1551" s="199"/>
      <c r="C1551" s="3"/>
      <c r="D1551" s="47"/>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row>
    <row r="1552" spans="2:205" s="9" customFormat="1" x14ac:dyDescent="0.2">
      <c r="B1552" s="199"/>
      <c r="C1552" s="3"/>
      <c r="D1552" s="47"/>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row>
    <row r="1553" spans="2:205" s="9" customFormat="1" x14ac:dyDescent="0.2">
      <c r="B1553" s="199"/>
      <c r="C1553" s="3"/>
      <c r="D1553" s="47"/>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c r="GO1553" s="3"/>
      <c r="GP1553" s="3"/>
      <c r="GQ1553" s="3"/>
      <c r="GR1553" s="3"/>
      <c r="GS1553" s="3"/>
      <c r="GT1553" s="3"/>
      <c r="GU1553" s="3"/>
      <c r="GV1553" s="3"/>
      <c r="GW1553" s="3"/>
    </row>
    <row r="1554" spans="2:205" s="9" customFormat="1" x14ac:dyDescent="0.2">
      <c r="B1554" s="199"/>
      <c r="C1554" s="3"/>
      <c r="D1554" s="47"/>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c r="GO1554" s="3"/>
      <c r="GP1554" s="3"/>
      <c r="GQ1554" s="3"/>
      <c r="GR1554" s="3"/>
      <c r="GS1554" s="3"/>
      <c r="GT1554" s="3"/>
      <c r="GU1554" s="3"/>
      <c r="GV1554" s="3"/>
      <c r="GW1554" s="3"/>
    </row>
    <row r="1555" spans="2:205" s="9" customFormat="1" x14ac:dyDescent="0.2">
      <c r="B1555" s="199"/>
      <c r="C1555" s="3"/>
      <c r="D1555" s="47"/>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c r="GO1555" s="3"/>
      <c r="GP1555" s="3"/>
      <c r="GQ1555" s="3"/>
      <c r="GR1555" s="3"/>
      <c r="GS1555" s="3"/>
      <c r="GT1555" s="3"/>
      <c r="GU1555" s="3"/>
      <c r="GV1555" s="3"/>
      <c r="GW1555" s="3"/>
    </row>
    <row r="1556" spans="2:205" s="9" customFormat="1" x14ac:dyDescent="0.2">
      <c r="B1556" s="199"/>
      <c r="C1556" s="3"/>
      <c r="D1556" s="47"/>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c r="GO1556" s="3"/>
      <c r="GP1556" s="3"/>
      <c r="GQ1556" s="3"/>
      <c r="GR1556" s="3"/>
      <c r="GS1556" s="3"/>
      <c r="GT1556" s="3"/>
      <c r="GU1556" s="3"/>
      <c r="GV1556" s="3"/>
      <c r="GW1556" s="3"/>
    </row>
    <row r="1557" spans="2:205" s="9" customFormat="1" x14ac:dyDescent="0.2">
      <c r="B1557" s="199"/>
      <c r="C1557" s="3"/>
      <c r="D1557" s="47"/>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c r="GO1557" s="3"/>
      <c r="GP1557" s="3"/>
      <c r="GQ1557" s="3"/>
      <c r="GR1557" s="3"/>
      <c r="GS1557" s="3"/>
      <c r="GT1557" s="3"/>
      <c r="GU1557" s="3"/>
      <c r="GV1557" s="3"/>
      <c r="GW1557" s="3"/>
    </row>
    <row r="1558" spans="2:205" s="9" customFormat="1" x14ac:dyDescent="0.2">
      <c r="B1558" s="199"/>
      <c r="C1558" s="3"/>
      <c r="D1558" s="47"/>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c r="GO1558" s="3"/>
      <c r="GP1558" s="3"/>
      <c r="GQ1558" s="3"/>
      <c r="GR1558" s="3"/>
      <c r="GS1558" s="3"/>
      <c r="GT1558" s="3"/>
      <c r="GU1558" s="3"/>
      <c r="GV1558" s="3"/>
      <c r="GW1558" s="3"/>
    </row>
    <row r="1559" spans="2:205" s="9" customFormat="1" x14ac:dyDescent="0.2">
      <c r="B1559" s="199"/>
      <c r="C1559" s="3"/>
      <c r="D1559" s="47"/>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c r="GO1559" s="3"/>
      <c r="GP1559" s="3"/>
      <c r="GQ1559" s="3"/>
      <c r="GR1559" s="3"/>
      <c r="GS1559" s="3"/>
      <c r="GT1559" s="3"/>
      <c r="GU1559" s="3"/>
      <c r="GV1559" s="3"/>
      <c r="GW1559" s="3"/>
    </row>
    <row r="1560" spans="2:205" s="9" customFormat="1" x14ac:dyDescent="0.2">
      <c r="B1560" s="199"/>
      <c r="C1560" s="3"/>
      <c r="D1560" s="47"/>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c r="GO1560" s="3"/>
      <c r="GP1560" s="3"/>
      <c r="GQ1560" s="3"/>
      <c r="GR1560" s="3"/>
      <c r="GS1560" s="3"/>
      <c r="GT1560" s="3"/>
      <c r="GU1560" s="3"/>
      <c r="GV1560" s="3"/>
      <c r="GW1560" s="3"/>
    </row>
    <row r="1561" spans="2:205" s="9" customFormat="1" x14ac:dyDescent="0.2">
      <c r="B1561" s="199"/>
      <c r="C1561" s="3"/>
      <c r="D1561" s="47"/>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c r="GO1561" s="3"/>
      <c r="GP1561" s="3"/>
      <c r="GQ1561" s="3"/>
      <c r="GR1561" s="3"/>
      <c r="GS1561" s="3"/>
      <c r="GT1561" s="3"/>
      <c r="GU1561" s="3"/>
      <c r="GV1561" s="3"/>
      <c r="GW1561" s="3"/>
    </row>
    <row r="1562" spans="2:205" s="9" customFormat="1" x14ac:dyDescent="0.2">
      <c r="B1562" s="199"/>
      <c r="C1562" s="3"/>
      <c r="D1562" s="47"/>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c r="GO1562" s="3"/>
      <c r="GP1562" s="3"/>
      <c r="GQ1562" s="3"/>
      <c r="GR1562" s="3"/>
      <c r="GS1562" s="3"/>
      <c r="GT1562" s="3"/>
      <c r="GU1562" s="3"/>
      <c r="GV1562" s="3"/>
      <c r="GW1562" s="3"/>
    </row>
    <row r="1563" spans="2:205" s="9" customFormat="1" x14ac:dyDescent="0.2">
      <c r="B1563" s="199"/>
      <c r="C1563" s="3"/>
      <c r="D1563" s="47"/>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c r="GO1563" s="3"/>
      <c r="GP1563" s="3"/>
      <c r="GQ1563" s="3"/>
      <c r="GR1563" s="3"/>
      <c r="GS1563" s="3"/>
      <c r="GT1563" s="3"/>
      <c r="GU1563" s="3"/>
      <c r="GV1563" s="3"/>
      <c r="GW1563" s="3"/>
    </row>
    <row r="1564" spans="2:205" s="9" customFormat="1" x14ac:dyDescent="0.2">
      <c r="B1564" s="199"/>
      <c r="C1564" s="3"/>
      <c r="D1564" s="47"/>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c r="GO1564" s="3"/>
      <c r="GP1564" s="3"/>
      <c r="GQ1564" s="3"/>
      <c r="GR1564" s="3"/>
      <c r="GS1564" s="3"/>
      <c r="GT1564" s="3"/>
      <c r="GU1564" s="3"/>
      <c r="GV1564" s="3"/>
      <c r="GW1564" s="3"/>
    </row>
    <row r="1565" spans="2:205" s="9" customFormat="1" x14ac:dyDescent="0.2">
      <c r="B1565" s="199"/>
      <c r="C1565" s="3"/>
      <c r="D1565" s="47"/>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c r="GO1565" s="3"/>
      <c r="GP1565" s="3"/>
      <c r="GQ1565" s="3"/>
      <c r="GR1565" s="3"/>
      <c r="GS1565" s="3"/>
      <c r="GT1565" s="3"/>
      <c r="GU1565" s="3"/>
      <c r="GV1565" s="3"/>
      <c r="GW1565" s="3"/>
    </row>
    <row r="1566" spans="2:205" s="9" customFormat="1" x14ac:dyDescent="0.2">
      <c r="B1566" s="199"/>
      <c r="C1566" s="3"/>
      <c r="D1566" s="47"/>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c r="GO1566" s="3"/>
      <c r="GP1566" s="3"/>
      <c r="GQ1566" s="3"/>
      <c r="GR1566" s="3"/>
      <c r="GS1566" s="3"/>
      <c r="GT1566" s="3"/>
      <c r="GU1566" s="3"/>
      <c r="GV1566" s="3"/>
      <c r="GW1566" s="3"/>
    </row>
    <row r="1567" spans="2:205" s="9" customFormat="1" x14ac:dyDescent="0.2">
      <c r="B1567" s="199"/>
      <c r="C1567" s="3"/>
      <c r="D1567" s="47"/>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c r="GO1567" s="3"/>
      <c r="GP1567" s="3"/>
      <c r="GQ1567" s="3"/>
      <c r="GR1567" s="3"/>
      <c r="GS1567" s="3"/>
      <c r="GT1567" s="3"/>
      <c r="GU1567" s="3"/>
      <c r="GV1567" s="3"/>
      <c r="GW1567" s="3"/>
    </row>
    <row r="1568" spans="2:205" s="9" customFormat="1" x14ac:dyDescent="0.2">
      <c r="B1568" s="199"/>
      <c r="C1568" s="3"/>
      <c r="D1568" s="47"/>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c r="GO1568" s="3"/>
      <c r="GP1568" s="3"/>
      <c r="GQ1568" s="3"/>
      <c r="GR1568" s="3"/>
      <c r="GS1568" s="3"/>
      <c r="GT1568" s="3"/>
      <c r="GU1568" s="3"/>
      <c r="GV1568" s="3"/>
      <c r="GW1568" s="3"/>
    </row>
    <row r="1569" spans="2:205" s="9" customFormat="1" x14ac:dyDescent="0.2">
      <c r="B1569" s="199"/>
      <c r="C1569" s="3"/>
      <c r="D1569" s="47"/>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c r="GO1569" s="3"/>
      <c r="GP1569" s="3"/>
      <c r="GQ1569" s="3"/>
      <c r="GR1569" s="3"/>
      <c r="GS1569" s="3"/>
      <c r="GT1569" s="3"/>
      <c r="GU1569" s="3"/>
      <c r="GV1569" s="3"/>
      <c r="GW1569" s="3"/>
    </row>
    <row r="1570" spans="2:205" s="9" customFormat="1" x14ac:dyDescent="0.2">
      <c r="B1570" s="199"/>
      <c r="C1570" s="3"/>
      <c r="D1570" s="47"/>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row>
    <row r="1571" spans="2:205" s="9" customFormat="1" x14ac:dyDescent="0.2">
      <c r="B1571" s="199"/>
      <c r="C1571" s="3"/>
      <c r="D1571" s="47"/>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row>
    <row r="1572" spans="2:205" s="9" customFormat="1" x14ac:dyDescent="0.2">
      <c r="B1572" s="199"/>
      <c r="C1572" s="3"/>
      <c r="D1572" s="47"/>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row>
    <row r="1573" spans="2:205" s="9" customFormat="1" x14ac:dyDescent="0.2">
      <c r="B1573" s="199"/>
      <c r="C1573" s="3"/>
      <c r="D1573" s="47"/>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row>
    <row r="1574" spans="2:205" s="9" customFormat="1" x14ac:dyDescent="0.2">
      <c r="B1574" s="199"/>
      <c r="C1574" s="3"/>
      <c r="D1574" s="47"/>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row>
    <row r="1575" spans="2:205" s="9" customFormat="1" x14ac:dyDescent="0.2">
      <c r="B1575" s="199"/>
      <c r="C1575" s="3"/>
      <c r="D1575" s="47"/>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row>
    <row r="1576" spans="2:205" s="9" customFormat="1" x14ac:dyDescent="0.2">
      <c r="B1576" s="199"/>
      <c r="C1576" s="3"/>
      <c r="D1576" s="47"/>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row>
    <row r="1577" spans="2:205" s="9" customFormat="1" x14ac:dyDescent="0.2">
      <c r="B1577" s="199"/>
      <c r="C1577" s="3"/>
      <c r="D1577" s="47"/>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c r="GO1577" s="3"/>
      <c r="GP1577" s="3"/>
      <c r="GQ1577" s="3"/>
      <c r="GR1577" s="3"/>
      <c r="GS1577" s="3"/>
      <c r="GT1577" s="3"/>
      <c r="GU1577" s="3"/>
      <c r="GV1577" s="3"/>
      <c r="GW1577" s="3"/>
    </row>
    <row r="1578" spans="2:205" s="9" customFormat="1" x14ac:dyDescent="0.2">
      <c r="B1578" s="199"/>
      <c r="C1578" s="3"/>
      <c r="D1578" s="47"/>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c r="GO1578" s="3"/>
      <c r="GP1578" s="3"/>
      <c r="GQ1578" s="3"/>
      <c r="GR1578" s="3"/>
      <c r="GS1578" s="3"/>
      <c r="GT1578" s="3"/>
      <c r="GU1578" s="3"/>
      <c r="GV1578" s="3"/>
      <c r="GW1578" s="3"/>
    </row>
    <row r="1579" spans="2:205" s="9" customFormat="1" x14ac:dyDescent="0.2">
      <c r="B1579" s="199"/>
      <c r="C1579" s="3"/>
      <c r="D1579" s="47"/>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c r="GO1579" s="3"/>
      <c r="GP1579" s="3"/>
      <c r="GQ1579" s="3"/>
      <c r="GR1579" s="3"/>
      <c r="GS1579" s="3"/>
      <c r="GT1579" s="3"/>
      <c r="GU1579" s="3"/>
      <c r="GV1579" s="3"/>
      <c r="GW1579" s="3"/>
    </row>
    <row r="1580" spans="2:205" s="9" customFormat="1" x14ac:dyDescent="0.2">
      <c r="B1580" s="199"/>
      <c r="C1580" s="3"/>
      <c r="D1580" s="47"/>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c r="GO1580" s="3"/>
      <c r="GP1580" s="3"/>
      <c r="GQ1580" s="3"/>
      <c r="GR1580" s="3"/>
      <c r="GS1580" s="3"/>
      <c r="GT1580" s="3"/>
      <c r="GU1580" s="3"/>
      <c r="GV1580" s="3"/>
      <c r="GW1580" s="3"/>
    </row>
    <row r="1581" spans="2:205" s="9" customFormat="1" x14ac:dyDescent="0.2">
      <c r="B1581" s="199"/>
      <c r="C1581" s="3"/>
      <c r="D1581" s="47"/>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c r="GO1581" s="3"/>
      <c r="GP1581" s="3"/>
      <c r="GQ1581" s="3"/>
      <c r="GR1581" s="3"/>
      <c r="GS1581" s="3"/>
      <c r="GT1581" s="3"/>
      <c r="GU1581" s="3"/>
      <c r="GV1581" s="3"/>
      <c r="GW1581" s="3"/>
    </row>
    <row r="1582" spans="2:205" s="9" customFormat="1" x14ac:dyDescent="0.2">
      <c r="B1582" s="199"/>
      <c r="C1582" s="3"/>
      <c r="D1582" s="47"/>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c r="GO1582" s="3"/>
      <c r="GP1582" s="3"/>
      <c r="GQ1582" s="3"/>
      <c r="GR1582" s="3"/>
      <c r="GS1582" s="3"/>
      <c r="GT1582" s="3"/>
      <c r="GU1582" s="3"/>
      <c r="GV1582" s="3"/>
      <c r="GW1582" s="3"/>
    </row>
    <row r="1583" spans="2:205" s="9" customFormat="1" x14ac:dyDescent="0.2">
      <c r="B1583" s="199"/>
      <c r="C1583" s="3"/>
      <c r="D1583" s="47"/>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c r="GO1583" s="3"/>
      <c r="GP1583" s="3"/>
      <c r="GQ1583" s="3"/>
      <c r="GR1583" s="3"/>
      <c r="GS1583" s="3"/>
      <c r="GT1583" s="3"/>
      <c r="GU1583" s="3"/>
      <c r="GV1583" s="3"/>
      <c r="GW1583" s="3"/>
    </row>
    <row r="1584" spans="2:205" s="9" customFormat="1" x14ac:dyDescent="0.2">
      <c r="B1584" s="199"/>
      <c r="C1584" s="3"/>
      <c r="D1584" s="47"/>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c r="GO1584" s="3"/>
      <c r="GP1584" s="3"/>
      <c r="GQ1584" s="3"/>
      <c r="GR1584" s="3"/>
      <c r="GS1584" s="3"/>
      <c r="GT1584" s="3"/>
      <c r="GU1584" s="3"/>
      <c r="GV1584" s="3"/>
      <c r="GW1584" s="3"/>
    </row>
    <row r="1585" spans="2:205" s="9" customFormat="1" x14ac:dyDescent="0.2">
      <c r="B1585" s="199"/>
      <c r="C1585" s="3"/>
      <c r="D1585" s="47"/>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c r="GO1585" s="3"/>
      <c r="GP1585" s="3"/>
      <c r="GQ1585" s="3"/>
      <c r="GR1585" s="3"/>
      <c r="GS1585" s="3"/>
      <c r="GT1585" s="3"/>
      <c r="GU1585" s="3"/>
      <c r="GV1585" s="3"/>
      <c r="GW1585" s="3"/>
    </row>
    <row r="1586" spans="2:205" s="9" customFormat="1" x14ac:dyDescent="0.2">
      <c r="B1586" s="199"/>
      <c r="C1586" s="3"/>
      <c r="D1586" s="47"/>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c r="GO1586" s="3"/>
      <c r="GP1586" s="3"/>
      <c r="GQ1586" s="3"/>
      <c r="GR1586" s="3"/>
      <c r="GS1586" s="3"/>
      <c r="GT1586" s="3"/>
      <c r="GU1586" s="3"/>
      <c r="GV1586" s="3"/>
      <c r="GW1586" s="3"/>
    </row>
    <row r="1587" spans="2:205" s="9" customFormat="1" x14ac:dyDescent="0.2">
      <c r="B1587" s="199"/>
      <c r="C1587" s="3"/>
      <c r="D1587" s="47"/>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c r="GO1587" s="3"/>
      <c r="GP1587" s="3"/>
      <c r="GQ1587" s="3"/>
      <c r="GR1587" s="3"/>
      <c r="GS1587" s="3"/>
      <c r="GT1587" s="3"/>
      <c r="GU1587" s="3"/>
      <c r="GV1587" s="3"/>
      <c r="GW1587" s="3"/>
    </row>
    <row r="1588" spans="2:205" s="9" customFormat="1" x14ac:dyDescent="0.2">
      <c r="B1588" s="199"/>
      <c r="C1588" s="3"/>
      <c r="D1588" s="47"/>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c r="GO1588" s="3"/>
      <c r="GP1588" s="3"/>
      <c r="GQ1588" s="3"/>
      <c r="GR1588" s="3"/>
      <c r="GS1588" s="3"/>
      <c r="GT1588" s="3"/>
      <c r="GU1588" s="3"/>
      <c r="GV1588" s="3"/>
      <c r="GW1588" s="3"/>
    </row>
    <row r="1589" spans="2:205" s="9" customFormat="1" x14ac:dyDescent="0.2">
      <c r="B1589" s="199"/>
      <c r="C1589" s="3"/>
      <c r="D1589" s="47"/>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c r="GO1589" s="3"/>
      <c r="GP1589" s="3"/>
      <c r="GQ1589" s="3"/>
      <c r="GR1589" s="3"/>
      <c r="GS1589" s="3"/>
      <c r="GT1589" s="3"/>
      <c r="GU1589" s="3"/>
      <c r="GV1589" s="3"/>
      <c r="GW1589" s="3"/>
    </row>
    <row r="1590" spans="2:205" s="9" customFormat="1" x14ac:dyDescent="0.2">
      <c r="B1590" s="199"/>
      <c r="C1590" s="3"/>
      <c r="D1590" s="47"/>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c r="GO1590" s="3"/>
      <c r="GP1590" s="3"/>
      <c r="GQ1590" s="3"/>
      <c r="GR1590" s="3"/>
      <c r="GS1590" s="3"/>
      <c r="GT1590" s="3"/>
      <c r="GU1590" s="3"/>
      <c r="GV1590" s="3"/>
      <c r="GW1590" s="3"/>
    </row>
    <row r="1591" spans="2:205" s="9" customFormat="1" x14ac:dyDescent="0.2">
      <c r="B1591" s="199"/>
      <c r="C1591" s="3"/>
      <c r="D1591" s="47"/>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c r="GO1591" s="3"/>
      <c r="GP1591" s="3"/>
      <c r="GQ1591" s="3"/>
      <c r="GR1591" s="3"/>
      <c r="GS1591" s="3"/>
      <c r="GT1591" s="3"/>
      <c r="GU1591" s="3"/>
      <c r="GV1591" s="3"/>
      <c r="GW1591" s="3"/>
    </row>
    <row r="1592" spans="2:205" s="9" customFormat="1" x14ac:dyDescent="0.2">
      <c r="B1592" s="199"/>
      <c r="C1592" s="3"/>
      <c r="D1592" s="47"/>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c r="GO1592" s="3"/>
      <c r="GP1592" s="3"/>
      <c r="GQ1592" s="3"/>
      <c r="GR1592" s="3"/>
      <c r="GS1592" s="3"/>
      <c r="GT1592" s="3"/>
      <c r="GU1592" s="3"/>
      <c r="GV1592" s="3"/>
      <c r="GW1592" s="3"/>
    </row>
    <row r="1593" spans="2:205" s="9" customFormat="1" x14ac:dyDescent="0.2">
      <c r="B1593" s="199"/>
      <c r="C1593" s="3"/>
      <c r="D1593" s="47"/>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c r="GO1593" s="3"/>
      <c r="GP1593" s="3"/>
      <c r="GQ1593" s="3"/>
      <c r="GR1593" s="3"/>
      <c r="GS1593" s="3"/>
      <c r="GT1593" s="3"/>
      <c r="GU1593" s="3"/>
      <c r="GV1593" s="3"/>
      <c r="GW1593" s="3"/>
    </row>
    <row r="1594" spans="2:205" s="9" customFormat="1" x14ac:dyDescent="0.2">
      <c r="B1594" s="199"/>
      <c r="C1594" s="3"/>
      <c r="D1594" s="47"/>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c r="GO1594" s="3"/>
      <c r="GP1594" s="3"/>
      <c r="GQ1594" s="3"/>
      <c r="GR1594" s="3"/>
      <c r="GS1594" s="3"/>
      <c r="GT1594" s="3"/>
      <c r="GU1594" s="3"/>
      <c r="GV1594" s="3"/>
      <c r="GW1594" s="3"/>
    </row>
    <row r="1595" spans="2:205" s="9" customFormat="1" x14ac:dyDescent="0.2">
      <c r="B1595" s="199"/>
      <c r="C1595" s="3"/>
      <c r="D1595" s="47"/>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c r="GO1595" s="3"/>
      <c r="GP1595" s="3"/>
      <c r="GQ1595" s="3"/>
      <c r="GR1595" s="3"/>
      <c r="GS1595" s="3"/>
      <c r="GT1595" s="3"/>
      <c r="GU1595" s="3"/>
      <c r="GV1595" s="3"/>
      <c r="GW1595" s="3"/>
    </row>
    <row r="1596" spans="2:205" s="9" customFormat="1" x14ac:dyDescent="0.2">
      <c r="B1596" s="199"/>
      <c r="C1596" s="3"/>
      <c r="D1596" s="47"/>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c r="GO1596" s="3"/>
      <c r="GP1596" s="3"/>
      <c r="GQ1596" s="3"/>
      <c r="GR1596" s="3"/>
      <c r="GS1596" s="3"/>
      <c r="GT1596" s="3"/>
      <c r="GU1596" s="3"/>
      <c r="GV1596" s="3"/>
      <c r="GW1596" s="3"/>
    </row>
    <row r="1597" spans="2:205" s="9" customFormat="1" x14ac:dyDescent="0.2">
      <c r="B1597" s="199"/>
      <c r="C1597" s="3"/>
      <c r="D1597" s="47"/>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c r="GO1597" s="3"/>
      <c r="GP1597" s="3"/>
      <c r="GQ1597" s="3"/>
      <c r="GR1597" s="3"/>
      <c r="GS1597" s="3"/>
      <c r="GT1597" s="3"/>
      <c r="GU1597" s="3"/>
      <c r="GV1597" s="3"/>
      <c r="GW1597" s="3"/>
    </row>
    <row r="1598" spans="2:205" s="9" customFormat="1" x14ac:dyDescent="0.2">
      <c r="B1598" s="199"/>
      <c r="C1598" s="3"/>
      <c r="D1598" s="47"/>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c r="GO1598" s="3"/>
      <c r="GP1598" s="3"/>
      <c r="GQ1598" s="3"/>
      <c r="GR1598" s="3"/>
      <c r="GS1598" s="3"/>
      <c r="GT1598" s="3"/>
      <c r="GU1598" s="3"/>
      <c r="GV1598" s="3"/>
      <c r="GW1598" s="3"/>
    </row>
    <row r="1599" spans="2:205" s="9" customFormat="1" x14ac:dyDescent="0.2">
      <c r="B1599" s="199"/>
      <c r="C1599" s="3"/>
      <c r="D1599" s="47"/>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c r="GO1599" s="3"/>
      <c r="GP1599" s="3"/>
      <c r="GQ1599" s="3"/>
      <c r="GR1599" s="3"/>
      <c r="GS1599" s="3"/>
      <c r="GT1599" s="3"/>
      <c r="GU1599" s="3"/>
      <c r="GV1599" s="3"/>
      <c r="GW1599" s="3"/>
    </row>
    <row r="1600" spans="2:205" s="9" customFormat="1" x14ac:dyDescent="0.2">
      <c r="B1600" s="199"/>
      <c r="C1600" s="3"/>
      <c r="D1600" s="47"/>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c r="GO1600" s="3"/>
      <c r="GP1600" s="3"/>
      <c r="GQ1600" s="3"/>
      <c r="GR1600" s="3"/>
      <c r="GS1600" s="3"/>
      <c r="GT1600" s="3"/>
      <c r="GU1600" s="3"/>
      <c r="GV1600" s="3"/>
      <c r="GW1600" s="3"/>
    </row>
    <row r="1601" spans="2:205" s="9" customFormat="1" x14ac:dyDescent="0.2">
      <c r="B1601" s="199"/>
      <c r="C1601" s="3"/>
      <c r="D1601" s="47"/>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c r="GO1601" s="3"/>
      <c r="GP1601" s="3"/>
      <c r="GQ1601" s="3"/>
      <c r="GR1601" s="3"/>
      <c r="GS1601" s="3"/>
      <c r="GT1601" s="3"/>
      <c r="GU1601" s="3"/>
      <c r="GV1601" s="3"/>
      <c r="GW1601" s="3"/>
    </row>
    <row r="1602" spans="2:205" s="9" customFormat="1" x14ac:dyDescent="0.2">
      <c r="B1602" s="199"/>
      <c r="C1602" s="3"/>
      <c r="D1602" s="47"/>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c r="GO1602" s="3"/>
      <c r="GP1602" s="3"/>
      <c r="GQ1602" s="3"/>
      <c r="GR1602" s="3"/>
      <c r="GS1602" s="3"/>
      <c r="GT1602" s="3"/>
      <c r="GU1602" s="3"/>
      <c r="GV1602" s="3"/>
      <c r="GW1602" s="3"/>
    </row>
    <row r="1603" spans="2:205" s="9" customFormat="1" x14ac:dyDescent="0.2">
      <c r="B1603" s="199"/>
      <c r="C1603" s="3"/>
      <c r="D1603" s="47"/>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c r="GO1603" s="3"/>
      <c r="GP1603" s="3"/>
      <c r="GQ1603" s="3"/>
      <c r="GR1603" s="3"/>
      <c r="GS1603" s="3"/>
      <c r="GT1603" s="3"/>
      <c r="GU1603" s="3"/>
      <c r="GV1603" s="3"/>
      <c r="GW1603" s="3"/>
    </row>
    <row r="1604" spans="2:205" s="9" customFormat="1" x14ac:dyDescent="0.2">
      <c r="B1604" s="199"/>
      <c r="C1604" s="3"/>
      <c r="D1604" s="47"/>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c r="GO1604" s="3"/>
      <c r="GP1604" s="3"/>
      <c r="GQ1604" s="3"/>
      <c r="GR1604" s="3"/>
      <c r="GS1604" s="3"/>
      <c r="GT1604" s="3"/>
      <c r="GU1604" s="3"/>
      <c r="GV1604" s="3"/>
      <c r="GW1604" s="3"/>
    </row>
    <row r="1605" spans="2:205" s="9" customFormat="1" x14ac:dyDescent="0.2">
      <c r="B1605" s="199"/>
      <c r="C1605" s="3"/>
      <c r="D1605" s="47"/>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c r="GO1605" s="3"/>
      <c r="GP1605" s="3"/>
      <c r="GQ1605" s="3"/>
      <c r="GR1605" s="3"/>
      <c r="GS1605" s="3"/>
      <c r="GT1605" s="3"/>
      <c r="GU1605" s="3"/>
      <c r="GV1605" s="3"/>
      <c r="GW1605" s="3"/>
    </row>
    <row r="1606" spans="2:205" s="9" customFormat="1" x14ac:dyDescent="0.2">
      <c r="B1606" s="199"/>
      <c r="C1606" s="3"/>
      <c r="D1606" s="47"/>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c r="GO1606" s="3"/>
      <c r="GP1606" s="3"/>
      <c r="GQ1606" s="3"/>
      <c r="GR1606" s="3"/>
      <c r="GS1606" s="3"/>
      <c r="GT1606" s="3"/>
      <c r="GU1606" s="3"/>
      <c r="GV1606" s="3"/>
      <c r="GW1606" s="3"/>
    </row>
    <row r="1607" spans="2:205" s="9" customFormat="1" x14ac:dyDescent="0.2">
      <c r="B1607" s="199"/>
      <c r="C1607" s="3"/>
      <c r="D1607" s="47"/>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c r="GO1607" s="3"/>
      <c r="GP1607" s="3"/>
      <c r="GQ1607" s="3"/>
      <c r="GR1607" s="3"/>
      <c r="GS1607" s="3"/>
      <c r="GT1607" s="3"/>
      <c r="GU1607" s="3"/>
      <c r="GV1607" s="3"/>
      <c r="GW1607" s="3"/>
    </row>
    <row r="1608" spans="2:205" s="9" customFormat="1" x14ac:dyDescent="0.2">
      <c r="B1608" s="199"/>
      <c r="C1608" s="3"/>
      <c r="D1608" s="47"/>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c r="GO1608" s="3"/>
      <c r="GP1608" s="3"/>
      <c r="GQ1608" s="3"/>
      <c r="GR1608" s="3"/>
      <c r="GS1608" s="3"/>
      <c r="GT1608" s="3"/>
      <c r="GU1608" s="3"/>
      <c r="GV1608" s="3"/>
      <c r="GW1608" s="3"/>
    </row>
    <row r="1609" spans="2:205" s="9" customFormat="1" x14ac:dyDescent="0.2">
      <c r="B1609" s="199"/>
      <c r="C1609" s="3"/>
      <c r="D1609" s="47"/>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c r="GO1609" s="3"/>
      <c r="GP1609" s="3"/>
      <c r="GQ1609" s="3"/>
      <c r="GR1609" s="3"/>
      <c r="GS1609" s="3"/>
      <c r="GT1609" s="3"/>
      <c r="GU1609" s="3"/>
      <c r="GV1609" s="3"/>
      <c r="GW1609" s="3"/>
    </row>
    <row r="1610" spans="2:205" s="9" customFormat="1" x14ac:dyDescent="0.2">
      <c r="B1610" s="199"/>
      <c r="C1610" s="3"/>
      <c r="D1610" s="47"/>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c r="GO1610" s="3"/>
      <c r="GP1610" s="3"/>
      <c r="GQ1610" s="3"/>
      <c r="GR1610" s="3"/>
      <c r="GS1610" s="3"/>
      <c r="GT1610" s="3"/>
      <c r="GU1610" s="3"/>
      <c r="GV1610" s="3"/>
      <c r="GW1610" s="3"/>
    </row>
    <row r="1611" spans="2:205" s="9" customFormat="1" x14ac:dyDescent="0.2">
      <c r="B1611" s="199"/>
      <c r="C1611" s="3"/>
      <c r="D1611" s="47"/>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c r="GO1611" s="3"/>
      <c r="GP1611" s="3"/>
      <c r="GQ1611" s="3"/>
      <c r="GR1611" s="3"/>
      <c r="GS1611" s="3"/>
      <c r="GT1611" s="3"/>
      <c r="GU1611" s="3"/>
      <c r="GV1611" s="3"/>
      <c r="GW1611" s="3"/>
    </row>
    <row r="1612" spans="2:205" s="9" customFormat="1" x14ac:dyDescent="0.2">
      <c r="B1612" s="199"/>
      <c r="C1612" s="3"/>
      <c r="D1612" s="47"/>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c r="GO1612" s="3"/>
      <c r="GP1612" s="3"/>
      <c r="GQ1612" s="3"/>
      <c r="GR1612" s="3"/>
      <c r="GS1612" s="3"/>
      <c r="GT1612" s="3"/>
      <c r="GU1612" s="3"/>
      <c r="GV1612" s="3"/>
      <c r="GW1612" s="3"/>
    </row>
    <row r="1613" spans="2:205" s="9" customFormat="1" x14ac:dyDescent="0.2">
      <c r="B1613" s="199"/>
      <c r="C1613" s="3"/>
      <c r="D1613" s="47"/>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c r="GO1613" s="3"/>
      <c r="GP1613" s="3"/>
      <c r="GQ1613" s="3"/>
      <c r="GR1613" s="3"/>
      <c r="GS1613" s="3"/>
      <c r="GT1613" s="3"/>
      <c r="GU1613" s="3"/>
      <c r="GV1613" s="3"/>
      <c r="GW1613" s="3"/>
    </row>
    <row r="1614" spans="2:205" s="9" customFormat="1" x14ac:dyDescent="0.2">
      <c r="B1614" s="199"/>
      <c r="C1614" s="3"/>
      <c r="D1614" s="47"/>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c r="GO1614" s="3"/>
      <c r="GP1614" s="3"/>
      <c r="GQ1614" s="3"/>
      <c r="GR1614" s="3"/>
      <c r="GS1614" s="3"/>
      <c r="GT1614" s="3"/>
      <c r="GU1614" s="3"/>
      <c r="GV1614" s="3"/>
      <c r="GW1614" s="3"/>
    </row>
    <row r="1615" spans="2:205" s="9" customFormat="1" x14ac:dyDescent="0.2">
      <c r="B1615" s="199"/>
      <c r="C1615" s="3"/>
      <c r="D1615" s="47"/>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c r="GO1615" s="3"/>
      <c r="GP1615" s="3"/>
      <c r="GQ1615" s="3"/>
      <c r="GR1615" s="3"/>
      <c r="GS1615" s="3"/>
      <c r="GT1615" s="3"/>
      <c r="GU1615" s="3"/>
      <c r="GV1615" s="3"/>
      <c r="GW1615" s="3"/>
    </row>
    <row r="1616" spans="2:205" s="9" customFormat="1" x14ac:dyDescent="0.2">
      <c r="B1616" s="199"/>
      <c r="C1616" s="3"/>
      <c r="D1616" s="47"/>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c r="GO1616" s="3"/>
      <c r="GP1616" s="3"/>
      <c r="GQ1616" s="3"/>
      <c r="GR1616" s="3"/>
      <c r="GS1616" s="3"/>
      <c r="GT1616" s="3"/>
      <c r="GU1616" s="3"/>
      <c r="GV1616" s="3"/>
      <c r="GW1616" s="3"/>
    </row>
    <row r="1617" spans="2:205" s="9" customFormat="1" x14ac:dyDescent="0.2">
      <c r="B1617" s="199"/>
      <c r="C1617" s="3"/>
      <c r="D1617" s="47"/>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c r="GO1617" s="3"/>
      <c r="GP1617" s="3"/>
      <c r="GQ1617" s="3"/>
      <c r="GR1617" s="3"/>
      <c r="GS1617" s="3"/>
      <c r="GT1617" s="3"/>
      <c r="GU1617" s="3"/>
      <c r="GV1617" s="3"/>
      <c r="GW1617" s="3"/>
    </row>
    <row r="1618" spans="2:205" s="9" customFormat="1" x14ac:dyDescent="0.2">
      <c r="B1618" s="199"/>
      <c r="C1618" s="3"/>
      <c r="D1618" s="47"/>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c r="GO1618" s="3"/>
      <c r="GP1618" s="3"/>
      <c r="GQ1618" s="3"/>
      <c r="GR1618" s="3"/>
      <c r="GS1618" s="3"/>
      <c r="GT1618" s="3"/>
      <c r="GU1618" s="3"/>
      <c r="GV1618" s="3"/>
      <c r="GW1618" s="3"/>
    </row>
    <row r="1619" spans="2:205" s="9" customFormat="1" x14ac:dyDescent="0.2">
      <c r="B1619" s="199"/>
      <c r="C1619" s="3"/>
      <c r="D1619" s="47"/>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c r="GO1619" s="3"/>
      <c r="GP1619" s="3"/>
      <c r="GQ1619" s="3"/>
      <c r="GR1619" s="3"/>
      <c r="GS1619" s="3"/>
      <c r="GT1619" s="3"/>
      <c r="GU1619" s="3"/>
      <c r="GV1619" s="3"/>
      <c r="GW1619" s="3"/>
    </row>
    <row r="1620" spans="2:205" s="9" customFormat="1" x14ac:dyDescent="0.2">
      <c r="B1620" s="199"/>
      <c r="C1620" s="3"/>
      <c r="D1620" s="47"/>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c r="GO1620" s="3"/>
      <c r="GP1620" s="3"/>
      <c r="GQ1620" s="3"/>
      <c r="GR1620" s="3"/>
      <c r="GS1620" s="3"/>
      <c r="GT1620" s="3"/>
      <c r="GU1620" s="3"/>
      <c r="GV1620" s="3"/>
      <c r="GW1620" s="3"/>
    </row>
    <row r="1621" spans="2:205" s="9" customFormat="1" x14ac:dyDescent="0.2">
      <c r="B1621" s="199"/>
      <c r="C1621" s="3"/>
      <c r="D1621" s="47"/>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c r="GO1621" s="3"/>
      <c r="GP1621" s="3"/>
      <c r="GQ1621" s="3"/>
      <c r="GR1621" s="3"/>
      <c r="GS1621" s="3"/>
      <c r="GT1621" s="3"/>
      <c r="GU1621" s="3"/>
      <c r="GV1621" s="3"/>
      <c r="GW1621" s="3"/>
    </row>
    <row r="1622" spans="2:205" s="9" customFormat="1" x14ac:dyDescent="0.2">
      <c r="B1622" s="199"/>
      <c r="C1622" s="3"/>
      <c r="D1622" s="47"/>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c r="GO1622" s="3"/>
      <c r="GP1622" s="3"/>
      <c r="GQ1622" s="3"/>
      <c r="GR1622" s="3"/>
      <c r="GS1622" s="3"/>
      <c r="GT1622" s="3"/>
      <c r="GU1622" s="3"/>
      <c r="GV1622" s="3"/>
      <c r="GW1622" s="3"/>
    </row>
    <row r="1623" spans="2:205" s="9" customFormat="1" x14ac:dyDescent="0.2">
      <c r="B1623" s="199"/>
      <c r="C1623" s="3"/>
      <c r="D1623" s="47"/>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c r="GO1623" s="3"/>
      <c r="GP1623" s="3"/>
      <c r="GQ1623" s="3"/>
      <c r="GR1623" s="3"/>
      <c r="GS1623" s="3"/>
      <c r="GT1623" s="3"/>
      <c r="GU1623" s="3"/>
      <c r="GV1623" s="3"/>
      <c r="GW1623" s="3"/>
    </row>
    <row r="1624" spans="2:205" s="9" customFormat="1" x14ac:dyDescent="0.2">
      <c r="B1624" s="199"/>
      <c r="C1624" s="3"/>
      <c r="D1624" s="47"/>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c r="GO1624" s="3"/>
      <c r="GP1624" s="3"/>
      <c r="GQ1624" s="3"/>
      <c r="GR1624" s="3"/>
      <c r="GS1624" s="3"/>
      <c r="GT1624" s="3"/>
      <c r="GU1624" s="3"/>
      <c r="GV1624" s="3"/>
      <c r="GW1624" s="3"/>
    </row>
    <row r="1625" spans="2:205" s="9" customFormat="1" x14ac:dyDescent="0.2">
      <c r="B1625" s="199"/>
      <c r="C1625" s="3"/>
      <c r="D1625" s="47"/>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c r="GO1625" s="3"/>
      <c r="GP1625" s="3"/>
      <c r="GQ1625" s="3"/>
      <c r="GR1625" s="3"/>
      <c r="GS1625" s="3"/>
      <c r="GT1625" s="3"/>
      <c r="GU1625" s="3"/>
      <c r="GV1625" s="3"/>
      <c r="GW1625" s="3"/>
    </row>
    <row r="1626" spans="2:205" s="9" customFormat="1" x14ac:dyDescent="0.2">
      <c r="B1626" s="199"/>
      <c r="C1626" s="3"/>
      <c r="D1626" s="47"/>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c r="GO1626" s="3"/>
      <c r="GP1626" s="3"/>
      <c r="GQ1626" s="3"/>
      <c r="GR1626" s="3"/>
      <c r="GS1626" s="3"/>
      <c r="GT1626" s="3"/>
      <c r="GU1626" s="3"/>
      <c r="GV1626" s="3"/>
      <c r="GW1626" s="3"/>
    </row>
    <row r="1627" spans="2:205" s="9" customFormat="1" x14ac:dyDescent="0.2">
      <c r="B1627" s="199"/>
      <c r="C1627" s="3"/>
      <c r="D1627" s="47"/>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c r="GO1627" s="3"/>
      <c r="GP1627" s="3"/>
      <c r="GQ1627" s="3"/>
      <c r="GR1627" s="3"/>
      <c r="GS1627" s="3"/>
      <c r="GT1627" s="3"/>
      <c r="GU1627" s="3"/>
      <c r="GV1627" s="3"/>
      <c r="GW1627" s="3"/>
    </row>
    <row r="1628" spans="2:205" s="9" customFormat="1" x14ac:dyDescent="0.2">
      <c r="B1628" s="199"/>
      <c r="C1628" s="3"/>
      <c r="D1628" s="47"/>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row>
    <row r="1629" spans="2:205" s="9" customFormat="1" x14ac:dyDescent="0.2">
      <c r="B1629" s="199"/>
      <c r="C1629" s="3"/>
      <c r="D1629" s="47"/>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row>
    <row r="1630" spans="2:205" s="9" customFormat="1" x14ac:dyDescent="0.2">
      <c r="B1630" s="199"/>
      <c r="C1630" s="3"/>
      <c r="D1630" s="47"/>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c r="GO1630" s="3"/>
      <c r="GP1630" s="3"/>
      <c r="GQ1630" s="3"/>
      <c r="GR1630" s="3"/>
      <c r="GS1630" s="3"/>
      <c r="GT1630" s="3"/>
      <c r="GU1630" s="3"/>
      <c r="GV1630" s="3"/>
      <c r="GW1630" s="3"/>
    </row>
    <row r="1631" spans="2:205" s="9" customFormat="1" x14ac:dyDescent="0.2">
      <c r="B1631" s="199"/>
      <c r="C1631" s="3"/>
      <c r="D1631" s="47"/>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c r="GO1631" s="3"/>
      <c r="GP1631" s="3"/>
      <c r="GQ1631" s="3"/>
      <c r="GR1631" s="3"/>
      <c r="GS1631" s="3"/>
      <c r="GT1631" s="3"/>
      <c r="GU1631" s="3"/>
      <c r="GV1631" s="3"/>
      <c r="GW1631" s="3"/>
    </row>
    <row r="1632" spans="2:205" s="9" customFormat="1" x14ac:dyDescent="0.2">
      <c r="B1632" s="199"/>
      <c r="C1632" s="3"/>
      <c r="D1632" s="47"/>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c r="GO1632" s="3"/>
      <c r="GP1632" s="3"/>
      <c r="GQ1632" s="3"/>
      <c r="GR1632" s="3"/>
      <c r="GS1632" s="3"/>
      <c r="GT1632" s="3"/>
      <c r="GU1632" s="3"/>
      <c r="GV1632" s="3"/>
      <c r="GW1632" s="3"/>
    </row>
    <row r="1633" spans="2:205" s="9" customFormat="1" x14ac:dyDescent="0.2">
      <c r="B1633" s="199"/>
      <c r="C1633" s="3"/>
      <c r="D1633" s="47"/>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row>
    <row r="1634" spans="2:205" s="9" customFormat="1" x14ac:dyDescent="0.2">
      <c r="B1634" s="199"/>
      <c r="C1634" s="3"/>
      <c r="D1634" s="47"/>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row>
    <row r="1635" spans="2:205" s="9" customFormat="1" x14ac:dyDescent="0.2">
      <c r="B1635" s="199"/>
      <c r="C1635" s="3"/>
      <c r="D1635" s="47"/>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row>
    <row r="1636" spans="2:205" s="9" customFormat="1" x14ac:dyDescent="0.2">
      <c r="B1636" s="199"/>
      <c r="C1636" s="3"/>
      <c r="D1636" s="47"/>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row>
    <row r="1637" spans="2:205" s="9" customFormat="1" x14ac:dyDescent="0.2">
      <c r="B1637" s="199"/>
      <c r="C1637" s="3"/>
      <c r="D1637" s="47"/>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row>
    <row r="1638" spans="2:205" s="9" customFormat="1" x14ac:dyDescent="0.2">
      <c r="B1638" s="199"/>
      <c r="C1638" s="3"/>
      <c r="D1638" s="47"/>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row>
    <row r="1639" spans="2:205" s="9" customFormat="1" x14ac:dyDescent="0.2">
      <c r="B1639" s="199"/>
      <c r="C1639" s="3"/>
      <c r="D1639" s="47"/>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row>
    <row r="1640" spans="2:205" s="9" customFormat="1" x14ac:dyDescent="0.2">
      <c r="B1640" s="199"/>
      <c r="C1640" s="3"/>
      <c r="D1640" s="47"/>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row>
    <row r="1641" spans="2:205" s="9" customFormat="1" x14ac:dyDescent="0.2">
      <c r="B1641" s="199"/>
      <c r="C1641" s="3"/>
      <c r="D1641" s="47"/>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row>
    <row r="1642" spans="2:205" s="9" customFormat="1" x14ac:dyDescent="0.2">
      <c r="B1642" s="199"/>
      <c r="C1642" s="3"/>
      <c r="D1642" s="47"/>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c r="GO1642" s="3"/>
      <c r="GP1642" s="3"/>
      <c r="GQ1642" s="3"/>
      <c r="GR1642" s="3"/>
      <c r="GS1642" s="3"/>
      <c r="GT1642" s="3"/>
      <c r="GU1642" s="3"/>
      <c r="GV1642" s="3"/>
      <c r="GW1642" s="3"/>
    </row>
    <row r="1643" spans="2:205" s="9" customFormat="1" x14ac:dyDescent="0.2">
      <c r="B1643" s="199"/>
      <c r="C1643" s="3"/>
      <c r="D1643" s="47"/>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c r="GO1643" s="3"/>
      <c r="GP1643" s="3"/>
      <c r="GQ1643" s="3"/>
      <c r="GR1643" s="3"/>
      <c r="GS1643" s="3"/>
      <c r="GT1643" s="3"/>
      <c r="GU1643" s="3"/>
      <c r="GV1643" s="3"/>
      <c r="GW1643" s="3"/>
    </row>
    <row r="1644" spans="2:205" s="9" customFormat="1" x14ac:dyDescent="0.2">
      <c r="B1644" s="199"/>
      <c r="C1644" s="3"/>
      <c r="D1644" s="47"/>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c r="GO1644" s="3"/>
      <c r="GP1644" s="3"/>
      <c r="GQ1644" s="3"/>
      <c r="GR1644" s="3"/>
      <c r="GS1644" s="3"/>
      <c r="GT1644" s="3"/>
      <c r="GU1644" s="3"/>
      <c r="GV1644" s="3"/>
      <c r="GW1644" s="3"/>
    </row>
    <row r="1645" spans="2:205" s="9" customFormat="1" x14ac:dyDescent="0.2">
      <c r="B1645" s="199"/>
      <c r="C1645" s="3"/>
      <c r="D1645" s="47"/>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c r="GO1645" s="3"/>
      <c r="GP1645" s="3"/>
      <c r="GQ1645" s="3"/>
      <c r="GR1645" s="3"/>
      <c r="GS1645" s="3"/>
      <c r="GT1645" s="3"/>
      <c r="GU1645" s="3"/>
      <c r="GV1645" s="3"/>
      <c r="GW1645" s="3"/>
    </row>
    <row r="1646" spans="2:205" s="9" customFormat="1" x14ac:dyDescent="0.2">
      <c r="B1646" s="199"/>
      <c r="C1646" s="3"/>
      <c r="D1646" s="47"/>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c r="GO1646" s="3"/>
      <c r="GP1646" s="3"/>
      <c r="GQ1646" s="3"/>
      <c r="GR1646" s="3"/>
      <c r="GS1646" s="3"/>
      <c r="GT1646" s="3"/>
      <c r="GU1646" s="3"/>
      <c r="GV1646" s="3"/>
      <c r="GW1646" s="3"/>
    </row>
    <row r="1647" spans="2:205" s="9" customFormat="1" x14ac:dyDescent="0.2">
      <c r="B1647" s="199"/>
      <c r="C1647" s="3"/>
      <c r="D1647" s="47"/>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row>
    <row r="1648" spans="2:205" s="9" customFormat="1" x14ac:dyDescent="0.2">
      <c r="B1648" s="199"/>
      <c r="C1648" s="3"/>
      <c r="D1648" s="47"/>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row>
    <row r="1649" spans="2:205" s="9" customFormat="1" x14ac:dyDescent="0.2">
      <c r="B1649" s="199"/>
      <c r="C1649" s="3"/>
      <c r="D1649" s="47"/>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row>
    <row r="1650" spans="2:205" s="9" customFormat="1" x14ac:dyDescent="0.2">
      <c r="B1650" s="199"/>
      <c r="C1650" s="3"/>
      <c r="D1650" s="47"/>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row>
    <row r="1651" spans="2:205" s="9" customFormat="1" x14ac:dyDescent="0.2">
      <c r="B1651" s="199"/>
      <c r="C1651" s="3"/>
      <c r="D1651" s="47"/>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c r="GO1651" s="3"/>
      <c r="GP1651" s="3"/>
      <c r="GQ1651" s="3"/>
      <c r="GR1651" s="3"/>
      <c r="GS1651" s="3"/>
      <c r="GT1651" s="3"/>
      <c r="GU1651" s="3"/>
      <c r="GV1651" s="3"/>
      <c r="GW1651" s="3"/>
    </row>
    <row r="1652" spans="2:205" s="9" customFormat="1" x14ac:dyDescent="0.2">
      <c r="B1652" s="199"/>
      <c r="C1652" s="3"/>
      <c r="D1652" s="47"/>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c r="GO1652" s="3"/>
      <c r="GP1652" s="3"/>
      <c r="GQ1652" s="3"/>
      <c r="GR1652" s="3"/>
      <c r="GS1652" s="3"/>
      <c r="GT1652" s="3"/>
      <c r="GU1652" s="3"/>
      <c r="GV1652" s="3"/>
      <c r="GW1652" s="3"/>
    </row>
    <row r="1653" spans="2:205" s="9" customFormat="1" x14ac:dyDescent="0.2">
      <c r="B1653" s="199"/>
      <c r="C1653" s="3"/>
      <c r="D1653" s="47"/>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c r="GO1653" s="3"/>
      <c r="GP1653" s="3"/>
      <c r="GQ1653" s="3"/>
      <c r="GR1653" s="3"/>
      <c r="GS1653" s="3"/>
      <c r="GT1653" s="3"/>
      <c r="GU1653" s="3"/>
      <c r="GV1653" s="3"/>
      <c r="GW1653" s="3"/>
    </row>
    <row r="1654" spans="2:205" s="9" customFormat="1" x14ac:dyDescent="0.2">
      <c r="B1654" s="199"/>
      <c r="C1654" s="3"/>
      <c r="D1654" s="47"/>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c r="GO1654" s="3"/>
      <c r="GP1654" s="3"/>
      <c r="GQ1654" s="3"/>
      <c r="GR1654" s="3"/>
      <c r="GS1654" s="3"/>
      <c r="GT1654" s="3"/>
      <c r="GU1654" s="3"/>
      <c r="GV1654" s="3"/>
      <c r="GW1654" s="3"/>
    </row>
    <row r="1655" spans="2:205" s="9" customFormat="1" x14ac:dyDescent="0.2">
      <c r="B1655" s="199"/>
      <c r="C1655" s="3"/>
      <c r="D1655" s="47"/>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c r="GO1655" s="3"/>
      <c r="GP1655" s="3"/>
      <c r="GQ1655" s="3"/>
      <c r="GR1655" s="3"/>
      <c r="GS1655" s="3"/>
      <c r="GT1655" s="3"/>
      <c r="GU1655" s="3"/>
      <c r="GV1655" s="3"/>
      <c r="GW1655" s="3"/>
    </row>
    <row r="1656" spans="2:205" s="9" customFormat="1" x14ac:dyDescent="0.2">
      <c r="B1656" s="199"/>
      <c r="C1656" s="3"/>
      <c r="D1656" s="47"/>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c r="GO1656" s="3"/>
      <c r="GP1656" s="3"/>
      <c r="GQ1656" s="3"/>
      <c r="GR1656" s="3"/>
      <c r="GS1656" s="3"/>
      <c r="GT1656" s="3"/>
      <c r="GU1656" s="3"/>
      <c r="GV1656" s="3"/>
      <c r="GW1656" s="3"/>
    </row>
    <row r="1657" spans="2:205" s="9" customFormat="1" x14ac:dyDescent="0.2">
      <c r="B1657" s="199"/>
      <c r="C1657" s="3"/>
      <c r="D1657" s="47"/>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c r="GO1657" s="3"/>
      <c r="GP1657" s="3"/>
      <c r="GQ1657" s="3"/>
      <c r="GR1657" s="3"/>
      <c r="GS1657" s="3"/>
      <c r="GT1657" s="3"/>
      <c r="GU1657" s="3"/>
      <c r="GV1657" s="3"/>
      <c r="GW1657" s="3"/>
    </row>
    <row r="1658" spans="2:205" s="9" customFormat="1" x14ac:dyDescent="0.2">
      <c r="B1658" s="199"/>
      <c r="C1658" s="3"/>
      <c r="D1658" s="47"/>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c r="GO1658" s="3"/>
      <c r="GP1658" s="3"/>
      <c r="GQ1658" s="3"/>
      <c r="GR1658" s="3"/>
      <c r="GS1658" s="3"/>
      <c r="GT1658" s="3"/>
      <c r="GU1658" s="3"/>
      <c r="GV1658" s="3"/>
      <c r="GW1658" s="3"/>
    </row>
    <row r="1659" spans="2:205" s="9" customFormat="1" x14ac:dyDescent="0.2">
      <c r="B1659" s="199"/>
      <c r="C1659" s="3"/>
      <c r="D1659" s="47"/>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c r="GO1659" s="3"/>
      <c r="GP1659" s="3"/>
      <c r="GQ1659" s="3"/>
      <c r="GR1659" s="3"/>
      <c r="GS1659" s="3"/>
      <c r="GT1659" s="3"/>
      <c r="GU1659" s="3"/>
      <c r="GV1659" s="3"/>
      <c r="GW1659" s="3"/>
    </row>
    <row r="1660" spans="2:205" s="9" customFormat="1" x14ac:dyDescent="0.2">
      <c r="B1660" s="199"/>
      <c r="C1660" s="3"/>
      <c r="D1660" s="47"/>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c r="GO1660" s="3"/>
      <c r="GP1660" s="3"/>
      <c r="GQ1660" s="3"/>
      <c r="GR1660" s="3"/>
      <c r="GS1660" s="3"/>
      <c r="GT1660" s="3"/>
      <c r="GU1660" s="3"/>
      <c r="GV1660" s="3"/>
      <c r="GW1660" s="3"/>
    </row>
    <row r="1661" spans="2:205" s="9" customFormat="1" x14ac:dyDescent="0.2">
      <c r="B1661" s="199"/>
      <c r="C1661" s="3"/>
      <c r="D1661" s="47"/>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c r="GO1661" s="3"/>
      <c r="GP1661" s="3"/>
      <c r="GQ1661" s="3"/>
      <c r="GR1661" s="3"/>
      <c r="GS1661" s="3"/>
      <c r="GT1661" s="3"/>
      <c r="GU1661" s="3"/>
      <c r="GV1661" s="3"/>
      <c r="GW1661" s="3"/>
    </row>
    <row r="1662" spans="2:205" s="9" customFormat="1" x14ac:dyDescent="0.2">
      <c r="B1662" s="199"/>
      <c r="C1662" s="3"/>
      <c r="D1662" s="47"/>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c r="GO1662" s="3"/>
      <c r="GP1662" s="3"/>
      <c r="GQ1662" s="3"/>
      <c r="GR1662" s="3"/>
      <c r="GS1662" s="3"/>
      <c r="GT1662" s="3"/>
      <c r="GU1662" s="3"/>
      <c r="GV1662" s="3"/>
      <c r="GW1662" s="3"/>
    </row>
    <row r="1663" spans="2:205" s="9" customFormat="1" x14ac:dyDescent="0.2">
      <c r="B1663" s="199"/>
      <c r="C1663" s="3"/>
      <c r="D1663" s="47"/>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c r="GO1663" s="3"/>
      <c r="GP1663" s="3"/>
      <c r="GQ1663" s="3"/>
      <c r="GR1663" s="3"/>
      <c r="GS1663" s="3"/>
      <c r="GT1663" s="3"/>
      <c r="GU1663" s="3"/>
      <c r="GV1663" s="3"/>
      <c r="GW1663" s="3"/>
    </row>
    <row r="1664" spans="2:205" s="9" customFormat="1" x14ac:dyDescent="0.2">
      <c r="B1664" s="199"/>
      <c r="C1664" s="3"/>
      <c r="D1664" s="47"/>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c r="GO1664" s="3"/>
      <c r="GP1664" s="3"/>
      <c r="GQ1664" s="3"/>
      <c r="GR1664" s="3"/>
      <c r="GS1664" s="3"/>
      <c r="GT1664" s="3"/>
      <c r="GU1664" s="3"/>
      <c r="GV1664" s="3"/>
      <c r="GW1664" s="3"/>
    </row>
    <row r="1665" spans="2:205" s="9" customFormat="1" x14ac:dyDescent="0.2">
      <c r="B1665" s="199"/>
      <c r="C1665" s="3"/>
      <c r="D1665" s="47"/>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c r="GO1665" s="3"/>
      <c r="GP1665" s="3"/>
      <c r="GQ1665" s="3"/>
      <c r="GR1665" s="3"/>
      <c r="GS1665" s="3"/>
      <c r="GT1665" s="3"/>
      <c r="GU1665" s="3"/>
      <c r="GV1665" s="3"/>
      <c r="GW1665" s="3"/>
    </row>
    <row r="1666" spans="2:205" s="9" customFormat="1" x14ac:dyDescent="0.2">
      <c r="B1666" s="199"/>
      <c r="C1666" s="3"/>
      <c r="D1666" s="47"/>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c r="GO1666" s="3"/>
      <c r="GP1666" s="3"/>
      <c r="GQ1666" s="3"/>
      <c r="GR1666" s="3"/>
      <c r="GS1666" s="3"/>
      <c r="GT1666" s="3"/>
      <c r="GU1666" s="3"/>
      <c r="GV1666" s="3"/>
      <c r="GW1666" s="3"/>
    </row>
    <row r="1667" spans="2:205" s="9" customFormat="1" x14ac:dyDescent="0.2">
      <c r="B1667" s="199"/>
      <c r="C1667" s="3"/>
      <c r="D1667" s="47"/>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c r="GO1667" s="3"/>
      <c r="GP1667" s="3"/>
      <c r="GQ1667" s="3"/>
      <c r="GR1667" s="3"/>
      <c r="GS1667" s="3"/>
      <c r="GT1667" s="3"/>
      <c r="GU1667" s="3"/>
      <c r="GV1667" s="3"/>
      <c r="GW1667" s="3"/>
    </row>
    <row r="1668" spans="2:205" s="9" customFormat="1" x14ac:dyDescent="0.2">
      <c r="B1668" s="199"/>
      <c r="C1668" s="3"/>
      <c r="D1668" s="47"/>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c r="GO1668" s="3"/>
      <c r="GP1668" s="3"/>
      <c r="GQ1668" s="3"/>
      <c r="GR1668" s="3"/>
      <c r="GS1668" s="3"/>
      <c r="GT1668" s="3"/>
      <c r="GU1668" s="3"/>
      <c r="GV1668" s="3"/>
      <c r="GW1668" s="3"/>
    </row>
    <row r="1669" spans="2:205" s="9" customFormat="1" x14ac:dyDescent="0.2">
      <c r="B1669" s="199"/>
      <c r="C1669" s="3"/>
      <c r="D1669" s="47"/>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c r="GO1669" s="3"/>
      <c r="GP1669" s="3"/>
      <c r="GQ1669" s="3"/>
      <c r="GR1669" s="3"/>
      <c r="GS1669" s="3"/>
      <c r="GT1669" s="3"/>
      <c r="GU1669" s="3"/>
      <c r="GV1669" s="3"/>
      <c r="GW1669" s="3"/>
    </row>
    <row r="1670" spans="2:205" s="9" customFormat="1" x14ac:dyDescent="0.2">
      <c r="B1670" s="199"/>
      <c r="C1670" s="3"/>
      <c r="D1670" s="47"/>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c r="GO1670" s="3"/>
      <c r="GP1670" s="3"/>
      <c r="GQ1670" s="3"/>
      <c r="GR1670" s="3"/>
      <c r="GS1670" s="3"/>
      <c r="GT1670" s="3"/>
      <c r="GU1670" s="3"/>
      <c r="GV1670" s="3"/>
      <c r="GW1670" s="3"/>
    </row>
    <row r="1671" spans="2:205" s="9" customFormat="1" x14ac:dyDescent="0.2">
      <c r="B1671" s="199"/>
      <c r="C1671" s="3"/>
      <c r="D1671" s="47"/>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c r="GO1671" s="3"/>
      <c r="GP1671" s="3"/>
      <c r="GQ1671" s="3"/>
      <c r="GR1671" s="3"/>
      <c r="GS1671" s="3"/>
      <c r="GT1671" s="3"/>
      <c r="GU1671" s="3"/>
      <c r="GV1671" s="3"/>
      <c r="GW1671" s="3"/>
    </row>
    <row r="1672" spans="2:205" s="9" customFormat="1" x14ac:dyDescent="0.2">
      <c r="B1672" s="199"/>
      <c r="C1672" s="3"/>
      <c r="D1672" s="47"/>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c r="GO1672" s="3"/>
      <c r="GP1672" s="3"/>
      <c r="GQ1672" s="3"/>
      <c r="GR1672" s="3"/>
      <c r="GS1672" s="3"/>
      <c r="GT1672" s="3"/>
      <c r="GU1672" s="3"/>
      <c r="GV1672" s="3"/>
      <c r="GW1672" s="3"/>
    </row>
    <row r="1673" spans="2:205" s="9" customFormat="1" x14ac:dyDescent="0.2">
      <c r="B1673" s="199"/>
      <c r="C1673" s="3"/>
      <c r="D1673" s="47"/>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row>
    <row r="1674" spans="2:205" s="9" customFormat="1" x14ac:dyDescent="0.2">
      <c r="B1674" s="199"/>
      <c r="C1674" s="3"/>
      <c r="D1674" s="47"/>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c r="GO1674" s="3"/>
      <c r="GP1674" s="3"/>
      <c r="GQ1674" s="3"/>
      <c r="GR1674" s="3"/>
      <c r="GS1674" s="3"/>
      <c r="GT1674" s="3"/>
      <c r="GU1674" s="3"/>
      <c r="GV1674" s="3"/>
      <c r="GW1674" s="3"/>
    </row>
    <row r="1675" spans="2:205" s="9" customFormat="1" x14ac:dyDescent="0.2">
      <c r="B1675" s="199"/>
      <c r="C1675" s="3"/>
      <c r="D1675" s="47"/>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c r="GO1675" s="3"/>
      <c r="GP1675" s="3"/>
      <c r="GQ1675" s="3"/>
      <c r="GR1675" s="3"/>
      <c r="GS1675" s="3"/>
      <c r="GT1675" s="3"/>
      <c r="GU1675" s="3"/>
      <c r="GV1675" s="3"/>
      <c r="GW1675" s="3"/>
    </row>
    <row r="1676" spans="2:205" s="9" customFormat="1" x14ac:dyDescent="0.2">
      <c r="B1676" s="199"/>
      <c r="C1676" s="3"/>
      <c r="D1676" s="47"/>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c r="GO1676" s="3"/>
      <c r="GP1676" s="3"/>
      <c r="GQ1676" s="3"/>
      <c r="GR1676" s="3"/>
      <c r="GS1676" s="3"/>
      <c r="GT1676" s="3"/>
      <c r="GU1676" s="3"/>
      <c r="GV1676" s="3"/>
      <c r="GW1676" s="3"/>
    </row>
    <row r="1677" spans="2:205" s="9" customFormat="1" x14ac:dyDescent="0.2">
      <c r="B1677" s="199"/>
      <c r="C1677" s="3"/>
      <c r="D1677" s="47"/>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c r="GO1677" s="3"/>
      <c r="GP1677" s="3"/>
      <c r="GQ1677" s="3"/>
      <c r="GR1677" s="3"/>
      <c r="GS1677" s="3"/>
      <c r="GT1677" s="3"/>
      <c r="GU1677" s="3"/>
      <c r="GV1677" s="3"/>
      <c r="GW1677" s="3"/>
    </row>
    <row r="1678" spans="2:205" s="9" customFormat="1" x14ac:dyDescent="0.2">
      <c r="B1678" s="199"/>
      <c r="C1678" s="3"/>
      <c r="D1678" s="47"/>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c r="GO1678" s="3"/>
      <c r="GP1678" s="3"/>
      <c r="GQ1678" s="3"/>
      <c r="GR1678" s="3"/>
      <c r="GS1678" s="3"/>
      <c r="GT1678" s="3"/>
      <c r="GU1678" s="3"/>
      <c r="GV1678" s="3"/>
      <c r="GW1678" s="3"/>
    </row>
    <row r="1679" spans="2:205" s="9" customFormat="1" x14ac:dyDescent="0.2">
      <c r="B1679" s="199"/>
      <c r="C1679" s="3"/>
      <c r="D1679" s="47"/>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c r="GO1679" s="3"/>
      <c r="GP1679" s="3"/>
      <c r="GQ1679" s="3"/>
      <c r="GR1679" s="3"/>
      <c r="GS1679" s="3"/>
      <c r="GT1679" s="3"/>
      <c r="GU1679" s="3"/>
      <c r="GV1679" s="3"/>
      <c r="GW1679" s="3"/>
    </row>
    <row r="1680" spans="2:205" s="9" customFormat="1" x14ac:dyDescent="0.2">
      <c r="B1680" s="199"/>
      <c r="C1680" s="3"/>
      <c r="D1680" s="47"/>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c r="GO1680" s="3"/>
      <c r="GP1680" s="3"/>
      <c r="GQ1680" s="3"/>
      <c r="GR1680" s="3"/>
      <c r="GS1680" s="3"/>
      <c r="GT1680" s="3"/>
      <c r="GU1680" s="3"/>
      <c r="GV1680" s="3"/>
      <c r="GW1680" s="3"/>
    </row>
    <row r="1681" spans="2:205" s="9" customFormat="1" x14ac:dyDescent="0.2">
      <c r="B1681" s="199"/>
      <c r="C1681" s="3"/>
      <c r="D1681" s="47"/>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c r="GO1681" s="3"/>
      <c r="GP1681" s="3"/>
      <c r="GQ1681" s="3"/>
      <c r="GR1681" s="3"/>
      <c r="GS1681" s="3"/>
      <c r="GT1681" s="3"/>
      <c r="GU1681" s="3"/>
      <c r="GV1681" s="3"/>
      <c r="GW1681" s="3"/>
    </row>
    <row r="1682" spans="2:205" s="9" customFormat="1" x14ac:dyDescent="0.2">
      <c r="B1682" s="199"/>
      <c r="C1682" s="3"/>
      <c r="D1682" s="47"/>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c r="GO1682" s="3"/>
      <c r="GP1682" s="3"/>
      <c r="GQ1682" s="3"/>
      <c r="GR1682" s="3"/>
      <c r="GS1682" s="3"/>
      <c r="GT1682" s="3"/>
      <c r="GU1682" s="3"/>
      <c r="GV1682" s="3"/>
      <c r="GW1682" s="3"/>
    </row>
    <row r="1683" spans="2:205" s="9" customFormat="1" x14ac:dyDescent="0.2">
      <c r="B1683" s="199"/>
      <c r="C1683" s="3"/>
      <c r="D1683" s="47"/>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c r="GO1683" s="3"/>
      <c r="GP1683" s="3"/>
      <c r="GQ1683" s="3"/>
      <c r="GR1683" s="3"/>
      <c r="GS1683" s="3"/>
      <c r="GT1683" s="3"/>
      <c r="GU1683" s="3"/>
      <c r="GV1683" s="3"/>
      <c r="GW1683" s="3"/>
    </row>
    <row r="1684" spans="2:205" s="9" customFormat="1" x14ac:dyDescent="0.2">
      <c r="B1684" s="199"/>
      <c r="C1684" s="3"/>
      <c r="D1684" s="47"/>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c r="GO1684" s="3"/>
      <c r="GP1684" s="3"/>
      <c r="GQ1684" s="3"/>
      <c r="GR1684" s="3"/>
      <c r="GS1684" s="3"/>
      <c r="GT1684" s="3"/>
      <c r="GU1684" s="3"/>
      <c r="GV1684" s="3"/>
      <c r="GW1684" s="3"/>
    </row>
    <row r="1685" spans="2:205" s="9" customFormat="1" x14ac:dyDescent="0.2">
      <c r="B1685" s="199"/>
      <c r="C1685" s="3"/>
      <c r="D1685" s="47"/>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c r="GO1685" s="3"/>
      <c r="GP1685" s="3"/>
      <c r="GQ1685" s="3"/>
      <c r="GR1685" s="3"/>
      <c r="GS1685" s="3"/>
      <c r="GT1685" s="3"/>
      <c r="GU1685" s="3"/>
      <c r="GV1685" s="3"/>
      <c r="GW1685" s="3"/>
    </row>
    <row r="1686" spans="2:205" s="9" customFormat="1" x14ac:dyDescent="0.2">
      <c r="B1686" s="199"/>
      <c r="C1686" s="3"/>
      <c r="D1686" s="47"/>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c r="GO1686" s="3"/>
      <c r="GP1686" s="3"/>
      <c r="GQ1686" s="3"/>
      <c r="GR1686" s="3"/>
      <c r="GS1686" s="3"/>
      <c r="GT1686" s="3"/>
      <c r="GU1686" s="3"/>
      <c r="GV1686" s="3"/>
      <c r="GW1686" s="3"/>
    </row>
    <row r="1687" spans="2:205" s="9" customFormat="1" x14ac:dyDescent="0.2">
      <c r="B1687" s="199"/>
      <c r="C1687" s="3"/>
      <c r="D1687" s="47"/>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c r="GO1687" s="3"/>
      <c r="GP1687" s="3"/>
      <c r="GQ1687" s="3"/>
      <c r="GR1687" s="3"/>
      <c r="GS1687" s="3"/>
      <c r="GT1687" s="3"/>
      <c r="GU1687" s="3"/>
      <c r="GV1687" s="3"/>
      <c r="GW1687" s="3"/>
    </row>
    <row r="1688" spans="2:205" s="9" customFormat="1" x14ac:dyDescent="0.2">
      <c r="B1688" s="199"/>
      <c r="C1688" s="3"/>
      <c r="D1688" s="47"/>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c r="GO1688" s="3"/>
      <c r="GP1688" s="3"/>
      <c r="GQ1688" s="3"/>
      <c r="GR1688" s="3"/>
      <c r="GS1688" s="3"/>
      <c r="GT1688" s="3"/>
      <c r="GU1688" s="3"/>
      <c r="GV1688" s="3"/>
      <c r="GW1688" s="3"/>
    </row>
    <row r="1689" spans="2:205" s="9" customFormat="1" x14ac:dyDescent="0.2">
      <c r="B1689" s="199"/>
      <c r="C1689" s="3"/>
      <c r="D1689" s="47"/>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c r="GO1689" s="3"/>
      <c r="GP1689" s="3"/>
      <c r="GQ1689" s="3"/>
      <c r="GR1689" s="3"/>
      <c r="GS1689" s="3"/>
      <c r="GT1689" s="3"/>
      <c r="GU1689" s="3"/>
      <c r="GV1689" s="3"/>
      <c r="GW1689" s="3"/>
    </row>
    <row r="1690" spans="2:205" s="9" customFormat="1" x14ac:dyDescent="0.2">
      <c r="B1690" s="199"/>
      <c r="C1690" s="3"/>
      <c r="D1690" s="47"/>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c r="GO1690" s="3"/>
      <c r="GP1690" s="3"/>
      <c r="GQ1690" s="3"/>
      <c r="GR1690" s="3"/>
      <c r="GS1690" s="3"/>
      <c r="GT1690" s="3"/>
      <c r="GU1690" s="3"/>
      <c r="GV1690" s="3"/>
      <c r="GW1690" s="3"/>
    </row>
    <row r="1691" spans="2:205" s="9" customFormat="1" x14ac:dyDescent="0.2">
      <c r="B1691" s="199"/>
      <c r="C1691" s="3"/>
      <c r="D1691" s="47"/>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c r="GO1691" s="3"/>
      <c r="GP1691" s="3"/>
      <c r="GQ1691" s="3"/>
      <c r="GR1691" s="3"/>
      <c r="GS1691" s="3"/>
      <c r="GT1691" s="3"/>
      <c r="GU1691" s="3"/>
      <c r="GV1691" s="3"/>
      <c r="GW1691" s="3"/>
    </row>
    <row r="1692" spans="2:205" s="9" customFormat="1" x14ac:dyDescent="0.2">
      <c r="B1692" s="199"/>
      <c r="C1692" s="3"/>
      <c r="D1692" s="47"/>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row>
    <row r="1693" spans="2:205" s="9" customFormat="1" x14ac:dyDescent="0.2">
      <c r="B1693" s="199"/>
      <c r="C1693" s="3"/>
      <c r="D1693" s="47"/>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row>
    <row r="1694" spans="2:205" s="9" customFormat="1" x14ac:dyDescent="0.2">
      <c r="B1694" s="199"/>
      <c r="C1694" s="3"/>
      <c r="D1694" s="47"/>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row>
    <row r="1695" spans="2:205" s="9" customFormat="1" x14ac:dyDescent="0.2">
      <c r="B1695" s="199"/>
      <c r="C1695" s="3"/>
      <c r="D1695" s="47"/>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row>
    <row r="1696" spans="2:205" s="9" customFormat="1" x14ac:dyDescent="0.2">
      <c r="B1696" s="199"/>
      <c r="C1696" s="3"/>
      <c r="D1696" s="47"/>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row>
    <row r="1697" spans="2:205" s="9" customFormat="1" x14ac:dyDescent="0.2">
      <c r="B1697" s="199"/>
      <c r="C1697" s="3"/>
      <c r="D1697" s="47"/>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row>
    <row r="1698" spans="2:205" s="9" customFormat="1" x14ac:dyDescent="0.2">
      <c r="B1698" s="199"/>
      <c r="C1698" s="3"/>
      <c r="D1698" s="47"/>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row>
    <row r="1699" spans="2:205" s="9" customFormat="1" x14ac:dyDescent="0.2">
      <c r="B1699" s="199"/>
      <c r="C1699" s="3"/>
      <c r="D1699" s="47"/>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c r="GO1699" s="3"/>
      <c r="GP1699" s="3"/>
      <c r="GQ1699" s="3"/>
      <c r="GR1699" s="3"/>
      <c r="GS1699" s="3"/>
      <c r="GT1699" s="3"/>
      <c r="GU1699" s="3"/>
      <c r="GV1699" s="3"/>
      <c r="GW1699" s="3"/>
    </row>
    <row r="1700" spans="2:205" s="9" customFormat="1" x14ac:dyDescent="0.2">
      <c r="B1700" s="199"/>
      <c r="C1700" s="3"/>
      <c r="D1700" s="47"/>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c r="GO1700" s="3"/>
      <c r="GP1700" s="3"/>
      <c r="GQ1700" s="3"/>
      <c r="GR1700" s="3"/>
      <c r="GS1700" s="3"/>
      <c r="GT1700" s="3"/>
      <c r="GU1700" s="3"/>
      <c r="GV1700" s="3"/>
      <c r="GW1700" s="3"/>
    </row>
    <row r="1701" spans="2:205" s="9" customFormat="1" x14ac:dyDescent="0.2">
      <c r="B1701" s="199"/>
      <c r="C1701" s="3"/>
      <c r="D1701" s="47"/>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c r="GO1701" s="3"/>
      <c r="GP1701" s="3"/>
      <c r="GQ1701" s="3"/>
      <c r="GR1701" s="3"/>
      <c r="GS1701" s="3"/>
      <c r="GT1701" s="3"/>
      <c r="GU1701" s="3"/>
      <c r="GV1701" s="3"/>
      <c r="GW1701" s="3"/>
    </row>
    <row r="1702" spans="2:205" s="9" customFormat="1" x14ac:dyDescent="0.2">
      <c r="B1702" s="199"/>
      <c r="C1702" s="3"/>
      <c r="D1702" s="47"/>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c r="GO1702" s="3"/>
      <c r="GP1702" s="3"/>
      <c r="GQ1702" s="3"/>
      <c r="GR1702" s="3"/>
      <c r="GS1702" s="3"/>
      <c r="GT1702" s="3"/>
      <c r="GU1702" s="3"/>
      <c r="GV1702" s="3"/>
      <c r="GW1702" s="3"/>
    </row>
    <row r="1703" spans="2:205" s="9" customFormat="1" x14ac:dyDescent="0.2">
      <c r="B1703" s="199"/>
      <c r="C1703" s="3"/>
      <c r="D1703" s="47"/>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c r="GO1703" s="3"/>
      <c r="GP1703" s="3"/>
      <c r="GQ1703" s="3"/>
      <c r="GR1703" s="3"/>
      <c r="GS1703" s="3"/>
      <c r="GT1703" s="3"/>
      <c r="GU1703" s="3"/>
      <c r="GV1703" s="3"/>
      <c r="GW1703" s="3"/>
    </row>
    <row r="1704" spans="2:205" s="9" customFormat="1" x14ac:dyDescent="0.2">
      <c r="B1704" s="199"/>
      <c r="C1704" s="3"/>
      <c r="D1704" s="47"/>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row>
    <row r="1705" spans="2:205" s="9" customFormat="1" x14ac:dyDescent="0.2">
      <c r="B1705" s="199"/>
      <c r="C1705" s="3"/>
      <c r="D1705" s="47"/>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c r="GO1705" s="3"/>
      <c r="GP1705" s="3"/>
      <c r="GQ1705" s="3"/>
      <c r="GR1705" s="3"/>
      <c r="GS1705" s="3"/>
      <c r="GT1705" s="3"/>
      <c r="GU1705" s="3"/>
      <c r="GV1705" s="3"/>
      <c r="GW1705" s="3"/>
    </row>
    <row r="1706" spans="2:205" s="9" customFormat="1" x14ac:dyDescent="0.2">
      <c r="B1706" s="199"/>
      <c r="C1706" s="3"/>
      <c r="D1706" s="47"/>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c r="GO1706" s="3"/>
      <c r="GP1706" s="3"/>
      <c r="GQ1706" s="3"/>
      <c r="GR1706" s="3"/>
      <c r="GS1706" s="3"/>
      <c r="GT1706" s="3"/>
      <c r="GU1706" s="3"/>
      <c r="GV1706" s="3"/>
      <c r="GW1706" s="3"/>
    </row>
    <row r="1707" spans="2:205" s="9" customFormat="1" x14ac:dyDescent="0.2">
      <c r="B1707" s="199"/>
      <c r="C1707" s="3"/>
      <c r="D1707" s="47"/>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c r="GO1707" s="3"/>
      <c r="GP1707" s="3"/>
      <c r="GQ1707" s="3"/>
      <c r="GR1707" s="3"/>
      <c r="GS1707" s="3"/>
      <c r="GT1707" s="3"/>
      <c r="GU1707" s="3"/>
      <c r="GV1707" s="3"/>
      <c r="GW1707" s="3"/>
    </row>
    <row r="1708" spans="2:205" s="9" customFormat="1" x14ac:dyDescent="0.2">
      <c r="B1708" s="199"/>
      <c r="C1708" s="3"/>
      <c r="D1708" s="47"/>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c r="GO1708" s="3"/>
      <c r="GP1708" s="3"/>
      <c r="GQ1708" s="3"/>
      <c r="GR1708" s="3"/>
      <c r="GS1708" s="3"/>
      <c r="GT1708" s="3"/>
      <c r="GU1708" s="3"/>
      <c r="GV1708" s="3"/>
      <c r="GW1708" s="3"/>
    </row>
    <row r="1709" spans="2:205" s="9" customFormat="1" x14ac:dyDescent="0.2">
      <c r="B1709" s="199"/>
      <c r="C1709" s="3"/>
      <c r="D1709" s="47"/>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c r="GO1709" s="3"/>
      <c r="GP1709" s="3"/>
      <c r="GQ1709" s="3"/>
      <c r="GR1709" s="3"/>
      <c r="GS1709" s="3"/>
      <c r="GT1709" s="3"/>
      <c r="GU1709" s="3"/>
      <c r="GV1709" s="3"/>
      <c r="GW1709" s="3"/>
    </row>
    <row r="1710" spans="2:205" s="9" customFormat="1" x14ac:dyDescent="0.2">
      <c r="B1710" s="199"/>
      <c r="C1710" s="3"/>
      <c r="D1710" s="47"/>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c r="GO1710" s="3"/>
      <c r="GP1710" s="3"/>
      <c r="GQ1710" s="3"/>
      <c r="GR1710" s="3"/>
      <c r="GS1710" s="3"/>
      <c r="GT1710" s="3"/>
      <c r="GU1710" s="3"/>
      <c r="GV1710" s="3"/>
      <c r="GW1710" s="3"/>
    </row>
    <row r="1711" spans="2:205" s="9" customFormat="1" x14ac:dyDescent="0.2">
      <c r="B1711" s="199"/>
      <c r="C1711" s="3"/>
      <c r="D1711" s="47"/>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c r="GO1711" s="3"/>
      <c r="GP1711" s="3"/>
      <c r="GQ1711" s="3"/>
      <c r="GR1711" s="3"/>
      <c r="GS1711" s="3"/>
      <c r="GT1711" s="3"/>
      <c r="GU1711" s="3"/>
      <c r="GV1711" s="3"/>
      <c r="GW1711" s="3"/>
    </row>
    <row r="1712" spans="2:205" s="9" customFormat="1" x14ac:dyDescent="0.2">
      <c r="B1712" s="199"/>
      <c r="C1712" s="3"/>
      <c r="D1712" s="47"/>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c r="GO1712" s="3"/>
      <c r="GP1712" s="3"/>
      <c r="GQ1712" s="3"/>
      <c r="GR1712" s="3"/>
      <c r="GS1712" s="3"/>
      <c r="GT1712" s="3"/>
      <c r="GU1712" s="3"/>
      <c r="GV1712" s="3"/>
      <c r="GW1712" s="3"/>
    </row>
    <row r="1713" spans="2:205" s="9" customFormat="1" x14ac:dyDescent="0.2">
      <c r="B1713" s="199"/>
      <c r="C1713" s="3"/>
      <c r="D1713" s="47"/>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c r="GO1713" s="3"/>
      <c r="GP1713" s="3"/>
      <c r="GQ1713" s="3"/>
      <c r="GR1713" s="3"/>
      <c r="GS1713" s="3"/>
      <c r="GT1713" s="3"/>
      <c r="GU1713" s="3"/>
      <c r="GV1713" s="3"/>
      <c r="GW1713" s="3"/>
    </row>
    <row r="1714" spans="2:205" s="9" customFormat="1" x14ac:dyDescent="0.2">
      <c r="B1714" s="199"/>
      <c r="C1714" s="3"/>
      <c r="D1714" s="47"/>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c r="GO1714" s="3"/>
      <c r="GP1714" s="3"/>
      <c r="GQ1714" s="3"/>
      <c r="GR1714" s="3"/>
      <c r="GS1714" s="3"/>
      <c r="GT1714" s="3"/>
      <c r="GU1714" s="3"/>
      <c r="GV1714" s="3"/>
      <c r="GW1714" s="3"/>
    </row>
    <row r="1715" spans="2:205" s="9" customFormat="1" x14ac:dyDescent="0.2">
      <c r="B1715" s="199"/>
      <c r="C1715" s="3"/>
      <c r="D1715" s="47"/>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c r="GO1715" s="3"/>
      <c r="GP1715" s="3"/>
      <c r="GQ1715" s="3"/>
      <c r="GR1715" s="3"/>
      <c r="GS1715" s="3"/>
      <c r="GT1715" s="3"/>
      <c r="GU1715" s="3"/>
      <c r="GV1715" s="3"/>
      <c r="GW1715" s="3"/>
    </row>
    <row r="1716" spans="2:205" s="9" customFormat="1" x14ac:dyDescent="0.2">
      <c r="B1716" s="199"/>
      <c r="C1716" s="3"/>
      <c r="D1716" s="47"/>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c r="GO1716" s="3"/>
      <c r="GP1716" s="3"/>
      <c r="GQ1716" s="3"/>
      <c r="GR1716" s="3"/>
      <c r="GS1716" s="3"/>
      <c r="GT1716" s="3"/>
      <c r="GU1716" s="3"/>
      <c r="GV1716" s="3"/>
      <c r="GW1716" s="3"/>
    </row>
    <row r="1717" spans="2:205" s="9" customFormat="1" x14ac:dyDescent="0.2">
      <c r="B1717" s="199"/>
      <c r="C1717" s="3"/>
      <c r="D1717" s="47"/>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row>
    <row r="1718" spans="2:205" s="9" customFormat="1" x14ac:dyDescent="0.2">
      <c r="B1718" s="199"/>
      <c r="C1718" s="3"/>
      <c r="D1718" s="47"/>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row>
    <row r="1719" spans="2:205" s="9" customFormat="1" x14ac:dyDescent="0.2">
      <c r="B1719" s="199"/>
      <c r="C1719" s="3"/>
      <c r="D1719" s="47"/>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row>
    <row r="1720" spans="2:205" s="9" customFormat="1" x14ac:dyDescent="0.2">
      <c r="B1720" s="199"/>
      <c r="C1720" s="3"/>
      <c r="D1720" s="47"/>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row>
    <row r="1721" spans="2:205" s="9" customFormat="1" x14ac:dyDescent="0.2">
      <c r="B1721" s="199"/>
      <c r="C1721" s="3"/>
      <c r="D1721" s="47"/>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c r="GO1721" s="3"/>
      <c r="GP1721" s="3"/>
      <c r="GQ1721" s="3"/>
      <c r="GR1721" s="3"/>
      <c r="GS1721" s="3"/>
      <c r="GT1721" s="3"/>
      <c r="GU1721" s="3"/>
      <c r="GV1721" s="3"/>
      <c r="GW1721" s="3"/>
    </row>
    <row r="1722" spans="2:205" s="9" customFormat="1" x14ac:dyDescent="0.2">
      <c r="B1722" s="199"/>
      <c r="C1722" s="3"/>
      <c r="D1722" s="47"/>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c r="GO1722" s="3"/>
      <c r="GP1722" s="3"/>
      <c r="GQ1722" s="3"/>
      <c r="GR1722" s="3"/>
      <c r="GS1722" s="3"/>
      <c r="GT1722" s="3"/>
      <c r="GU1722" s="3"/>
      <c r="GV1722" s="3"/>
      <c r="GW1722" s="3"/>
    </row>
    <row r="1723" spans="2:205" s="9" customFormat="1" x14ac:dyDescent="0.2">
      <c r="B1723" s="199"/>
      <c r="C1723" s="3"/>
      <c r="D1723" s="47"/>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c r="GO1723" s="3"/>
      <c r="GP1723" s="3"/>
      <c r="GQ1723" s="3"/>
      <c r="GR1723" s="3"/>
      <c r="GS1723" s="3"/>
      <c r="GT1723" s="3"/>
      <c r="GU1723" s="3"/>
      <c r="GV1723" s="3"/>
      <c r="GW1723" s="3"/>
    </row>
    <row r="1724" spans="2:205" s="9" customFormat="1" x14ac:dyDescent="0.2">
      <c r="B1724" s="199"/>
      <c r="C1724" s="3"/>
      <c r="D1724" s="47"/>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c r="GO1724" s="3"/>
      <c r="GP1724" s="3"/>
      <c r="GQ1724" s="3"/>
      <c r="GR1724" s="3"/>
      <c r="GS1724" s="3"/>
      <c r="GT1724" s="3"/>
      <c r="GU1724" s="3"/>
      <c r="GV1724" s="3"/>
      <c r="GW1724" s="3"/>
    </row>
    <row r="1725" spans="2:205" s="9" customFormat="1" x14ac:dyDescent="0.2">
      <c r="B1725" s="199"/>
      <c r="C1725" s="3"/>
      <c r="D1725" s="47"/>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c r="GO1725" s="3"/>
      <c r="GP1725" s="3"/>
      <c r="GQ1725" s="3"/>
      <c r="GR1725" s="3"/>
      <c r="GS1725" s="3"/>
      <c r="GT1725" s="3"/>
      <c r="GU1725" s="3"/>
      <c r="GV1725" s="3"/>
      <c r="GW1725" s="3"/>
    </row>
    <row r="1726" spans="2:205" s="9" customFormat="1" x14ac:dyDescent="0.2">
      <c r="B1726" s="199"/>
      <c r="C1726" s="3"/>
      <c r="D1726" s="47"/>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c r="GO1726" s="3"/>
      <c r="GP1726" s="3"/>
      <c r="GQ1726" s="3"/>
      <c r="GR1726" s="3"/>
      <c r="GS1726" s="3"/>
      <c r="GT1726" s="3"/>
      <c r="GU1726" s="3"/>
      <c r="GV1726" s="3"/>
      <c r="GW1726" s="3"/>
    </row>
    <row r="1727" spans="2:205" s="9" customFormat="1" x14ac:dyDescent="0.2">
      <c r="B1727" s="199"/>
      <c r="C1727" s="3"/>
      <c r="D1727" s="47"/>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c r="GO1727" s="3"/>
      <c r="GP1727" s="3"/>
      <c r="GQ1727" s="3"/>
      <c r="GR1727" s="3"/>
      <c r="GS1727" s="3"/>
      <c r="GT1727" s="3"/>
      <c r="GU1727" s="3"/>
      <c r="GV1727" s="3"/>
      <c r="GW1727" s="3"/>
    </row>
    <row r="1728" spans="2:205" s="9" customFormat="1" x14ac:dyDescent="0.2">
      <c r="B1728" s="199"/>
      <c r="C1728" s="3"/>
      <c r="D1728" s="47"/>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c r="GO1728" s="3"/>
      <c r="GP1728" s="3"/>
      <c r="GQ1728" s="3"/>
      <c r="GR1728" s="3"/>
      <c r="GS1728" s="3"/>
      <c r="GT1728" s="3"/>
      <c r="GU1728" s="3"/>
      <c r="GV1728" s="3"/>
      <c r="GW1728" s="3"/>
    </row>
    <row r="1729" spans="2:205" s="9" customFormat="1" x14ac:dyDescent="0.2">
      <c r="B1729" s="199"/>
      <c r="C1729" s="3"/>
      <c r="D1729" s="47"/>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c r="GO1729" s="3"/>
      <c r="GP1729" s="3"/>
      <c r="GQ1729" s="3"/>
      <c r="GR1729" s="3"/>
      <c r="GS1729" s="3"/>
      <c r="GT1729" s="3"/>
      <c r="GU1729" s="3"/>
      <c r="GV1729" s="3"/>
      <c r="GW1729" s="3"/>
    </row>
    <row r="1730" spans="2:205" s="9" customFormat="1" x14ac:dyDescent="0.2">
      <c r="B1730" s="199"/>
      <c r="C1730" s="3"/>
      <c r="D1730" s="47"/>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c r="GO1730" s="3"/>
      <c r="GP1730" s="3"/>
      <c r="GQ1730" s="3"/>
      <c r="GR1730" s="3"/>
      <c r="GS1730" s="3"/>
      <c r="GT1730" s="3"/>
      <c r="GU1730" s="3"/>
      <c r="GV1730" s="3"/>
      <c r="GW1730" s="3"/>
    </row>
    <row r="1731" spans="2:205" s="9" customFormat="1" x14ac:dyDescent="0.2">
      <c r="B1731" s="199"/>
      <c r="C1731" s="3"/>
      <c r="D1731" s="47"/>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c r="GO1731" s="3"/>
      <c r="GP1731" s="3"/>
      <c r="GQ1731" s="3"/>
      <c r="GR1731" s="3"/>
      <c r="GS1731" s="3"/>
      <c r="GT1731" s="3"/>
      <c r="GU1731" s="3"/>
      <c r="GV1731" s="3"/>
      <c r="GW1731" s="3"/>
    </row>
    <row r="1732" spans="2:205" s="9" customFormat="1" x14ac:dyDescent="0.2">
      <c r="B1732" s="199"/>
      <c r="C1732" s="3"/>
      <c r="D1732" s="47"/>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c r="GO1732" s="3"/>
      <c r="GP1732" s="3"/>
      <c r="GQ1732" s="3"/>
      <c r="GR1732" s="3"/>
      <c r="GS1732" s="3"/>
      <c r="GT1732" s="3"/>
      <c r="GU1732" s="3"/>
      <c r="GV1732" s="3"/>
      <c r="GW1732" s="3"/>
    </row>
    <row r="1733" spans="2:205" s="9" customFormat="1" x14ac:dyDescent="0.2">
      <c r="B1733" s="199"/>
      <c r="C1733" s="3"/>
      <c r="D1733" s="47"/>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c r="GO1733" s="3"/>
      <c r="GP1733" s="3"/>
      <c r="GQ1733" s="3"/>
      <c r="GR1733" s="3"/>
      <c r="GS1733" s="3"/>
      <c r="GT1733" s="3"/>
      <c r="GU1733" s="3"/>
      <c r="GV1733" s="3"/>
      <c r="GW1733" s="3"/>
    </row>
    <row r="1734" spans="2:205" s="9" customFormat="1" x14ac:dyDescent="0.2">
      <c r="B1734" s="199"/>
      <c r="C1734" s="3"/>
      <c r="D1734" s="47"/>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c r="GO1734" s="3"/>
      <c r="GP1734" s="3"/>
      <c r="GQ1734" s="3"/>
      <c r="GR1734" s="3"/>
      <c r="GS1734" s="3"/>
      <c r="GT1734" s="3"/>
      <c r="GU1734" s="3"/>
      <c r="GV1734" s="3"/>
      <c r="GW1734" s="3"/>
    </row>
    <row r="1735" spans="2:205" s="9" customFormat="1" x14ac:dyDescent="0.2">
      <c r="B1735" s="199"/>
      <c r="C1735" s="3"/>
      <c r="D1735" s="47"/>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c r="GO1735" s="3"/>
      <c r="GP1735" s="3"/>
      <c r="GQ1735" s="3"/>
      <c r="GR1735" s="3"/>
      <c r="GS1735" s="3"/>
      <c r="GT1735" s="3"/>
      <c r="GU1735" s="3"/>
      <c r="GV1735" s="3"/>
      <c r="GW1735" s="3"/>
    </row>
    <row r="1736" spans="2:205" s="9" customFormat="1" x14ac:dyDescent="0.2">
      <c r="B1736" s="199"/>
      <c r="C1736" s="3"/>
      <c r="D1736" s="47"/>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c r="GO1736" s="3"/>
      <c r="GP1736" s="3"/>
      <c r="GQ1736" s="3"/>
      <c r="GR1736" s="3"/>
      <c r="GS1736" s="3"/>
      <c r="GT1736" s="3"/>
      <c r="GU1736" s="3"/>
      <c r="GV1736" s="3"/>
      <c r="GW1736" s="3"/>
    </row>
    <row r="1737" spans="2:205" s="9" customFormat="1" x14ac:dyDescent="0.2">
      <c r="B1737" s="199"/>
      <c r="C1737" s="3"/>
      <c r="D1737" s="47"/>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c r="GO1737" s="3"/>
      <c r="GP1737" s="3"/>
      <c r="GQ1737" s="3"/>
      <c r="GR1737" s="3"/>
      <c r="GS1737" s="3"/>
      <c r="GT1737" s="3"/>
      <c r="GU1737" s="3"/>
      <c r="GV1737" s="3"/>
      <c r="GW1737" s="3"/>
    </row>
    <row r="1738" spans="2:205" s="9" customFormat="1" x14ac:dyDescent="0.2">
      <c r="B1738" s="199"/>
      <c r="C1738" s="3"/>
      <c r="D1738" s="47"/>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c r="GO1738" s="3"/>
      <c r="GP1738" s="3"/>
      <c r="GQ1738" s="3"/>
      <c r="GR1738" s="3"/>
      <c r="GS1738" s="3"/>
      <c r="GT1738" s="3"/>
      <c r="GU1738" s="3"/>
      <c r="GV1738" s="3"/>
      <c r="GW1738" s="3"/>
    </row>
    <row r="1739" spans="2:205" s="9" customFormat="1" x14ac:dyDescent="0.2">
      <c r="B1739" s="199"/>
      <c r="C1739" s="3"/>
      <c r="D1739" s="47"/>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c r="GO1739" s="3"/>
      <c r="GP1739" s="3"/>
      <c r="GQ1739" s="3"/>
      <c r="GR1739" s="3"/>
      <c r="GS1739" s="3"/>
      <c r="GT1739" s="3"/>
      <c r="GU1739" s="3"/>
      <c r="GV1739" s="3"/>
      <c r="GW1739" s="3"/>
    </row>
    <row r="1740" spans="2:205" s="9" customFormat="1" x14ac:dyDescent="0.2">
      <c r="B1740" s="199"/>
      <c r="C1740" s="3"/>
      <c r="D1740" s="47"/>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c r="GO1740" s="3"/>
      <c r="GP1740" s="3"/>
      <c r="GQ1740" s="3"/>
      <c r="GR1740" s="3"/>
      <c r="GS1740" s="3"/>
      <c r="GT1740" s="3"/>
      <c r="GU1740" s="3"/>
      <c r="GV1740" s="3"/>
      <c r="GW1740" s="3"/>
    </row>
    <row r="1741" spans="2:205" s="9" customFormat="1" x14ac:dyDescent="0.2">
      <c r="B1741" s="199"/>
      <c r="C1741" s="3"/>
      <c r="D1741" s="47"/>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c r="GO1741" s="3"/>
      <c r="GP1741" s="3"/>
      <c r="GQ1741" s="3"/>
      <c r="GR1741" s="3"/>
      <c r="GS1741" s="3"/>
      <c r="GT1741" s="3"/>
      <c r="GU1741" s="3"/>
      <c r="GV1741" s="3"/>
      <c r="GW1741" s="3"/>
    </row>
    <row r="1742" spans="2:205" s="9" customFormat="1" x14ac:dyDescent="0.2">
      <c r="B1742" s="199"/>
      <c r="C1742" s="3"/>
      <c r="D1742" s="47"/>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c r="GO1742" s="3"/>
      <c r="GP1742" s="3"/>
      <c r="GQ1742" s="3"/>
      <c r="GR1742" s="3"/>
      <c r="GS1742" s="3"/>
      <c r="GT1742" s="3"/>
      <c r="GU1742" s="3"/>
      <c r="GV1742" s="3"/>
      <c r="GW1742" s="3"/>
    </row>
    <row r="1743" spans="2:205" s="9" customFormat="1" x14ac:dyDescent="0.2">
      <c r="B1743" s="199"/>
      <c r="C1743" s="3"/>
      <c r="D1743" s="47"/>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c r="GO1743" s="3"/>
      <c r="GP1743" s="3"/>
      <c r="GQ1743" s="3"/>
      <c r="GR1743" s="3"/>
      <c r="GS1743" s="3"/>
      <c r="GT1743" s="3"/>
      <c r="GU1743" s="3"/>
      <c r="GV1743" s="3"/>
      <c r="GW1743" s="3"/>
    </row>
    <row r="1744" spans="2:205" s="9" customFormat="1" x14ac:dyDescent="0.2">
      <c r="B1744" s="199"/>
      <c r="C1744" s="3"/>
      <c r="D1744" s="47"/>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c r="GO1744" s="3"/>
      <c r="GP1744" s="3"/>
      <c r="GQ1744" s="3"/>
      <c r="GR1744" s="3"/>
      <c r="GS1744" s="3"/>
      <c r="GT1744" s="3"/>
      <c r="GU1744" s="3"/>
      <c r="GV1744" s="3"/>
      <c r="GW1744" s="3"/>
    </row>
    <row r="1745" spans="2:205" s="9" customFormat="1" x14ac:dyDescent="0.2">
      <c r="B1745" s="199"/>
      <c r="C1745" s="3"/>
      <c r="D1745" s="47"/>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c r="GO1745" s="3"/>
      <c r="GP1745" s="3"/>
      <c r="GQ1745" s="3"/>
      <c r="GR1745" s="3"/>
      <c r="GS1745" s="3"/>
      <c r="GT1745" s="3"/>
      <c r="GU1745" s="3"/>
      <c r="GV1745" s="3"/>
      <c r="GW1745" s="3"/>
    </row>
    <row r="1746" spans="2:205" s="9" customFormat="1" x14ac:dyDescent="0.2">
      <c r="B1746" s="199"/>
      <c r="C1746" s="3"/>
      <c r="D1746" s="47"/>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c r="GO1746" s="3"/>
      <c r="GP1746" s="3"/>
      <c r="GQ1746" s="3"/>
      <c r="GR1746" s="3"/>
      <c r="GS1746" s="3"/>
      <c r="GT1746" s="3"/>
      <c r="GU1746" s="3"/>
      <c r="GV1746" s="3"/>
      <c r="GW1746" s="3"/>
    </row>
    <row r="1747" spans="2:205" s="9" customFormat="1" x14ac:dyDescent="0.2">
      <c r="B1747" s="199"/>
      <c r="C1747" s="3"/>
      <c r="D1747" s="47"/>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c r="GO1747" s="3"/>
      <c r="GP1747" s="3"/>
      <c r="GQ1747" s="3"/>
      <c r="GR1747" s="3"/>
      <c r="GS1747" s="3"/>
      <c r="GT1747" s="3"/>
      <c r="GU1747" s="3"/>
      <c r="GV1747" s="3"/>
      <c r="GW1747" s="3"/>
    </row>
    <row r="1748" spans="2:205" s="9" customFormat="1" x14ac:dyDescent="0.2">
      <c r="B1748" s="199"/>
      <c r="C1748" s="3"/>
      <c r="D1748" s="47"/>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c r="GO1748" s="3"/>
      <c r="GP1748" s="3"/>
      <c r="GQ1748" s="3"/>
      <c r="GR1748" s="3"/>
      <c r="GS1748" s="3"/>
      <c r="GT1748" s="3"/>
      <c r="GU1748" s="3"/>
      <c r="GV1748" s="3"/>
      <c r="GW1748" s="3"/>
    </row>
    <row r="1749" spans="2:205" s="9" customFormat="1" x14ac:dyDescent="0.2">
      <c r="B1749" s="199"/>
      <c r="C1749" s="3"/>
      <c r="D1749" s="47"/>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c r="GO1749" s="3"/>
      <c r="GP1749" s="3"/>
      <c r="GQ1749" s="3"/>
      <c r="GR1749" s="3"/>
      <c r="GS1749" s="3"/>
      <c r="GT1749" s="3"/>
      <c r="GU1749" s="3"/>
      <c r="GV1749" s="3"/>
      <c r="GW1749" s="3"/>
    </row>
  </sheetData>
  <sheetProtection algorithmName="SHA-512" hashValue="RLxKy9oRHIF+kYRDY5IUiTWkjzJXPADcSq5BsiuxAyL+IHDkaTU6/gmL/whQf6SYDQ33dRqp+JHQYv0k6KwSkQ==" saltValue="g1NCnYK53ckL/wmN4oj3SA==" spinCount="100000" sheet="1" formatCells="0" selectLockedCells="1"/>
  <phoneticPr fontId="6" type="noConversion"/>
  <conditionalFormatting sqref="B80:B86 B17 B13:B15 B30:B40 B42:B48 B19:B27">
    <cfRule type="cellIs" dxfId="4" priority="39" stopIfTrue="1" operator="greaterThan">
      <formula>$B$5</formula>
    </cfRule>
  </conditionalFormatting>
  <conditionalFormatting sqref="B18">
    <cfRule type="cellIs" dxfId="3" priority="1" stopIfTrue="1" operator="greaterThan">
      <formula>$B$5</formula>
    </cfRule>
  </conditionalFormatting>
  <dataValidations count="10">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B20:B27 B11 B80:B85 B13:B15 B78 B30:B40" xr:uid="{F8D87A5F-E346-4E95-9F2D-DCB7EA00EBBD}">
      <formula1>AND(B11&lt;=B$5,MOD(B11,0.5)=0)</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 sqref="B19" xr:uid="{CC87186C-BC27-4A27-8F3C-A71B56D7D3D5}">
      <formula1>AND(B19&lt;=B$5,MOD(B19,0.5)=0)</formula1>
    </dataValidation>
    <dataValidation type="custom" allowBlank="1" showInputMessage="1" showErrorMessage="1" errorTitle="Value Error" error="The number of students enrolled in this program cannot be greater than Total Number of Students Enrolled in cell D7.  Also, the data required is students enrolled, not ADA or FTE's._x000a_" sqref="B17" xr:uid="{111DF992-58EA-4CBA-B61F-52F8D4E68819}">
      <formula1>AND(B17&lt;=B$5,MOD(B17,0.5)=0)</formula1>
    </dataValidation>
    <dataValidation type="custom" allowBlank="1" showInputMessage="1" showErrorMessage="1" errorTitle="Value Error" error="The number of students enrolled in this program cannot be greater than Total Number of Students Enrolled in cell D7.  Also, the data required is students enrolled, not ADA or FTE's._x000a__x000a_" sqref="B18" xr:uid="{C4D0852E-CA49-4941-816D-8138B1BA82E3}">
      <formula1>AND(B18&lt;=B$5,MOD(B18,0.5)=0)</formula1>
    </dataValidation>
    <dataValidation errorStyle="warning" allowBlank="1" showInputMessage="1" showErrorMessage="1" sqref="B62:B66 B50:B57 B11 B6 B68 B75:B78 B70:B71 B88:B89" xr:uid="{A41BC670-8A07-4957-9BD4-A5203148BD63}"/>
    <dataValidation allowBlank="1" showInputMessage="1" showErrorMessage="1" errorTitle="Dashes Prohibited" error="Dashes prohibited in data entry" sqref="B1:B2" xr:uid="{1A4D3C74-8F6F-4ED5-8F4E-2CD34C08703B}"/>
    <dataValidation type="custom" allowBlank="1" showInputMessage="1" showErrorMessage="1" errorTitle="Value Error" error="The number of students enrolled in this program cannot be greater than Total Number of Students Enrolled." sqref="B11 B77:B78" xr:uid="{3F42F069-26C7-4164-BDD5-574C6522AF98}">
      <formula1>AND(B11&lt;=B$5)</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B48 B86" xr:uid="{A9A6E03C-31BF-42A6-AAE9-6BC749273A2C}">
      <formula1>AND(B48&lt;=$B$5,MOD(B48,0.5)=0)</formula1>
    </dataValidation>
    <dataValidation allowBlank="1" showInputMessage="1" errorTitle="Value Error" error="The number of students enrolled in this program cannot be greater than Total Number of Students Enrolled.  Additionally the data entered here must be students enrolled, not ADA or FTE's._x000a_" sqref="B7:B10" xr:uid="{B1FD3ABA-990B-4774-B8C3-B7D24E4E687E}"/>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B42:B47" xr:uid="{8B4986CE-3B20-4D0A-8893-1F9599BD92B3}">
      <formula1>AND(B42&lt;=C$1,MOD(B42,0.5)=0)</formula1>
    </dataValidation>
  </dataValidations>
  <printOptions headings="1" gridLines="1"/>
  <pageMargins left="0.5" right="0.5" top="1" bottom="0.75" header="0.25" footer="0.25"/>
  <pageSetup fitToHeight="2" orientation="portrait" r:id="rId1"/>
  <headerFooter alignWithMargins="0">
    <oddHeader>&amp;C&amp;"veranda,Regular"&amp;16 Charter School Estimate of State Aid Workbook
2020 Estimates (for 2020-2021 School Year)</oddHeader>
  </headerFooter>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1086A-9EE8-4867-AA9B-E8476835387E}">
  <dimension ref="A1:D185"/>
  <sheetViews>
    <sheetView workbookViewId="0">
      <selection activeCell="D4" sqref="D4"/>
    </sheetView>
  </sheetViews>
  <sheetFormatPr defaultRowHeight="12.75" x14ac:dyDescent="0.2"/>
  <cols>
    <col min="2" max="2" width="24.7109375" bestFit="1" customWidth="1"/>
  </cols>
  <sheetData>
    <row r="1" spans="1:4" x14ac:dyDescent="0.2">
      <c r="A1" t="s">
        <v>831</v>
      </c>
      <c r="B1" t="s">
        <v>832</v>
      </c>
      <c r="C1" s="48" t="s">
        <v>833</v>
      </c>
      <c r="D1" s="48"/>
    </row>
    <row r="2" spans="1:4" x14ac:dyDescent="0.2">
      <c r="A2">
        <v>0</v>
      </c>
      <c r="C2" s="612" t="s">
        <v>852</v>
      </c>
      <c r="D2" s="48"/>
    </row>
    <row r="3" spans="1:4" x14ac:dyDescent="0.2">
      <c r="A3">
        <v>3801</v>
      </c>
      <c r="B3">
        <v>1</v>
      </c>
      <c r="C3" s="48" t="s">
        <v>67</v>
      </c>
    </row>
    <row r="4" spans="1:4" x14ac:dyDescent="0.2">
      <c r="A4">
        <v>15828</v>
      </c>
      <c r="B4">
        <v>1</v>
      </c>
      <c r="C4" s="48" t="s">
        <v>67</v>
      </c>
    </row>
    <row r="5" spans="1:4" x14ac:dyDescent="0.2">
      <c r="A5">
        <v>15831</v>
      </c>
      <c r="B5">
        <v>1</v>
      </c>
      <c r="C5" s="48" t="s">
        <v>67</v>
      </c>
    </row>
    <row r="6" spans="1:4" x14ac:dyDescent="0.2">
      <c r="A6">
        <v>15834</v>
      </c>
      <c r="B6">
        <v>1</v>
      </c>
      <c r="C6" s="48" t="s">
        <v>67</v>
      </c>
    </row>
    <row r="7" spans="1:4" x14ac:dyDescent="0.2">
      <c r="A7">
        <v>15836</v>
      </c>
      <c r="B7">
        <v>1</v>
      </c>
      <c r="C7" s="48" t="s">
        <v>67</v>
      </c>
    </row>
    <row r="8" spans="1:4" x14ac:dyDescent="0.2">
      <c r="A8">
        <v>43801</v>
      </c>
      <c r="B8">
        <v>1</v>
      </c>
      <c r="C8" s="48" t="s">
        <v>67</v>
      </c>
    </row>
    <row r="9" spans="1:4" x14ac:dyDescent="0.2">
      <c r="A9">
        <v>57802</v>
      </c>
      <c r="B9">
        <v>1</v>
      </c>
      <c r="C9" s="48" t="s">
        <v>67</v>
      </c>
    </row>
    <row r="10" spans="1:4" x14ac:dyDescent="0.2">
      <c r="A10">
        <v>57808</v>
      </c>
      <c r="B10">
        <v>1</v>
      </c>
      <c r="C10" s="48" t="s">
        <v>67</v>
      </c>
    </row>
    <row r="11" spans="1:4" x14ac:dyDescent="0.2">
      <c r="A11">
        <v>57835</v>
      </c>
      <c r="B11">
        <v>1</v>
      </c>
      <c r="C11" s="48" t="s">
        <v>67</v>
      </c>
    </row>
    <row r="12" spans="1:4" x14ac:dyDescent="0.2">
      <c r="A12">
        <v>57840</v>
      </c>
      <c r="B12">
        <v>1</v>
      </c>
      <c r="C12" s="48" t="s">
        <v>67</v>
      </c>
    </row>
    <row r="13" spans="1:4" x14ac:dyDescent="0.2">
      <c r="A13">
        <v>57845</v>
      </c>
      <c r="B13">
        <v>1</v>
      </c>
      <c r="C13" s="48" t="s">
        <v>67</v>
      </c>
    </row>
    <row r="14" spans="1:4" x14ac:dyDescent="0.2">
      <c r="A14">
        <v>57850</v>
      </c>
      <c r="B14">
        <v>1</v>
      </c>
      <c r="C14" s="48" t="s">
        <v>67</v>
      </c>
    </row>
    <row r="15" spans="1:4" x14ac:dyDescent="0.2">
      <c r="A15">
        <v>61804</v>
      </c>
      <c r="B15">
        <v>1</v>
      </c>
      <c r="C15" s="48" t="s">
        <v>67</v>
      </c>
    </row>
    <row r="16" spans="1:4" x14ac:dyDescent="0.2">
      <c r="A16">
        <v>70801</v>
      </c>
      <c r="B16">
        <v>1</v>
      </c>
      <c r="C16" s="48" t="s">
        <v>67</v>
      </c>
    </row>
    <row r="17" spans="1:3" x14ac:dyDescent="0.2">
      <c r="A17">
        <v>71801</v>
      </c>
      <c r="B17">
        <v>1</v>
      </c>
      <c r="C17" s="48" t="s">
        <v>67</v>
      </c>
    </row>
    <row r="18" spans="1:3" x14ac:dyDescent="0.2">
      <c r="A18">
        <v>71803</v>
      </c>
      <c r="B18">
        <v>1</v>
      </c>
      <c r="C18" s="48" t="s">
        <v>67</v>
      </c>
    </row>
    <row r="19" spans="1:3" x14ac:dyDescent="0.2">
      <c r="A19">
        <v>71806</v>
      </c>
      <c r="B19">
        <v>1</v>
      </c>
      <c r="C19" s="48" t="s">
        <v>67</v>
      </c>
    </row>
    <row r="20" spans="1:3" x14ac:dyDescent="0.2">
      <c r="A20">
        <v>71809</v>
      </c>
      <c r="B20">
        <v>1</v>
      </c>
      <c r="C20" s="48" t="s">
        <v>67</v>
      </c>
    </row>
    <row r="21" spans="1:3" x14ac:dyDescent="0.2">
      <c r="A21">
        <v>101802</v>
      </c>
      <c r="B21">
        <v>1</v>
      </c>
      <c r="C21" s="48" t="s">
        <v>67</v>
      </c>
    </row>
    <row r="22" spans="1:3" x14ac:dyDescent="0.2">
      <c r="A22">
        <v>101806</v>
      </c>
      <c r="B22">
        <v>1</v>
      </c>
      <c r="C22" s="48" t="s">
        <v>67</v>
      </c>
    </row>
    <row r="23" spans="1:3" x14ac:dyDescent="0.2">
      <c r="A23">
        <v>101815</v>
      </c>
      <c r="B23">
        <v>1</v>
      </c>
      <c r="C23" s="48" t="s">
        <v>67</v>
      </c>
    </row>
    <row r="24" spans="1:3" x14ac:dyDescent="0.2">
      <c r="A24">
        <v>101819</v>
      </c>
      <c r="B24">
        <v>1</v>
      </c>
      <c r="C24" s="48" t="s">
        <v>67</v>
      </c>
    </row>
    <row r="25" spans="1:3" x14ac:dyDescent="0.2">
      <c r="A25">
        <v>101828</v>
      </c>
      <c r="B25">
        <v>1</v>
      </c>
      <c r="C25" s="48" t="s">
        <v>67</v>
      </c>
    </row>
    <row r="26" spans="1:3" x14ac:dyDescent="0.2">
      <c r="A26">
        <v>101837</v>
      </c>
      <c r="B26">
        <v>1</v>
      </c>
      <c r="C26" s="48" t="s">
        <v>67</v>
      </c>
    </row>
    <row r="27" spans="1:3" x14ac:dyDescent="0.2">
      <c r="A27">
        <v>101842</v>
      </c>
      <c r="B27">
        <v>1</v>
      </c>
      <c r="C27" s="48" t="s">
        <v>67</v>
      </c>
    </row>
    <row r="28" spans="1:3" x14ac:dyDescent="0.2">
      <c r="A28">
        <v>101846</v>
      </c>
      <c r="B28">
        <v>1</v>
      </c>
      <c r="C28" s="48" t="s">
        <v>67</v>
      </c>
    </row>
    <row r="29" spans="1:3" x14ac:dyDescent="0.2">
      <c r="A29">
        <v>101858</v>
      </c>
      <c r="B29">
        <v>1</v>
      </c>
      <c r="C29" s="48" t="s">
        <v>67</v>
      </c>
    </row>
    <row r="30" spans="1:3" x14ac:dyDescent="0.2">
      <c r="A30">
        <v>101859</v>
      </c>
      <c r="B30">
        <v>1</v>
      </c>
      <c r="C30" s="48" t="s">
        <v>67</v>
      </c>
    </row>
    <row r="31" spans="1:3" x14ac:dyDescent="0.2">
      <c r="A31">
        <v>101862</v>
      </c>
      <c r="B31">
        <v>1</v>
      </c>
      <c r="C31" s="48" t="s">
        <v>67</v>
      </c>
    </row>
    <row r="32" spans="1:3" x14ac:dyDescent="0.2">
      <c r="A32">
        <v>101870</v>
      </c>
      <c r="B32">
        <v>1</v>
      </c>
      <c r="C32" s="48" t="s">
        <v>67</v>
      </c>
    </row>
    <row r="33" spans="1:3" x14ac:dyDescent="0.2">
      <c r="A33">
        <v>108808</v>
      </c>
      <c r="B33">
        <v>1</v>
      </c>
      <c r="C33" s="48" t="s">
        <v>67</v>
      </c>
    </row>
    <row r="34" spans="1:3" x14ac:dyDescent="0.2">
      <c r="A34">
        <v>152802</v>
      </c>
      <c r="B34">
        <v>1</v>
      </c>
      <c r="C34" s="48" t="s">
        <v>67</v>
      </c>
    </row>
    <row r="35" spans="1:3" x14ac:dyDescent="0.2">
      <c r="A35">
        <v>152803</v>
      </c>
      <c r="B35">
        <v>1</v>
      </c>
      <c r="C35" s="48" t="s">
        <v>67</v>
      </c>
    </row>
    <row r="36" spans="1:3" x14ac:dyDescent="0.2">
      <c r="A36">
        <v>170801</v>
      </c>
      <c r="B36">
        <v>1</v>
      </c>
      <c r="C36" s="48" t="s">
        <v>67</v>
      </c>
    </row>
    <row r="37" spans="1:3" x14ac:dyDescent="0.2">
      <c r="A37">
        <v>174801</v>
      </c>
      <c r="B37">
        <v>1</v>
      </c>
      <c r="C37" s="48" t="s">
        <v>67</v>
      </c>
    </row>
    <row r="38" spans="1:3" x14ac:dyDescent="0.2">
      <c r="A38">
        <v>212804</v>
      </c>
      <c r="B38">
        <v>1</v>
      </c>
      <c r="C38" s="48" t="s">
        <v>67</v>
      </c>
    </row>
    <row r="39" spans="1:3" x14ac:dyDescent="0.2">
      <c r="A39">
        <v>220802</v>
      </c>
      <c r="B39">
        <v>1</v>
      </c>
      <c r="C39" s="48" t="s">
        <v>67</v>
      </c>
    </row>
    <row r="40" spans="1:3" x14ac:dyDescent="0.2">
      <c r="A40">
        <v>220809</v>
      </c>
      <c r="B40">
        <v>1</v>
      </c>
      <c r="C40" s="48" t="s">
        <v>67</v>
      </c>
    </row>
    <row r="41" spans="1:3" x14ac:dyDescent="0.2">
      <c r="A41">
        <v>220810</v>
      </c>
      <c r="B41">
        <v>1</v>
      </c>
      <c r="C41" s="48" t="s">
        <v>67</v>
      </c>
    </row>
    <row r="42" spans="1:3" x14ac:dyDescent="0.2">
      <c r="A42">
        <v>227804</v>
      </c>
      <c r="B42">
        <v>1</v>
      </c>
      <c r="C42" s="48" t="s">
        <v>67</v>
      </c>
    </row>
    <row r="43" spans="1:3" x14ac:dyDescent="0.2">
      <c r="A43">
        <v>227814</v>
      </c>
      <c r="B43">
        <v>1</v>
      </c>
      <c r="C43" s="48" t="s">
        <v>67</v>
      </c>
    </row>
    <row r="44" spans="1:3" x14ac:dyDescent="0.2">
      <c r="A44">
        <v>246801</v>
      </c>
      <c r="B44">
        <v>1</v>
      </c>
      <c r="C44" s="48" t="s">
        <v>67</v>
      </c>
    </row>
    <row r="45" spans="1:3" x14ac:dyDescent="0.2">
      <c r="A45">
        <v>13801</v>
      </c>
      <c r="B45">
        <v>1</v>
      </c>
      <c r="C45" s="48" t="s">
        <v>67</v>
      </c>
    </row>
    <row r="46" spans="1:3" x14ac:dyDescent="0.2">
      <c r="A46">
        <v>14803</v>
      </c>
      <c r="B46">
        <v>1</v>
      </c>
      <c r="C46" s="48" t="s">
        <v>67</v>
      </c>
    </row>
    <row r="47" spans="1:3" x14ac:dyDescent="0.2">
      <c r="A47">
        <v>14804</v>
      </c>
      <c r="B47">
        <v>1</v>
      </c>
      <c r="C47" s="48" t="s">
        <v>67</v>
      </c>
    </row>
    <row r="48" spans="1:3" x14ac:dyDescent="0.2">
      <c r="A48">
        <v>15805</v>
      </c>
      <c r="B48">
        <v>1</v>
      </c>
      <c r="C48" s="48" t="s">
        <v>67</v>
      </c>
    </row>
    <row r="49" spans="1:3" x14ac:dyDescent="0.2">
      <c r="A49">
        <v>15806</v>
      </c>
      <c r="B49">
        <v>1</v>
      </c>
      <c r="C49" s="48" t="s">
        <v>67</v>
      </c>
    </row>
    <row r="50" spans="1:3" x14ac:dyDescent="0.2">
      <c r="A50">
        <v>15815</v>
      </c>
      <c r="B50">
        <v>1</v>
      </c>
      <c r="C50" s="48" t="s">
        <v>67</v>
      </c>
    </row>
    <row r="51" spans="1:3" x14ac:dyDescent="0.2">
      <c r="A51">
        <v>15827</v>
      </c>
      <c r="B51">
        <v>1</v>
      </c>
      <c r="C51" s="48" t="s">
        <v>67</v>
      </c>
    </row>
    <row r="52" spans="1:3" x14ac:dyDescent="0.2">
      <c r="A52">
        <v>15833</v>
      </c>
      <c r="B52">
        <v>1</v>
      </c>
      <c r="C52" s="48" t="s">
        <v>67</v>
      </c>
    </row>
    <row r="53" spans="1:3" x14ac:dyDescent="0.2">
      <c r="A53">
        <v>15835</v>
      </c>
      <c r="B53">
        <v>1</v>
      </c>
      <c r="C53" s="48" t="s">
        <v>67</v>
      </c>
    </row>
    <row r="54" spans="1:3" x14ac:dyDescent="0.2">
      <c r="A54">
        <v>15838</v>
      </c>
      <c r="B54">
        <v>1</v>
      </c>
      <c r="C54" s="48" t="s">
        <v>67</v>
      </c>
    </row>
    <row r="55" spans="1:3" x14ac:dyDescent="0.2">
      <c r="A55">
        <v>21805</v>
      </c>
      <c r="B55">
        <v>1</v>
      </c>
      <c r="C55" s="48" t="s">
        <v>67</v>
      </c>
    </row>
    <row r="56" spans="1:3" x14ac:dyDescent="0.2">
      <c r="A56">
        <v>43802</v>
      </c>
      <c r="B56">
        <v>1</v>
      </c>
      <c r="C56" s="48" t="s">
        <v>67</v>
      </c>
    </row>
    <row r="57" spans="1:3" x14ac:dyDescent="0.2">
      <c r="A57">
        <v>57803</v>
      </c>
      <c r="B57">
        <v>1</v>
      </c>
      <c r="C57" s="48" t="s">
        <v>67</v>
      </c>
    </row>
    <row r="58" spans="1:3" x14ac:dyDescent="0.2">
      <c r="A58">
        <v>57807</v>
      </c>
      <c r="B58">
        <v>1</v>
      </c>
      <c r="C58" s="48" t="s">
        <v>67</v>
      </c>
    </row>
    <row r="59" spans="1:3" x14ac:dyDescent="0.2">
      <c r="A59">
        <v>57813</v>
      </c>
      <c r="B59">
        <v>1</v>
      </c>
      <c r="C59" s="48" t="s">
        <v>67</v>
      </c>
    </row>
    <row r="60" spans="1:3" x14ac:dyDescent="0.2">
      <c r="A60">
        <v>57819</v>
      </c>
      <c r="B60">
        <v>1</v>
      </c>
      <c r="C60" s="48" t="s">
        <v>67</v>
      </c>
    </row>
    <row r="61" spans="1:3" x14ac:dyDescent="0.2">
      <c r="A61">
        <v>57827</v>
      </c>
      <c r="B61">
        <v>1</v>
      </c>
      <c r="C61" s="48" t="s">
        <v>67</v>
      </c>
    </row>
    <row r="62" spans="1:3" x14ac:dyDescent="0.2">
      <c r="A62">
        <v>57836</v>
      </c>
      <c r="B62">
        <v>1</v>
      </c>
      <c r="C62" s="48" t="s">
        <v>67</v>
      </c>
    </row>
    <row r="63" spans="1:3" x14ac:dyDescent="0.2">
      <c r="A63">
        <v>57846</v>
      </c>
      <c r="B63">
        <v>1</v>
      </c>
      <c r="C63" s="48" t="s">
        <v>67</v>
      </c>
    </row>
    <row r="64" spans="1:3" x14ac:dyDescent="0.2">
      <c r="A64">
        <v>57847</v>
      </c>
      <c r="B64">
        <v>1</v>
      </c>
      <c r="C64" s="48" t="s">
        <v>67</v>
      </c>
    </row>
    <row r="65" spans="1:3" x14ac:dyDescent="0.2">
      <c r="A65">
        <v>57848</v>
      </c>
      <c r="B65">
        <v>1</v>
      </c>
      <c r="C65" s="48" t="s">
        <v>67</v>
      </c>
    </row>
    <row r="66" spans="1:3" x14ac:dyDescent="0.2">
      <c r="A66">
        <v>61805</v>
      </c>
      <c r="B66">
        <v>1</v>
      </c>
      <c r="C66" s="48" t="s">
        <v>67</v>
      </c>
    </row>
    <row r="67" spans="1:3" x14ac:dyDescent="0.2">
      <c r="A67">
        <v>68802</v>
      </c>
      <c r="B67">
        <v>1</v>
      </c>
      <c r="C67" s="48" t="s">
        <v>67</v>
      </c>
    </row>
    <row r="68" spans="1:3" x14ac:dyDescent="0.2">
      <c r="A68">
        <v>71810</v>
      </c>
      <c r="B68">
        <v>1</v>
      </c>
      <c r="C68" s="48" t="s">
        <v>67</v>
      </c>
    </row>
    <row r="69" spans="1:3" x14ac:dyDescent="0.2">
      <c r="A69">
        <v>72801</v>
      </c>
      <c r="B69">
        <v>1</v>
      </c>
      <c r="C69" s="48" t="s">
        <v>67</v>
      </c>
    </row>
    <row r="70" spans="1:3" x14ac:dyDescent="0.2">
      <c r="A70">
        <v>84802</v>
      </c>
      <c r="B70">
        <v>1</v>
      </c>
      <c r="C70" s="48" t="s">
        <v>67</v>
      </c>
    </row>
    <row r="71" spans="1:3" x14ac:dyDescent="0.2">
      <c r="A71">
        <v>101803</v>
      </c>
      <c r="B71">
        <v>1</v>
      </c>
      <c r="C71" s="48" t="s">
        <v>67</v>
      </c>
    </row>
    <row r="72" spans="1:3" x14ac:dyDescent="0.2">
      <c r="A72">
        <v>101810</v>
      </c>
      <c r="B72">
        <v>1</v>
      </c>
      <c r="C72" s="48" t="s">
        <v>67</v>
      </c>
    </row>
    <row r="73" spans="1:3" x14ac:dyDescent="0.2">
      <c r="A73">
        <v>101840</v>
      </c>
      <c r="B73">
        <v>1</v>
      </c>
      <c r="C73" s="48" t="s">
        <v>67</v>
      </c>
    </row>
    <row r="74" spans="1:3" x14ac:dyDescent="0.2">
      <c r="A74">
        <v>101845</v>
      </c>
      <c r="B74">
        <v>1</v>
      </c>
      <c r="C74" s="48" t="s">
        <v>67</v>
      </c>
    </row>
    <row r="75" spans="1:3" x14ac:dyDescent="0.2">
      <c r="A75">
        <v>101849</v>
      </c>
      <c r="B75">
        <v>1</v>
      </c>
      <c r="C75" s="48" t="s">
        <v>67</v>
      </c>
    </row>
    <row r="76" spans="1:3" x14ac:dyDescent="0.2">
      <c r="A76">
        <v>101872</v>
      </c>
      <c r="B76">
        <v>1</v>
      </c>
      <c r="C76" s="48" t="s">
        <v>67</v>
      </c>
    </row>
    <row r="77" spans="1:3" x14ac:dyDescent="0.2">
      <c r="A77">
        <v>108802</v>
      </c>
      <c r="B77">
        <v>1</v>
      </c>
      <c r="C77" s="48" t="s">
        <v>67</v>
      </c>
    </row>
    <row r="78" spans="1:3" x14ac:dyDescent="0.2">
      <c r="A78">
        <v>108804</v>
      </c>
      <c r="B78">
        <v>1</v>
      </c>
      <c r="C78" s="48" t="s">
        <v>67</v>
      </c>
    </row>
    <row r="79" spans="1:3" x14ac:dyDescent="0.2">
      <c r="A79">
        <v>108807</v>
      </c>
      <c r="B79">
        <v>1</v>
      </c>
      <c r="C79" s="48" t="s">
        <v>67</v>
      </c>
    </row>
    <row r="80" spans="1:3" x14ac:dyDescent="0.2">
      <c r="A80">
        <v>108809</v>
      </c>
      <c r="B80">
        <v>1</v>
      </c>
      <c r="C80" s="48" t="s">
        <v>67</v>
      </c>
    </row>
    <row r="81" spans="1:3" x14ac:dyDescent="0.2">
      <c r="A81">
        <v>123803</v>
      </c>
      <c r="B81">
        <v>1</v>
      </c>
      <c r="C81" s="48" t="s">
        <v>67</v>
      </c>
    </row>
    <row r="82" spans="1:3" x14ac:dyDescent="0.2">
      <c r="A82">
        <v>123805</v>
      </c>
      <c r="B82">
        <v>1</v>
      </c>
      <c r="C82" s="48" t="s">
        <v>67</v>
      </c>
    </row>
    <row r="83" spans="1:3" x14ac:dyDescent="0.2">
      <c r="A83">
        <v>123807</v>
      </c>
      <c r="B83">
        <v>1</v>
      </c>
      <c r="C83" s="48" t="s">
        <v>67</v>
      </c>
    </row>
    <row r="84" spans="1:3" x14ac:dyDescent="0.2">
      <c r="A84">
        <v>161802</v>
      </c>
      <c r="B84">
        <v>1</v>
      </c>
      <c r="C84" s="48" t="s">
        <v>67</v>
      </c>
    </row>
    <row r="85" spans="1:3" x14ac:dyDescent="0.2">
      <c r="A85">
        <v>161807</v>
      </c>
      <c r="B85">
        <v>1</v>
      </c>
      <c r="C85" s="48" t="s">
        <v>67</v>
      </c>
    </row>
    <row r="86" spans="1:3" x14ac:dyDescent="0.2">
      <c r="A86">
        <v>165802</v>
      </c>
      <c r="B86">
        <v>1</v>
      </c>
      <c r="C86" s="48" t="s">
        <v>67</v>
      </c>
    </row>
    <row r="87" spans="1:3" x14ac:dyDescent="0.2">
      <c r="A87">
        <v>178808</v>
      </c>
      <c r="B87">
        <v>1</v>
      </c>
      <c r="C87" s="48" t="s">
        <v>67</v>
      </c>
    </row>
    <row r="88" spans="1:3" x14ac:dyDescent="0.2">
      <c r="A88">
        <v>183801</v>
      </c>
      <c r="B88">
        <v>1</v>
      </c>
      <c r="C88" s="48" t="s">
        <v>67</v>
      </c>
    </row>
    <row r="89" spans="1:3" x14ac:dyDescent="0.2">
      <c r="A89">
        <v>220801</v>
      </c>
      <c r="B89">
        <v>1</v>
      </c>
      <c r="C89" s="48" t="s">
        <v>67</v>
      </c>
    </row>
    <row r="90" spans="1:3" x14ac:dyDescent="0.2">
      <c r="A90">
        <v>220814</v>
      </c>
      <c r="B90">
        <v>1</v>
      </c>
      <c r="C90" s="48" t="s">
        <v>67</v>
      </c>
    </row>
    <row r="91" spans="1:3" x14ac:dyDescent="0.2">
      <c r="A91">
        <v>220817</v>
      </c>
      <c r="B91">
        <v>1</v>
      </c>
      <c r="C91" s="48" t="s">
        <v>67</v>
      </c>
    </row>
    <row r="92" spans="1:3" x14ac:dyDescent="0.2">
      <c r="A92">
        <v>221801</v>
      </c>
      <c r="B92">
        <v>1</v>
      </c>
      <c r="C92" s="48" t="s">
        <v>67</v>
      </c>
    </row>
    <row r="93" spans="1:3" x14ac:dyDescent="0.2">
      <c r="A93">
        <v>227805</v>
      </c>
      <c r="B93">
        <v>1</v>
      </c>
      <c r="C93" s="48" t="s">
        <v>67</v>
      </c>
    </row>
    <row r="94" spans="1:3" x14ac:dyDescent="0.2">
      <c r="A94">
        <v>227806</v>
      </c>
      <c r="B94">
        <v>1</v>
      </c>
      <c r="C94" s="48" t="s">
        <v>67</v>
      </c>
    </row>
    <row r="95" spans="1:3" x14ac:dyDescent="0.2">
      <c r="A95">
        <v>227816</v>
      </c>
      <c r="B95">
        <v>1</v>
      </c>
      <c r="C95" s="48" t="s">
        <v>67</v>
      </c>
    </row>
    <row r="96" spans="1:3" x14ac:dyDescent="0.2">
      <c r="A96">
        <v>227817</v>
      </c>
      <c r="B96">
        <v>1</v>
      </c>
      <c r="C96" s="48" t="s">
        <v>67</v>
      </c>
    </row>
    <row r="97" spans="1:3" x14ac:dyDescent="0.2">
      <c r="A97">
        <v>227819</v>
      </c>
      <c r="B97">
        <v>1</v>
      </c>
      <c r="C97" s="48" t="s">
        <v>67</v>
      </c>
    </row>
    <row r="98" spans="1:3" x14ac:dyDescent="0.2">
      <c r="A98">
        <v>227820</v>
      </c>
      <c r="B98">
        <v>1</v>
      </c>
      <c r="C98" s="48" t="s">
        <v>67</v>
      </c>
    </row>
    <row r="99" spans="1:3" x14ac:dyDescent="0.2">
      <c r="A99">
        <v>236802</v>
      </c>
      <c r="B99">
        <v>1</v>
      </c>
      <c r="C99" s="48" t="s">
        <v>67</v>
      </c>
    </row>
    <row r="100" spans="1:3" x14ac:dyDescent="0.2">
      <c r="A100">
        <v>240801</v>
      </c>
      <c r="B100">
        <v>1</v>
      </c>
      <c r="C100" s="48" t="s">
        <v>67</v>
      </c>
    </row>
    <row r="101" spans="1:3" x14ac:dyDescent="0.2">
      <c r="A101">
        <v>14801</v>
      </c>
      <c r="B101">
        <v>1</v>
      </c>
      <c r="C101" s="48" t="s">
        <v>67</v>
      </c>
    </row>
    <row r="102" spans="1:3" x14ac:dyDescent="0.2">
      <c r="A102">
        <v>15808</v>
      </c>
      <c r="B102">
        <v>1</v>
      </c>
      <c r="C102" s="48" t="s">
        <v>67</v>
      </c>
    </row>
    <row r="103" spans="1:3" x14ac:dyDescent="0.2">
      <c r="A103">
        <v>15822</v>
      </c>
      <c r="B103">
        <v>1</v>
      </c>
      <c r="C103" s="48" t="s">
        <v>67</v>
      </c>
    </row>
    <row r="104" spans="1:3" x14ac:dyDescent="0.2">
      <c r="A104">
        <v>15825</v>
      </c>
      <c r="B104">
        <v>1</v>
      </c>
      <c r="C104" s="48" t="s">
        <v>67</v>
      </c>
    </row>
    <row r="105" spans="1:3" x14ac:dyDescent="0.2">
      <c r="A105">
        <v>15830</v>
      </c>
      <c r="B105">
        <v>1</v>
      </c>
      <c r="C105" s="48" t="s">
        <v>67</v>
      </c>
    </row>
    <row r="106" spans="1:3" x14ac:dyDescent="0.2">
      <c r="A106">
        <v>57806</v>
      </c>
      <c r="B106">
        <v>1</v>
      </c>
      <c r="C106" s="48" t="s">
        <v>67</v>
      </c>
    </row>
    <row r="107" spans="1:3" x14ac:dyDescent="0.2">
      <c r="A107">
        <v>57810</v>
      </c>
      <c r="B107">
        <v>1</v>
      </c>
      <c r="C107" s="48" t="s">
        <v>67</v>
      </c>
    </row>
    <row r="108" spans="1:3" x14ac:dyDescent="0.2">
      <c r="A108">
        <v>57816</v>
      </c>
      <c r="B108">
        <v>1</v>
      </c>
      <c r="C108" s="48" t="s">
        <v>67</v>
      </c>
    </row>
    <row r="109" spans="1:3" x14ac:dyDescent="0.2">
      <c r="A109">
        <v>57828</v>
      </c>
      <c r="B109">
        <v>1</v>
      </c>
      <c r="C109" s="48" t="s">
        <v>67</v>
      </c>
    </row>
    <row r="110" spans="1:3" x14ac:dyDescent="0.2">
      <c r="A110">
        <v>57829</v>
      </c>
      <c r="B110">
        <v>1</v>
      </c>
      <c r="C110" s="48" t="s">
        <v>67</v>
      </c>
    </row>
    <row r="111" spans="1:3" x14ac:dyDescent="0.2">
      <c r="A111">
        <v>57830</v>
      </c>
      <c r="B111">
        <v>1</v>
      </c>
      <c r="C111" s="48" t="s">
        <v>67</v>
      </c>
    </row>
    <row r="112" spans="1:3" x14ac:dyDescent="0.2">
      <c r="A112">
        <v>57831</v>
      </c>
      <c r="B112">
        <v>1</v>
      </c>
      <c r="C112" s="48" t="s">
        <v>67</v>
      </c>
    </row>
    <row r="113" spans="1:3" x14ac:dyDescent="0.2">
      <c r="A113">
        <v>57833</v>
      </c>
      <c r="B113">
        <v>1</v>
      </c>
      <c r="C113" s="48" t="s">
        <v>67</v>
      </c>
    </row>
    <row r="114" spans="1:3" x14ac:dyDescent="0.2">
      <c r="A114">
        <v>57834</v>
      </c>
      <c r="B114">
        <v>1</v>
      </c>
      <c r="C114" s="48" t="s">
        <v>67</v>
      </c>
    </row>
    <row r="115" spans="1:3" x14ac:dyDescent="0.2">
      <c r="A115">
        <v>57839</v>
      </c>
      <c r="B115">
        <v>1</v>
      </c>
      <c r="C115" s="48" t="s">
        <v>67</v>
      </c>
    </row>
    <row r="116" spans="1:3" x14ac:dyDescent="0.2">
      <c r="A116">
        <v>57841</v>
      </c>
      <c r="B116">
        <v>1</v>
      </c>
      <c r="C116" s="48" t="s">
        <v>67</v>
      </c>
    </row>
    <row r="117" spans="1:3" x14ac:dyDescent="0.2">
      <c r="A117">
        <v>68803</v>
      </c>
      <c r="B117">
        <v>1</v>
      </c>
      <c r="C117" s="48" t="s">
        <v>67</v>
      </c>
    </row>
    <row r="118" spans="1:3" x14ac:dyDescent="0.2">
      <c r="A118">
        <v>71804</v>
      </c>
      <c r="B118">
        <v>1</v>
      </c>
      <c r="C118" s="48" t="s">
        <v>67</v>
      </c>
    </row>
    <row r="119" spans="1:3" x14ac:dyDescent="0.2">
      <c r="A119">
        <v>72802</v>
      </c>
      <c r="B119">
        <v>1</v>
      </c>
      <c r="C119" s="48" t="s">
        <v>67</v>
      </c>
    </row>
    <row r="120" spans="1:3" x14ac:dyDescent="0.2">
      <c r="A120">
        <v>101821</v>
      </c>
      <c r="B120">
        <v>1</v>
      </c>
      <c r="C120" s="48" t="s">
        <v>67</v>
      </c>
    </row>
    <row r="121" spans="1:3" x14ac:dyDescent="0.2">
      <c r="A121">
        <v>101838</v>
      </c>
      <c r="B121">
        <v>1</v>
      </c>
      <c r="C121" s="48" t="s">
        <v>67</v>
      </c>
    </row>
    <row r="122" spans="1:3" x14ac:dyDescent="0.2">
      <c r="A122">
        <v>101847</v>
      </c>
      <c r="B122">
        <v>1</v>
      </c>
      <c r="C122" s="48" t="s">
        <v>67</v>
      </c>
    </row>
    <row r="123" spans="1:3" x14ac:dyDescent="0.2">
      <c r="A123">
        <v>101853</v>
      </c>
      <c r="B123">
        <v>1</v>
      </c>
      <c r="C123" s="48" t="s">
        <v>67</v>
      </c>
    </row>
    <row r="124" spans="1:3" x14ac:dyDescent="0.2">
      <c r="A124">
        <v>101855</v>
      </c>
      <c r="B124">
        <v>1</v>
      </c>
      <c r="C124" s="48" t="s">
        <v>67</v>
      </c>
    </row>
    <row r="125" spans="1:3" x14ac:dyDescent="0.2">
      <c r="A125">
        <v>101856</v>
      </c>
      <c r="B125">
        <v>1</v>
      </c>
      <c r="C125" s="48" t="s">
        <v>67</v>
      </c>
    </row>
    <row r="126" spans="1:3" x14ac:dyDescent="0.2">
      <c r="A126">
        <v>101861</v>
      </c>
      <c r="B126">
        <v>1</v>
      </c>
      <c r="C126" s="48" t="s">
        <v>67</v>
      </c>
    </row>
    <row r="127" spans="1:3" x14ac:dyDescent="0.2">
      <c r="A127">
        <v>101871</v>
      </c>
      <c r="B127">
        <v>1</v>
      </c>
      <c r="C127" s="48" t="s">
        <v>67</v>
      </c>
    </row>
    <row r="128" spans="1:3" x14ac:dyDescent="0.2">
      <c r="A128">
        <v>161801</v>
      </c>
      <c r="B128">
        <v>1</v>
      </c>
      <c r="C128" s="48" t="s">
        <v>67</v>
      </c>
    </row>
    <row r="129" spans="1:3" x14ac:dyDescent="0.2">
      <c r="A129">
        <v>212801</v>
      </c>
      <c r="B129">
        <v>1</v>
      </c>
      <c r="C129" s="48" t="s">
        <v>67</v>
      </c>
    </row>
    <row r="130" spans="1:3" x14ac:dyDescent="0.2">
      <c r="A130">
        <v>213801</v>
      </c>
      <c r="B130">
        <v>1</v>
      </c>
      <c r="C130" s="48" t="s">
        <v>67</v>
      </c>
    </row>
    <row r="131" spans="1:3" x14ac:dyDescent="0.2">
      <c r="A131">
        <v>220819</v>
      </c>
      <c r="B131">
        <v>1</v>
      </c>
      <c r="C131" s="48" t="s">
        <v>67</v>
      </c>
    </row>
    <row r="132" spans="1:3" x14ac:dyDescent="0.2">
      <c r="A132">
        <v>226801</v>
      </c>
      <c r="B132">
        <v>1</v>
      </c>
      <c r="C132" s="48" t="s">
        <v>67</v>
      </c>
    </row>
    <row r="133" spans="1:3" x14ac:dyDescent="0.2">
      <c r="A133">
        <v>227803</v>
      </c>
      <c r="B133">
        <v>1</v>
      </c>
      <c r="C133" s="48" t="s">
        <v>67</v>
      </c>
    </row>
    <row r="134" spans="1:3" x14ac:dyDescent="0.2">
      <c r="A134">
        <v>227821</v>
      </c>
      <c r="B134">
        <v>1</v>
      </c>
      <c r="C134" s="48" t="s">
        <v>67</v>
      </c>
    </row>
    <row r="135" spans="1:3" x14ac:dyDescent="0.2">
      <c r="A135">
        <v>227824</v>
      </c>
      <c r="B135">
        <v>1</v>
      </c>
      <c r="C135" s="48" t="s">
        <v>67</v>
      </c>
    </row>
    <row r="136" spans="1:3" x14ac:dyDescent="0.2">
      <c r="A136">
        <v>227825</v>
      </c>
      <c r="B136">
        <v>1</v>
      </c>
      <c r="C136" s="48" t="s">
        <v>67</v>
      </c>
    </row>
    <row r="137" spans="1:3" x14ac:dyDescent="0.2">
      <c r="A137">
        <v>227826</v>
      </c>
      <c r="B137">
        <v>1</v>
      </c>
      <c r="C137" s="48" t="s">
        <v>67</v>
      </c>
    </row>
    <row r="138" spans="1:3" x14ac:dyDescent="0.2">
      <c r="A138">
        <v>227829</v>
      </c>
      <c r="B138">
        <v>1</v>
      </c>
      <c r="C138" s="48" t="s">
        <v>67</v>
      </c>
    </row>
    <row r="139" spans="1:3" x14ac:dyDescent="0.2">
      <c r="A139">
        <v>246802</v>
      </c>
      <c r="B139">
        <v>1</v>
      </c>
      <c r="C139" s="48" t="s">
        <v>67</v>
      </c>
    </row>
    <row r="140" spans="1:3" x14ac:dyDescent="0.2">
      <c r="A140">
        <v>15801</v>
      </c>
      <c r="B140">
        <v>1</v>
      </c>
      <c r="C140" s="48" t="s">
        <v>67</v>
      </c>
    </row>
    <row r="141" spans="1:3" x14ac:dyDescent="0.2">
      <c r="A141">
        <v>15807</v>
      </c>
      <c r="B141">
        <v>1</v>
      </c>
      <c r="C141" s="48" t="s">
        <v>67</v>
      </c>
    </row>
    <row r="142" spans="1:3" x14ac:dyDescent="0.2">
      <c r="A142">
        <v>15809</v>
      </c>
      <c r="B142">
        <v>1</v>
      </c>
      <c r="C142" s="48" t="s">
        <v>67</v>
      </c>
    </row>
    <row r="143" spans="1:3" x14ac:dyDescent="0.2">
      <c r="A143">
        <v>15814</v>
      </c>
      <c r="B143">
        <v>1</v>
      </c>
      <c r="C143" s="48" t="s">
        <v>67</v>
      </c>
    </row>
    <row r="144" spans="1:3" x14ac:dyDescent="0.2">
      <c r="A144">
        <v>21803</v>
      </c>
      <c r="B144">
        <v>1</v>
      </c>
      <c r="C144" s="48" t="s">
        <v>67</v>
      </c>
    </row>
    <row r="145" spans="1:3" x14ac:dyDescent="0.2">
      <c r="A145">
        <v>57804</v>
      </c>
      <c r="B145">
        <v>1</v>
      </c>
      <c r="C145" s="48" t="s">
        <v>67</v>
      </c>
    </row>
    <row r="146" spans="1:3" x14ac:dyDescent="0.2">
      <c r="A146">
        <v>57809</v>
      </c>
      <c r="B146">
        <v>1</v>
      </c>
      <c r="C146" s="48" t="s">
        <v>67</v>
      </c>
    </row>
    <row r="147" spans="1:3" x14ac:dyDescent="0.2">
      <c r="A147">
        <v>57844</v>
      </c>
      <c r="B147">
        <v>1</v>
      </c>
      <c r="C147" s="48" t="s">
        <v>67</v>
      </c>
    </row>
    <row r="148" spans="1:3" x14ac:dyDescent="0.2">
      <c r="A148">
        <v>61802</v>
      </c>
      <c r="B148">
        <v>1</v>
      </c>
      <c r="C148" s="48" t="s">
        <v>67</v>
      </c>
    </row>
    <row r="149" spans="1:3" x14ac:dyDescent="0.2">
      <c r="A149">
        <v>84804</v>
      </c>
      <c r="B149">
        <v>1</v>
      </c>
      <c r="C149" s="48" t="s">
        <v>67</v>
      </c>
    </row>
    <row r="150" spans="1:3" x14ac:dyDescent="0.2">
      <c r="A150">
        <v>101804</v>
      </c>
      <c r="B150">
        <v>1</v>
      </c>
      <c r="C150" s="48" t="s">
        <v>67</v>
      </c>
    </row>
    <row r="151" spans="1:3" x14ac:dyDescent="0.2">
      <c r="A151">
        <v>101807</v>
      </c>
      <c r="B151">
        <v>1</v>
      </c>
      <c r="C151" s="48" t="s">
        <v>67</v>
      </c>
    </row>
    <row r="152" spans="1:3" x14ac:dyDescent="0.2">
      <c r="A152">
        <v>101864</v>
      </c>
      <c r="B152">
        <v>1</v>
      </c>
      <c r="C152" s="48" t="s">
        <v>67</v>
      </c>
    </row>
    <row r="153" spans="1:3" x14ac:dyDescent="0.2">
      <c r="A153">
        <v>101868</v>
      </c>
      <c r="B153">
        <v>1</v>
      </c>
      <c r="C153" s="48" t="s">
        <v>67</v>
      </c>
    </row>
    <row r="154" spans="1:3" x14ac:dyDescent="0.2">
      <c r="A154">
        <v>105801</v>
      </c>
      <c r="B154">
        <v>1</v>
      </c>
      <c r="C154" s="48" t="s">
        <v>67</v>
      </c>
    </row>
    <row r="155" spans="1:3" x14ac:dyDescent="0.2">
      <c r="A155">
        <v>178801</v>
      </c>
      <c r="B155">
        <v>1</v>
      </c>
      <c r="C155" s="48" t="s">
        <v>67</v>
      </c>
    </row>
    <row r="156" spans="1:3" x14ac:dyDescent="0.2">
      <c r="A156">
        <v>178807</v>
      </c>
      <c r="B156">
        <v>1</v>
      </c>
      <c r="C156" s="48" t="s">
        <v>67</v>
      </c>
    </row>
    <row r="157" spans="1:3" x14ac:dyDescent="0.2">
      <c r="A157">
        <v>184801</v>
      </c>
      <c r="B157">
        <v>1</v>
      </c>
      <c r="C157" s="48" t="s">
        <v>67</v>
      </c>
    </row>
    <row r="158" spans="1:3" x14ac:dyDescent="0.2">
      <c r="A158">
        <v>220811</v>
      </c>
      <c r="B158">
        <v>1</v>
      </c>
      <c r="C158" s="48" t="s">
        <v>67</v>
      </c>
    </row>
    <row r="159" spans="1:3" x14ac:dyDescent="0.2">
      <c r="A159">
        <v>220815</v>
      </c>
      <c r="B159">
        <v>1</v>
      </c>
      <c r="C159" s="48" t="s">
        <v>67</v>
      </c>
    </row>
    <row r="160" spans="1:3" x14ac:dyDescent="0.2">
      <c r="A160">
        <v>46802</v>
      </c>
      <c r="B160">
        <v>1</v>
      </c>
      <c r="C160" s="48" t="s">
        <v>67</v>
      </c>
    </row>
    <row r="161" spans="1:3" x14ac:dyDescent="0.2">
      <c r="A161">
        <v>57814</v>
      </c>
      <c r="B161">
        <v>1</v>
      </c>
      <c r="C161" s="48" t="s">
        <v>67</v>
      </c>
    </row>
    <row r="162" spans="1:3" x14ac:dyDescent="0.2">
      <c r="A162">
        <v>101811</v>
      </c>
      <c r="B162">
        <v>1</v>
      </c>
      <c r="C162" s="48" t="s">
        <v>67</v>
      </c>
    </row>
    <row r="163" spans="1:3" x14ac:dyDescent="0.2">
      <c r="A163">
        <v>105803</v>
      </c>
      <c r="B163">
        <v>1</v>
      </c>
      <c r="C163" s="48" t="s">
        <v>67</v>
      </c>
    </row>
    <row r="164" spans="1:3" x14ac:dyDescent="0.2">
      <c r="A164">
        <v>111801</v>
      </c>
      <c r="B164">
        <v>1</v>
      </c>
      <c r="C164" s="48" t="s">
        <v>67</v>
      </c>
    </row>
    <row r="165" spans="1:3" x14ac:dyDescent="0.2">
      <c r="A165">
        <v>130801</v>
      </c>
      <c r="B165">
        <v>1</v>
      </c>
      <c r="C165" s="48" t="s">
        <v>67</v>
      </c>
    </row>
    <row r="166" spans="1:3" x14ac:dyDescent="0.2">
      <c r="A166">
        <v>193801</v>
      </c>
      <c r="B166">
        <v>1</v>
      </c>
      <c r="C166" s="48" t="s">
        <v>67</v>
      </c>
    </row>
    <row r="167" spans="1:3" x14ac:dyDescent="0.2">
      <c r="A167">
        <v>234801</v>
      </c>
      <c r="B167">
        <v>1</v>
      </c>
      <c r="C167" s="48" t="s">
        <v>67</v>
      </c>
    </row>
    <row r="168" spans="1:3" x14ac:dyDescent="0.2">
      <c r="A168">
        <v>236801</v>
      </c>
      <c r="B168">
        <v>1</v>
      </c>
      <c r="C168" s="48" t="s">
        <v>67</v>
      </c>
    </row>
    <row r="169" spans="1:3" x14ac:dyDescent="0.2">
      <c r="A169">
        <v>15840</v>
      </c>
      <c r="B169">
        <v>0</v>
      </c>
      <c r="C169" s="48" t="s">
        <v>68</v>
      </c>
    </row>
    <row r="170" spans="1:3" x14ac:dyDescent="0.2">
      <c r="A170">
        <v>15841</v>
      </c>
      <c r="B170">
        <v>0</v>
      </c>
      <c r="C170" s="48" t="s">
        <v>68</v>
      </c>
    </row>
    <row r="171" spans="1:3" x14ac:dyDescent="0.2">
      <c r="A171">
        <v>101878</v>
      </c>
      <c r="B171">
        <v>0</v>
      </c>
      <c r="C171" s="48" t="s">
        <v>68</v>
      </c>
    </row>
    <row r="172" spans="1:3" x14ac:dyDescent="0.2">
      <c r="A172">
        <v>15839</v>
      </c>
      <c r="B172">
        <v>0</v>
      </c>
      <c r="C172" s="48" t="s">
        <v>68</v>
      </c>
    </row>
    <row r="173" spans="1:3" x14ac:dyDescent="0.2">
      <c r="A173">
        <v>57805</v>
      </c>
      <c r="B173">
        <v>0</v>
      </c>
      <c r="C173" s="48" t="s">
        <v>68</v>
      </c>
    </row>
    <row r="174" spans="1:3" x14ac:dyDescent="0.2">
      <c r="A174">
        <v>71807</v>
      </c>
      <c r="B174">
        <v>0</v>
      </c>
      <c r="C174" s="48" t="s">
        <v>68</v>
      </c>
    </row>
    <row r="175" spans="1:3" x14ac:dyDescent="0.2">
      <c r="A175">
        <v>101814</v>
      </c>
      <c r="B175">
        <v>0</v>
      </c>
      <c r="C175" s="48" t="s">
        <v>68</v>
      </c>
    </row>
    <row r="176" spans="1:3" x14ac:dyDescent="0.2">
      <c r="A176">
        <v>101873</v>
      </c>
      <c r="B176">
        <v>0</v>
      </c>
      <c r="C176" s="48" t="s">
        <v>68</v>
      </c>
    </row>
    <row r="177" spans="1:3" x14ac:dyDescent="0.2">
      <c r="A177">
        <v>101874</v>
      </c>
      <c r="B177">
        <v>0</v>
      </c>
      <c r="C177" s="48" t="s">
        <v>68</v>
      </c>
    </row>
    <row r="178" spans="1:3" x14ac:dyDescent="0.2">
      <c r="A178">
        <v>105802</v>
      </c>
      <c r="B178">
        <v>0</v>
      </c>
      <c r="C178" s="48" t="s">
        <v>68</v>
      </c>
    </row>
    <row r="179" spans="1:3" x14ac:dyDescent="0.2">
      <c r="A179">
        <v>101875</v>
      </c>
      <c r="B179">
        <v>0</v>
      </c>
      <c r="C179" s="48" t="s">
        <v>68</v>
      </c>
    </row>
    <row r="180" spans="1:3" x14ac:dyDescent="0.2">
      <c r="A180">
        <v>101876</v>
      </c>
      <c r="B180">
        <v>0</v>
      </c>
      <c r="C180" s="48" t="s">
        <v>68</v>
      </c>
    </row>
    <row r="181" spans="1:3" x14ac:dyDescent="0.2">
      <c r="A181">
        <v>152806</v>
      </c>
      <c r="B181">
        <v>0</v>
      </c>
      <c r="C181" s="48" t="s">
        <v>68</v>
      </c>
    </row>
    <row r="182" spans="1:3" x14ac:dyDescent="0.2">
      <c r="A182">
        <v>227827</v>
      </c>
      <c r="B182">
        <v>0</v>
      </c>
      <c r="C182" s="48" t="s">
        <v>68</v>
      </c>
    </row>
    <row r="183" spans="1:3" x14ac:dyDescent="0.2">
      <c r="A183">
        <v>57851</v>
      </c>
      <c r="B183">
        <v>0</v>
      </c>
      <c r="C183" s="48" t="s">
        <v>68</v>
      </c>
    </row>
    <row r="184" spans="1:3" x14ac:dyDescent="0.2">
      <c r="A184">
        <v>15802</v>
      </c>
      <c r="B184">
        <v>0</v>
      </c>
      <c r="C184" s="48" t="s">
        <v>68</v>
      </c>
    </row>
    <row r="185" spans="1:3" x14ac:dyDescent="0.2">
      <c r="A185">
        <v>92801</v>
      </c>
      <c r="B185">
        <v>1</v>
      </c>
      <c r="C185" s="48" t="s">
        <v>68</v>
      </c>
    </row>
  </sheetData>
  <sheetProtection algorithmName="SHA-512" hashValue="A647JaqnzTZ2bTbRktfpm+UXtzolYnkLe2gtPPuY62WR46jXoS5O3M3C/XSRU0booa0n5JFoXVEKK0MLxShnOg==" saltValue="fqBpyntAATQD3y8AlMzoh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79998168889431442"/>
    <pageSetUpPr fitToPage="1"/>
  </sheetPr>
  <dimension ref="A1:HO464"/>
  <sheetViews>
    <sheetView zoomScale="80" zoomScaleNormal="80" workbookViewId="0">
      <pane ySplit="5" topLeftCell="A39" activePane="bottomLeft" state="frozen"/>
      <selection pane="bottomLeft" activeCell="F49" sqref="F49"/>
    </sheetView>
  </sheetViews>
  <sheetFormatPr defaultColWidth="8.7109375" defaultRowHeight="15" x14ac:dyDescent="0.2"/>
  <cols>
    <col min="1" max="1" width="90.140625" style="410" customWidth="1"/>
    <col min="2" max="2" width="13.28515625" style="411" customWidth="1"/>
    <col min="3" max="3" width="26.7109375" style="854" customWidth="1"/>
    <col min="4" max="4" width="24.85546875" style="854" customWidth="1"/>
    <col min="5" max="5" width="32.7109375" style="339" customWidth="1"/>
    <col min="6" max="6" width="30.85546875" style="339" customWidth="1"/>
    <col min="7" max="7" width="4.42578125" style="16" customWidth="1"/>
    <col min="8" max="8" width="92.42578125" style="16" customWidth="1"/>
    <col min="9" max="9" width="15.140625" style="16" bestFit="1" customWidth="1"/>
    <col min="10" max="16" width="8.7109375" style="16"/>
    <col min="17" max="27" width="8.7109375" style="17"/>
    <col min="28" max="28" width="10.85546875" style="17" bestFit="1" customWidth="1"/>
    <col min="29" max="214" width="8.7109375" style="17"/>
    <col min="215" max="16384" width="8.7109375" style="18"/>
  </cols>
  <sheetData>
    <row r="1" spans="1:223" s="291" customFormat="1" ht="19.5" customHeight="1" x14ac:dyDescent="0.25">
      <c r="A1" s="340" t="str">
        <f>VLOOKUP(A2,'Charter Data'!1:1048576,2,FALSE)</f>
        <v>Enter Six-Digit CDN in Estimates tab, cell B1</v>
      </c>
      <c r="B1" s="427"/>
      <c r="C1" s="745" t="s">
        <v>828</v>
      </c>
      <c r="D1" s="746" t="s">
        <v>828</v>
      </c>
      <c r="E1" s="635" t="s">
        <v>765</v>
      </c>
      <c r="F1" s="640" t="s">
        <v>820</v>
      </c>
      <c r="G1" s="289"/>
      <c r="H1" s="289"/>
      <c r="I1" s="428"/>
      <c r="J1" s="289"/>
      <c r="K1" s="289"/>
      <c r="L1" s="289"/>
      <c r="M1" s="289"/>
      <c r="N1" s="289"/>
      <c r="O1" s="289"/>
      <c r="P1" s="289"/>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row>
    <row r="2" spans="1:223" s="291" customFormat="1" ht="19.5" x14ac:dyDescent="0.25">
      <c r="A2" s="341">
        <f>Estimates!B1</f>
        <v>0</v>
      </c>
      <c r="B2" s="427"/>
      <c r="C2" s="747"/>
      <c r="D2" s="746"/>
      <c r="E2" s="636" t="s">
        <v>853</v>
      </c>
      <c r="F2" s="641" t="s">
        <v>853</v>
      </c>
      <c r="G2" s="289"/>
      <c r="H2" s="289"/>
      <c r="I2" s="289"/>
      <c r="J2" s="289"/>
      <c r="K2" s="289"/>
      <c r="L2" s="289"/>
      <c r="M2" s="289"/>
      <c r="N2" s="289"/>
      <c r="O2" s="289"/>
      <c r="P2" s="289"/>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row>
    <row r="3" spans="1:223" ht="16.5" customHeight="1" x14ac:dyDescent="0.2">
      <c r="A3" s="565" t="s">
        <v>840</v>
      </c>
      <c r="B3" s="342"/>
      <c r="C3" s="747"/>
      <c r="D3" s="746"/>
      <c r="E3" s="637"/>
      <c r="F3" s="642"/>
      <c r="HG3" s="17"/>
      <c r="HH3" s="17"/>
      <c r="HI3" s="17"/>
      <c r="HJ3" s="17"/>
      <c r="HK3" s="17"/>
      <c r="HL3" s="17"/>
      <c r="HM3" s="17"/>
      <c r="HN3" s="17"/>
      <c r="HO3" s="17"/>
    </row>
    <row r="4" spans="1:223" ht="57" x14ac:dyDescent="0.2">
      <c r="A4" s="343" t="s">
        <v>681</v>
      </c>
      <c r="B4" s="344"/>
      <c r="C4" s="748" t="s">
        <v>826</v>
      </c>
      <c r="D4" s="749"/>
      <c r="E4" s="638" t="s">
        <v>910</v>
      </c>
      <c r="F4" s="643"/>
      <c r="HG4" s="17"/>
      <c r="HH4" s="17"/>
      <c r="HI4" s="17"/>
      <c r="HJ4" s="17"/>
      <c r="HK4" s="17"/>
      <c r="HL4" s="17"/>
      <c r="HM4" s="17"/>
      <c r="HN4" s="17"/>
      <c r="HO4" s="17"/>
    </row>
    <row r="5" spans="1:223" s="294" customFormat="1" ht="42.75" x14ac:dyDescent="0.2">
      <c r="A5" s="345" t="s">
        <v>791</v>
      </c>
      <c r="B5" s="346"/>
      <c r="C5" s="750" t="s">
        <v>827</v>
      </c>
      <c r="D5" s="751" t="s">
        <v>829</v>
      </c>
      <c r="E5" s="639" t="s">
        <v>773</v>
      </c>
      <c r="F5" s="644" t="s">
        <v>854</v>
      </c>
      <c r="G5" s="292"/>
      <c r="H5" s="292"/>
      <c r="I5" s="292"/>
      <c r="J5" s="292"/>
      <c r="K5" s="292"/>
      <c r="L5" s="292"/>
      <c r="M5" s="292"/>
      <c r="N5" s="292"/>
      <c r="O5" s="292"/>
      <c r="P5" s="292"/>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c r="DN5" s="293"/>
      <c r="DO5" s="293"/>
      <c r="DP5" s="293"/>
      <c r="DQ5" s="293"/>
      <c r="DR5" s="293"/>
      <c r="DS5" s="293"/>
      <c r="DT5" s="293"/>
      <c r="DU5" s="293"/>
      <c r="DV5" s="293"/>
      <c r="DW5" s="293"/>
      <c r="DX5" s="293"/>
      <c r="DY5" s="293"/>
      <c r="DZ5" s="293"/>
      <c r="EA5" s="293"/>
      <c r="EB5" s="293"/>
      <c r="EC5" s="293"/>
      <c r="ED5" s="293"/>
      <c r="EE5" s="293"/>
      <c r="EF5" s="293"/>
      <c r="EG5" s="293"/>
      <c r="EH5" s="293"/>
      <c r="EI5" s="293"/>
      <c r="EJ5" s="293"/>
      <c r="EK5" s="293"/>
      <c r="EL5" s="293"/>
      <c r="EM5" s="293"/>
      <c r="EN5" s="293"/>
      <c r="EO5" s="293"/>
      <c r="EP5" s="293"/>
      <c r="EQ5" s="293"/>
      <c r="ER5" s="293"/>
      <c r="ES5" s="293"/>
      <c r="ET5" s="293"/>
      <c r="EU5" s="293"/>
      <c r="EV5" s="293"/>
      <c r="EW5" s="293"/>
      <c r="EX5" s="293"/>
      <c r="EY5" s="293"/>
      <c r="EZ5" s="293"/>
      <c r="FA5" s="293"/>
      <c r="FB5" s="293"/>
      <c r="FC5" s="293"/>
      <c r="FD5" s="293"/>
      <c r="FE5" s="293"/>
      <c r="FF5" s="293"/>
      <c r="FG5" s="293"/>
      <c r="FH5" s="293"/>
      <c r="FI5" s="293"/>
      <c r="FJ5" s="293"/>
      <c r="FK5" s="293"/>
      <c r="FL5" s="293"/>
      <c r="FM5" s="293"/>
      <c r="FN5" s="293"/>
      <c r="FO5" s="293"/>
      <c r="FP5" s="293"/>
      <c r="FQ5" s="293"/>
      <c r="FR5" s="293"/>
      <c r="FS5" s="293"/>
      <c r="FT5" s="293"/>
      <c r="FU5" s="293"/>
      <c r="FV5" s="293"/>
      <c r="FW5" s="293"/>
      <c r="FX5" s="293"/>
      <c r="FY5" s="293"/>
      <c r="FZ5" s="293"/>
      <c r="GA5" s="293"/>
      <c r="GB5" s="293"/>
      <c r="GC5" s="293"/>
      <c r="GD5" s="293"/>
      <c r="GE5" s="293"/>
      <c r="GF5" s="293"/>
      <c r="GG5" s="293"/>
      <c r="GH5" s="293"/>
      <c r="GI5" s="293"/>
      <c r="GJ5" s="293"/>
      <c r="GK5" s="293"/>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row>
    <row r="6" spans="1:223" ht="24.95" customHeight="1" x14ac:dyDescent="0.2">
      <c r="A6" s="347" t="s">
        <v>668</v>
      </c>
      <c r="B6" s="348" t="s">
        <v>712</v>
      </c>
      <c r="C6" s="752">
        <f>VLOOKUP(Estimates!B1,JULYINT,6,FALSE)</f>
        <v>0</v>
      </c>
      <c r="D6" s="753">
        <f>Estimates!B5*Estimates!B4</f>
        <v>0</v>
      </c>
      <c r="E6" s="573">
        <f>VLOOKUP(A2,INITIAL,6,FALSE)</f>
        <v>0</v>
      </c>
      <c r="F6" s="318">
        <f>E6</f>
        <v>0</v>
      </c>
    </row>
    <row r="7" spans="1:223" ht="20.100000000000001" customHeight="1" x14ac:dyDescent="0.2">
      <c r="A7" s="412" t="s">
        <v>496</v>
      </c>
      <c r="B7" s="349"/>
      <c r="C7" s="754"/>
      <c r="D7" s="755"/>
      <c r="E7" s="574"/>
      <c r="F7" s="319"/>
    </row>
    <row r="8" spans="1:223" ht="20.100000000000001" customHeight="1" x14ac:dyDescent="0.2">
      <c r="A8" s="357" t="s">
        <v>615</v>
      </c>
      <c r="B8" s="348">
        <v>5</v>
      </c>
      <c r="C8" s="756">
        <f>VLOOKUP(Estimates!B1,JULYINT,130,FALSE)</f>
        <v>0</v>
      </c>
      <c r="D8" s="757">
        <f>Estimates!B17*Estimates!$B$4*1/6</f>
        <v>0</v>
      </c>
      <c r="E8" s="575">
        <f>VLOOKUP(A2,INITIAL,130,FALSE)</f>
        <v>0</v>
      </c>
      <c r="F8" s="320">
        <f>E8</f>
        <v>0</v>
      </c>
    </row>
    <row r="9" spans="1:223" ht="20.100000000000001" customHeight="1" x14ac:dyDescent="0.2">
      <c r="A9" s="357" t="s">
        <v>616</v>
      </c>
      <c r="B9" s="348">
        <v>3</v>
      </c>
      <c r="C9" s="756">
        <f>VLOOKUP(Estimates!B1,JULYINT,131,FALSE)</f>
        <v>0</v>
      </c>
      <c r="D9" s="757">
        <f>Estimates!B18*Estimates!$B$4*4.5/6</f>
        <v>0</v>
      </c>
      <c r="E9" s="575">
        <f>VLOOKUP(A2,INITIAL,131,FALSE)</f>
        <v>0</v>
      </c>
      <c r="F9" s="320">
        <f t="shared" ref="F9:F17" si="0">E9</f>
        <v>0</v>
      </c>
    </row>
    <row r="10" spans="1:223" ht="20.100000000000001" customHeight="1" x14ac:dyDescent="0.2">
      <c r="A10" s="357" t="s">
        <v>617</v>
      </c>
      <c r="B10" s="348">
        <v>5</v>
      </c>
      <c r="C10" s="756">
        <f>VLOOKUP(Estimates!B1,JULYINT,143,FALSE)</f>
        <v>0</v>
      </c>
      <c r="D10" s="757">
        <f>Estimates!B19*Estimates!$B$4*0.25/6</f>
        <v>0</v>
      </c>
      <c r="E10" s="575">
        <f>VLOOKUP(A2,INITIAL,143,FALSE)</f>
        <v>0</v>
      </c>
      <c r="F10" s="320">
        <f t="shared" si="0"/>
        <v>0</v>
      </c>
    </row>
    <row r="11" spans="1:223" ht="20.100000000000001" customHeight="1" x14ac:dyDescent="0.2">
      <c r="A11" s="357" t="s">
        <v>663</v>
      </c>
      <c r="B11" s="348">
        <v>3</v>
      </c>
      <c r="C11" s="756">
        <f>VLOOKUP(Estimates!B1,JULYINT,140,FALSE)</f>
        <v>0</v>
      </c>
      <c r="D11" s="757">
        <f>Estimates!B20*Estimates!$B$4*2.859/6</f>
        <v>0</v>
      </c>
      <c r="E11" s="575">
        <f>VLOOKUP(A2,INITIAL,140,FALSE)</f>
        <v>0</v>
      </c>
      <c r="F11" s="320">
        <f t="shared" si="0"/>
        <v>0</v>
      </c>
    </row>
    <row r="12" spans="1:223" ht="20.100000000000001" customHeight="1" x14ac:dyDescent="0.2">
      <c r="A12" s="357" t="s">
        <v>664</v>
      </c>
      <c r="B12" s="348">
        <v>3</v>
      </c>
      <c r="C12" s="758">
        <f>VLOOKUP(Estimates!B1,JULYINT,142,FALSE)</f>
        <v>0</v>
      </c>
      <c r="D12" s="757">
        <f>Estimates!B21*Estimates!$B$4*2.859/6</f>
        <v>0</v>
      </c>
      <c r="E12" s="575">
        <f>VLOOKUP(A2,INITIAL,142,FALSE)</f>
        <v>0</v>
      </c>
      <c r="F12" s="320">
        <f t="shared" si="0"/>
        <v>0</v>
      </c>
    </row>
    <row r="13" spans="1:223" ht="20.100000000000001" customHeight="1" x14ac:dyDescent="0.2">
      <c r="A13" s="357" t="s">
        <v>665</v>
      </c>
      <c r="B13" s="348">
        <v>3</v>
      </c>
      <c r="C13" s="759">
        <v>0</v>
      </c>
      <c r="D13" s="757">
        <f>Estimates!B22*Estimates!$B$4*2.859/6</f>
        <v>0</v>
      </c>
      <c r="E13" s="575">
        <v>0</v>
      </c>
      <c r="F13" s="320">
        <f t="shared" si="0"/>
        <v>0</v>
      </c>
    </row>
    <row r="14" spans="1:223" ht="20.100000000000001" customHeight="1" x14ac:dyDescent="0.2">
      <c r="A14" s="357" t="s">
        <v>666</v>
      </c>
      <c r="B14" s="348">
        <v>2.7</v>
      </c>
      <c r="C14" s="760">
        <f>VLOOKUP(Estimates!B1,JULYINT,136,FALSE)</f>
        <v>0</v>
      </c>
      <c r="D14" s="757">
        <f>Estimates!B23*Estimates!$B$4*4.25/6</f>
        <v>0</v>
      </c>
      <c r="E14" s="575">
        <f>VLOOKUP(A2,INITIAL,136,FALSE)</f>
        <v>0</v>
      </c>
      <c r="F14" s="320">
        <f t="shared" si="0"/>
        <v>0</v>
      </c>
    </row>
    <row r="15" spans="1:223" ht="20.100000000000001" customHeight="1" x14ac:dyDescent="0.2">
      <c r="A15" s="357" t="s">
        <v>618</v>
      </c>
      <c r="B15" s="348">
        <v>2.2999999999999998</v>
      </c>
      <c r="C15" s="756">
        <f>VLOOKUP(Estimates!B1,JULYINT,147,FALSE)</f>
        <v>0</v>
      </c>
      <c r="D15" s="757">
        <f>Estimates!B24*Estimates!$B$4*5.5/6</f>
        <v>0</v>
      </c>
      <c r="E15" s="575">
        <f>VLOOKUP(A2,INITIAL,147,FALSE)</f>
        <v>0</v>
      </c>
      <c r="F15" s="320">
        <f t="shared" si="0"/>
        <v>0</v>
      </c>
    </row>
    <row r="16" spans="1:223" ht="20.100000000000001" customHeight="1" x14ac:dyDescent="0.2">
      <c r="A16" s="357" t="s">
        <v>667</v>
      </c>
      <c r="B16" s="348">
        <v>2.8</v>
      </c>
      <c r="C16" s="756">
        <f>VLOOKUP(Estimates!B1,JULYINT,145,FALSE)</f>
        <v>0</v>
      </c>
      <c r="D16" s="757">
        <f>Estimates!B25*Estimates!$B$4*5.5/6</f>
        <v>0</v>
      </c>
      <c r="E16" s="575">
        <f>VLOOKUP(A2,INITIAL,145,FALSE)</f>
        <v>0</v>
      </c>
      <c r="F16" s="320">
        <f t="shared" si="0"/>
        <v>0</v>
      </c>
    </row>
    <row r="17" spans="1:214" ht="20.100000000000001" customHeight="1" x14ac:dyDescent="0.2">
      <c r="A17" s="357" t="s">
        <v>619</v>
      </c>
      <c r="B17" s="348">
        <v>4</v>
      </c>
      <c r="C17" s="756">
        <f>VLOOKUP(Estimates!B1,JULYINT,139,FALSE)</f>
        <v>0</v>
      </c>
      <c r="D17" s="757">
        <f>Estimates!B26*Estimates!$B$4*5.5/6</f>
        <v>0</v>
      </c>
      <c r="E17" s="575">
        <f>VLOOKUP(A2,INITIAL,139,FALSE)</f>
        <v>0</v>
      </c>
      <c r="F17" s="320">
        <f t="shared" si="0"/>
        <v>0</v>
      </c>
    </row>
    <row r="18" spans="1:214" ht="20.100000000000001" customHeight="1" thickBot="1" x14ac:dyDescent="0.25">
      <c r="A18" s="350" t="s">
        <v>669</v>
      </c>
      <c r="B18" s="351"/>
      <c r="C18" s="761">
        <f t="shared" ref="C18:E18" si="1">SUM(C8:C17)</f>
        <v>0</v>
      </c>
      <c r="D18" s="762">
        <f t="shared" si="1"/>
        <v>0</v>
      </c>
      <c r="E18" s="576">
        <f t="shared" si="1"/>
        <v>0</v>
      </c>
      <c r="F18" s="321">
        <f t="shared" ref="F18" si="2">SUM(F8:F17)</f>
        <v>0</v>
      </c>
    </row>
    <row r="19" spans="1:214" ht="20.100000000000001" customHeight="1" thickTop="1" thickBot="1" x14ac:dyDescent="0.25">
      <c r="A19" s="352" t="s">
        <v>670</v>
      </c>
      <c r="B19" s="351"/>
      <c r="C19" s="763">
        <f t="shared" ref="C19:D19" si="3">(C8*$B$21)+(C9*$B$22)+(C10*$B$23)+(C11*$B$24)+(C12*$B$25)+(C13*$B$26)+(C14*$B$27)+(C15*$B$28)+(C16*$B$29)+(C17*$B$30)</f>
        <v>0</v>
      </c>
      <c r="D19" s="764">
        <f t="shared" si="3"/>
        <v>0</v>
      </c>
      <c r="E19" s="577">
        <f t="shared" ref="E19:F19" si="4">(E8*$B$21)+(E9*$B$22)+(E10*$B$23)+(E11*$B$24)+(E12*$B$25)+(E13*$B$26)+(E14*$B$27)+(E15*$B$28)+(E16*$B$29)+(E17*$B$30)</f>
        <v>0</v>
      </c>
      <c r="F19" s="322">
        <f t="shared" si="4"/>
        <v>0</v>
      </c>
    </row>
    <row r="20" spans="1:214" s="273" customFormat="1" ht="20.100000000000001" customHeight="1" thickTop="1" x14ac:dyDescent="0.2">
      <c r="A20" s="371" t="s">
        <v>497</v>
      </c>
      <c r="B20" s="323"/>
      <c r="C20" s="765"/>
      <c r="D20" s="766"/>
      <c r="E20" s="578"/>
      <c r="F20" s="324"/>
      <c r="G20" s="271"/>
      <c r="H20" s="271"/>
      <c r="I20" s="271"/>
      <c r="J20" s="271"/>
      <c r="K20" s="271"/>
      <c r="L20" s="271"/>
      <c r="M20" s="271"/>
      <c r="N20" s="271"/>
      <c r="O20" s="271"/>
      <c r="P20" s="271"/>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72"/>
      <c r="FV20" s="272"/>
      <c r="FW20" s="272"/>
      <c r="FX20" s="272"/>
      <c r="FY20" s="272"/>
      <c r="FZ20" s="272"/>
      <c r="GA20" s="272"/>
      <c r="GB20" s="272"/>
      <c r="GC20" s="272"/>
      <c r="GD20" s="272"/>
      <c r="GE20" s="272"/>
      <c r="GF20" s="272"/>
      <c r="GG20" s="272"/>
      <c r="GH20" s="272"/>
      <c r="GI20" s="272"/>
      <c r="GJ20" s="272"/>
      <c r="GK20" s="272"/>
      <c r="GL20" s="272"/>
      <c r="GM20" s="272"/>
      <c r="GN20" s="272"/>
      <c r="GO20" s="272"/>
      <c r="GP20" s="272"/>
      <c r="GQ20" s="272"/>
      <c r="GR20" s="272"/>
      <c r="GS20" s="272"/>
      <c r="GT20" s="272"/>
      <c r="GU20" s="272"/>
      <c r="GV20" s="272"/>
      <c r="GW20" s="272"/>
      <c r="GX20" s="272"/>
      <c r="GY20" s="272"/>
      <c r="GZ20" s="272"/>
      <c r="HA20" s="272"/>
      <c r="HB20" s="272"/>
      <c r="HC20" s="272"/>
      <c r="HD20" s="272"/>
      <c r="HE20" s="272"/>
      <c r="HF20" s="272"/>
    </row>
    <row r="21" spans="1:214" x14ac:dyDescent="0.2">
      <c r="A21" s="347" t="s">
        <v>620</v>
      </c>
      <c r="B21" s="348">
        <v>5</v>
      </c>
      <c r="C21" s="756">
        <f>VLOOKUP(Estimates!B1,JULYINT,119,FALSE)</f>
        <v>0</v>
      </c>
      <c r="D21" s="757">
        <f>(Estimates!B30*Estimates!$B$4*1/6)/6</f>
        <v>0</v>
      </c>
      <c r="E21" s="575">
        <v>0</v>
      </c>
      <c r="F21" s="320">
        <f>E21</f>
        <v>0</v>
      </c>
    </row>
    <row r="22" spans="1:214" x14ac:dyDescent="0.2">
      <c r="A22" s="347" t="s">
        <v>621</v>
      </c>
      <c r="B22" s="348">
        <v>3</v>
      </c>
      <c r="C22" s="756">
        <f>VLOOKUP(Estimates!B1,JULYINT,120,FALSE)</f>
        <v>0</v>
      </c>
      <c r="D22" s="757">
        <f>(Estimates!B31*Estimates!$B$4*4.5/6)/6</f>
        <v>0</v>
      </c>
      <c r="E22" s="575">
        <v>0</v>
      </c>
      <c r="F22" s="320">
        <f t="shared" ref="F22:F30" si="5">E22</f>
        <v>0</v>
      </c>
    </row>
    <row r="23" spans="1:214" x14ac:dyDescent="0.2">
      <c r="A23" s="347" t="s">
        <v>622</v>
      </c>
      <c r="B23" s="348">
        <v>5</v>
      </c>
      <c r="C23" s="756">
        <f>VLOOKUP(Estimates!B1,JULYINT,126,FALSE)</f>
        <v>0</v>
      </c>
      <c r="D23" s="757">
        <f>(Estimates!B32*Estimates!$B$4*0.25/6)/6</f>
        <v>0</v>
      </c>
      <c r="E23" s="575">
        <v>0</v>
      </c>
      <c r="F23" s="320">
        <f t="shared" si="5"/>
        <v>0</v>
      </c>
    </row>
    <row r="24" spans="1:214" x14ac:dyDescent="0.2">
      <c r="A24" s="347" t="s">
        <v>673</v>
      </c>
      <c r="B24" s="348">
        <v>3</v>
      </c>
      <c r="C24" s="756">
        <f>VLOOKUP(Estimates!B1,JULYINT,123,FALSE)</f>
        <v>0</v>
      </c>
      <c r="D24" s="757">
        <f>(Estimates!B33*Estimates!$B$4*2.859/6)/6</f>
        <v>0</v>
      </c>
      <c r="E24" s="575">
        <v>0</v>
      </c>
      <c r="F24" s="320">
        <f t="shared" si="5"/>
        <v>0</v>
      </c>
    </row>
    <row r="25" spans="1:214" x14ac:dyDescent="0.2">
      <c r="A25" s="347" t="s">
        <v>674</v>
      </c>
      <c r="B25" s="348">
        <v>3</v>
      </c>
      <c r="C25" s="756">
        <f>VLOOKUP(Estimates!B1,JULYINT,124,FALSE)</f>
        <v>0</v>
      </c>
      <c r="D25" s="757">
        <f>(Estimates!B34*Estimates!$B$4*2.859/6)/6</f>
        <v>0</v>
      </c>
      <c r="E25" s="575">
        <v>0</v>
      </c>
      <c r="F25" s="320">
        <f t="shared" si="5"/>
        <v>0</v>
      </c>
    </row>
    <row r="26" spans="1:214" x14ac:dyDescent="0.2">
      <c r="A26" s="347" t="s">
        <v>675</v>
      </c>
      <c r="B26" s="348">
        <v>3</v>
      </c>
      <c r="C26" s="756">
        <f>VLOOKUP(Estimates!B1,JULYINT,125,FALSE)</f>
        <v>0</v>
      </c>
      <c r="D26" s="757">
        <f>(Estimates!B35*Estimates!$B$4*2.859/6)/6</f>
        <v>0</v>
      </c>
      <c r="E26" s="575">
        <v>0</v>
      </c>
      <c r="F26" s="320">
        <f t="shared" si="5"/>
        <v>0</v>
      </c>
    </row>
    <row r="27" spans="1:214" x14ac:dyDescent="0.2">
      <c r="A27" s="347" t="s">
        <v>676</v>
      </c>
      <c r="B27" s="348">
        <v>2.7</v>
      </c>
      <c r="C27" s="756">
        <f>VLOOKUP(Estimates!B1,JULYINT,121,FALSE)</f>
        <v>0</v>
      </c>
      <c r="D27" s="757">
        <f>(Estimates!B36*Estimates!$B$4*4.25/6)/6</f>
        <v>0</v>
      </c>
      <c r="E27" s="575">
        <v>0</v>
      </c>
      <c r="F27" s="320">
        <f t="shared" si="5"/>
        <v>0</v>
      </c>
    </row>
    <row r="28" spans="1:214" x14ac:dyDescent="0.2">
      <c r="A28" s="347" t="s">
        <v>623</v>
      </c>
      <c r="B28" s="348">
        <v>2.2999999999999998</v>
      </c>
      <c r="C28" s="756">
        <f>VLOOKUP(Estimates!B1,JULYINT,128,FALSE)</f>
        <v>0</v>
      </c>
      <c r="D28" s="757">
        <f>(Estimates!B37*Estimates!$B$4*5.5/6)/6</f>
        <v>0</v>
      </c>
      <c r="E28" s="575">
        <v>0</v>
      </c>
      <c r="F28" s="320">
        <f t="shared" si="5"/>
        <v>0</v>
      </c>
    </row>
    <row r="29" spans="1:214" x14ac:dyDescent="0.2">
      <c r="A29" s="347" t="s">
        <v>677</v>
      </c>
      <c r="B29" s="348">
        <v>2.8</v>
      </c>
      <c r="C29" s="756">
        <f>VLOOKUP(Estimates!B1,JULYINT,127,FALSE)</f>
        <v>0</v>
      </c>
      <c r="D29" s="757">
        <f>(Estimates!B38*Estimates!$B$4*5.5/6)/6</f>
        <v>0</v>
      </c>
      <c r="E29" s="575">
        <v>0</v>
      </c>
      <c r="F29" s="320">
        <f t="shared" si="5"/>
        <v>0</v>
      </c>
    </row>
    <row r="30" spans="1:214" x14ac:dyDescent="0.2">
      <c r="A30" s="347" t="s">
        <v>624</v>
      </c>
      <c r="B30" s="348">
        <v>4</v>
      </c>
      <c r="C30" s="756">
        <f>VLOOKUP(Estimates!B1,JULYINT,122,FALSE)</f>
        <v>0</v>
      </c>
      <c r="D30" s="757">
        <f>(Estimates!B39*Estimates!$B$4*5.5/6)/6</f>
        <v>0</v>
      </c>
      <c r="E30" s="575">
        <v>0</v>
      </c>
      <c r="F30" s="320">
        <f t="shared" si="5"/>
        <v>0</v>
      </c>
    </row>
    <row r="31" spans="1:214" ht="20.100000000000001" customHeight="1" thickBot="1" x14ac:dyDescent="0.25">
      <c r="A31" s="350" t="s">
        <v>671</v>
      </c>
      <c r="B31" s="351"/>
      <c r="C31" s="767">
        <f t="shared" ref="C31:D31" si="6">SUM(C21:C30)</f>
        <v>0</v>
      </c>
      <c r="D31" s="762">
        <f t="shared" si="6"/>
        <v>0</v>
      </c>
      <c r="E31" s="576">
        <f t="shared" ref="E31:F31" si="7">SUM(E21:E30)</f>
        <v>0</v>
      </c>
      <c r="F31" s="321">
        <f t="shared" si="7"/>
        <v>0</v>
      </c>
    </row>
    <row r="32" spans="1:214" ht="20.100000000000001" customHeight="1" thickTop="1" thickBot="1" x14ac:dyDescent="0.25">
      <c r="A32" s="352" t="s">
        <v>672</v>
      </c>
      <c r="B32" s="351"/>
      <c r="C32" s="768">
        <f t="shared" ref="C32:D32" si="8">(C21*$B$21)+(C22*$B$22)+(C23*$B$23)+(C24*$B$24)+(C25*$B$25)+(C26*$B$26)+(C27*$B$27)+(C28*$B$28)+(C29*$B$29)+(C30*$B$30)</f>
        <v>0</v>
      </c>
      <c r="D32" s="769">
        <f t="shared" si="8"/>
        <v>0</v>
      </c>
      <c r="E32" s="579">
        <f t="shared" ref="E32:F32" si="9">(E21*$B$21)+(E22*$B$22)+(E23*$B$23)+(E24*$B$24)+(E25*$B$25)+(E26*$B$26)+(E27*$B$27)+(E28*$B$28)+(E29*$B$29)+(E30*$B$30)</f>
        <v>0</v>
      </c>
      <c r="F32" s="325">
        <f t="shared" si="9"/>
        <v>0</v>
      </c>
    </row>
    <row r="33" spans="1:214" s="273" customFormat="1" ht="20.100000000000001" customHeight="1" thickTop="1" x14ac:dyDescent="0.2">
      <c r="A33" s="412" t="s">
        <v>824</v>
      </c>
      <c r="B33" s="353" t="s">
        <v>712</v>
      </c>
      <c r="C33" s="770"/>
      <c r="D33" s="771"/>
      <c r="E33" s="580"/>
      <c r="F33" s="326"/>
      <c r="G33" s="271"/>
      <c r="H33" s="271"/>
      <c r="I33" s="271"/>
      <c r="J33" s="271"/>
      <c r="K33" s="271"/>
      <c r="L33" s="271"/>
      <c r="M33" s="271"/>
      <c r="N33" s="271"/>
      <c r="O33" s="271"/>
      <c r="P33" s="271"/>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row>
    <row r="34" spans="1:214" ht="20.100000000000001" customHeight="1" x14ac:dyDescent="0.2">
      <c r="A34" s="357" t="s">
        <v>678</v>
      </c>
      <c r="B34" s="354">
        <v>0.1</v>
      </c>
      <c r="C34" s="756">
        <f>VLOOKUP(Estimates!B1,JULYINT,21,FALSE)</f>
        <v>0</v>
      </c>
      <c r="D34" s="757">
        <f>Estimates!B13*Estimates!$B$4</f>
        <v>0</v>
      </c>
      <c r="E34" s="575">
        <f>VLOOKUP(A2,INITIAL,21,FALSE)</f>
        <v>0</v>
      </c>
      <c r="F34" s="320">
        <f>E34</f>
        <v>0</v>
      </c>
    </row>
    <row r="35" spans="1:214" ht="20.100000000000001" customHeight="1" x14ac:dyDescent="0.2">
      <c r="A35" s="357" t="s">
        <v>679</v>
      </c>
      <c r="B35" s="354">
        <v>0.15</v>
      </c>
      <c r="C35" s="756">
        <v>0</v>
      </c>
      <c r="D35" s="757">
        <f>Estimates!B14*Estimates!$B$4</f>
        <v>0</v>
      </c>
      <c r="E35" s="575">
        <f>VLOOKUP(A2,INITIAL,238,FALSE)</f>
        <v>0</v>
      </c>
      <c r="F35" s="320">
        <f t="shared" ref="F35:F36" si="10">E35</f>
        <v>0</v>
      </c>
    </row>
    <row r="36" spans="1:214" ht="20.100000000000001" customHeight="1" x14ac:dyDescent="0.2">
      <c r="A36" s="357" t="s">
        <v>680</v>
      </c>
      <c r="B36" s="355">
        <v>0.05</v>
      </c>
      <c r="C36" s="756">
        <v>0</v>
      </c>
      <c r="D36" s="757">
        <f>Estimates!B15*Estimates!$B$4</f>
        <v>0</v>
      </c>
      <c r="E36" s="575">
        <f>VLOOKUP(A2,INITIAL,239,FALSE)</f>
        <v>0</v>
      </c>
      <c r="F36" s="320">
        <f t="shared" si="10"/>
        <v>0</v>
      </c>
    </row>
    <row r="37" spans="1:214" ht="20.100000000000001" customHeight="1" thickBot="1" x14ac:dyDescent="0.25">
      <c r="A37" s="356" t="s">
        <v>821</v>
      </c>
      <c r="B37" s="351"/>
      <c r="C37" s="761">
        <f>(C34*$B$34)+(C35*$B$35)+(C36*$B$36)</f>
        <v>0</v>
      </c>
      <c r="D37" s="762">
        <f>(D34*$B$34)+(D35*$B$35)+(D36*$B$36)</f>
        <v>0</v>
      </c>
      <c r="E37" s="576">
        <f>(E34*$B$34)+(E35*$B$35)+(E36*$B$36)</f>
        <v>0</v>
      </c>
      <c r="F37" s="321">
        <f>(F34*$B$34)+(F35*$B$35)+(F36*$B$36)</f>
        <v>0</v>
      </c>
    </row>
    <row r="38" spans="1:214" ht="20.100000000000001" customHeight="1" thickTop="1" x14ac:dyDescent="0.2">
      <c r="A38" s="357" t="s">
        <v>610</v>
      </c>
      <c r="B38" s="358">
        <v>1.1499999999999999</v>
      </c>
      <c r="C38" s="772">
        <f>VLOOKUP(Estimates!B1,JULYINT,132,FALSE)</f>
        <v>0</v>
      </c>
      <c r="D38" s="757">
        <f>Estimates!B27*Estimates!B4</f>
        <v>0</v>
      </c>
      <c r="E38" s="575">
        <f>VLOOKUP(A2,INITIAL,132,FALSE)</f>
        <v>0</v>
      </c>
      <c r="F38" s="320">
        <f>E38</f>
        <v>0</v>
      </c>
    </row>
    <row r="39" spans="1:214" ht="20.100000000000001" customHeight="1" x14ac:dyDescent="0.2">
      <c r="A39" s="347" t="s">
        <v>611</v>
      </c>
      <c r="B39" s="359">
        <v>1.35</v>
      </c>
      <c r="C39" s="756">
        <f>VLOOKUP(Estimates!B1,JULYINT,185,FALSE)</f>
        <v>0</v>
      </c>
      <c r="D39" s="757">
        <f>(Estimates!$B$42*Estimates!$B$4*0.17)+(Estimates!$B$43*Estimates!$B$4*0.33)+(Estimates!$B$44*Estimates!$B$4*0.5)+(Estimates!$B$45*Estimates!$B$4*0.67)+(Estimates!$B$46*Estimates!$B$4*0.83)+(Estimates!$B$47*Estimates!$B$4*1)</f>
        <v>0</v>
      </c>
      <c r="E39" s="575">
        <f>VLOOKUP(A2,INITIAL,185,FALSE)</f>
        <v>0</v>
      </c>
      <c r="F39" s="320">
        <f t="shared" ref="F39:F40" si="11">E39</f>
        <v>0</v>
      </c>
    </row>
    <row r="40" spans="1:214" ht="20.100000000000001" customHeight="1" x14ac:dyDescent="0.2">
      <c r="A40" s="347" t="s">
        <v>612</v>
      </c>
      <c r="B40" s="360">
        <v>50</v>
      </c>
      <c r="C40" s="756">
        <f>VLOOKUP(Estimates!B1,JULYINT,182,FALSE)</f>
        <v>0</v>
      </c>
      <c r="D40" s="757">
        <f>Estimates!B48</f>
        <v>0</v>
      </c>
      <c r="E40" s="575">
        <f>VLOOKUP(A2,INITIAL,182,FALSE)</f>
        <v>0</v>
      </c>
      <c r="F40" s="320">
        <f t="shared" si="11"/>
        <v>0</v>
      </c>
    </row>
    <row r="41" spans="1:214" s="276" customFormat="1" ht="20.100000000000001" customHeight="1" thickBot="1" x14ac:dyDescent="0.25">
      <c r="A41" s="356" t="s">
        <v>492</v>
      </c>
      <c r="B41" s="351"/>
      <c r="C41" s="761">
        <f t="shared" ref="C41:F41" si="12">C6-C18-C39</f>
        <v>0</v>
      </c>
      <c r="D41" s="762">
        <f t="shared" si="12"/>
        <v>0</v>
      </c>
      <c r="E41" s="576">
        <f t="shared" si="12"/>
        <v>0</v>
      </c>
      <c r="F41" s="321">
        <f t="shared" si="12"/>
        <v>0</v>
      </c>
      <c r="G41" s="274"/>
      <c r="H41" s="274"/>
      <c r="I41" s="274"/>
      <c r="J41" s="274"/>
      <c r="K41" s="274"/>
      <c r="L41" s="274"/>
      <c r="M41" s="274"/>
      <c r="N41" s="274"/>
      <c r="O41" s="274"/>
      <c r="P41" s="274"/>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275"/>
      <c r="DG41" s="275"/>
      <c r="DH41" s="275"/>
      <c r="DI41" s="275"/>
      <c r="DJ41" s="275"/>
      <c r="DK41" s="275"/>
      <c r="DL41" s="275"/>
      <c r="DM41" s="275"/>
      <c r="DN41" s="275"/>
      <c r="DO41" s="275"/>
      <c r="DP41" s="275"/>
      <c r="DQ41" s="275"/>
      <c r="DR41" s="275"/>
      <c r="DS41" s="275"/>
      <c r="DT41" s="275"/>
      <c r="DU41" s="275"/>
      <c r="DV41" s="275"/>
      <c r="DW41" s="275"/>
      <c r="DX41" s="275"/>
      <c r="DY41" s="275"/>
      <c r="DZ41" s="275"/>
      <c r="EA41" s="275"/>
      <c r="EB41" s="275"/>
      <c r="EC41" s="275"/>
      <c r="ED41" s="275"/>
      <c r="EE41" s="275"/>
      <c r="EF41" s="275"/>
      <c r="EG41" s="275"/>
      <c r="EH41" s="275"/>
      <c r="EI41" s="275"/>
      <c r="EJ41" s="275"/>
      <c r="EK41" s="275"/>
      <c r="EL41" s="275"/>
      <c r="EM41" s="275"/>
      <c r="EN41" s="275"/>
      <c r="EO41" s="275"/>
      <c r="EP41" s="275"/>
      <c r="EQ41" s="275"/>
      <c r="ER41" s="275"/>
      <c r="ES41" s="275"/>
      <c r="ET41" s="275"/>
      <c r="EU41" s="275"/>
      <c r="EV41" s="275"/>
      <c r="EW41" s="275"/>
      <c r="EX41" s="275"/>
      <c r="EY41" s="275"/>
      <c r="EZ41" s="275"/>
      <c r="FA41" s="275"/>
      <c r="FB41" s="275"/>
      <c r="FC41" s="275"/>
      <c r="FD41" s="275"/>
      <c r="FE41" s="275"/>
      <c r="FF41" s="275"/>
      <c r="FG41" s="275"/>
      <c r="FH41" s="275"/>
      <c r="FI41" s="275"/>
      <c r="FJ41" s="275"/>
      <c r="FK41" s="275"/>
      <c r="FL41" s="275"/>
      <c r="FM41" s="275"/>
      <c r="FN41" s="275"/>
      <c r="FO41" s="275"/>
      <c r="FP41" s="275"/>
      <c r="FQ41" s="275"/>
      <c r="FR41" s="275"/>
      <c r="FS41" s="275"/>
      <c r="FT41" s="275"/>
      <c r="FU41" s="275"/>
      <c r="FV41" s="275"/>
      <c r="FW41" s="275"/>
      <c r="FX41" s="275"/>
      <c r="FY41" s="275"/>
      <c r="FZ41" s="275"/>
      <c r="GA41" s="275"/>
      <c r="GB41" s="275"/>
      <c r="GC41" s="275"/>
      <c r="GD41" s="275"/>
      <c r="GE41" s="275"/>
      <c r="GF41" s="275"/>
      <c r="GG41" s="275"/>
      <c r="GH41" s="275"/>
      <c r="GI41" s="275"/>
      <c r="GJ41" s="275"/>
      <c r="GK41" s="275"/>
      <c r="GL41" s="275"/>
      <c r="GM41" s="275"/>
      <c r="GN41" s="275"/>
      <c r="GO41" s="275"/>
      <c r="GP41" s="275"/>
      <c r="GQ41" s="275"/>
      <c r="GR41" s="275"/>
      <c r="GS41" s="275"/>
      <c r="GT41" s="275"/>
      <c r="GU41" s="275"/>
      <c r="GV41" s="275"/>
      <c r="GW41" s="275"/>
      <c r="GX41" s="275"/>
      <c r="GY41" s="275"/>
      <c r="GZ41" s="275"/>
      <c r="HA41" s="275"/>
      <c r="HB41" s="275"/>
      <c r="HC41" s="275"/>
      <c r="HD41" s="275"/>
      <c r="HE41" s="275"/>
      <c r="HF41" s="275"/>
    </row>
    <row r="42" spans="1:214" s="278" customFormat="1" ht="20.100000000000001" customHeight="1" thickTop="1" x14ac:dyDescent="0.2">
      <c r="A42" s="357" t="s">
        <v>613</v>
      </c>
      <c r="B42" s="358">
        <v>0.1</v>
      </c>
      <c r="C42" s="760">
        <f>VLOOKUP(Estimates!B1,JULYINT,240,FALSE)</f>
        <v>0</v>
      </c>
      <c r="D42" s="773">
        <f>Estimates!B6</f>
        <v>0</v>
      </c>
      <c r="E42" s="581">
        <f>VLOOKUP(A2,INITIAL,240,FALSE)</f>
        <v>0</v>
      </c>
      <c r="F42" s="327">
        <f>E42</f>
        <v>0</v>
      </c>
      <c r="G42" s="277"/>
      <c r="H42" s="277"/>
      <c r="I42" s="277"/>
      <c r="J42" s="277"/>
      <c r="K42" s="277"/>
      <c r="L42" s="277"/>
      <c r="M42" s="277"/>
      <c r="N42" s="277"/>
      <c r="O42" s="277"/>
      <c r="P42" s="277"/>
    </row>
    <row r="43" spans="1:214" s="273" customFormat="1" ht="20.100000000000001" customHeight="1" x14ac:dyDescent="0.2">
      <c r="A43" s="361" t="s">
        <v>890</v>
      </c>
      <c r="B43" s="362"/>
      <c r="C43" s="774"/>
      <c r="D43" s="775"/>
      <c r="E43" s="582"/>
      <c r="F43" s="336"/>
      <c r="G43" s="271"/>
      <c r="H43" s="271"/>
      <c r="I43" s="271"/>
      <c r="J43" s="271"/>
      <c r="K43" s="271"/>
      <c r="L43" s="271"/>
      <c r="M43" s="271"/>
      <c r="N43" s="271"/>
      <c r="O43" s="271"/>
      <c r="P43" s="271"/>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row>
    <row r="44" spans="1:214" ht="20.100000000000001" customHeight="1" x14ac:dyDescent="0.2">
      <c r="A44" s="357" t="s">
        <v>609</v>
      </c>
      <c r="B44" s="363">
        <v>0.22500000000000001</v>
      </c>
      <c r="C44" s="776">
        <f>Estimates!B51</f>
        <v>0</v>
      </c>
      <c r="D44" s="952">
        <f>C44</f>
        <v>0</v>
      </c>
      <c r="E44" s="951">
        <f>VLOOKUP(A2,INITIAL,231,FALSE)</f>
        <v>0</v>
      </c>
      <c r="F44" s="777">
        <f>E44</f>
        <v>0</v>
      </c>
    </row>
    <row r="45" spans="1:214" ht="20.100000000000001" customHeight="1" x14ac:dyDescent="0.2">
      <c r="A45" s="357" t="s">
        <v>887</v>
      </c>
      <c r="B45" s="363">
        <v>0.23749999999999999</v>
      </c>
      <c r="C45" s="776">
        <f>Estimates!B52</f>
        <v>0</v>
      </c>
      <c r="D45" s="952">
        <f t="shared" ref="D45:D48" si="13">C45</f>
        <v>0</v>
      </c>
      <c r="E45" s="951">
        <f>VLOOKUP(A2,INITIAL,232,FALSE)</f>
        <v>0</v>
      </c>
      <c r="F45" s="777">
        <f t="shared" ref="F45:F48" si="14">E45</f>
        <v>0</v>
      </c>
    </row>
    <row r="46" spans="1:214" ht="20.100000000000001" customHeight="1" x14ac:dyDescent="0.2">
      <c r="A46" s="357" t="s">
        <v>888</v>
      </c>
      <c r="B46" s="363">
        <v>0.25</v>
      </c>
      <c r="C46" s="776">
        <f>Estimates!B53</f>
        <v>0</v>
      </c>
      <c r="D46" s="952">
        <f t="shared" si="13"/>
        <v>0</v>
      </c>
      <c r="E46" s="951">
        <f>VLOOKUP(A2,INITIAL,233,FALSE)</f>
        <v>0</v>
      </c>
      <c r="F46" s="777">
        <f t="shared" si="14"/>
        <v>0</v>
      </c>
    </row>
    <row r="47" spans="1:214" ht="20.100000000000001" customHeight="1" x14ac:dyDescent="0.2">
      <c r="A47" s="357" t="s">
        <v>889</v>
      </c>
      <c r="B47" s="363">
        <v>0.26250000000000001</v>
      </c>
      <c r="C47" s="776">
        <f>Estimates!B54</f>
        <v>0</v>
      </c>
      <c r="D47" s="952">
        <f t="shared" si="13"/>
        <v>0</v>
      </c>
      <c r="E47" s="951">
        <f>VLOOKUP(A2,INITIAL,234,FALSE)</f>
        <v>0</v>
      </c>
      <c r="F47" s="777">
        <f t="shared" si="14"/>
        <v>0</v>
      </c>
    </row>
    <row r="48" spans="1:214" ht="19.5" customHeight="1" x14ac:dyDescent="0.2">
      <c r="A48" s="357" t="s">
        <v>608</v>
      </c>
      <c r="B48" s="364">
        <v>0.27500000000000002</v>
      </c>
      <c r="C48" s="776">
        <f>Estimates!B55</f>
        <v>0</v>
      </c>
      <c r="D48" s="952">
        <f t="shared" si="13"/>
        <v>0</v>
      </c>
      <c r="E48" s="951">
        <f>VLOOKUP(A2,INITIAL,235,FALSE)</f>
        <v>0</v>
      </c>
      <c r="F48" s="777">
        <f t="shared" si="14"/>
        <v>0</v>
      </c>
    </row>
    <row r="49" spans="1:214" ht="20.100000000000001" customHeight="1" thickBot="1" x14ac:dyDescent="0.25">
      <c r="A49" s="356" t="s">
        <v>518</v>
      </c>
      <c r="B49" s="365"/>
      <c r="C49" s="767">
        <f>$B$44*C44+$B$45*$C$45+$B$46*C46+$B$47*C47+$B$48*C48</f>
        <v>0</v>
      </c>
      <c r="D49" s="762">
        <f>$B$44*D44+$B$45*$D$45+$B$46*D46+$B$47*D47+$B$48*D48</f>
        <v>0</v>
      </c>
      <c r="E49" s="576">
        <f t="shared" ref="E49:F49" si="15">$B$44*E44+$B$45*E45+$B$46*E46+$B$47*E47+$B$48*E48</f>
        <v>0</v>
      </c>
      <c r="F49" s="321">
        <f t="shared" si="15"/>
        <v>0</v>
      </c>
    </row>
    <row r="50" spans="1:214" ht="20.100000000000001" customHeight="1" thickTop="1" x14ac:dyDescent="0.2">
      <c r="A50" s="357" t="s">
        <v>607</v>
      </c>
      <c r="B50" s="366">
        <v>2.41</v>
      </c>
      <c r="C50" s="756">
        <f>VLOOKUP(Estimates!B1,JULYINT,93,FALSE)</f>
        <v>0</v>
      </c>
      <c r="D50" s="778">
        <f>Estimates!B11*Estimates!$B$4*0.2936</f>
        <v>0</v>
      </c>
      <c r="E50" s="583">
        <f>VLOOKUP(A2,INITIAL,93,FALSE)</f>
        <v>0</v>
      </c>
      <c r="F50" s="328">
        <f>E50</f>
        <v>0</v>
      </c>
    </row>
    <row r="51" spans="1:214" s="273" customFormat="1" ht="20.100000000000001" customHeight="1" x14ac:dyDescent="0.2">
      <c r="A51" s="424" t="s">
        <v>837</v>
      </c>
      <c r="B51" s="354">
        <v>0.1</v>
      </c>
      <c r="C51" s="779">
        <f>VLOOKUP(Estimates!B1,JULYINT,241,FALSE)</f>
        <v>0</v>
      </c>
      <c r="D51" s="780">
        <f>Estimates!B7*Estimates!$B$4</f>
        <v>0</v>
      </c>
      <c r="E51" s="584">
        <f>VLOOKUP(A2,INITIAL,241,FALSE)</f>
        <v>0</v>
      </c>
      <c r="F51" s="418">
        <f t="shared" ref="F51:F53" si="16">E51</f>
        <v>0</v>
      </c>
      <c r="G51" s="271"/>
      <c r="H51" s="271"/>
      <c r="I51" s="271"/>
      <c r="J51" s="271"/>
      <c r="K51" s="271"/>
      <c r="L51" s="271"/>
      <c r="M51" s="271"/>
      <c r="N51" s="271"/>
      <c r="O51" s="271"/>
      <c r="P51" s="271"/>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c r="DA51" s="272"/>
      <c r="DB51" s="272"/>
      <c r="DC51" s="272"/>
      <c r="DD51" s="272"/>
      <c r="DE51" s="272"/>
      <c r="DF51" s="272"/>
      <c r="DG51" s="272"/>
      <c r="DH51" s="272"/>
      <c r="DI51" s="272"/>
      <c r="DJ51" s="272"/>
      <c r="DK51" s="272"/>
      <c r="DL51" s="272"/>
      <c r="DM51" s="272"/>
      <c r="DN51" s="272"/>
      <c r="DO51" s="272"/>
      <c r="DP51" s="272"/>
      <c r="DQ51" s="272"/>
      <c r="DR51" s="272"/>
      <c r="DS51" s="272"/>
      <c r="DT51" s="272"/>
      <c r="DU51" s="272"/>
      <c r="DV51" s="272"/>
      <c r="DW51" s="272"/>
      <c r="DX51" s="272"/>
      <c r="DY51" s="272"/>
      <c r="DZ51" s="272"/>
      <c r="EA51" s="272"/>
      <c r="EB51" s="272"/>
      <c r="EC51" s="272"/>
      <c r="ED51" s="272"/>
      <c r="EE51" s="272"/>
      <c r="EF51" s="272"/>
      <c r="EG51" s="272"/>
      <c r="EH51" s="272"/>
      <c r="EI51" s="272"/>
      <c r="EJ51" s="272"/>
      <c r="EK51" s="272"/>
      <c r="EL51" s="272"/>
      <c r="EM51" s="272"/>
      <c r="EN51" s="272"/>
      <c r="EO51" s="272"/>
      <c r="EP51" s="272"/>
      <c r="EQ51" s="272"/>
      <c r="ER51" s="272"/>
      <c r="ES51" s="272"/>
      <c r="ET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C51" s="272"/>
      <c r="GD51" s="272"/>
      <c r="GE51" s="272"/>
      <c r="GF51" s="272"/>
      <c r="GG51" s="272"/>
      <c r="GH51" s="272"/>
      <c r="GI51" s="272"/>
      <c r="GJ51" s="272"/>
      <c r="GK51" s="272"/>
      <c r="GL51" s="272"/>
      <c r="GM51" s="272"/>
      <c r="GN51" s="272"/>
      <c r="GO51" s="272"/>
      <c r="GP51" s="272"/>
      <c r="GQ51" s="272"/>
      <c r="GR51" s="272"/>
      <c r="GS51" s="272"/>
      <c r="GT51" s="272"/>
      <c r="GU51" s="272"/>
      <c r="GV51" s="272"/>
      <c r="GW51" s="272"/>
      <c r="GX51" s="272"/>
      <c r="GY51" s="272"/>
      <c r="GZ51" s="272"/>
      <c r="HA51" s="272"/>
      <c r="HB51" s="272"/>
      <c r="HC51" s="272"/>
      <c r="HD51" s="272"/>
      <c r="HE51" s="272"/>
      <c r="HF51" s="272"/>
    </row>
    <row r="52" spans="1:214" s="421" customFormat="1" ht="20.100000000000001" customHeight="1" x14ac:dyDescent="0.2">
      <c r="A52" s="425" t="s">
        <v>825</v>
      </c>
      <c r="B52" s="422">
        <v>0.2</v>
      </c>
      <c r="C52" s="781">
        <f>VLOOKUP(Estimates!B1,JULYINT,237,FALSE)</f>
        <v>0</v>
      </c>
      <c r="D52" s="782">
        <f>Estimates!B10</f>
        <v>0</v>
      </c>
      <c r="E52" s="585">
        <f>VLOOKUP(A2,INITIAL,237,FALSE)</f>
        <v>0</v>
      </c>
      <c r="F52" s="423">
        <f>E52</f>
        <v>0</v>
      </c>
      <c r="G52" s="419"/>
      <c r="H52" s="419"/>
      <c r="I52" s="419"/>
      <c r="J52" s="419"/>
      <c r="K52" s="419"/>
      <c r="L52" s="419"/>
      <c r="M52" s="419"/>
      <c r="N52" s="419"/>
      <c r="O52" s="419"/>
      <c r="P52" s="419"/>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420"/>
      <c r="EQ52" s="420"/>
      <c r="ER52" s="420"/>
      <c r="ES52" s="420"/>
      <c r="ET52" s="420"/>
      <c r="EU52" s="420"/>
      <c r="EV52" s="420"/>
      <c r="EW52" s="420"/>
      <c r="EX52" s="420"/>
      <c r="EY52" s="420"/>
      <c r="EZ52" s="420"/>
      <c r="FA52" s="420"/>
      <c r="FB52" s="420"/>
      <c r="FC52" s="420"/>
      <c r="FD52" s="420"/>
      <c r="FE52" s="420"/>
      <c r="FF52" s="420"/>
      <c r="FG52" s="420"/>
      <c r="FH52" s="420"/>
      <c r="FI52" s="420"/>
      <c r="FJ52" s="420"/>
      <c r="FK52" s="420"/>
      <c r="FL52" s="420"/>
      <c r="FM52" s="420"/>
      <c r="FN52" s="420"/>
      <c r="FO52" s="420"/>
      <c r="FP52" s="420"/>
      <c r="FQ52" s="420"/>
      <c r="FR52" s="420"/>
      <c r="FS52" s="420"/>
      <c r="FT52" s="420"/>
      <c r="FU52" s="420"/>
      <c r="FV52" s="420"/>
      <c r="FW52" s="420"/>
      <c r="FX52" s="420"/>
      <c r="FY52" s="420"/>
      <c r="FZ52" s="420"/>
      <c r="GA52" s="420"/>
      <c r="GB52" s="420"/>
      <c r="GC52" s="420"/>
      <c r="GD52" s="420"/>
      <c r="GE52" s="420"/>
      <c r="GF52" s="420"/>
      <c r="GG52" s="420"/>
      <c r="GH52" s="420"/>
      <c r="GI52" s="420"/>
      <c r="GJ52" s="420"/>
      <c r="GK52" s="420"/>
      <c r="GL52" s="420"/>
      <c r="GM52" s="420"/>
      <c r="GN52" s="420"/>
      <c r="GO52" s="420"/>
      <c r="GP52" s="420"/>
      <c r="GQ52" s="420"/>
      <c r="GR52" s="420"/>
      <c r="GS52" s="420"/>
      <c r="GT52" s="420"/>
      <c r="GU52" s="420"/>
      <c r="GV52" s="420"/>
      <c r="GW52" s="420"/>
      <c r="GX52" s="420"/>
      <c r="GY52" s="420"/>
      <c r="GZ52" s="420"/>
      <c r="HA52" s="420"/>
      <c r="HB52" s="420"/>
      <c r="HC52" s="420"/>
      <c r="HD52" s="420"/>
      <c r="HE52" s="420"/>
      <c r="HF52" s="420"/>
    </row>
    <row r="53" spans="1:214" ht="20.100000000000001" customHeight="1" x14ac:dyDescent="0.2">
      <c r="A53" s="357" t="s">
        <v>807</v>
      </c>
      <c r="B53" s="367">
        <v>275</v>
      </c>
      <c r="C53" s="758">
        <f>VLOOKUP(Estimates!B1,JULYINT,242,FALSE)</f>
        <v>0</v>
      </c>
      <c r="D53" s="783">
        <f>(Estimates!B8*Estimates!B4)+(Estimates!B9*Estimates!B4)</f>
        <v>0</v>
      </c>
      <c r="E53" s="586">
        <f>VLOOKUP(A2,INITIAL,242,FALSE)</f>
        <v>0</v>
      </c>
      <c r="F53" s="320">
        <f t="shared" si="16"/>
        <v>0</v>
      </c>
    </row>
    <row r="54" spans="1:214" ht="20.100000000000001" customHeight="1" thickBot="1" x14ac:dyDescent="0.25">
      <c r="A54" s="368" t="s">
        <v>760</v>
      </c>
      <c r="B54" s="351"/>
      <c r="C54" s="784">
        <f>ROUND((C108-C102-C103-C104-C105-C106-C107-C76)/C59,3)</f>
        <v>0</v>
      </c>
      <c r="D54" s="785">
        <f t="shared" ref="D54:F54" si="17">ROUND((D108-D102-D103-D104-D105-D106-D107-D76)/D59,3)</f>
        <v>0</v>
      </c>
      <c r="E54" s="587">
        <f>ROUND((E108-E102-E103-E104-E105-E106-E107-E76)/E59,3)</f>
        <v>0</v>
      </c>
      <c r="F54" s="329">
        <f t="shared" si="17"/>
        <v>0</v>
      </c>
    </row>
    <row r="55" spans="1:214" s="281" customFormat="1" ht="20.100000000000001" customHeight="1" thickTop="1" thickBot="1" x14ac:dyDescent="0.25">
      <c r="A55" s="330" t="s">
        <v>625</v>
      </c>
      <c r="B55" s="330"/>
      <c r="C55" s="774"/>
      <c r="D55" s="775"/>
      <c r="E55" s="588"/>
      <c r="F55" s="336"/>
      <c r="G55" s="279"/>
      <c r="H55" s="271"/>
      <c r="I55" s="279"/>
      <c r="J55" s="279"/>
      <c r="K55" s="279"/>
      <c r="L55" s="279"/>
      <c r="M55" s="279"/>
      <c r="N55" s="279"/>
      <c r="O55" s="279"/>
      <c r="P55" s="279"/>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c r="DM55" s="280"/>
      <c r="DN55" s="280"/>
      <c r="DO55" s="280"/>
      <c r="DP55" s="280"/>
      <c r="DQ55" s="280"/>
      <c r="DR55" s="280"/>
      <c r="DS55" s="280"/>
      <c r="DT55" s="280"/>
      <c r="DU55" s="280"/>
      <c r="DV55" s="280"/>
      <c r="DW55" s="280"/>
      <c r="DX55" s="280"/>
      <c r="DY55" s="280"/>
      <c r="DZ55" s="280"/>
      <c r="EA55" s="280"/>
      <c r="EB55" s="280"/>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G55" s="280"/>
      <c r="FH55" s="280"/>
      <c r="FI55" s="280"/>
      <c r="FJ55" s="280"/>
      <c r="FK55" s="280"/>
      <c r="FL55" s="280"/>
      <c r="FM55" s="280"/>
      <c r="FN55" s="280"/>
      <c r="FO55" s="280"/>
      <c r="FP55" s="280"/>
      <c r="FQ55" s="280"/>
      <c r="FR55" s="280"/>
      <c r="FS55" s="280"/>
      <c r="FT55" s="280"/>
      <c r="FU55" s="280"/>
      <c r="FV55" s="280"/>
      <c r="FW55" s="280"/>
      <c r="FX55" s="280"/>
      <c r="FY55" s="280"/>
      <c r="FZ55" s="280"/>
      <c r="GA55" s="280"/>
      <c r="GB55" s="280"/>
      <c r="GC55" s="280"/>
      <c r="GD55" s="280"/>
      <c r="GE55" s="280"/>
      <c r="GF55" s="280"/>
      <c r="GG55" s="280"/>
      <c r="GH55" s="280"/>
      <c r="GI55" s="280"/>
      <c r="GJ55" s="280"/>
      <c r="GK55" s="280"/>
      <c r="GL55" s="280"/>
      <c r="GM55" s="280"/>
      <c r="GN55" s="280"/>
      <c r="GO55" s="280"/>
      <c r="GP55" s="280"/>
      <c r="GQ55" s="280"/>
      <c r="GR55" s="280"/>
      <c r="GS55" s="280"/>
      <c r="GT55" s="280"/>
      <c r="GU55" s="280"/>
      <c r="GV55" s="280"/>
      <c r="GW55" s="280"/>
      <c r="GX55" s="280"/>
      <c r="GY55" s="280"/>
      <c r="GZ55" s="280"/>
      <c r="HA55" s="280"/>
      <c r="HB55" s="280"/>
      <c r="HC55" s="280"/>
      <c r="HD55" s="280"/>
      <c r="HE55" s="280"/>
      <c r="HF55" s="280"/>
    </row>
    <row r="56" spans="1:214" ht="20.100000000000001" customHeight="1" thickBot="1" x14ac:dyDescent="0.25">
      <c r="A56" s="357" t="s">
        <v>682</v>
      </c>
      <c r="B56" s="369"/>
      <c r="C56" s="786">
        <f>VLOOKUP(Estimates!B1,JULYINT,18,FALSE)</f>
        <v>476.71000000000004</v>
      </c>
      <c r="D56" s="787">
        <f t="shared" ref="D56:F60" si="18">C56</f>
        <v>476.71000000000004</v>
      </c>
      <c r="E56" s="608">
        <f>VLOOKUP(A2,Initial!B:JM,18,FALSE)</f>
        <v>411.57400000000001</v>
      </c>
      <c r="F56" s="618">
        <f t="shared" si="18"/>
        <v>411.57400000000001</v>
      </c>
      <c r="H56" s="271"/>
    </row>
    <row r="57" spans="1:214" ht="20.100000000000001" customHeight="1" x14ac:dyDescent="0.2">
      <c r="A57" s="357" t="s">
        <v>822</v>
      </c>
      <c r="B57" s="369"/>
      <c r="C57" s="788">
        <f>VLOOKUP(Estimates!B1,JULYINT,15,FALSE)</f>
        <v>0</v>
      </c>
      <c r="D57" s="789">
        <f t="shared" ref="D57:D66" si="19">C57</f>
        <v>0</v>
      </c>
      <c r="E57" s="615">
        <f>VLOOKUP(A2,Initial!B:JM,15,FALSE)</f>
        <v>0</v>
      </c>
      <c r="F57" s="616">
        <f t="shared" ref="E57:F66" si="20">E57</f>
        <v>0</v>
      </c>
      <c r="H57" s="271"/>
    </row>
    <row r="58" spans="1:214" ht="20.100000000000001" customHeight="1" thickBot="1" x14ac:dyDescent="0.25">
      <c r="A58" s="357" t="s">
        <v>538</v>
      </c>
      <c r="B58" s="369"/>
      <c r="C58" s="790">
        <v>9.7200000000000006</v>
      </c>
      <c r="D58" s="787">
        <f t="shared" si="19"/>
        <v>9.7200000000000006</v>
      </c>
      <c r="E58" s="617">
        <f t="shared" si="18"/>
        <v>9.7200000000000006</v>
      </c>
      <c r="F58" s="618">
        <f t="shared" si="20"/>
        <v>9.7200000000000006</v>
      </c>
      <c r="H58" s="271"/>
    </row>
    <row r="59" spans="1:214" ht="20.100000000000001" customHeight="1" thickBot="1" x14ac:dyDescent="0.25">
      <c r="A59" s="357" t="s">
        <v>683</v>
      </c>
      <c r="B59" s="369"/>
      <c r="C59" s="791">
        <v>6158.777</v>
      </c>
      <c r="D59" s="792">
        <f>C59</f>
        <v>6158.777</v>
      </c>
      <c r="E59" s="609">
        <v>6159.085</v>
      </c>
      <c r="F59" s="630">
        <f>E59</f>
        <v>6159.085</v>
      </c>
      <c r="H59" s="271"/>
    </row>
    <row r="60" spans="1:214" ht="20.100000000000001" customHeight="1" thickBot="1" x14ac:dyDescent="0.25">
      <c r="A60" s="357" t="s">
        <v>684</v>
      </c>
      <c r="B60" s="369"/>
      <c r="C60" s="788">
        <v>1058</v>
      </c>
      <c r="D60" s="789">
        <f t="shared" si="19"/>
        <v>1058</v>
      </c>
      <c r="E60" s="619">
        <f t="shared" si="18"/>
        <v>1058</v>
      </c>
      <c r="F60" s="630">
        <f t="shared" si="20"/>
        <v>1058</v>
      </c>
      <c r="H60" s="271"/>
    </row>
    <row r="61" spans="1:214" ht="20.100000000000001" customHeight="1" thickBot="1" x14ac:dyDescent="0.25">
      <c r="A61" s="357" t="s">
        <v>685</v>
      </c>
      <c r="B61" s="369"/>
      <c r="C61" s="793">
        <f>VLOOKUP(Estimates!B1,JULYINT,162,FALSE)</f>
        <v>5.7111999999999996E-2</v>
      </c>
      <c r="D61" s="787">
        <f t="shared" si="19"/>
        <v>5.7111999999999996E-2</v>
      </c>
      <c r="E61" s="610">
        <f>VLOOKUP(A2,Initial!B:JM,162,FALSE)</f>
        <v>6.4643000000000006E-2</v>
      </c>
      <c r="F61" s="631">
        <f t="shared" si="20"/>
        <v>6.4643000000000006E-2</v>
      </c>
      <c r="H61" s="271"/>
    </row>
    <row r="62" spans="1:214" ht="20.100000000000001" customHeight="1" thickBot="1" x14ac:dyDescent="0.25">
      <c r="A62" s="357" t="s">
        <v>686</v>
      </c>
      <c r="B62" s="369"/>
      <c r="C62" s="793">
        <f>VLOOKUP(Estimates!B1,JULYINT,163,FALSE)</f>
        <v>2.4659E-2</v>
      </c>
      <c r="D62" s="787">
        <f t="shared" si="19"/>
        <v>2.4659E-2</v>
      </c>
      <c r="E62" s="610">
        <f>VLOOKUP(A2,Initial!B:JM,163,FALSE)</f>
        <v>2.6228000000000001E-2</v>
      </c>
      <c r="F62" s="631">
        <f t="shared" si="20"/>
        <v>2.6228000000000001E-2</v>
      </c>
      <c r="H62" s="271"/>
    </row>
    <row r="63" spans="1:214" ht="20.100000000000001" customHeight="1" thickBot="1" x14ac:dyDescent="0.25">
      <c r="A63" s="357" t="s">
        <v>687</v>
      </c>
      <c r="B63" s="369"/>
      <c r="C63" s="793">
        <f>VLOOKUP(Estimates!B1,JULYINT,210,FALSE)</f>
        <v>0</v>
      </c>
      <c r="D63" s="787">
        <v>4.7199999999999999E-2</v>
      </c>
      <c r="E63" s="610">
        <f>VLOOKUP(A2,INITIAL,210,FALSE)</f>
        <v>4.6019999999999998E-2</v>
      </c>
      <c r="F63" s="631">
        <f t="shared" si="20"/>
        <v>4.6019999999999998E-2</v>
      </c>
      <c r="H63" s="271"/>
    </row>
    <row r="64" spans="1:214" ht="20.100000000000001" customHeight="1" thickBot="1" x14ac:dyDescent="0.25">
      <c r="A64" s="357" t="s">
        <v>688</v>
      </c>
      <c r="B64" s="369"/>
      <c r="C64" s="794">
        <v>38.58</v>
      </c>
      <c r="D64" s="795">
        <f t="shared" si="19"/>
        <v>38.58</v>
      </c>
      <c r="E64" s="611">
        <v>39.04</v>
      </c>
      <c r="F64" s="632">
        <f t="shared" si="20"/>
        <v>39.04</v>
      </c>
      <c r="H64" s="271"/>
    </row>
    <row r="65" spans="1:214" ht="20.100000000000001" customHeight="1" x14ac:dyDescent="0.2">
      <c r="A65" s="357" t="s">
        <v>689</v>
      </c>
      <c r="B65" s="369"/>
      <c r="C65" s="794">
        <v>98.56</v>
      </c>
      <c r="D65" s="795">
        <f t="shared" si="19"/>
        <v>98.56</v>
      </c>
      <c r="E65" s="620">
        <f t="shared" si="20"/>
        <v>98.56</v>
      </c>
      <c r="F65" s="621">
        <f t="shared" si="20"/>
        <v>98.56</v>
      </c>
      <c r="H65" s="271"/>
    </row>
    <row r="66" spans="1:214" ht="20.100000000000001" customHeight="1" thickBot="1" x14ac:dyDescent="0.25">
      <c r="A66" s="413" t="s">
        <v>690</v>
      </c>
      <c r="B66" s="370"/>
      <c r="C66" s="796">
        <v>49.28</v>
      </c>
      <c r="D66" s="797">
        <f t="shared" si="19"/>
        <v>49.28</v>
      </c>
      <c r="E66" s="622">
        <f t="shared" si="20"/>
        <v>49.28</v>
      </c>
      <c r="F66" s="623">
        <f t="shared" si="20"/>
        <v>49.28</v>
      </c>
      <c r="H66" s="271"/>
    </row>
    <row r="67" spans="1:214" s="273" customFormat="1" ht="30" customHeight="1" thickTop="1" x14ac:dyDescent="0.2">
      <c r="A67" s="417" t="s">
        <v>516</v>
      </c>
      <c r="B67" s="372"/>
      <c r="C67" s="774"/>
      <c r="D67" s="775"/>
      <c r="E67" s="582"/>
      <c r="F67" s="336"/>
      <c r="G67" s="271"/>
      <c r="H67" s="271"/>
      <c r="I67" s="271"/>
      <c r="J67" s="271"/>
      <c r="K67" s="271"/>
      <c r="L67" s="271"/>
      <c r="M67" s="271"/>
      <c r="N67" s="271"/>
      <c r="O67" s="271"/>
      <c r="P67" s="271"/>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row>
    <row r="68" spans="1:214" s="276" customFormat="1" ht="20.100000000000001" customHeight="1" x14ac:dyDescent="0.2">
      <c r="A68" s="373" t="s">
        <v>774</v>
      </c>
      <c r="B68" s="374"/>
      <c r="C68" s="798">
        <f>(C41*C59)-C79</f>
        <v>0</v>
      </c>
      <c r="D68" s="799">
        <f>(D41*D59)-D79</f>
        <v>0</v>
      </c>
      <c r="E68" s="589">
        <f>(E41*E59)-E79</f>
        <v>0</v>
      </c>
      <c r="F68" s="316">
        <f>(F41*F59)-F79</f>
        <v>0</v>
      </c>
      <c r="G68" s="274"/>
      <c r="H68" s="274"/>
      <c r="I68" s="274"/>
      <c r="J68" s="274"/>
      <c r="K68" s="274"/>
      <c r="L68" s="274"/>
      <c r="M68" s="274"/>
      <c r="N68" s="274"/>
      <c r="O68" s="274"/>
      <c r="P68" s="274"/>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275"/>
      <c r="CK68" s="275"/>
      <c r="CL68" s="275"/>
      <c r="CM68" s="275"/>
      <c r="CN68" s="275"/>
      <c r="CO68" s="275"/>
      <c r="CP68" s="275"/>
      <c r="CQ68" s="275"/>
      <c r="CR68" s="275"/>
      <c r="CS68" s="275"/>
      <c r="CT68" s="275"/>
      <c r="CU68" s="275"/>
      <c r="CV68" s="275"/>
      <c r="CW68" s="275"/>
      <c r="CX68" s="275"/>
      <c r="CY68" s="275"/>
      <c r="CZ68" s="275"/>
      <c r="DA68" s="275"/>
      <c r="DB68" s="275"/>
      <c r="DC68" s="275"/>
      <c r="DD68" s="275"/>
      <c r="DE68" s="275"/>
      <c r="DF68" s="275"/>
      <c r="DG68" s="275"/>
      <c r="DH68" s="275"/>
      <c r="DI68" s="275"/>
      <c r="DJ68" s="275"/>
      <c r="DK68" s="275"/>
      <c r="DL68" s="275"/>
      <c r="DM68" s="275"/>
      <c r="DN68" s="275"/>
      <c r="DO68" s="275"/>
      <c r="DP68" s="275"/>
      <c r="DQ68" s="275"/>
      <c r="DR68" s="275"/>
      <c r="DS68" s="275"/>
      <c r="DT68" s="275"/>
      <c r="DU68" s="275"/>
      <c r="DV68" s="275"/>
      <c r="DW68" s="275"/>
      <c r="DX68" s="275"/>
      <c r="DY68" s="275"/>
      <c r="DZ68" s="275"/>
      <c r="EA68" s="275"/>
      <c r="EB68" s="275"/>
      <c r="EC68" s="275"/>
      <c r="ED68" s="275"/>
      <c r="EE68" s="275"/>
      <c r="EF68" s="275"/>
      <c r="EG68" s="275"/>
      <c r="EH68" s="275"/>
      <c r="EI68" s="275"/>
      <c r="EJ68" s="275"/>
      <c r="EK68" s="275"/>
      <c r="EL68" s="275"/>
      <c r="EM68" s="275"/>
      <c r="EN68" s="275"/>
      <c r="EO68" s="275"/>
      <c r="EP68" s="275"/>
      <c r="EQ68" s="275"/>
      <c r="ER68" s="275"/>
      <c r="ES68" s="275"/>
      <c r="ET68" s="275"/>
      <c r="EU68" s="275"/>
      <c r="EV68" s="275"/>
      <c r="EW68" s="275"/>
      <c r="EX68" s="275"/>
      <c r="EY68" s="275"/>
      <c r="EZ68" s="275"/>
      <c r="FA68" s="275"/>
      <c r="FB68" s="275"/>
      <c r="FC68" s="275"/>
      <c r="FD68" s="275"/>
      <c r="FE68" s="275"/>
      <c r="FF68" s="275"/>
      <c r="FG68" s="275"/>
      <c r="FH68" s="275"/>
      <c r="FI68" s="275"/>
      <c r="FJ68" s="275"/>
      <c r="FK68" s="275"/>
      <c r="FL68" s="275"/>
      <c r="FM68" s="275"/>
      <c r="FN68" s="275"/>
      <c r="FO68" s="275"/>
      <c r="FP68" s="275"/>
      <c r="FQ68" s="275"/>
      <c r="FR68" s="275"/>
      <c r="FS68" s="275"/>
      <c r="FT68" s="275"/>
      <c r="FU68" s="275"/>
      <c r="FV68" s="275"/>
      <c r="FW68" s="275"/>
      <c r="FX68" s="275"/>
      <c r="FY68" s="275"/>
      <c r="FZ68" s="275"/>
      <c r="GA68" s="275"/>
      <c r="GB68" s="275"/>
      <c r="GC68" s="275"/>
      <c r="GD68" s="275"/>
      <c r="GE68" s="275"/>
      <c r="GF68" s="275"/>
      <c r="GG68" s="275"/>
      <c r="GH68" s="275"/>
      <c r="GI68" s="275"/>
      <c r="GJ68" s="275"/>
      <c r="GK68" s="275"/>
      <c r="GL68" s="275"/>
      <c r="GM68" s="275"/>
      <c r="GN68" s="275"/>
      <c r="GO68" s="275"/>
      <c r="GP68" s="275"/>
      <c r="GQ68" s="275"/>
      <c r="GR68" s="275"/>
      <c r="GS68" s="275"/>
      <c r="GT68" s="275"/>
      <c r="GU68" s="275"/>
      <c r="GV68" s="275"/>
      <c r="GW68" s="275"/>
      <c r="GX68" s="275"/>
      <c r="GY68" s="275"/>
      <c r="GZ68" s="275"/>
      <c r="HA68" s="275"/>
      <c r="HB68" s="275"/>
      <c r="HC68" s="275"/>
      <c r="HD68" s="275"/>
      <c r="HE68" s="275"/>
      <c r="HF68" s="275"/>
    </row>
    <row r="69" spans="1:214" s="276" customFormat="1" ht="20.100000000000001" customHeight="1" x14ac:dyDescent="0.2">
      <c r="A69" s="373" t="s">
        <v>723</v>
      </c>
      <c r="B69" s="374"/>
      <c r="C69" s="798">
        <f>C60*C41</f>
        <v>0</v>
      </c>
      <c r="D69" s="799">
        <f>D60*D41</f>
        <v>0</v>
      </c>
      <c r="E69" s="589">
        <f>E60*E41</f>
        <v>0</v>
      </c>
      <c r="F69" s="316">
        <f>F60*F41</f>
        <v>0</v>
      </c>
      <c r="G69" s="274"/>
      <c r="H69" s="274"/>
      <c r="I69" s="274"/>
      <c r="J69" s="274"/>
      <c r="K69" s="274"/>
      <c r="L69" s="274"/>
      <c r="M69" s="274"/>
      <c r="N69" s="274"/>
      <c r="O69" s="274"/>
      <c r="P69" s="274"/>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275"/>
      <c r="CK69" s="275"/>
      <c r="CL69" s="275"/>
      <c r="CM69" s="275"/>
      <c r="CN69" s="275"/>
      <c r="CO69" s="275"/>
      <c r="CP69" s="275"/>
      <c r="CQ69" s="275"/>
      <c r="CR69" s="275"/>
      <c r="CS69" s="275"/>
      <c r="CT69" s="275"/>
      <c r="CU69" s="275"/>
      <c r="CV69" s="275"/>
      <c r="CW69" s="275"/>
      <c r="CX69" s="275"/>
      <c r="CY69" s="275"/>
      <c r="CZ69" s="275"/>
      <c r="DA69" s="275"/>
      <c r="DB69" s="275"/>
      <c r="DC69" s="275"/>
      <c r="DD69" s="275"/>
      <c r="DE69" s="275"/>
      <c r="DF69" s="275"/>
      <c r="DG69" s="275"/>
      <c r="DH69" s="275"/>
      <c r="DI69" s="275"/>
      <c r="DJ69" s="275"/>
      <c r="DK69" s="275"/>
      <c r="DL69" s="275"/>
      <c r="DM69" s="275"/>
      <c r="DN69" s="275"/>
      <c r="DO69" s="275"/>
      <c r="DP69" s="275"/>
      <c r="DQ69" s="275"/>
      <c r="DR69" s="275"/>
      <c r="DS69" s="275"/>
      <c r="DT69" s="275"/>
      <c r="DU69" s="275"/>
      <c r="DV69" s="275"/>
      <c r="DW69" s="275"/>
      <c r="DX69" s="275"/>
      <c r="DY69" s="275"/>
      <c r="DZ69" s="275"/>
      <c r="EA69" s="275"/>
      <c r="EB69" s="275"/>
      <c r="EC69" s="275"/>
      <c r="ED69" s="275"/>
      <c r="EE69" s="275"/>
      <c r="EF69" s="275"/>
      <c r="EG69" s="275"/>
      <c r="EH69" s="275"/>
      <c r="EI69" s="275"/>
      <c r="EJ69" s="275"/>
      <c r="EK69" s="275"/>
      <c r="EL69" s="275"/>
      <c r="EM69" s="275"/>
      <c r="EN69" s="275"/>
      <c r="EO69" s="275"/>
      <c r="EP69" s="275"/>
      <c r="EQ69" s="275"/>
      <c r="ER69" s="275"/>
      <c r="ES69" s="275"/>
      <c r="ET69" s="275"/>
      <c r="EU69" s="275"/>
      <c r="EV69" s="275"/>
      <c r="EW69" s="275"/>
      <c r="EX69" s="275"/>
      <c r="EY69" s="275"/>
      <c r="EZ69" s="275"/>
      <c r="FA69" s="275"/>
      <c r="FB69" s="275"/>
      <c r="FC69" s="275"/>
      <c r="FD69" s="275"/>
      <c r="FE69" s="275"/>
      <c r="FF69" s="275"/>
      <c r="FG69" s="275"/>
      <c r="FH69" s="275"/>
      <c r="FI69" s="275"/>
      <c r="FJ69" s="275"/>
      <c r="FK69" s="275"/>
      <c r="FL69" s="275"/>
      <c r="FM69" s="275"/>
      <c r="FN69" s="275"/>
      <c r="FO69" s="275"/>
      <c r="FP69" s="275"/>
      <c r="FQ69" s="275"/>
      <c r="FR69" s="275"/>
      <c r="FS69" s="275"/>
      <c r="FT69" s="275"/>
      <c r="FU69" s="275"/>
      <c r="FV69" s="275"/>
      <c r="FW69" s="275"/>
      <c r="FX69" s="275"/>
      <c r="FY69" s="275"/>
      <c r="FZ69" s="275"/>
      <c r="GA69" s="275"/>
      <c r="GB69" s="275"/>
      <c r="GC69" s="275"/>
      <c r="GD69" s="275"/>
      <c r="GE69" s="275"/>
      <c r="GF69" s="275"/>
      <c r="GG69" s="275"/>
      <c r="GH69" s="275"/>
      <c r="GI69" s="275"/>
      <c r="GJ69" s="275"/>
      <c r="GK69" s="275"/>
      <c r="GL69" s="275"/>
      <c r="GM69" s="275"/>
      <c r="GN69" s="275"/>
      <c r="GO69" s="275"/>
      <c r="GP69" s="275"/>
      <c r="GQ69" s="275"/>
      <c r="GR69" s="275"/>
      <c r="GS69" s="275"/>
      <c r="GT69" s="275"/>
      <c r="GU69" s="275"/>
      <c r="GV69" s="275"/>
      <c r="GW69" s="275"/>
      <c r="GX69" s="275"/>
      <c r="GY69" s="275"/>
      <c r="GZ69" s="275"/>
      <c r="HA69" s="275"/>
      <c r="HB69" s="275"/>
      <c r="HC69" s="275"/>
      <c r="HD69" s="275"/>
      <c r="HE69" s="275"/>
      <c r="HF69" s="275"/>
    </row>
    <row r="70" spans="1:214" s="308" customFormat="1" ht="20.100000000000001" customHeight="1" x14ac:dyDescent="0.2">
      <c r="A70" s="375" t="s">
        <v>732</v>
      </c>
      <c r="B70" s="376"/>
      <c r="C70" s="800"/>
      <c r="D70" s="801"/>
      <c r="E70" s="590"/>
      <c r="F70" s="315"/>
      <c r="G70" s="306"/>
      <c r="H70" s="306"/>
      <c r="I70" s="306"/>
      <c r="J70" s="306"/>
      <c r="K70" s="306"/>
      <c r="L70" s="306"/>
      <c r="M70" s="306"/>
      <c r="N70" s="306"/>
      <c r="O70" s="306"/>
      <c r="P70" s="306"/>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307"/>
      <c r="AQ70" s="307"/>
      <c r="AR70" s="307"/>
      <c r="AS70" s="307"/>
      <c r="AT70" s="307"/>
      <c r="AU70" s="307"/>
      <c r="AV70" s="307"/>
      <c r="AW70" s="307"/>
      <c r="AX70" s="307"/>
      <c r="AY70" s="307"/>
      <c r="AZ70" s="307"/>
      <c r="BA70" s="307"/>
      <c r="BB70" s="307"/>
      <c r="BC70" s="307"/>
      <c r="BD70" s="307"/>
      <c r="BE70" s="307"/>
      <c r="BF70" s="307"/>
      <c r="BG70" s="307"/>
      <c r="BH70" s="307"/>
      <c r="BI70" s="307"/>
      <c r="BJ70" s="307"/>
      <c r="BK70" s="307"/>
      <c r="BL70" s="307"/>
      <c r="BM70" s="307"/>
      <c r="BN70" s="307"/>
      <c r="BO70" s="307"/>
      <c r="BP70" s="307"/>
      <c r="BQ70" s="307"/>
      <c r="BR70" s="307"/>
      <c r="BS70" s="307"/>
      <c r="BT70" s="307"/>
      <c r="BU70" s="307"/>
      <c r="BV70" s="307"/>
      <c r="BW70" s="307"/>
      <c r="BX70" s="307"/>
      <c r="BY70" s="307"/>
      <c r="BZ70" s="307"/>
      <c r="CA70" s="307"/>
      <c r="CB70" s="307"/>
      <c r="CC70" s="307"/>
      <c r="CD70" s="307"/>
      <c r="CE70" s="307"/>
      <c r="CF70" s="307"/>
      <c r="CG70" s="307"/>
      <c r="CH70" s="307"/>
      <c r="CI70" s="307"/>
      <c r="CJ70" s="307"/>
      <c r="CK70" s="307"/>
      <c r="CL70" s="307"/>
      <c r="CM70" s="307"/>
      <c r="CN70" s="307"/>
      <c r="CO70" s="307"/>
      <c r="CP70" s="307"/>
      <c r="CQ70" s="307"/>
      <c r="CR70" s="307"/>
      <c r="CS70" s="307"/>
      <c r="CT70" s="307"/>
      <c r="CU70" s="307"/>
      <c r="CV70" s="307"/>
      <c r="CW70" s="307"/>
      <c r="CX70" s="307"/>
      <c r="CY70" s="307"/>
      <c r="CZ70" s="307"/>
      <c r="DA70" s="307"/>
      <c r="DB70" s="307"/>
      <c r="DC70" s="307"/>
      <c r="DD70" s="307"/>
      <c r="DE70" s="307"/>
      <c r="DF70" s="307"/>
      <c r="DG70" s="307"/>
      <c r="DH70" s="307"/>
      <c r="DI70" s="307"/>
      <c r="DJ70" s="307"/>
      <c r="DK70" s="307"/>
      <c r="DL70" s="307"/>
      <c r="DM70" s="307"/>
      <c r="DN70" s="307"/>
      <c r="DO70" s="307"/>
      <c r="DP70" s="307"/>
      <c r="DQ70" s="307"/>
      <c r="DR70" s="307"/>
      <c r="DS70" s="307"/>
      <c r="DT70" s="307"/>
      <c r="DU70" s="307"/>
      <c r="DV70" s="307"/>
      <c r="DW70" s="307"/>
      <c r="DX70" s="307"/>
      <c r="DY70" s="307"/>
      <c r="DZ70" s="307"/>
      <c r="EA70" s="307"/>
      <c r="EB70" s="307"/>
      <c r="EC70" s="307"/>
      <c r="ED70" s="307"/>
      <c r="EE70" s="307"/>
      <c r="EF70" s="307"/>
      <c r="EG70" s="307"/>
      <c r="EH70" s="307"/>
      <c r="EI70" s="307"/>
      <c r="EJ70" s="307"/>
      <c r="EK70" s="307"/>
      <c r="EL70" s="307"/>
      <c r="EM70" s="307"/>
      <c r="EN70" s="307"/>
      <c r="EO70" s="307"/>
      <c r="EP70" s="307"/>
      <c r="EQ70" s="307"/>
      <c r="ER70" s="307"/>
      <c r="ES70" s="307"/>
      <c r="ET70" s="307"/>
      <c r="EU70" s="307"/>
      <c r="EV70" s="307"/>
      <c r="EW70" s="307"/>
      <c r="EX70" s="307"/>
      <c r="EY70" s="307"/>
      <c r="EZ70" s="307"/>
      <c r="FA70" s="307"/>
      <c r="FB70" s="307"/>
      <c r="FC70" s="307"/>
      <c r="FD70" s="307"/>
      <c r="FE70" s="307"/>
      <c r="FF70" s="307"/>
      <c r="FG70" s="307"/>
      <c r="FH70" s="307"/>
      <c r="FI70" s="307"/>
      <c r="FJ70" s="307"/>
      <c r="FK70" s="307"/>
      <c r="FL70" s="307"/>
      <c r="FM70" s="307"/>
      <c r="FN70" s="307"/>
      <c r="FO70" s="307"/>
      <c r="FP70" s="307"/>
      <c r="FQ70" s="307"/>
      <c r="FR70" s="307"/>
      <c r="FS70" s="307"/>
      <c r="FT70" s="307"/>
      <c r="FU70" s="307"/>
      <c r="FV70" s="307"/>
      <c r="FW70" s="307"/>
      <c r="FX70" s="307"/>
      <c r="FY70" s="307"/>
      <c r="FZ70" s="307"/>
      <c r="GA70" s="307"/>
      <c r="GB70" s="307"/>
      <c r="GC70" s="307"/>
      <c r="GD70" s="307"/>
      <c r="GE70" s="307"/>
      <c r="GF70" s="307"/>
      <c r="GG70" s="307"/>
      <c r="GH70" s="307"/>
      <c r="GI70" s="307"/>
      <c r="GJ70" s="307"/>
      <c r="GK70" s="307"/>
      <c r="GL70" s="307"/>
      <c r="GM70" s="307"/>
      <c r="GN70" s="307"/>
      <c r="GO70" s="307"/>
      <c r="GP70" s="307"/>
      <c r="GQ70" s="307"/>
      <c r="GR70" s="307"/>
      <c r="GS70" s="307"/>
      <c r="GT70" s="307"/>
      <c r="GU70" s="307"/>
      <c r="GV70" s="307"/>
      <c r="GW70" s="307"/>
      <c r="GX70" s="307"/>
      <c r="GY70" s="307"/>
      <c r="GZ70" s="307"/>
      <c r="HA70" s="307"/>
      <c r="HB70" s="307"/>
      <c r="HC70" s="307"/>
      <c r="HD70" s="307"/>
      <c r="HE70" s="307"/>
      <c r="HF70" s="307"/>
    </row>
    <row r="71" spans="1:214" s="287" customFormat="1" ht="15" customHeight="1" x14ac:dyDescent="0.2">
      <c r="A71" s="377" t="s">
        <v>751</v>
      </c>
      <c r="B71" s="378"/>
      <c r="C71" s="802">
        <f>(C19-(C16*$B$16+C17*$B$17))*C59</f>
        <v>0</v>
      </c>
      <c r="D71" s="803">
        <f>(D19-(D16*$B$16+D17*$B$17))*D59</f>
        <v>0</v>
      </c>
      <c r="E71" s="591">
        <f>(E19-(E16*$B$16+E17*$B$17))*E59</f>
        <v>0</v>
      </c>
      <c r="F71" s="331">
        <f>(F19-(F16*$B$16+F17*$B$17))*F59</f>
        <v>0</v>
      </c>
      <c r="G71" s="285"/>
      <c r="H71" s="285"/>
      <c r="I71" s="285"/>
      <c r="J71" s="285"/>
      <c r="K71" s="285"/>
      <c r="L71" s="285"/>
      <c r="M71" s="285"/>
      <c r="N71" s="285"/>
      <c r="O71" s="285"/>
      <c r="P71" s="285"/>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GI71" s="286"/>
      <c r="GJ71" s="286"/>
      <c r="GK71" s="286"/>
      <c r="GL71" s="286"/>
      <c r="GM71" s="286"/>
      <c r="GN71" s="286"/>
      <c r="GO71" s="286"/>
      <c r="GP71" s="286"/>
      <c r="GQ71" s="286"/>
      <c r="GR71" s="286"/>
      <c r="GS71" s="286"/>
      <c r="GT71" s="286"/>
      <c r="GU71" s="286"/>
      <c r="GV71" s="286"/>
      <c r="GW71" s="286"/>
      <c r="GX71" s="286"/>
      <c r="GY71" s="286"/>
      <c r="GZ71" s="286"/>
      <c r="HA71" s="286"/>
      <c r="HB71" s="286"/>
      <c r="HC71" s="286"/>
      <c r="HD71" s="286"/>
      <c r="HE71" s="286"/>
      <c r="HF71" s="286"/>
    </row>
    <row r="72" spans="1:214" s="287" customFormat="1" ht="15" customHeight="1" x14ac:dyDescent="0.2">
      <c r="A72" s="377" t="s">
        <v>734</v>
      </c>
      <c r="B72" s="378"/>
      <c r="C72" s="802">
        <f>C38*$B$38*C59</f>
        <v>0</v>
      </c>
      <c r="D72" s="803">
        <f>D38*$B$38*D59</f>
        <v>0</v>
      </c>
      <c r="E72" s="591">
        <f>E38*$B$38*E59</f>
        <v>0</v>
      </c>
      <c r="F72" s="331">
        <f>F38*$B$38*F59</f>
        <v>0</v>
      </c>
      <c r="G72" s="285"/>
      <c r="H72" s="285"/>
      <c r="I72" s="285"/>
      <c r="J72" s="285"/>
      <c r="K72" s="285"/>
      <c r="L72" s="285"/>
      <c r="M72" s="285"/>
      <c r="N72" s="285"/>
      <c r="O72" s="285"/>
      <c r="P72" s="285"/>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GI72" s="286"/>
      <c r="GJ72" s="286"/>
      <c r="GK72" s="286"/>
      <c r="GL72" s="286"/>
      <c r="GM72" s="286"/>
      <c r="GN72" s="286"/>
      <c r="GO72" s="286"/>
      <c r="GP72" s="286"/>
      <c r="GQ72" s="286"/>
      <c r="GR72" s="286"/>
      <c r="GS72" s="286"/>
      <c r="GT72" s="286"/>
      <c r="GU72" s="286"/>
      <c r="GV72" s="286"/>
      <c r="GW72" s="286"/>
      <c r="GX72" s="286"/>
      <c r="GY72" s="286"/>
      <c r="GZ72" s="286"/>
      <c r="HA72" s="286"/>
      <c r="HB72" s="286"/>
      <c r="HC72" s="286"/>
      <c r="HD72" s="286"/>
      <c r="HE72" s="286"/>
      <c r="HF72" s="286"/>
    </row>
    <row r="73" spans="1:214" s="287" customFormat="1" ht="15" customHeight="1" x14ac:dyDescent="0.2">
      <c r="A73" s="377" t="s">
        <v>735</v>
      </c>
      <c r="B73" s="378"/>
      <c r="C73" s="802">
        <f>C17*$B$17*C59</f>
        <v>0</v>
      </c>
      <c r="D73" s="803">
        <f>D17*$B$17*D59</f>
        <v>0</v>
      </c>
      <c r="E73" s="591">
        <f>E17*$B$17*E59</f>
        <v>0</v>
      </c>
      <c r="F73" s="331">
        <f>F17*$B$17*F59</f>
        <v>0</v>
      </c>
      <c r="G73" s="285"/>
      <c r="H73" s="285"/>
      <c r="I73" s="285"/>
      <c r="J73" s="285"/>
      <c r="K73" s="285"/>
      <c r="L73" s="285"/>
      <c r="M73" s="285"/>
      <c r="N73" s="285"/>
      <c r="O73" s="285"/>
      <c r="P73" s="285"/>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row>
    <row r="74" spans="1:214" s="287" customFormat="1" ht="15" customHeight="1" x14ac:dyDescent="0.2">
      <c r="A74" s="377" t="s">
        <v>736</v>
      </c>
      <c r="B74" s="378"/>
      <c r="C74" s="802">
        <f>C16*$B$16*C59</f>
        <v>0</v>
      </c>
      <c r="D74" s="803">
        <f>D16*$B$16*D59</f>
        <v>0</v>
      </c>
      <c r="E74" s="591">
        <f>E16*$B$16*E59</f>
        <v>0</v>
      </c>
      <c r="F74" s="331">
        <f>F16*$B$16*F59</f>
        <v>0</v>
      </c>
      <c r="G74" s="285"/>
      <c r="H74" s="285"/>
      <c r="I74" s="285"/>
      <c r="J74" s="285"/>
      <c r="K74" s="285"/>
      <c r="L74" s="285"/>
      <c r="M74" s="285"/>
      <c r="N74" s="285"/>
      <c r="O74" s="285"/>
      <c r="P74" s="285"/>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6"/>
      <c r="FX74" s="286"/>
      <c r="FY74" s="286"/>
      <c r="FZ74" s="286"/>
      <c r="GA74" s="286"/>
      <c r="GB74" s="286"/>
      <c r="GC74" s="286"/>
      <c r="GD74" s="286"/>
      <c r="GE74" s="286"/>
      <c r="GF74" s="286"/>
      <c r="GG74" s="286"/>
      <c r="GH74" s="286"/>
      <c r="GI74" s="286"/>
      <c r="GJ74" s="286"/>
      <c r="GK74" s="286"/>
      <c r="GL74" s="286"/>
      <c r="GM74" s="286"/>
      <c r="GN74" s="286"/>
      <c r="GO74" s="286"/>
      <c r="GP74" s="286"/>
      <c r="GQ74" s="286"/>
      <c r="GR74" s="286"/>
      <c r="GS74" s="286"/>
      <c r="GT74" s="286"/>
      <c r="GU74" s="286"/>
      <c r="GV74" s="286"/>
      <c r="GW74" s="286"/>
      <c r="GX74" s="286"/>
      <c r="GY74" s="286"/>
      <c r="GZ74" s="286"/>
      <c r="HA74" s="286"/>
      <c r="HB74" s="286"/>
      <c r="HC74" s="286"/>
      <c r="HD74" s="286"/>
      <c r="HE74" s="286"/>
      <c r="HF74" s="286"/>
    </row>
    <row r="75" spans="1:214" s="287" customFormat="1" ht="16.5" customHeight="1" thickBot="1" x14ac:dyDescent="0.25">
      <c r="A75" s="377" t="s">
        <v>737</v>
      </c>
      <c r="B75" s="378"/>
      <c r="C75" s="802">
        <f>C32*C59*0.75</f>
        <v>0</v>
      </c>
      <c r="D75" s="803">
        <f>D32*D59*0.75</f>
        <v>0</v>
      </c>
      <c r="E75" s="592">
        <f>E32*E59*0.75</f>
        <v>0</v>
      </c>
      <c r="F75" s="331">
        <f>F32*F59*0.75</f>
        <v>0</v>
      </c>
      <c r="G75" s="285"/>
      <c r="H75" s="285"/>
      <c r="I75" s="285"/>
      <c r="J75" s="285"/>
      <c r="K75" s="285"/>
      <c r="L75" s="285"/>
      <c r="M75" s="285"/>
      <c r="N75" s="285"/>
      <c r="O75" s="285"/>
      <c r="P75" s="285"/>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GI75" s="286"/>
      <c r="GJ75" s="286"/>
      <c r="GK75" s="286"/>
      <c r="GL75" s="286"/>
      <c r="GM75" s="286"/>
      <c r="GN75" s="286"/>
      <c r="GO75" s="286"/>
      <c r="GP75" s="286"/>
      <c r="GQ75" s="286"/>
      <c r="GR75" s="286"/>
      <c r="GS75" s="286"/>
      <c r="GT75" s="286"/>
      <c r="GU75" s="286"/>
      <c r="GV75" s="286"/>
      <c r="GW75" s="286"/>
      <c r="GX75" s="286"/>
      <c r="GY75" s="286"/>
      <c r="GZ75" s="286"/>
      <c r="HA75" s="286"/>
      <c r="HB75" s="286"/>
      <c r="HC75" s="286"/>
      <c r="HD75" s="286"/>
      <c r="HE75" s="286"/>
      <c r="HF75" s="286"/>
    </row>
    <row r="76" spans="1:214" s="305" customFormat="1" ht="20.100000000000001" customHeight="1" thickBot="1" x14ac:dyDescent="0.25">
      <c r="A76" s="562" t="s">
        <v>895</v>
      </c>
      <c r="B76" s="563"/>
      <c r="C76" s="804">
        <f>-VLOOKUP(A2,JULYINT,117,FALSE)</f>
        <v>0</v>
      </c>
      <c r="D76" s="805">
        <f>IF($D$6=0,0,C76)</f>
        <v>0</v>
      </c>
      <c r="E76" s="572">
        <f>-VLOOKUP(A2,Initial!B:JM,117,FALSE)</f>
        <v>0</v>
      </c>
      <c r="F76" s="633">
        <f>E76</f>
        <v>0</v>
      </c>
      <c r="G76" s="303"/>
      <c r="H76" s="285"/>
      <c r="I76" s="303"/>
      <c r="J76" s="303"/>
      <c r="K76" s="303"/>
      <c r="L76" s="303"/>
      <c r="M76" s="303"/>
      <c r="N76" s="303"/>
      <c r="O76" s="303"/>
      <c r="P76" s="303"/>
      <c r="Q76" s="304"/>
      <c r="R76" s="304"/>
      <c r="S76" s="304"/>
      <c r="T76" s="304"/>
      <c r="U76" s="304"/>
      <c r="V76" s="304"/>
      <c r="W76" s="304"/>
      <c r="X76" s="304"/>
      <c r="Y76" s="304"/>
      <c r="Z76" s="304"/>
      <c r="AA76" s="304"/>
      <c r="AB76" s="304"/>
      <c r="AC76" s="304"/>
      <c r="AD76" s="304"/>
      <c r="AE76" s="304"/>
      <c r="AF76" s="304"/>
      <c r="AG76" s="304"/>
      <c r="AH76" s="304"/>
      <c r="AI76" s="304"/>
      <c r="AJ76" s="304"/>
      <c r="AK76" s="304"/>
      <c r="AL76" s="304"/>
      <c r="AM76" s="304"/>
      <c r="AN76" s="304"/>
      <c r="AO76" s="304"/>
      <c r="AP76" s="304"/>
      <c r="AQ76" s="304"/>
      <c r="AR76" s="304"/>
      <c r="AS76" s="304"/>
      <c r="AT76" s="304"/>
      <c r="AU76" s="304"/>
      <c r="AV76" s="304"/>
      <c r="AW76" s="304"/>
      <c r="AX76" s="304"/>
      <c r="AY76" s="304"/>
      <c r="AZ76" s="304"/>
      <c r="BA76" s="304"/>
      <c r="BB76" s="304"/>
      <c r="BC76" s="304"/>
      <c r="BD76" s="304"/>
      <c r="BE76" s="304"/>
      <c r="BF76" s="304"/>
      <c r="BG76" s="304"/>
      <c r="BH76" s="304"/>
      <c r="BI76" s="304"/>
      <c r="BJ76" s="304"/>
      <c r="BK76" s="304"/>
      <c r="BL76" s="304"/>
      <c r="BM76" s="304"/>
      <c r="BN76" s="304"/>
      <c r="BO76" s="304"/>
      <c r="BP76" s="304"/>
      <c r="BQ76" s="304"/>
      <c r="BR76" s="304"/>
      <c r="BS76" s="304"/>
      <c r="BT76" s="304"/>
      <c r="BU76" s="304"/>
      <c r="BV76" s="304"/>
      <c r="BW76" s="304"/>
      <c r="BX76" s="304"/>
      <c r="BY76" s="304"/>
      <c r="BZ76" s="304"/>
      <c r="CA76" s="304"/>
      <c r="CB76" s="304"/>
      <c r="CC76" s="304"/>
      <c r="CD76" s="304"/>
      <c r="CE76" s="304"/>
      <c r="CF76" s="304"/>
      <c r="CG76" s="304"/>
      <c r="CH76" s="304"/>
      <c r="CI76" s="304"/>
      <c r="CJ76" s="304"/>
      <c r="CK76" s="304"/>
      <c r="CL76" s="304"/>
      <c r="CM76" s="304"/>
      <c r="CN76" s="304"/>
      <c r="CO76" s="304"/>
      <c r="CP76" s="304"/>
      <c r="CQ76" s="304"/>
      <c r="CR76" s="304"/>
      <c r="CS76" s="304"/>
      <c r="CT76" s="304"/>
      <c r="CU76" s="304"/>
      <c r="CV76" s="304"/>
      <c r="CW76" s="304"/>
      <c r="CX76" s="304"/>
      <c r="CY76" s="304"/>
      <c r="CZ76" s="304"/>
      <c r="DA76" s="304"/>
      <c r="DB76" s="304"/>
      <c r="DC76" s="304"/>
      <c r="DD76" s="304"/>
      <c r="DE76" s="304"/>
      <c r="DF76" s="304"/>
      <c r="DG76" s="304"/>
      <c r="DH76" s="304"/>
      <c r="DI76" s="304"/>
      <c r="DJ76" s="304"/>
      <c r="DK76" s="304"/>
      <c r="DL76" s="304"/>
      <c r="DM76" s="304"/>
      <c r="DN76" s="304"/>
      <c r="DO76" s="304"/>
      <c r="DP76" s="304"/>
      <c r="DQ76" s="304"/>
      <c r="DR76" s="304"/>
      <c r="DS76" s="304"/>
      <c r="DT76" s="304"/>
      <c r="DU76" s="304"/>
      <c r="DV76" s="304"/>
      <c r="DW76" s="304"/>
      <c r="DX76" s="304"/>
      <c r="DY76" s="304"/>
      <c r="DZ76" s="304"/>
      <c r="EA76" s="304"/>
      <c r="EB76" s="304"/>
      <c r="EC76" s="304"/>
      <c r="ED76" s="304"/>
      <c r="EE76" s="304"/>
      <c r="EF76" s="304"/>
      <c r="EG76" s="304"/>
      <c r="EH76" s="304"/>
      <c r="EI76" s="304"/>
      <c r="EJ76" s="304"/>
      <c r="EK76" s="304"/>
      <c r="EL76" s="304"/>
      <c r="EM76" s="304"/>
      <c r="EN76" s="304"/>
      <c r="EO76" s="304"/>
      <c r="EP76" s="304"/>
      <c r="EQ76" s="304"/>
      <c r="ER76" s="304"/>
      <c r="ES76" s="304"/>
      <c r="ET76" s="304"/>
      <c r="EU76" s="304"/>
      <c r="EV76" s="304"/>
      <c r="EW76" s="304"/>
      <c r="EX76" s="304"/>
      <c r="EY76" s="304"/>
      <c r="EZ76" s="304"/>
      <c r="FA76" s="304"/>
      <c r="FB76" s="304"/>
      <c r="FC76" s="304"/>
      <c r="FD76" s="304"/>
      <c r="FE76" s="304"/>
      <c r="FF76" s="304"/>
      <c r="FG76" s="304"/>
      <c r="FH76" s="304"/>
      <c r="FI76" s="304"/>
      <c r="FJ76" s="304"/>
      <c r="FK76" s="304"/>
      <c r="FL76" s="304"/>
      <c r="FM76" s="304"/>
      <c r="FN76" s="304"/>
      <c r="FO76" s="304"/>
      <c r="FP76" s="304"/>
      <c r="FQ76" s="304"/>
      <c r="FR76" s="304"/>
      <c r="FS76" s="304"/>
      <c r="FT76" s="304"/>
      <c r="FU76" s="304"/>
      <c r="FV76" s="304"/>
      <c r="FW76" s="304"/>
      <c r="FX76" s="304"/>
      <c r="FY76" s="304"/>
      <c r="FZ76" s="304"/>
      <c r="GA76" s="304"/>
      <c r="GB76" s="304"/>
      <c r="GC76" s="304"/>
      <c r="GD76" s="304"/>
      <c r="GE76" s="304"/>
      <c r="GF76" s="304"/>
      <c r="GG76" s="304"/>
      <c r="GH76" s="304"/>
      <c r="GI76" s="304"/>
      <c r="GJ76" s="304"/>
      <c r="GK76" s="304"/>
      <c r="GL76" s="304"/>
      <c r="GM76" s="304"/>
      <c r="GN76" s="304"/>
      <c r="GO76" s="304"/>
      <c r="GP76" s="304"/>
      <c r="GQ76" s="304"/>
      <c r="GR76" s="304"/>
      <c r="GS76" s="304"/>
      <c r="GT76" s="304"/>
      <c r="GU76" s="304"/>
      <c r="GV76" s="304"/>
      <c r="GW76" s="304"/>
      <c r="GX76" s="304"/>
      <c r="GY76" s="304"/>
      <c r="GZ76" s="304"/>
      <c r="HA76" s="304"/>
      <c r="HB76" s="304"/>
      <c r="HC76" s="304"/>
      <c r="HD76" s="304"/>
      <c r="HE76" s="304"/>
      <c r="HF76" s="304"/>
    </row>
    <row r="77" spans="1:214" s="287" customFormat="1" ht="15" customHeight="1" x14ac:dyDescent="0.2">
      <c r="A77" s="379" t="s">
        <v>752</v>
      </c>
      <c r="B77" s="380"/>
      <c r="C77" s="802">
        <f>SUM(C71:C75)</f>
        <v>0</v>
      </c>
      <c r="D77" s="803">
        <f t="shared" ref="D77:F77" si="21">SUM(D71:D75)</f>
        <v>0</v>
      </c>
      <c r="E77" s="593">
        <f t="shared" si="21"/>
        <v>0</v>
      </c>
      <c r="F77" s="331">
        <f t="shared" si="21"/>
        <v>0</v>
      </c>
      <c r="G77" s="285"/>
      <c r="H77" s="285"/>
      <c r="I77" s="285"/>
      <c r="J77" s="285"/>
      <c r="K77" s="285"/>
      <c r="L77" s="285"/>
      <c r="M77" s="285"/>
      <c r="N77" s="285"/>
      <c r="O77" s="285"/>
      <c r="P77" s="285"/>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row>
    <row r="78" spans="1:214" s="287" customFormat="1" ht="15" customHeight="1" x14ac:dyDescent="0.2">
      <c r="A78" s="379" t="s">
        <v>753</v>
      </c>
      <c r="B78" s="380"/>
      <c r="C78" s="802">
        <f>'Prior Law State Aid'!C68</f>
        <v>0</v>
      </c>
      <c r="D78" s="803">
        <f>'Prior Law State Aid'!D68</f>
        <v>0</v>
      </c>
      <c r="E78" s="591">
        <f>'Prior Law State Aid'!E68</f>
        <v>0</v>
      </c>
      <c r="F78" s="331">
        <f>'Prior Law State Aid'!F68</f>
        <v>0</v>
      </c>
      <c r="G78" s="285"/>
      <c r="H78" s="285"/>
      <c r="I78" s="285"/>
      <c r="J78" s="285"/>
      <c r="K78" s="285"/>
      <c r="L78" s="285"/>
      <c r="M78" s="285"/>
      <c r="N78" s="285"/>
      <c r="O78" s="285"/>
      <c r="P78" s="285"/>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row>
    <row r="79" spans="1:214" s="287" customFormat="1" ht="15" customHeight="1" x14ac:dyDescent="0.2">
      <c r="A79" s="379" t="s">
        <v>754</v>
      </c>
      <c r="B79" s="380"/>
      <c r="C79" s="802">
        <f>C78-C77</f>
        <v>0</v>
      </c>
      <c r="D79" s="803">
        <f t="shared" ref="D79:F79" si="22">D78-D77</f>
        <v>0</v>
      </c>
      <c r="E79" s="591">
        <f t="shared" si="22"/>
        <v>0</v>
      </c>
      <c r="F79" s="331">
        <f t="shared" si="22"/>
        <v>0</v>
      </c>
      <c r="G79" s="285"/>
      <c r="H79" s="285"/>
      <c r="I79" s="285"/>
      <c r="J79" s="285"/>
      <c r="K79" s="285"/>
      <c r="L79" s="285"/>
      <c r="M79" s="285"/>
      <c r="N79" s="285"/>
      <c r="O79" s="285"/>
      <c r="P79" s="285"/>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row>
    <row r="80" spans="1:214" s="314" customFormat="1" ht="20.100000000000001" customHeight="1" x14ac:dyDescent="0.2">
      <c r="A80" s="381" t="s">
        <v>775</v>
      </c>
      <c r="B80" s="382"/>
      <c r="C80" s="806">
        <f>C76+C77+C79</f>
        <v>0</v>
      </c>
      <c r="D80" s="799">
        <f t="shared" ref="D80:F80" si="23">D76+D77+D79</f>
        <v>0</v>
      </c>
      <c r="E80" s="589">
        <f t="shared" si="23"/>
        <v>0</v>
      </c>
      <c r="F80" s="316">
        <f t="shared" si="23"/>
        <v>0</v>
      </c>
      <c r="G80" s="312"/>
      <c r="H80" s="312"/>
      <c r="I80" s="312"/>
      <c r="J80" s="312"/>
      <c r="K80" s="312"/>
      <c r="L80" s="312"/>
      <c r="M80" s="312"/>
      <c r="N80" s="312"/>
      <c r="O80" s="312"/>
      <c r="P80" s="312"/>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I80" s="313"/>
      <c r="CJ80" s="313"/>
      <c r="CK80" s="313"/>
      <c r="CL80" s="313"/>
      <c r="CM80" s="313"/>
      <c r="CN80" s="313"/>
      <c r="CO80" s="313"/>
      <c r="CP80" s="313"/>
      <c r="CQ80" s="313"/>
      <c r="CR80" s="313"/>
      <c r="CS80" s="313"/>
      <c r="CT80" s="313"/>
      <c r="CU80" s="313"/>
      <c r="CV80" s="313"/>
      <c r="CW80" s="313"/>
      <c r="CX80" s="313"/>
      <c r="CY80" s="313"/>
      <c r="CZ80" s="313"/>
      <c r="DA80" s="313"/>
      <c r="DB80" s="313"/>
      <c r="DC80" s="313"/>
      <c r="DD80" s="313"/>
      <c r="DE80" s="313"/>
      <c r="DF80" s="313"/>
      <c r="DG80" s="313"/>
      <c r="DH80" s="313"/>
      <c r="DI80" s="313"/>
      <c r="DJ80" s="313"/>
      <c r="DK80" s="313"/>
      <c r="DL80" s="313"/>
      <c r="DM80" s="313"/>
      <c r="DN80" s="313"/>
      <c r="DO80" s="313"/>
      <c r="DP80" s="313"/>
      <c r="DQ80" s="313"/>
      <c r="DR80" s="313"/>
      <c r="DS80" s="313"/>
      <c r="DT80" s="313"/>
      <c r="DU80" s="313"/>
      <c r="DV80" s="313"/>
      <c r="DW80" s="313"/>
      <c r="DX80" s="313"/>
      <c r="DY80" s="313"/>
      <c r="DZ80" s="313"/>
      <c r="EA80" s="313"/>
      <c r="EB80" s="313"/>
      <c r="EC80" s="313"/>
      <c r="ED80" s="313"/>
      <c r="EE80" s="313"/>
      <c r="EF80" s="313"/>
      <c r="EG80" s="313"/>
      <c r="EH80" s="313"/>
      <c r="EI80" s="313"/>
      <c r="EJ80" s="313"/>
      <c r="EK80" s="313"/>
      <c r="EL80" s="313"/>
      <c r="EM80" s="313"/>
      <c r="EN80" s="313"/>
      <c r="EO80" s="313"/>
      <c r="EP80" s="313"/>
      <c r="EQ80" s="313"/>
      <c r="ER80" s="313"/>
      <c r="ES80" s="313"/>
      <c r="ET80" s="313"/>
      <c r="EU80" s="313"/>
      <c r="EV80" s="313"/>
      <c r="EW80" s="313"/>
      <c r="EX80" s="313"/>
      <c r="EY80" s="313"/>
      <c r="EZ80" s="313"/>
      <c r="FA80" s="313"/>
      <c r="FB80" s="313"/>
      <c r="FC80" s="313"/>
      <c r="FD80" s="313"/>
      <c r="FE80" s="313"/>
      <c r="FF80" s="313"/>
      <c r="FG80" s="313"/>
      <c r="FH80" s="313"/>
      <c r="FI80" s="313"/>
      <c r="FJ80" s="313"/>
      <c r="FK80" s="313"/>
      <c r="FL80" s="313"/>
      <c r="FM80" s="313"/>
      <c r="FN80" s="313"/>
      <c r="FO80" s="313"/>
      <c r="FP80" s="313"/>
      <c r="FQ80" s="313"/>
      <c r="FR80" s="313"/>
      <c r="FS80" s="313"/>
      <c r="FT80" s="313"/>
      <c r="FU80" s="313"/>
      <c r="FV80" s="313"/>
      <c r="FW80" s="313"/>
      <c r="FX80" s="313"/>
      <c r="FY80" s="313"/>
      <c r="FZ80" s="313"/>
      <c r="GA80" s="313"/>
      <c r="GB80" s="313"/>
      <c r="GC80" s="313"/>
      <c r="GD80" s="313"/>
      <c r="GE80" s="313"/>
      <c r="GF80" s="313"/>
      <c r="GG80" s="313"/>
      <c r="GH80" s="313"/>
      <c r="GI80" s="313"/>
      <c r="GJ80" s="313"/>
      <c r="GK80" s="313"/>
      <c r="GL80" s="313"/>
      <c r="GM80" s="313"/>
      <c r="GN80" s="313"/>
      <c r="GO80" s="313"/>
      <c r="GP80" s="313"/>
      <c r="GQ80" s="313"/>
      <c r="GR80" s="313"/>
      <c r="GS80" s="313"/>
      <c r="GT80" s="313"/>
      <c r="GU80" s="313"/>
      <c r="GV80" s="313"/>
      <c r="GW80" s="313"/>
      <c r="GX80" s="313"/>
      <c r="GY80" s="313"/>
      <c r="GZ80" s="313"/>
      <c r="HA80" s="313"/>
      <c r="HB80" s="313"/>
      <c r="HC80" s="313"/>
      <c r="HD80" s="313"/>
      <c r="HE80" s="313"/>
      <c r="HF80" s="313"/>
    </row>
    <row r="81" spans="1:214" s="314" customFormat="1" ht="20.100000000000001" customHeight="1" x14ac:dyDescent="0.2">
      <c r="A81" s="383" t="s">
        <v>776</v>
      </c>
      <c r="B81" s="382"/>
      <c r="C81" s="798">
        <f>C59*$B$42*C42</f>
        <v>0</v>
      </c>
      <c r="D81" s="799">
        <f>IF(D6=0,0,D59*$B$42*D42)</f>
        <v>0</v>
      </c>
      <c r="E81" s="589">
        <f>E59*$B$42*E42</f>
        <v>0</v>
      </c>
      <c r="F81" s="316">
        <f>F59*$B$42*F42</f>
        <v>0</v>
      </c>
      <c r="G81" s="312"/>
      <c r="H81" s="312"/>
      <c r="I81" s="312"/>
      <c r="J81" s="312"/>
      <c r="K81" s="312"/>
      <c r="L81" s="312"/>
      <c r="M81" s="312"/>
      <c r="N81" s="312"/>
      <c r="O81" s="312"/>
      <c r="P81" s="312"/>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I81" s="313"/>
      <c r="CJ81" s="313"/>
      <c r="CK81" s="313"/>
      <c r="CL81" s="313"/>
      <c r="CM81" s="313"/>
      <c r="CN81" s="313"/>
      <c r="CO81" s="313"/>
      <c r="CP81" s="313"/>
      <c r="CQ81" s="313"/>
      <c r="CR81" s="313"/>
      <c r="CS81" s="313"/>
      <c r="CT81" s="313"/>
      <c r="CU81" s="313"/>
      <c r="CV81" s="313"/>
      <c r="CW81" s="313"/>
      <c r="CX81" s="313"/>
      <c r="CY81" s="313"/>
      <c r="CZ81" s="313"/>
      <c r="DA81" s="313"/>
      <c r="DB81" s="313"/>
      <c r="DC81" s="313"/>
      <c r="DD81" s="313"/>
      <c r="DE81" s="313"/>
      <c r="DF81" s="313"/>
      <c r="DG81" s="313"/>
      <c r="DH81" s="313"/>
      <c r="DI81" s="313"/>
      <c r="DJ81" s="313"/>
      <c r="DK81" s="313"/>
      <c r="DL81" s="313"/>
      <c r="DM81" s="313"/>
      <c r="DN81" s="313"/>
      <c r="DO81" s="313"/>
      <c r="DP81" s="313"/>
      <c r="DQ81" s="313"/>
      <c r="DR81" s="313"/>
      <c r="DS81" s="313"/>
      <c r="DT81" s="313"/>
      <c r="DU81" s="313"/>
      <c r="DV81" s="313"/>
      <c r="DW81" s="313"/>
      <c r="DX81" s="313"/>
      <c r="DY81" s="313"/>
      <c r="DZ81" s="313"/>
      <c r="EA81" s="313"/>
      <c r="EB81" s="313"/>
      <c r="EC81" s="313"/>
      <c r="ED81" s="313"/>
      <c r="EE81" s="313"/>
      <c r="EF81" s="313"/>
      <c r="EG81" s="313"/>
      <c r="EH81" s="313"/>
      <c r="EI81" s="313"/>
      <c r="EJ81" s="313"/>
      <c r="EK81" s="313"/>
      <c r="EL81" s="313"/>
      <c r="EM81" s="313"/>
      <c r="EN81" s="313"/>
      <c r="EO81" s="313"/>
      <c r="EP81" s="313"/>
      <c r="EQ81" s="313"/>
      <c r="ER81" s="313"/>
      <c r="ES81" s="313"/>
      <c r="ET81" s="313"/>
      <c r="EU81" s="313"/>
      <c r="EV81" s="313"/>
      <c r="EW81" s="313"/>
      <c r="EX81" s="313"/>
      <c r="EY81" s="313"/>
      <c r="EZ81" s="313"/>
      <c r="FA81" s="313"/>
      <c r="FB81" s="313"/>
      <c r="FC81" s="313"/>
      <c r="FD81" s="313"/>
      <c r="FE81" s="313"/>
      <c r="FF81" s="313"/>
      <c r="FG81" s="313"/>
      <c r="FH81" s="313"/>
      <c r="FI81" s="313"/>
      <c r="FJ81" s="313"/>
      <c r="FK81" s="313"/>
      <c r="FL81" s="313"/>
      <c r="FM81" s="313"/>
      <c r="FN81" s="313"/>
      <c r="FO81" s="313"/>
      <c r="FP81" s="313"/>
      <c r="FQ81" s="313"/>
      <c r="FR81" s="313"/>
      <c r="FS81" s="313"/>
      <c r="FT81" s="313"/>
      <c r="FU81" s="313"/>
      <c r="FV81" s="313"/>
      <c r="FW81" s="313"/>
      <c r="FX81" s="313"/>
      <c r="FY81" s="313"/>
      <c r="FZ81" s="313"/>
      <c r="GA81" s="313"/>
      <c r="GB81" s="313"/>
      <c r="GC81" s="313"/>
      <c r="GD81" s="313"/>
      <c r="GE81" s="313"/>
      <c r="GF81" s="313"/>
      <c r="GG81" s="313"/>
      <c r="GH81" s="313"/>
      <c r="GI81" s="313"/>
      <c r="GJ81" s="313"/>
      <c r="GK81" s="313"/>
      <c r="GL81" s="313"/>
      <c r="GM81" s="313"/>
      <c r="GN81" s="313"/>
      <c r="GO81" s="313"/>
      <c r="GP81" s="313"/>
      <c r="GQ81" s="313"/>
      <c r="GR81" s="313"/>
      <c r="GS81" s="313"/>
      <c r="GT81" s="313"/>
      <c r="GU81" s="313"/>
      <c r="GV81" s="313"/>
      <c r="GW81" s="313"/>
      <c r="GX81" s="313"/>
      <c r="GY81" s="313"/>
      <c r="GZ81" s="313"/>
      <c r="HA81" s="313"/>
      <c r="HB81" s="313"/>
      <c r="HC81" s="313"/>
      <c r="HD81" s="313"/>
      <c r="HE81" s="313"/>
      <c r="HF81" s="313"/>
    </row>
    <row r="82" spans="1:214" s="311" customFormat="1" ht="20.100000000000001" customHeight="1" x14ac:dyDescent="0.2">
      <c r="A82" s="384" t="s">
        <v>755</v>
      </c>
      <c r="B82" s="380"/>
      <c r="C82" s="807"/>
      <c r="D82" s="808"/>
      <c r="E82" s="594"/>
      <c r="F82" s="332"/>
      <c r="G82" s="309"/>
      <c r="H82" s="309"/>
      <c r="I82" s="309"/>
      <c r="J82" s="309"/>
      <c r="K82" s="309"/>
      <c r="L82" s="309"/>
      <c r="M82" s="309"/>
      <c r="N82" s="309"/>
      <c r="O82" s="309"/>
      <c r="P82" s="309"/>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c r="BW82" s="310"/>
      <c r="BX82" s="310"/>
      <c r="BY82" s="310"/>
      <c r="BZ82" s="310"/>
      <c r="CA82" s="310"/>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c r="DI82" s="310"/>
      <c r="DJ82" s="310"/>
      <c r="DK82" s="310"/>
      <c r="DL82" s="310"/>
      <c r="DM82" s="310"/>
      <c r="DN82" s="310"/>
      <c r="DO82" s="310"/>
      <c r="DP82" s="310"/>
      <c r="DQ82" s="310"/>
      <c r="DR82" s="310"/>
      <c r="DS82" s="310"/>
      <c r="DT82" s="310"/>
      <c r="DU82" s="310"/>
      <c r="DV82" s="310"/>
      <c r="DW82" s="310"/>
      <c r="DX82" s="310"/>
      <c r="DY82" s="310"/>
      <c r="DZ82" s="310"/>
      <c r="EA82" s="310"/>
      <c r="EB82" s="310"/>
      <c r="EC82" s="310"/>
      <c r="ED82" s="310"/>
      <c r="EE82" s="310"/>
      <c r="EF82" s="310"/>
      <c r="EG82" s="310"/>
      <c r="EH82" s="310"/>
      <c r="EI82" s="310"/>
      <c r="EJ82" s="310"/>
      <c r="EK82" s="310"/>
      <c r="EL82" s="310"/>
      <c r="EM82" s="310"/>
      <c r="EN82" s="310"/>
      <c r="EO82" s="310"/>
      <c r="EP82" s="310"/>
      <c r="EQ82" s="310"/>
      <c r="ER82" s="310"/>
      <c r="ES82" s="310"/>
      <c r="ET82" s="310"/>
      <c r="EU82" s="310"/>
      <c r="EV82" s="310"/>
      <c r="EW82" s="310"/>
      <c r="EX82" s="310"/>
      <c r="EY82" s="310"/>
      <c r="EZ82" s="310"/>
      <c r="FA82" s="310"/>
      <c r="FB82" s="310"/>
      <c r="FC82" s="310"/>
      <c r="FD82" s="310"/>
      <c r="FE82" s="310"/>
      <c r="FF82" s="310"/>
      <c r="FG82" s="310"/>
      <c r="FH82" s="310"/>
      <c r="FI82" s="310"/>
      <c r="FJ82" s="310"/>
      <c r="FK82" s="310"/>
      <c r="FL82" s="310"/>
      <c r="FM82" s="310"/>
      <c r="FN82" s="310"/>
      <c r="FO82" s="310"/>
      <c r="FP82" s="310"/>
      <c r="FQ82" s="310"/>
      <c r="FR82" s="310"/>
      <c r="FS82" s="310"/>
      <c r="FT82" s="310"/>
      <c r="FU82" s="310"/>
      <c r="FV82" s="310"/>
      <c r="FW82" s="310"/>
      <c r="FX82" s="310"/>
      <c r="FY82" s="310"/>
      <c r="FZ82" s="310"/>
      <c r="GA82" s="310"/>
      <c r="GB82" s="310"/>
      <c r="GC82" s="310"/>
      <c r="GD82" s="310"/>
      <c r="GE82" s="310"/>
      <c r="GF82" s="310"/>
      <c r="GG82" s="310"/>
      <c r="GH82" s="310"/>
      <c r="GI82" s="310"/>
      <c r="GJ82" s="310"/>
      <c r="GK82" s="310"/>
      <c r="GL82" s="310"/>
      <c r="GM82" s="310"/>
      <c r="GN82" s="310"/>
      <c r="GO82" s="310"/>
      <c r="GP82" s="310"/>
      <c r="GQ82" s="310"/>
      <c r="GR82" s="310"/>
      <c r="GS82" s="310"/>
      <c r="GT82" s="310"/>
      <c r="GU82" s="310"/>
      <c r="GV82" s="310"/>
      <c r="GW82" s="310"/>
      <c r="GX82" s="310"/>
      <c r="GY82" s="310"/>
      <c r="GZ82" s="310"/>
      <c r="HA82" s="310"/>
      <c r="HB82" s="310"/>
      <c r="HC82" s="310"/>
      <c r="HD82" s="310"/>
      <c r="HE82" s="310"/>
      <c r="HF82" s="310"/>
    </row>
    <row r="83" spans="1:214" s="287" customFormat="1" ht="15" customHeight="1" x14ac:dyDescent="0.2">
      <c r="A83" s="379" t="s">
        <v>756</v>
      </c>
      <c r="B83" s="380"/>
      <c r="C83" s="809">
        <f>C49*C59</f>
        <v>0</v>
      </c>
      <c r="D83" s="810">
        <f>IF(D6=0,0,D49*D59)</f>
        <v>0</v>
      </c>
      <c r="E83" s="595">
        <f>E49*E59</f>
        <v>0</v>
      </c>
      <c r="F83" s="333">
        <f>F49*F59</f>
        <v>0</v>
      </c>
      <c r="G83" s="285"/>
      <c r="H83" s="285"/>
      <c r="I83" s="285"/>
      <c r="J83" s="285"/>
      <c r="K83" s="285"/>
      <c r="L83" s="285"/>
      <c r="M83" s="285"/>
      <c r="N83" s="285"/>
      <c r="O83" s="285"/>
      <c r="P83" s="285"/>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c r="FT83" s="286"/>
      <c r="FU83" s="286"/>
      <c r="FV83" s="286"/>
      <c r="FW83" s="286"/>
      <c r="FX83" s="286"/>
      <c r="FY83" s="286"/>
      <c r="FZ83" s="286"/>
      <c r="GA83" s="286"/>
      <c r="GB83" s="286"/>
      <c r="GC83" s="286"/>
      <c r="GD83" s="286"/>
      <c r="GE83" s="286"/>
      <c r="GF83" s="286"/>
      <c r="GG83" s="286"/>
      <c r="GH83" s="286"/>
      <c r="GI83" s="286"/>
      <c r="GJ83" s="286"/>
      <c r="GK83" s="286"/>
      <c r="GL83" s="286"/>
      <c r="GM83" s="286"/>
      <c r="GN83" s="286"/>
      <c r="GO83" s="286"/>
      <c r="GP83" s="286"/>
      <c r="GQ83" s="286"/>
      <c r="GR83" s="286"/>
      <c r="GS83" s="286"/>
      <c r="GT83" s="286"/>
      <c r="GU83" s="286"/>
      <c r="GV83" s="286"/>
      <c r="GW83" s="286"/>
      <c r="GX83" s="286"/>
      <c r="GY83" s="286"/>
      <c r="GZ83" s="286"/>
      <c r="HA83" s="286"/>
      <c r="HB83" s="286"/>
      <c r="HC83" s="286"/>
      <c r="HD83" s="286"/>
      <c r="HE83" s="286"/>
      <c r="HF83" s="286"/>
    </row>
    <row r="84" spans="1:214" s="287" customFormat="1" ht="15" customHeight="1" x14ac:dyDescent="0.2">
      <c r="A84" s="379" t="s">
        <v>757</v>
      </c>
      <c r="B84" s="380"/>
      <c r="C84" s="809">
        <f>C50*$B$50*C59</f>
        <v>0</v>
      </c>
      <c r="D84" s="810">
        <f>D50*$B$50*D59</f>
        <v>0</v>
      </c>
      <c r="E84" s="595">
        <f>E50*$B$50*E59</f>
        <v>0</v>
      </c>
      <c r="F84" s="333">
        <f>F50*$B$50*F59</f>
        <v>0</v>
      </c>
      <c r="G84" s="285"/>
      <c r="H84" s="285"/>
      <c r="I84" s="285"/>
      <c r="J84" s="285"/>
      <c r="K84" s="285"/>
      <c r="L84" s="285"/>
      <c r="M84" s="285"/>
      <c r="N84" s="285"/>
      <c r="O84" s="285"/>
      <c r="P84" s="285"/>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c r="FT84" s="286"/>
      <c r="FU84" s="286"/>
      <c r="FV84" s="286"/>
      <c r="FW84" s="286"/>
      <c r="FX84" s="286"/>
      <c r="FY84" s="286"/>
      <c r="FZ84" s="286"/>
      <c r="GA84" s="286"/>
      <c r="GB84" s="286"/>
      <c r="GC84" s="286"/>
      <c r="GD84" s="286"/>
      <c r="GE84" s="286"/>
      <c r="GF84" s="286"/>
      <c r="GG84" s="286"/>
      <c r="GH84" s="286"/>
      <c r="GI84" s="286"/>
      <c r="GJ84" s="286"/>
      <c r="GK84" s="286"/>
      <c r="GL84" s="286"/>
      <c r="GM84" s="286"/>
      <c r="GN84" s="286"/>
      <c r="GO84" s="286"/>
      <c r="GP84" s="286"/>
      <c r="GQ84" s="286"/>
      <c r="GR84" s="286"/>
      <c r="GS84" s="286"/>
      <c r="GT84" s="286"/>
      <c r="GU84" s="286"/>
      <c r="GV84" s="286"/>
      <c r="GW84" s="286"/>
      <c r="GX84" s="286"/>
      <c r="GY84" s="286"/>
      <c r="GZ84" s="286"/>
      <c r="HA84" s="286"/>
      <c r="HB84" s="286"/>
      <c r="HC84" s="286"/>
      <c r="HD84" s="286"/>
      <c r="HE84" s="286"/>
      <c r="HF84" s="286"/>
    </row>
    <row r="85" spans="1:214" s="287" customFormat="1" ht="28.5" x14ac:dyDescent="0.2">
      <c r="A85" s="385" t="s">
        <v>836</v>
      </c>
      <c r="B85" s="386"/>
      <c r="C85" s="811">
        <f>C52*B52*C59</f>
        <v>0</v>
      </c>
      <c r="D85" s="810">
        <f t="shared" ref="D85" si="24">D52*C52*D59</f>
        <v>0</v>
      </c>
      <c r="E85" s="595">
        <f>E52*B52*E59</f>
        <v>0</v>
      </c>
      <c r="F85" s="334">
        <f>E85</f>
        <v>0</v>
      </c>
      <c r="G85" s="285"/>
      <c r="H85" s="285"/>
      <c r="I85" s="285"/>
      <c r="J85" s="285"/>
      <c r="K85" s="285"/>
      <c r="L85" s="285"/>
      <c r="M85" s="285"/>
      <c r="N85" s="285"/>
      <c r="O85" s="285"/>
      <c r="P85" s="285"/>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c r="FT85" s="286"/>
      <c r="FU85" s="286"/>
      <c r="FV85" s="286"/>
      <c r="FW85" s="286"/>
      <c r="FX85" s="286"/>
      <c r="FY85" s="286"/>
      <c r="FZ85" s="286"/>
      <c r="GA85" s="286"/>
      <c r="GB85" s="286"/>
      <c r="GC85" s="286"/>
      <c r="GD85" s="286"/>
      <c r="GE85" s="286"/>
      <c r="GF85" s="286"/>
      <c r="GG85" s="286"/>
      <c r="GH85" s="286"/>
      <c r="GI85" s="286"/>
      <c r="GJ85" s="286"/>
      <c r="GK85" s="286"/>
      <c r="GL85" s="286"/>
      <c r="GM85" s="286"/>
      <c r="GN85" s="286"/>
      <c r="GO85" s="286"/>
      <c r="GP85" s="286"/>
      <c r="GQ85" s="286"/>
      <c r="GR85" s="286"/>
      <c r="GS85" s="286"/>
      <c r="GT85" s="286"/>
      <c r="GU85" s="286"/>
      <c r="GV85" s="286"/>
      <c r="GW85" s="286"/>
      <c r="GX85" s="286"/>
      <c r="GY85" s="286"/>
      <c r="GZ85" s="286"/>
      <c r="HA85" s="286"/>
      <c r="HB85" s="286"/>
      <c r="HC85" s="286"/>
      <c r="HD85" s="286"/>
      <c r="HE85" s="286"/>
      <c r="HF85" s="286"/>
    </row>
    <row r="86" spans="1:214" s="276" customFormat="1" ht="20.100000000000001" customHeight="1" x14ac:dyDescent="0.2">
      <c r="A86" s="383" t="s">
        <v>777</v>
      </c>
      <c r="B86" s="382"/>
      <c r="C86" s="798">
        <f>SUM(C83:C85)</f>
        <v>0</v>
      </c>
      <c r="D86" s="799">
        <f t="shared" ref="D86" si="25">SUM(D83:D84)</f>
        <v>0</v>
      </c>
      <c r="E86" s="589">
        <f>SUM(E83:E85)</f>
        <v>0</v>
      </c>
      <c r="F86" s="316">
        <f>SUM(F83:F85)</f>
        <v>0</v>
      </c>
      <c r="G86" s="274"/>
      <c r="H86" s="274"/>
      <c r="I86" s="274"/>
      <c r="J86" s="274"/>
      <c r="K86" s="274"/>
      <c r="L86" s="274"/>
      <c r="M86" s="274"/>
      <c r="N86" s="274"/>
      <c r="O86" s="274"/>
      <c r="P86" s="274"/>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275"/>
      <c r="CK86" s="275"/>
      <c r="CL86" s="275"/>
      <c r="CM86" s="275"/>
      <c r="CN86" s="275"/>
      <c r="CO86" s="275"/>
      <c r="CP86" s="275"/>
      <c r="CQ86" s="275"/>
      <c r="CR86" s="275"/>
      <c r="CS86" s="275"/>
      <c r="CT86" s="275"/>
      <c r="CU86" s="275"/>
      <c r="CV86" s="275"/>
      <c r="CW86" s="275"/>
      <c r="CX86" s="275"/>
      <c r="CY86" s="275"/>
      <c r="CZ86" s="275"/>
      <c r="DA86" s="275"/>
      <c r="DB86" s="275"/>
      <c r="DC86" s="275"/>
      <c r="DD86" s="275"/>
      <c r="DE86" s="275"/>
      <c r="DF86" s="275"/>
      <c r="DG86" s="275"/>
      <c r="DH86" s="275"/>
      <c r="DI86" s="275"/>
      <c r="DJ86" s="275"/>
      <c r="DK86" s="275"/>
      <c r="DL86" s="275"/>
      <c r="DM86" s="275"/>
      <c r="DN86" s="275"/>
      <c r="DO86" s="275"/>
      <c r="DP86" s="275"/>
      <c r="DQ86" s="275"/>
      <c r="DR86" s="275"/>
      <c r="DS86" s="275"/>
      <c r="DT86" s="275"/>
      <c r="DU86" s="275"/>
      <c r="DV86" s="275"/>
      <c r="DW86" s="275"/>
      <c r="DX86" s="275"/>
      <c r="DY86" s="275"/>
      <c r="DZ86" s="275"/>
      <c r="EA86" s="275"/>
      <c r="EB86" s="275"/>
      <c r="EC86" s="275"/>
      <c r="ED86" s="275"/>
      <c r="EE86" s="275"/>
      <c r="EF86" s="275"/>
      <c r="EG86" s="275"/>
      <c r="EH86" s="275"/>
      <c r="EI86" s="275"/>
      <c r="EJ86" s="275"/>
      <c r="EK86" s="275"/>
      <c r="EL86" s="275"/>
      <c r="EM86" s="275"/>
      <c r="EN86" s="275"/>
      <c r="EO86" s="275"/>
      <c r="EP86" s="275"/>
      <c r="EQ86" s="275"/>
      <c r="ER86" s="275"/>
      <c r="ES86" s="275"/>
      <c r="ET86" s="275"/>
      <c r="EU86" s="275"/>
      <c r="EV86" s="275"/>
      <c r="EW86" s="275"/>
      <c r="EX86" s="275"/>
      <c r="EY86" s="275"/>
      <c r="EZ86" s="275"/>
      <c r="FA86" s="275"/>
      <c r="FB86" s="275"/>
      <c r="FC86" s="275"/>
      <c r="FD86" s="275"/>
      <c r="FE86" s="275"/>
      <c r="FF86" s="275"/>
      <c r="FG86" s="275"/>
      <c r="FH86" s="275"/>
      <c r="FI86" s="275"/>
      <c r="FJ86" s="275"/>
      <c r="FK86" s="275"/>
      <c r="FL86" s="275"/>
      <c r="FM86" s="275"/>
      <c r="FN86" s="275"/>
      <c r="FO86" s="275"/>
      <c r="FP86" s="275"/>
      <c r="FQ86" s="275"/>
      <c r="FR86" s="275"/>
      <c r="FS86" s="275"/>
      <c r="FT86" s="275"/>
      <c r="FU86" s="275"/>
      <c r="FV86" s="275"/>
      <c r="FW86" s="275"/>
      <c r="FX86" s="275"/>
      <c r="FY86" s="275"/>
      <c r="FZ86" s="275"/>
      <c r="GA86" s="275"/>
      <c r="GB86" s="275"/>
      <c r="GC86" s="275"/>
      <c r="GD86" s="275"/>
      <c r="GE86" s="275"/>
      <c r="GF86" s="275"/>
      <c r="GG86" s="275"/>
      <c r="GH86" s="275"/>
      <c r="GI86" s="275"/>
      <c r="GJ86" s="275"/>
      <c r="GK86" s="275"/>
      <c r="GL86" s="275"/>
      <c r="GM86" s="275"/>
      <c r="GN86" s="275"/>
      <c r="GO86" s="275"/>
      <c r="GP86" s="275"/>
      <c r="GQ86" s="275"/>
      <c r="GR86" s="275"/>
      <c r="GS86" s="275"/>
      <c r="GT86" s="275"/>
      <c r="GU86" s="275"/>
      <c r="GV86" s="275"/>
      <c r="GW86" s="275"/>
      <c r="GX86" s="275"/>
      <c r="GY86" s="275"/>
      <c r="GZ86" s="275"/>
      <c r="HA86" s="275"/>
      <c r="HB86" s="275"/>
      <c r="HC86" s="275"/>
      <c r="HD86" s="275"/>
      <c r="HE86" s="275"/>
      <c r="HF86" s="275"/>
    </row>
    <row r="87" spans="1:214" s="276" customFormat="1" ht="20.100000000000001" customHeight="1" x14ac:dyDescent="0.2">
      <c r="A87" s="383" t="s">
        <v>778</v>
      </c>
      <c r="B87" s="382"/>
      <c r="C87" s="798">
        <f>C37*C59</f>
        <v>0</v>
      </c>
      <c r="D87" s="799">
        <f>D37*D59</f>
        <v>0</v>
      </c>
      <c r="E87" s="589">
        <f>E37*E59</f>
        <v>0</v>
      </c>
      <c r="F87" s="316">
        <f>F37*F59</f>
        <v>0</v>
      </c>
      <c r="G87" s="274"/>
      <c r="H87" s="274"/>
      <c r="I87" s="274"/>
      <c r="J87" s="274"/>
      <c r="K87" s="274"/>
      <c r="L87" s="274"/>
      <c r="M87" s="274"/>
      <c r="N87" s="274"/>
      <c r="O87" s="274"/>
      <c r="P87" s="274"/>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275"/>
      <c r="CK87" s="275"/>
      <c r="CL87" s="275"/>
      <c r="CM87" s="275"/>
      <c r="CN87" s="275"/>
      <c r="CO87" s="275"/>
      <c r="CP87" s="275"/>
      <c r="CQ87" s="275"/>
      <c r="CR87" s="275"/>
      <c r="CS87" s="275"/>
      <c r="CT87" s="275"/>
      <c r="CU87" s="275"/>
      <c r="CV87" s="275"/>
      <c r="CW87" s="275"/>
      <c r="CX87" s="275"/>
      <c r="CY87" s="275"/>
      <c r="CZ87" s="275"/>
      <c r="DA87" s="275"/>
      <c r="DB87" s="275"/>
      <c r="DC87" s="275"/>
      <c r="DD87" s="275"/>
      <c r="DE87" s="275"/>
      <c r="DF87" s="275"/>
      <c r="DG87" s="275"/>
      <c r="DH87" s="275"/>
      <c r="DI87" s="275"/>
      <c r="DJ87" s="275"/>
      <c r="DK87" s="275"/>
      <c r="DL87" s="275"/>
      <c r="DM87" s="275"/>
      <c r="DN87" s="275"/>
      <c r="DO87" s="275"/>
      <c r="DP87" s="275"/>
      <c r="DQ87" s="275"/>
      <c r="DR87" s="275"/>
      <c r="DS87" s="275"/>
      <c r="DT87" s="275"/>
      <c r="DU87" s="275"/>
      <c r="DV87" s="275"/>
      <c r="DW87" s="275"/>
      <c r="DX87" s="275"/>
      <c r="DY87" s="275"/>
      <c r="DZ87" s="275"/>
      <c r="EA87" s="275"/>
      <c r="EB87" s="275"/>
      <c r="EC87" s="275"/>
      <c r="ED87" s="275"/>
      <c r="EE87" s="275"/>
      <c r="EF87" s="275"/>
      <c r="EG87" s="275"/>
      <c r="EH87" s="275"/>
      <c r="EI87" s="275"/>
      <c r="EJ87" s="275"/>
      <c r="EK87" s="275"/>
      <c r="EL87" s="275"/>
      <c r="EM87" s="275"/>
      <c r="EN87" s="275"/>
      <c r="EO87" s="275"/>
      <c r="EP87" s="275"/>
      <c r="EQ87" s="275"/>
      <c r="ER87" s="275"/>
      <c r="ES87" s="275"/>
      <c r="ET87" s="275"/>
      <c r="EU87" s="275"/>
      <c r="EV87" s="275"/>
      <c r="EW87" s="275"/>
      <c r="EX87" s="275"/>
      <c r="EY87" s="275"/>
      <c r="EZ87" s="275"/>
      <c r="FA87" s="275"/>
      <c r="FB87" s="275"/>
      <c r="FC87" s="275"/>
      <c r="FD87" s="275"/>
      <c r="FE87" s="275"/>
      <c r="FF87" s="275"/>
      <c r="FG87" s="275"/>
      <c r="FH87" s="275"/>
      <c r="FI87" s="275"/>
      <c r="FJ87" s="275"/>
      <c r="FK87" s="275"/>
      <c r="FL87" s="275"/>
      <c r="FM87" s="275"/>
      <c r="FN87" s="275"/>
      <c r="FO87" s="275"/>
      <c r="FP87" s="275"/>
      <c r="FQ87" s="275"/>
      <c r="FR87" s="275"/>
      <c r="FS87" s="275"/>
      <c r="FT87" s="275"/>
      <c r="FU87" s="275"/>
      <c r="FV87" s="275"/>
      <c r="FW87" s="275"/>
      <c r="FX87" s="275"/>
      <c r="FY87" s="275"/>
      <c r="FZ87" s="275"/>
      <c r="GA87" s="275"/>
      <c r="GB87" s="275"/>
      <c r="GC87" s="275"/>
      <c r="GD87" s="275"/>
      <c r="GE87" s="275"/>
      <c r="GF87" s="275"/>
      <c r="GG87" s="275"/>
      <c r="GH87" s="275"/>
      <c r="GI87" s="275"/>
      <c r="GJ87" s="275"/>
      <c r="GK87" s="275"/>
      <c r="GL87" s="275"/>
      <c r="GM87" s="275"/>
      <c r="GN87" s="275"/>
      <c r="GO87" s="275"/>
      <c r="GP87" s="275"/>
      <c r="GQ87" s="275"/>
      <c r="GR87" s="275"/>
      <c r="GS87" s="275"/>
      <c r="GT87" s="275"/>
      <c r="GU87" s="275"/>
      <c r="GV87" s="275"/>
      <c r="GW87" s="275"/>
      <c r="GX87" s="275"/>
      <c r="GY87" s="275"/>
      <c r="GZ87" s="275"/>
      <c r="HA87" s="275"/>
      <c r="HB87" s="275"/>
      <c r="HC87" s="275"/>
      <c r="HD87" s="275"/>
      <c r="HE87" s="275"/>
      <c r="HF87" s="275"/>
    </row>
    <row r="88" spans="1:214" s="287" customFormat="1" ht="20.100000000000001" customHeight="1" x14ac:dyDescent="0.2">
      <c r="A88" s="387" t="s">
        <v>738</v>
      </c>
      <c r="B88" s="380"/>
      <c r="C88" s="800"/>
      <c r="D88" s="801"/>
      <c r="E88" s="596"/>
      <c r="F88" s="335"/>
      <c r="G88" s="285"/>
      <c r="H88" s="285"/>
      <c r="I88" s="285"/>
      <c r="J88" s="285"/>
      <c r="K88" s="285"/>
      <c r="L88" s="285"/>
      <c r="M88" s="285"/>
      <c r="N88" s="285"/>
      <c r="O88" s="285"/>
      <c r="P88" s="285"/>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c r="FT88" s="286"/>
      <c r="FU88" s="286"/>
      <c r="FV88" s="286"/>
      <c r="FW88" s="286"/>
      <c r="FX88" s="286"/>
      <c r="FY88" s="286"/>
      <c r="FZ88" s="286"/>
      <c r="GA88" s="286"/>
      <c r="GB88" s="286"/>
      <c r="GC88" s="286"/>
      <c r="GD88" s="286"/>
      <c r="GE88" s="286"/>
      <c r="GF88" s="286"/>
      <c r="GG88" s="286"/>
      <c r="GH88" s="286"/>
      <c r="GI88" s="286"/>
      <c r="GJ88" s="286"/>
      <c r="GK88" s="286"/>
      <c r="GL88" s="286"/>
      <c r="GM88" s="286"/>
      <c r="GN88" s="286"/>
      <c r="GO88" s="286"/>
      <c r="GP88" s="286"/>
      <c r="GQ88" s="286"/>
      <c r="GR88" s="286"/>
      <c r="GS88" s="286"/>
      <c r="GT88" s="286"/>
      <c r="GU88" s="286"/>
      <c r="GV88" s="286"/>
      <c r="GW88" s="286"/>
      <c r="GX88" s="286"/>
      <c r="GY88" s="286"/>
      <c r="GZ88" s="286"/>
      <c r="HA88" s="286"/>
      <c r="HB88" s="286"/>
      <c r="HC88" s="286"/>
      <c r="HD88" s="286"/>
      <c r="HE88" s="286"/>
      <c r="HF88" s="286"/>
    </row>
    <row r="89" spans="1:214" s="287" customFormat="1" ht="15" customHeight="1" x14ac:dyDescent="0.2">
      <c r="A89" s="379" t="s">
        <v>739</v>
      </c>
      <c r="B89" s="380"/>
      <c r="C89" s="809">
        <f>C39*$B$39*C59</f>
        <v>0</v>
      </c>
      <c r="D89" s="810">
        <f>D39*$B$39*D59</f>
        <v>0</v>
      </c>
      <c r="E89" s="595">
        <f>E39*$B$39*E59</f>
        <v>0</v>
      </c>
      <c r="F89" s="333">
        <f>F39*$B$39*F59</f>
        <v>0</v>
      </c>
      <c r="G89" s="285"/>
      <c r="H89" s="285"/>
      <c r="I89" s="285"/>
      <c r="J89" s="285"/>
      <c r="K89" s="285"/>
      <c r="L89" s="285"/>
      <c r="M89" s="285"/>
      <c r="N89" s="285"/>
      <c r="O89" s="285"/>
      <c r="P89" s="285"/>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c r="FT89" s="286"/>
      <c r="FU89" s="286"/>
      <c r="FV89" s="286"/>
      <c r="FW89" s="286"/>
      <c r="FX89" s="286"/>
      <c r="FY89" s="286"/>
      <c r="FZ89" s="286"/>
      <c r="GA89" s="286"/>
      <c r="GB89" s="286"/>
      <c r="GC89" s="286"/>
      <c r="GD89" s="286"/>
      <c r="GE89" s="286"/>
      <c r="GF89" s="286"/>
      <c r="GG89" s="286"/>
      <c r="GH89" s="286"/>
      <c r="GI89" s="286"/>
      <c r="GJ89" s="286"/>
      <c r="GK89" s="286"/>
      <c r="GL89" s="286"/>
      <c r="GM89" s="286"/>
      <c r="GN89" s="286"/>
      <c r="GO89" s="286"/>
      <c r="GP89" s="286"/>
      <c r="GQ89" s="286"/>
      <c r="GR89" s="286"/>
      <c r="GS89" s="286"/>
      <c r="GT89" s="286"/>
      <c r="GU89" s="286"/>
      <c r="GV89" s="286"/>
      <c r="GW89" s="286"/>
      <c r="GX89" s="286"/>
      <c r="GY89" s="286"/>
      <c r="GZ89" s="286"/>
      <c r="HA89" s="286"/>
      <c r="HB89" s="286"/>
      <c r="HC89" s="286"/>
      <c r="HD89" s="286"/>
      <c r="HE89" s="286"/>
      <c r="HF89" s="286"/>
    </row>
    <row r="90" spans="1:214" s="287" customFormat="1" ht="15" customHeight="1" x14ac:dyDescent="0.2">
      <c r="A90" s="379" t="s">
        <v>740</v>
      </c>
      <c r="B90" s="380"/>
      <c r="C90" s="809">
        <f>C40*$B$40</f>
        <v>0</v>
      </c>
      <c r="D90" s="810">
        <f>D40*$B$40</f>
        <v>0</v>
      </c>
      <c r="E90" s="595">
        <f>E40*$B$40</f>
        <v>0</v>
      </c>
      <c r="F90" s="333">
        <f>F40*$B$40</f>
        <v>0</v>
      </c>
      <c r="G90" s="285"/>
      <c r="H90" s="285"/>
      <c r="I90" s="285"/>
      <c r="J90" s="285"/>
      <c r="K90" s="285"/>
      <c r="L90" s="285"/>
      <c r="M90" s="285"/>
      <c r="N90" s="285"/>
      <c r="O90" s="285"/>
      <c r="P90" s="285"/>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c r="FT90" s="286"/>
      <c r="FU90" s="286"/>
      <c r="FV90" s="286"/>
      <c r="FW90" s="286"/>
      <c r="FX90" s="286"/>
      <c r="FY90" s="286"/>
      <c r="FZ90" s="286"/>
      <c r="GA90" s="286"/>
      <c r="GB90" s="286"/>
      <c r="GC90" s="286"/>
      <c r="GD90" s="286"/>
      <c r="GE90" s="286"/>
      <c r="GF90" s="286"/>
      <c r="GG90" s="286"/>
      <c r="GH90" s="286"/>
      <c r="GI90" s="286"/>
      <c r="GJ90" s="286"/>
      <c r="GK90" s="286"/>
      <c r="GL90" s="286"/>
      <c r="GM90" s="286"/>
      <c r="GN90" s="286"/>
      <c r="GO90" s="286"/>
      <c r="GP90" s="286"/>
      <c r="GQ90" s="286"/>
      <c r="GR90" s="286"/>
      <c r="GS90" s="286"/>
      <c r="GT90" s="286"/>
      <c r="GU90" s="286"/>
      <c r="GV90" s="286"/>
      <c r="GW90" s="286"/>
      <c r="GX90" s="286"/>
      <c r="GY90" s="286"/>
      <c r="GZ90" s="286"/>
      <c r="HA90" s="286"/>
      <c r="HB90" s="286"/>
      <c r="HC90" s="286"/>
      <c r="HD90" s="286"/>
      <c r="HE90" s="286"/>
      <c r="HF90" s="286"/>
    </row>
    <row r="91" spans="1:214" s="276" customFormat="1" ht="20.100000000000001" customHeight="1" x14ac:dyDescent="0.2">
      <c r="A91" s="381" t="s">
        <v>779</v>
      </c>
      <c r="B91" s="382"/>
      <c r="C91" s="798">
        <f t="shared" ref="C91:E91" si="26">SUM(C89:C90)</f>
        <v>0</v>
      </c>
      <c r="D91" s="799">
        <f t="shared" si="26"/>
        <v>0</v>
      </c>
      <c r="E91" s="589">
        <f t="shared" si="26"/>
        <v>0</v>
      </c>
      <c r="F91" s="316">
        <f t="shared" ref="F91" si="27">SUM(F89:F90)</f>
        <v>0</v>
      </c>
      <c r="G91" s="274"/>
      <c r="H91" s="274"/>
      <c r="I91" s="274"/>
      <c r="J91" s="274"/>
      <c r="K91" s="274"/>
      <c r="L91" s="274"/>
      <c r="M91" s="274"/>
      <c r="N91" s="274"/>
      <c r="O91" s="274"/>
      <c r="P91" s="274"/>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275"/>
      <c r="CK91" s="275"/>
      <c r="CL91" s="275"/>
      <c r="CM91" s="275"/>
      <c r="CN91" s="275"/>
      <c r="CO91" s="275"/>
      <c r="CP91" s="275"/>
      <c r="CQ91" s="275"/>
      <c r="CR91" s="275"/>
      <c r="CS91" s="275"/>
      <c r="CT91" s="275"/>
      <c r="CU91" s="275"/>
      <c r="CV91" s="275"/>
      <c r="CW91" s="275"/>
      <c r="CX91" s="275"/>
      <c r="CY91" s="275"/>
      <c r="CZ91" s="275"/>
      <c r="DA91" s="275"/>
      <c r="DB91" s="275"/>
      <c r="DC91" s="275"/>
      <c r="DD91" s="275"/>
      <c r="DE91" s="275"/>
      <c r="DF91" s="275"/>
      <c r="DG91" s="275"/>
      <c r="DH91" s="275"/>
      <c r="DI91" s="275"/>
      <c r="DJ91" s="275"/>
      <c r="DK91" s="275"/>
      <c r="DL91" s="275"/>
      <c r="DM91" s="275"/>
      <c r="DN91" s="275"/>
      <c r="DO91" s="275"/>
      <c r="DP91" s="275"/>
      <c r="DQ91" s="275"/>
      <c r="DR91" s="275"/>
      <c r="DS91" s="275"/>
      <c r="DT91" s="275"/>
      <c r="DU91" s="275"/>
      <c r="DV91" s="275"/>
      <c r="DW91" s="275"/>
      <c r="DX91" s="275"/>
      <c r="DY91" s="275"/>
      <c r="DZ91" s="275"/>
      <c r="EA91" s="275"/>
      <c r="EB91" s="275"/>
      <c r="EC91" s="275"/>
      <c r="ED91" s="275"/>
      <c r="EE91" s="275"/>
      <c r="EF91" s="275"/>
      <c r="EG91" s="275"/>
      <c r="EH91" s="275"/>
      <c r="EI91" s="275"/>
      <c r="EJ91" s="275"/>
      <c r="EK91" s="275"/>
      <c r="EL91" s="275"/>
      <c r="EM91" s="275"/>
      <c r="EN91" s="275"/>
      <c r="EO91" s="275"/>
      <c r="EP91" s="275"/>
      <c r="EQ91" s="275"/>
      <c r="ER91" s="275"/>
      <c r="ES91" s="275"/>
      <c r="ET91" s="275"/>
      <c r="EU91" s="275"/>
      <c r="EV91" s="275"/>
      <c r="EW91" s="275"/>
      <c r="EX91" s="275"/>
      <c r="EY91" s="275"/>
      <c r="EZ91" s="275"/>
      <c r="FA91" s="275"/>
      <c r="FB91" s="275"/>
      <c r="FC91" s="275"/>
      <c r="FD91" s="275"/>
      <c r="FE91" s="275"/>
      <c r="FF91" s="275"/>
      <c r="FG91" s="275"/>
      <c r="FH91" s="275"/>
      <c r="FI91" s="275"/>
      <c r="FJ91" s="275"/>
      <c r="FK91" s="275"/>
      <c r="FL91" s="275"/>
      <c r="FM91" s="275"/>
      <c r="FN91" s="275"/>
      <c r="FO91" s="275"/>
      <c r="FP91" s="275"/>
      <c r="FQ91" s="275"/>
      <c r="FR91" s="275"/>
      <c r="FS91" s="275"/>
      <c r="FT91" s="275"/>
      <c r="FU91" s="275"/>
      <c r="FV91" s="275"/>
      <c r="FW91" s="275"/>
      <c r="FX91" s="275"/>
      <c r="FY91" s="275"/>
      <c r="FZ91" s="275"/>
      <c r="GA91" s="275"/>
      <c r="GB91" s="275"/>
      <c r="GC91" s="275"/>
      <c r="GD91" s="275"/>
      <c r="GE91" s="275"/>
      <c r="GF91" s="275"/>
      <c r="GG91" s="275"/>
      <c r="GH91" s="275"/>
      <c r="GI91" s="275"/>
      <c r="GJ91" s="275"/>
      <c r="GK91" s="275"/>
      <c r="GL91" s="275"/>
      <c r="GM91" s="275"/>
      <c r="GN91" s="275"/>
      <c r="GO91" s="275"/>
      <c r="GP91" s="275"/>
      <c r="GQ91" s="275"/>
      <c r="GR91" s="275"/>
      <c r="GS91" s="275"/>
      <c r="GT91" s="275"/>
      <c r="GU91" s="275"/>
      <c r="GV91" s="275"/>
      <c r="GW91" s="275"/>
      <c r="GX91" s="275"/>
      <c r="GY91" s="275"/>
      <c r="GZ91" s="275"/>
      <c r="HA91" s="275"/>
      <c r="HB91" s="275"/>
      <c r="HC91" s="275"/>
      <c r="HD91" s="275"/>
      <c r="HE91" s="275"/>
      <c r="HF91" s="275"/>
    </row>
    <row r="92" spans="1:214" s="276" customFormat="1" ht="20.100000000000001" customHeight="1" thickBot="1" x14ac:dyDescent="0.25">
      <c r="A92" s="381" t="s">
        <v>780</v>
      </c>
      <c r="B92" s="382"/>
      <c r="C92" s="798">
        <f>$B$51*C51*C59</f>
        <v>0</v>
      </c>
      <c r="D92" s="799">
        <f>IF($D$6=0,0,$B$51*D51*D59)</f>
        <v>0</v>
      </c>
      <c r="E92" s="597">
        <f>$B$51*E51*E59</f>
        <v>0</v>
      </c>
      <c r="F92" s="316">
        <f>$B$51*F51*F59</f>
        <v>0</v>
      </c>
      <c r="G92" s="274"/>
      <c r="H92" s="274"/>
      <c r="I92" s="274"/>
      <c r="J92" s="274"/>
      <c r="K92" s="274"/>
      <c r="L92" s="274"/>
      <c r="M92" s="274"/>
      <c r="N92" s="274"/>
      <c r="O92" s="274"/>
      <c r="P92" s="274"/>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275"/>
      <c r="CK92" s="275"/>
      <c r="CL92" s="275"/>
      <c r="CM92" s="275"/>
      <c r="CN92" s="275"/>
      <c r="CO92" s="275"/>
      <c r="CP92" s="275"/>
      <c r="CQ92" s="275"/>
      <c r="CR92" s="275"/>
      <c r="CS92" s="275"/>
      <c r="CT92" s="275"/>
      <c r="CU92" s="275"/>
      <c r="CV92" s="275"/>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75"/>
      <c r="EH92" s="275"/>
      <c r="EI92" s="275"/>
      <c r="EJ92" s="275"/>
      <c r="EK92" s="275"/>
      <c r="EL92" s="275"/>
      <c r="EM92" s="275"/>
      <c r="EN92" s="275"/>
      <c r="EO92" s="275"/>
      <c r="EP92" s="275"/>
      <c r="EQ92" s="275"/>
      <c r="ER92" s="275"/>
      <c r="ES92" s="275"/>
      <c r="ET92" s="275"/>
      <c r="EU92" s="275"/>
      <c r="EV92" s="275"/>
      <c r="EW92" s="275"/>
      <c r="EX92" s="275"/>
      <c r="EY92" s="275"/>
      <c r="EZ92" s="275"/>
      <c r="FA92" s="275"/>
      <c r="FB92" s="275"/>
      <c r="FC92" s="275"/>
      <c r="FD92" s="275"/>
      <c r="FE92" s="275"/>
      <c r="FF92" s="275"/>
      <c r="FG92" s="275"/>
      <c r="FH92" s="275"/>
      <c r="FI92" s="275"/>
      <c r="FJ92" s="275"/>
      <c r="FK92" s="275"/>
      <c r="FL92" s="275"/>
      <c r="FM92" s="275"/>
      <c r="FN92" s="275"/>
      <c r="FO92" s="275"/>
      <c r="FP92" s="275"/>
      <c r="FQ92" s="275"/>
      <c r="FR92" s="275"/>
      <c r="FS92" s="275"/>
      <c r="FT92" s="275"/>
      <c r="FU92" s="275"/>
      <c r="FV92" s="275"/>
      <c r="FW92" s="275"/>
      <c r="FX92" s="275"/>
      <c r="FY92" s="275"/>
      <c r="FZ92" s="275"/>
      <c r="GA92" s="275"/>
      <c r="GB92" s="275"/>
      <c r="GC92" s="275"/>
      <c r="GD92" s="275"/>
      <c r="GE92" s="275"/>
      <c r="GF92" s="275"/>
      <c r="GG92" s="275"/>
      <c r="GH92" s="275"/>
      <c r="GI92" s="275"/>
      <c r="GJ92" s="275"/>
      <c r="GK92" s="275"/>
      <c r="GL92" s="275"/>
      <c r="GM92" s="275"/>
      <c r="GN92" s="275"/>
      <c r="GO92" s="275"/>
      <c r="GP92" s="275"/>
      <c r="GQ92" s="275"/>
      <c r="GR92" s="275"/>
      <c r="GS92" s="275"/>
      <c r="GT92" s="275"/>
      <c r="GU92" s="275"/>
      <c r="GV92" s="275"/>
      <c r="GW92" s="275"/>
      <c r="GX92" s="275"/>
      <c r="GY92" s="275"/>
      <c r="GZ92" s="275"/>
      <c r="HA92" s="275"/>
      <c r="HB92" s="275"/>
      <c r="HC92" s="275"/>
      <c r="HD92" s="275"/>
      <c r="HE92" s="275"/>
      <c r="HF92" s="275"/>
    </row>
    <row r="93" spans="1:214" s="276" customFormat="1" ht="20.100000000000001" customHeight="1" thickBot="1" x14ac:dyDescent="0.25">
      <c r="A93" s="388" t="s">
        <v>781</v>
      </c>
      <c r="B93" s="389"/>
      <c r="C93" s="798">
        <f>Estimates!B61</f>
        <v>0</v>
      </c>
      <c r="D93" s="812">
        <f>IF($D$6=0,0,C93)</f>
        <v>0</v>
      </c>
      <c r="E93" s="598">
        <f>VLOOKUP(A2,Initial!B:JM,220,FALSE)</f>
        <v>0</v>
      </c>
      <c r="F93" s="569">
        <f>E93</f>
        <v>0</v>
      </c>
      <c r="G93" s="274"/>
      <c r="H93" s="274"/>
      <c r="I93" s="274"/>
      <c r="J93" s="274"/>
      <c r="K93" s="274"/>
      <c r="L93" s="274"/>
      <c r="M93" s="274"/>
      <c r="N93" s="274"/>
      <c r="O93" s="274"/>
      <c r="P93" s="274"/>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275"/>
      <c r="CK93" s="275"/>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c r="FC93" s="275"/>
      <c r="FD93" s="275"/>
      <c r="FE93" s="275"/>
      <c r="FF93" s="275"/>
      <c r="FG93" s="275"/>
      <c r="FH93" s="275"/>
      <c r="FI93" s="275"/>
      <c r="FJ93" s="275"/>
      <c r="FK93" s="275"/>
      <c r="FL93" s="275"/>
      <c r="FM93" s="275"/>
      <c r="FN93" s="275"/>
      <c r="FO93" s="275"/>
      <c r="FP93" s="275"/>
      <c r="FQ93" s="275"/>
      <c r="FR93" s="275"/>
      <c r="FS93" s="275"/>
      <c r="FT93" s="275"/>
      <c r="FU93" s="275"/>
      <c r="FV93" s="275"/>
      <c r="FW93" s="275"/>
      <c r="FX93" s="275"/>
      <c r="FY93" s="275"/>
      <c r="FZ93" s="275"/>
      <c r="GA93" s="275"/>
      <c r="GB93" s="275"/>
      <c r="GC93" s="275"/>
      <c r="GD93" s="275"/>
      <c r="GE93" s="275"/>
      <c r="GF93" s="275"/>
      <c r="GG93" s="275"/>
      <c r="GH93" s="275"/>
      <c r="GI93" s="275"/>
      <c r="GJ93" s="275"/>
      <c r="GK93" s="275"/>
      <c r="GL93" s="275"/>
      <c r="GM93" s="275"/>
      <c r="GN93" s="275"/>
      <c r="GO93" s="275"/>
      <c r="GP93" s="275"/>
      <c r="GQ93" s="275"/>
      <c r="GR93" s="275"/>
      <c r="GS93" s="275"/>
      <c r="GT93" s="275"/>
      <c r="GU93" s="275"/>
      <c r="GV93" s="275"/>
      <c r="GW93" s="275"/>
      <c r="GX93" s="275"/>
      <c r="GY93" s="275"/>
      <c r="GZ93" s="275"/>
      <c r="HA93" s="275"/>
      <c r="HB93" s="275"/>
      <c r="HC93" s="275"/>
      <c r="HD93" s="275"/>
      <c r="HE93" s="275"/>
      <c r="HF93" s="275"/>
    </row>
    <row r="94" spans="1:214" s="276" customFormat="1" ht="20.100000000000001" customHeight="1" thickBot="1" x14ac:dyDescent="0.25">
      <c r="A94" s="388" t="s">
        <v>724</v>
      </c>
      <c r="B94" s="389"/>
      <c r="C94" s="813">
        <f>Estimates!B63</f>
        <v>0</v>
      </c>
      <c r="D94" s="799">
        <f>Estimates!B64</f>
        <v>0</v>
      </c>
      <c r="E94" s="598">
        <f>VLOOKUP(A2,Initial!B:JM,221,FALSE)</f>
        <v>0</v>
      </c>
      <c r="F94" s="569">
        <v>0</v>
      </c>
      <c r="G94" s="274"/>
      <c r="H94" s="274"/>
      <c r="I94" s="274"/>
      <c r="J94" s="274"/>
      <c r="K94" s="274"/>
      <c r="L94" s="274"/>
      <c r="M94" s="274"/>
      <c r="N94" s="274"/>
      <c r="O94" s="274"/>
      <c r="P94" s="274"/>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275"/>
      <c r="CK94" s="275"/>
      <c r="CL94" s="275"/>
      <c r="CM94" s="275"/>
      <c r="CN94" s="275"/>
      <c r="CO94" s="275"/>
      <c r="CP94" s="275"/>
      <c r="CQ94" s="275"/>
      <c r="CR94" s="275"/>
      <c r="CS94" s="275"/>
      <c r="CT94" s="275"/>
      <c r="CU94" s="275"/>
      <c r="CV94" s="275"/>
      <c r="CW94" s="275"/>
      <c r="CX94" s="275"/>
      <c r="CY94" s="275"/>
      <c r="CZ94" s="275"/>
      <c r="DA94" s="275"/>
      <c r="DB94" s="275"/>
      <c r="DC94" s="275"/>
      <c r="DD94" s="275"/>
      <c r="DE94" s="275"/>
      <c r="DF94" s="275"/>
      <c r="DG94" s="275"/>
      <c r="DH94" s="275"/>
      <c r="DI94" s="275"/>
      <c r="DJ94" s="275"/>
      <c r="DK94" s="275"/>
      <c r="DL94" s="275"/>
      <c r="DM94" s="275"/>
      <c r="DN94" s="275"/>
      <c r="DO94" s="275"/>
      <c r="DP94" s="275"/>
      <c r="DQ94" s="275"/>
      <c r="DR94" s="275"/>
      <c r="DS94" s="275"/>
      <c r="DT94" s="275"/>
      <c r="DU94" s="275"/>
      <c r="DV94" s="275"/>
      <c r="DW94" s="275"/>
      <c r="DX94" s="275"/>
      <c r="DY94" s="275"/>
      <c r="DZ94" s="275"/>
      <c r="EA94" s="275"/>
      <c r="EB94" s="275"/>
      <c r="EC94" s="275"/>
      <c r="ED94" s="275"/>
      <c r="EE94" s="275"/>
      <c r="EF94" s="275"/>
      <c r="EG94" s="275"/>
      <c r="EH94" s="275"/>
      <c r="EI94" s="275"/>
      <c r="EJ94" s="275"/>
      <c r="EK94" s="275"/>
      <c r="EL94" s="275"/>
      <c r="EM94" s="275"/>
      <c r="EN94" s="275"/>
      <c r="EO94" s="275"/>
      <c r="EP94" s="275"/>
      <c r="EQ94" s="275"/>
      <c r="ER94" s="275"/>
      <c r="ES94" s="275"/>
      <c r="ET94" s="275"/>
      <c r="EU94" s="275"/>
      <c r="EV94" s="275"/>
      <c r="EW94" s="275"/>
      <c r="EX94" s="275"/>
      <c r="EY94" s="275"/>
      <c r="EZ94" s="275"/>
      <c r="FA94" s="275"/>
      <c r="FB94" s="275"/>
      <c r="FC94" s="275"/>
      <c r="FD94" s="275"/>
      <c r="FE94" s="275"/>
      <c r="FF94" s="275"/>
      <c r="FG94" s="275"/>
      <c r="FH94" s="275"/>
      <c r="FI94" s="275"/>
      <c r="FJ94" s="275"/>
      <c r="FK94" s="275"/>
      <c r="FL94" s="275"/>
      <c r="FM94" s="275"/>
      <c r="FN94" s="275"/>
      <c r="FO94" s="275"/>
      <c r="FP94" s="275"/>
      <c r="FQ94" s="275"/>
      <c r="FR94" s="275"/>
      <c r="FS94" s="275"/>
      <c r="FT94" s="275"/>
      <c r="FU94" s="275"/>
      <c r="FV94" s="275"/>
      <c r="FW94" s="275"/>
      <c r="FX94" s="275"/>
      <c r="FY94" s="275"/>
      <c r="FZ94" s="275"/>
      <c r="GA94" s="275"/>
      <c r="GB94" s="275"/>
      <c r="GC94" s="275"/>
      <c r="GD94" s="275"/>
      <c r="GE94" s="275"/>
      <c r="GF94" s="275"/>
      <c r="GG94" s="275"/>
      <c r="GH94" s="275"/>
      <c r="GI94" s="275"/>
      <c r="GJ94" s="275"/>
      <c r="GK94" s="275"/>
      <c r="GL94" s="275"/>
      <c r="GM94" s="275"/>
      <c r="GN94" s="275"/>
      <c r="GO94" s="275"/>
      <c r="GP94" s="275"/>
      <c r="GQ94" s="275"/>
      <c r="GR94" s="275"/>
      <c r="GS94" s="275"/>
      <c r="GT94" s="275"/>
      <c r="GU94" s="275"/>
      <c r="GV94" s="275"/>
      <c r="GW94" s="275"/>
      <c r="GX94" s="275"/>
      <c r="GY94" s="275"/>
      <c r="GZ94" s="275"/>
      <c r="HA94" s="275"/>
      <c r="HB94" s="275"/>
      <c r="HC94" s="275"/>
      <c r="HD94" s="275"/>
      <c r="HE94" s="275"/>
      <c r="HF94" s="275"/>
    </row>
    <row r="95" spans="1:214" s="276" customFormat="1" ht="20.100000000000001" customHeight="1" thickBot="1" x14ac:dyDescent="0.25">
      <c r="A95" s="388" t="s">
        <v>725</v>
      </c>
      <c r="B95" s="389"/>
      <c r="C95" s="813">
        <f>Estimates!B64</f>
        <v>0</v>
      </c>
      <c r="D95" s="799">
        <f>Estimates!B63</f>
        <v>0</v>
      </c>
      <c r="E95" s="598">
        <f>VLOOKUP(A2,Initial!B:JM,222,FALSE)</f>
        <v>0</v>
      </c>
      <c r="F95" s="569">
        <f>E95</f>
        <v>0</v>
      </c>
      <c r="G95" s="274"/>
      <c r="H95" s="274"/>
      <c r="I95" s="274"/>
      <c r="J95" s="274"/>
      <c r="K95" s="274"/>
      <c r="L95" s="274"/>
      <c r="M95" s="274"/>
      <c r="N95" s="274"/>
      <c r="O95" s="274"/>
      <c r="P95" s="274"/>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275"/>
      <c r="CK95" s="275"/>
      <c r="CL95" s="275"/>
      <c r="CM95" s="275"/>
      <c r="CN95" s="275"/>
      <c r="CO95" s="275"/>
      <c r="CP95" s="275"/>
      <c r="CQ95" s="275"/>
      <c r="CR95" s="275"/>
      <c r="CS95" s="275"/>
      <c r="CT95" s="275"/>
      <c r="CU95" s="275"/>
      <c r="CV95" s="275"/>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75"/>
      <c r="EH95" s="275"/>
      <c r="EI95" s="275"/>
      <c r="EJ95" s="275"/>
      <c r="EK95" s="275"/>
      <c r="EL95" s="275"/>
      <c r="EM95" s="275"/>
      <c r="EN95" s="275"/>
      <c r="EO95" s="275"/>
      <c r="EP95" s="275"/>
      <c r="EQ95" s="275"/>
      <c r="ER95" s="275"/>
      <c r="ES95" s="275"/>
      <c r="ET95" s="275"/>
      <c r="EU95" s="275"/>
      <c r="EV95" s="275"/>
      <c r="EW95" s="275"/>
      <c r="EX95" s="275"/>
      <c r="EY95" s="275"/>
      <c r="EZ95" s="275"/>
      <c r="FA95" s="275"/>
      <c r="FB95" s="275"/>
      <c r="FC95" s="275"/>
      <c r="FD95" s="275"/>
      <c r="FE95" s="275"/>
      <c r="FF95" s="275"/>
      <c r="FG95" s="275"/>
      <c r="FH95" s="275"/>
      <c r="FI95" s="275"/>
      <c r="FJ95" s="275"/>
      <c r="FK95" s="275"/>
      <c r="FL95" s="275"/>
      <c r="FM95" s="275"/>
      <c r="FN95" s="275"/>
      <c r="FO95" s="275"/>
      <c r="FP95" s="275"/>
      <c r="FQ95" s="275"/>
      <c r="FR95" s="275"/>
      <c r="FS95" s="275"/>
      <c r="FT95" s="275"/>
      <c r="FU95" s="275"/>
      <c r="FV95" s="275"/>
      <c r="FW95" s="275"/>
      <c r="FX95" s="275"/>
      <c r="FY95" s="275"/>
      <c r="FZ95" s="275"/>
      <c r="GA95" s="275"/>
      <c r="GB95" s="275"/>
      <c r="GC95" s="275"/>
      <c r="GD95" s="275"/>
      <c r="GE95" s="275"/>
      <c r="GF95" s="275"/>
      <c r="GG95" s="275"/>
      <c r="GH95" s="275"/>
      <c r="GI95" s="275"/>
      <c r="GJ95" s="275"/>
      <c r="GK95" s="275"/>
      <c r="GL95" s="275"/>
      <c r="GM95" s="275"/>
      <c r="GN95" s="275"/>
      <c r="GO95" s="275"/>
      <c r="GP95" s="275"/>
      <c r="GQ95" s="275"/>
      <c r="GR95" s="275"/>
      <c r="GS95" s="275"/>
      <c r="GT95" s="275"/>
      <c r="GU95" s="275"/>
      <c r="GV95" s="275"/>
      <c r="GW95" s="275"/>
      <c r="GX95" s="275"/>
      <c r="GY95" s="275"/>
      <c r="GZ95" s="275"/>
      <c r="HA95" s="275"/>
      <c r="HB95" s="275"/>
      <c r="HC95" s="275"/>
      <c r="HD95" s="275"/>
      <c r="HE95" s="275"/>
      <c r="HF95" s="275"/>
    </row>
    <row r="96" spans="1:214" s="276" customFormat="1" ht="20.100000000000001" customHeight="1" x14ac:dyDescent="0.2">
      <c r="A96" s="381" t="s">
        <v>726</v>
      </c>
      <c r="B96" s="382"/>
      <c r="C96" s="813">
        <f>C58*C6</f>
        <v>0</v>
      </c>
      <c r="D96" s="799">
        <f>D58*D6</f>
        <v>0</v>
      </c>
      <c r="E96" s="599">
        <f>E58*E6</f>
        <v>0</v>
      </c>
      <c r="F96" s="316">
        <f>F58*F6</f>
        <v>0</v>
      </c>
      <c r="G96" s="274"/>
      <c r="H96" s="274"/>
      <c r="I96" s="274"/>
      <c r="J96" s="274"/>
      <c r="K96" s="274"/>
      <c r="L96" s="274"/>
      <c r="M96" s="274"/>
      <c r="N96" s="274"/>
      <c r="O96" s="274"/>
      <c r="P96" s="274"/>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275"/>
      <c r="CK96" s="275"/>
      <c r="CL96" s="275"/>
      <c r="CM96" s="275"/>
      <c r="CN96" s="275"/>
      <c r="CO96" s="275"/>
      <c r="CP96" s="275"/>
      <c r="CQ96" s="275"/>
      <c r="CR96" s="275"/>
      <c r="CS96" s="275"/>
      <c r="CT96" s="275"/>
      <c r="CU96" s="275"/>
      <c r="CV96" s="275"/>
      <c r="CW96" s="275"/>
      <c r="CX96" s="275"/>
      <c r="CY96" s="275"/>
      <c r="CZ96" s="275"/>
      <c r="DA96" s="275"/>
      <c r="DB96" s="275"/>
      <c r="DC96" s="275"/>
      <c r="DD96" s="275"/>
      <c r="DE96" s="275"/>
      <c r="DF96" s="275"/>
      <c r="DG96" s="275"/>
      <c r="DH96" s="275"/>
      <c r="DI96" s="275"/>
      <c r="DJ96" s="275"/>
      <c r="DK96" s="275"/>
      <c r="DL96" s="275"/>
      <c r="DM96" s="275"/>
      <c r="DN96" s="275"/>
      <c r="DO96" s="275"/>
      <c r="DP96" s="275"/>
      <c r="DQ96" s="275"/>
      <c r="DR96" s="275"/>
      <c r="DS96" s="275"/>
      <c r="DT96" s="275"/>
      <c r="DU96" s="275"/>
      <c r="DV96" s="275"/>
      <c r="DW96" s="275"/>
      <c r="DX96" s="275"/>
      <c r="DY96" s="275"/>
      <c r="DZ96" s="275"/>
      <c r="EA96" s="275"/>
      <c r="EB96" s="275"/>
      <c r="EC96" s="275"/>
      <c r="ED96" s="275"/>
      <c r="EE96" s="275"/>
      <c r="EF96" s="275"/>
      <c r="EG96" s="275"/>
      <c r="EH96" s="275"/>
      <c r="EI96" s="275"/>
      <c r="EJ96" s="275"/>
      <c r="EK96" s="275"/>
      <c r="EL96" s="275"/>
      <c r="EM96" s="275"/>
      <c r="EN96" s="275"/>
      <c r="EO96" s="275"/>
      <c r="EP96" s="275"/>
      <c r="EQ96" s="275"/>
      <c r="ER96" s="275"/>
      <c r="ES96" s="275"/>
      <c r="ET96" s="275"/>
      <c r="EU96" s="275"/>
      <c r="EV96" s="275"/>
      <c r="EW96" s="275"/>
      <c r="EX96" s="275"/>
      <c r="EY96" s="275"/>
      <c r="EZ96" s="275"/>
      <c r="FA96" s="275"/>
      <c r="FB96" s="275"/>
      <c r="FC96" s="275"/>
      <c r="FD96" s="275"/>
      <c r="FE96" s="275"/>
      <c r="FF96" s="275"/>
      <c r="FG96" s="275"/>
      <c r="FH96" s="275"/>
      <c r="FI96" s="275"/>
      <c r="FJ96" s="275"/>
      <c r="FK96" s="275"/>
      <c r="FL96" s="275"/>
      <c r="FM96" s="275"/>
      <c r="FN96" s="275"/>
      <c r="FO96" s="275"/>
      <c r="FP96" s="275"/>
      <c r="FQ96" s="275"/>
      <c r="FR96" s="275"/>
      <c r="FS96" s="275"/>
      <c r="FT96" s="275"/>
      <c r="FU96" s="275"/>
      <c r="FV96" s="275"/>
      <c r="FW96" s="275"/>
      <c r="FX96" s="275"/>
      <c r="FY96" s="275"/>
      <c r="FZ96" s="275"/>
      <c r="GA96" s="275"/>
      <c r="GB96" s="275"/>
      <c r="GC96" s="275"/>
      <c r="GD96" s="275"/>
      <c r="GE96" s="275"/>
      <c r="GF96" s="275"/>
      <c r="GG96" s="275"/>
      <c r="GH96" s="275"/>
      <c r="GI96" s="275"/>
      <c r="GJ96" s="275"/>
      <c r="GK96" s="275"/>
      <c r="GL96" s="275"/>
      <c r="GM96" s="275"/>
      <c r="GN96" s="275"/>
      <c r="GO96" s="275"/>
      <c r="GP96" s="275"/>
      <c r="GQ96" s="275"/>
      <c r="GR96" s="275"/>
      <c r="GS96" s="275"/>
      <c r="GT96" s="275"/>
      <c r="GU96" s="275"/>
      <c r="GV96" s="275"/>
      <c r="GW96" s="275"/>
      <c r="GX96" s="275"/>
      <c r="GY96" s="275"/>
      <c r="GZ96" s="275"/>
      <c r="HA96" s="275"/>
      <c r="HB96" s="275"/>
      <c r="HC96" s="275"/>
      <c r="HD96" s="275"/>
      <c r="HE96" s="275"/>
      <c r="HF96" s="275"/>
    </row>
    <row r="97" spans="1:214" s="300" customFormat="1" ht="30" customHeight="1" x14ac:dyDescent="0.25">
      <c r="A97" s="415" t="s">
        <v>517</v>
      </c>
      <c r="B97" s="390"/>
      <c r="C97" s="774"/>
      <c r="D97" s="775"/>
      <c r="E97" s="582"/>
      <c r="F97" s="336"/>
      <c r="G97" s="298"/>
      <c r="H97" s="298"/>
      <c r="I97" s="298"/>
      <c r="J97" s="298"/>
      <c r="K97" s="298"/>
      <c r="L97" s="298"/>
      <c r="M97" s="298"/>
      <c r="N97" s="298"/>
      <c r="O97" s="298"/>
      <c r="P97" s="298"/>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c r="FC97" s="299"/>
      <c r="FD97" s="299"/>
      <c r="FE97" s="299"/>
      <c r="FF97" s="299"/>
      <c r="FG97" s="299"/>
      <c r="FH97" s="299"/>
      <c r="FI97" s="299"/>
      <c r="FJ97" s="299"/>
      <c r="FK97" s="299"/>
      <c r="FL97" s="299"/>
      <c r="FM97" s="299"/>
      <c r="FN97" s="299"/>
      <c r="FO97" s="299"/>
      <c r="FP97" s="299"/>
      <c r="FQ97" s="299"/>
      <c r="FR97" s="299"/>
      <c r="FS97" s="299"/>
      <c r="FT97" s="299"/>
      <c r="FU97" s="299"/>
      <c r="FV97" s="299"/>
      <c r="FW97" s="299"/>
      <c r="FX97" s="299"/>
      <c r="FY97" s="299"/>
      <c r="FZ97" s="299"/>
      <c r="GA97" s="299"/>
      <c r="GB97" s="299"/>
      <c r="GC97" s="299"/>
      <c r="GD97" s="299"/>
      <c r="GE97" s="299"/>
      <c r="GF97" s="299"/>
      <c r="GG97" s="299"/>
      <c r="GH97" s="299"/>
      <c r="GI97" s="299"/>
      <c r="GJ97" s="299"/>
      <c r="GK97" s="299"/>
      <c r="GL97" s="299"/>
      <c r="GM97" s="299"/>
      <c r="GN97" s="299"/>
      <c r="GO97" s="299"/>
      <c r="GP97" s="299"/>
      <c r="GQ97" s="299"/>
      <c r="GR97" s="299"/>
      <c r="GS97" s="299"/>
      <c r="GT97" s="299"/>
      <c r="GU97" s="299"/>
      <c r="GV97" s="299"/>
      <c r="GW97" s="299"/>
      <c r="GX97" s="299"/>
      <c r="GY97" s="299"/>
      <c r="GZ97" s="299"/>
      <c r="HA97" s="299"/>
      <c r="HB97" s="299"/>
      <c r="HC97" s="299"/>
      <c r="HD97" s="299"/>
      <c r="HE97" s="299"/>
      <c r="HF97" s="299"/>
    </row>
    <row r="98" spans="1:214" s="287" customFormat="1" ht="20.100000000000001" customHeight="1" thickBot="1" x14ac:dyDescent="0.25">
      <c r="A98" s="387" t="s">
        <v>633</v>
      </c>
      <c r="B98" s="380"/>
      <c r="C98" s="814"/>
      <c r="D98" s="801"/>
      <c r="E98" s="600"/>
      <c r="F98" s="315"/>
      <c r="G98" s="285"/>
      <c r="H98" s="285"/>
      <c r="I98" s="285"/>
      <c r="J98" s="285"/>
      <c r="K98" s="285"/>
      <c r="L98" s="285"/>
      <c r="M98" s="285"/>
      <c r="N98" s="285"/>
      <c r="O98" s="285"/>
      <c r="P98" s="285"/>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6"/>
      <c r="EJ98" s="286"/>
      <c r="EK98" s="286"/>
      <c r="EL98" s="286"/>
      <c r="EM98" s="286"/>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286"/>
      <c r="FS98" s="286"/>
      <c r="FT98" s="286"/>
      <c r="FU98" s="286"/>
      <c r="FV98" s="286"/>
      <c r="FW98" s="286"/>
      <c r="FX98" s="286"/>
      <c r="FY98" s="286"/>
      <c r="FZ98" s="286"/>
      <c r="GA98" s="286"/>
      <c r="GB98" s="286"/>
      <c r="GC98" s="286"/>
      <c r="GD98" s="286"/>
      <c r="GE98" s="286"/>
      <c r="GF98" s="286"/>
      <c r="GG98" s="286"/>
      <c r="GH98" s="286"/>
      <c r="GI98" s="286"/>
      <c r="GJ98" s="286"/>
      <c r="GK98" s="286"/>
      <c r="GL98" s="286"/>
      <c r="GM98" s="286"/>
      <c r="GN98" s="286"/>
      <c r="GO98" s="286"/>
      <c r="GP98" s="286"/>
      <c r="GQ98" s="286"/>
      <c r="GR98" s="286"/>
      <c r="GS98" s="286"/>
      <c r="GT98" s="286"/>
      <c r="GU98" s="286"/>
      <c r="GV98" s="286"/>
      <c r="GW98" s="286"/>
      <c r="GX98" s="286"/>
      <c r="GY98" s="286"/>
      <c r="GZ98" s="286"/>
      <c r="HA98" s="286"/>
      <c r="HB98" s="286"/>
      <c r="HC98" s="286"/>
      <c r="HD98" s="286"/>
      <c r="HE98" s="286"/>
      <c r="HF98" s="286"/>
    </row>
    <row r="99" spans="1:214" s="287" customFormat="1" ht="15" customHeight="1" thickBot="1" x14ac:dyDescent="0.25">
      <c r="A99" s="391" t="s">
        <v>748</v>
      </c>
      <c r="B99" s="392"/>
      <c r="C99" s="815">
        <f>IF(C6=0,0,Estimates!B68+Estimates!B69)</f>
        <v>0</v>
      </c>
      <c r="D99" s="816">
        <f>IF($D$6=0,0,Estimates!B68+Estimates!B69)</f>
        <v>0</v>
      </c>
      <c r="E99" s="601">
        <f>VLOOKUP(A2,Initial!B:JM,170,FALSE)</f>
        <v>0</v>
      </c>
      <c r="F99" s="570">
        <f>E99</f>
        <v>0</v>
      </c>
      <c r="G99" s="285"/>
      <c r="H99" s="285"/>
      <c r="I99" s="285"/>
      <c r="J99" s="285"/>
      <c r="K99" s="285"/>
      <c r="L99" s="285"/>
      <c r="M99" s="285"/>
      <c r="N99" s="285"/>
      <c r="O99" s="285"/>
      <c r="P99" s="285"/>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6"/>
      <c r="EJ99" s="286"/>
      <c r="EK99" s="286"/>
      <c r="EL99" s="286"/>
      <c r="EM99" s="286"/>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286"/>
      <c r="FS99" s="286"/>
      <c r="FT99" s="286"/>
      <c r="FU99" s="286"/>
      <c r="FV99" s="286"/>
      <c r="FW99" s="286"/>
      <c r="FX99" s="286"/>
      <c r="FY99" s="286"/>
      <c r="FZ99" s="286"/>
      <c r="GA99" s="286"/>
      <c r="GB99" s="286"/>
      <c r="GC99" s="286"/>
      <c r="GD99" s="286"/>
      <c r="GE99" s="286"/>
      <c r="GF99" s="286"/>
      <c r="GG99" s="286"/>
      <c r="GH99" s="286"/>
      <c r="GI99" s="286"/>
      <c r="GJ99" s="286"/>
      <c r="GK99" s="286"/>
      <c r="GL99" s="286"/>
      <c r="GM99" s="286"/>
      <c r="GN99" s="286"/>
      <c r="GO99" s="286"/>
      <c r="GP99" s="286"/>
      <c r="GQ99" s="286"/>
      <c r="GR99" s="286"/>
      <c r="GS99" s="286"/>
      <c r="GT99" s="286"/>
      <c r="GU99" s="286"/>
      <c r="GV99" s="286"/>
      <c r="GW99" s="286"/>
      <c r="GX99" s="286"/>
      <c r="GY99" s="286"/>
      <c r="GZ99" s="286"/>
      <c r="HA99" s="286"/>
      <c r="HB99" s="286"/>
      <c r="HC99" s="286"/>
      <c r="HD99" s="286"/>
      <c r="HE99" s="286"/>
      <c r="HF99" s="286"/>
    </row>
    <row r="100" spans="1:214" s="287" customFormat="1" ht="15" customHeight="1" thickBot="1" x14ac:dyDescent="0.25">
      <c r="A100" s="391" t="s">
        <v>749</v>
      </c>
      <c r="B100" s="393"/>
      <c r="C100" s="815">
        <f>VLOOKUP(Estimates!B1,JULYINT,171,FALSE)</f>
        <v>0</v>
      </c>
      <c r="D100" s="816">
        <f>IF($D$6=0,0,Estimates!B70)</f>
        <v>0</v>
      </c>
      <c r="E100" s="601">
        <f>VLOOKUP(A2,Initial!B:JM,171,FALSE)</f>
        <v>0</v>
      </c>
      <c r="F100" s="570">
        <f>E100</f>
        <v>0</v>
      </c>
      <c r="G100" s="285"/>
      <c r="H100" s="285"/>
      <c r="I100" s="285"/>
      <c r="J100" s="285"/>
      <c r="K100" s="285"/>
      <c r="L100" s="285"/>
      <c r="M100" s="285"/>
      <c r="N100" s="285"/>
      <c r="O100" s="285"/>
      <c r="P100" s="285"/>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c r="FT100" s="286"/>
      <c r="FU100" s="286"/>
      <c r="FV100" s="286"/>
      <c r="FW100" s="286"/>
      <c r="FX100" s="286"/>
      <c r="FY100" s="286"/>
      <c r="FZ100" s="286"/>
      <c r="GA100" s="286"/>
      <c r="GB100" s="286"/>
      <c r="GC100" s="286"/>
      <c r="GD100" s="286"/>
      <c r="GE100" s="286"/>
      <c r="GF100" s="286"/>
      <c r="GG100" s="286"/>
      <c r="GH100" s="286"/>
      <c r="GI100" s="286"/>
      <c r="GJ100" s="286"/>
      <c r="GK100" s="286"/>
      <c r="GL100" s="286"/>
      <c r="GM100" s="286"/>
      <c r="GN100" s="286"/>
      <c r="GO100" s="286"/>
      <c r="GP100" s="286"/>
      <c r="GQ100" s="286"/>
      <c r="GR100" s="286"/>
      <c r="GS100" s="286"/>
      <c r="GT100" s="286"/>
      <c r="GU100" s="286"/>
      <c r="GV100" s="286"/>
      <c r="GW100" s="286"/>
      <c r="GX100" s="286"/>
      <c r="GY100" s="286"/>
      <c r="GZ100" s="286"/>
      <c r="HA100" s="286"/>
      <c r="HB100" s="286"/>
      <c r="HC100" s="286"/>
      <c r="HD100" s="286"/>
      <c r="HE100" s="286"/>
      <c r="HF100" s="286"/>
    </row>
    <row r="101" spans="1:214" s="287" customFormat="1" ht="15" customHeight="1" thickBot="1" x14ac:dyDescent="0.25">
      <c r="A101" s="391" t="s">
        <v>750</v>
      </c>
      <c r="B101" s="393"/>
      <c r="C101" s="817">
        <f>VLOOKUP(Estimates!B1,JULYINT,174,FALSE)</f>
        <v>0</v>
      </c>
      <c r="D101" s="816">
        <f>IF($D$6=0,0,Estimates!B71)</f>
        <v>0</v>
      </c>
      <c r="E101" s="601">
        <f>VLOOKUP(A2,Initial!B:JM,174,FALSE)</f>
        <v>0</v>
      </c>
      <c r="F101" s="570">
        <f>E101</f>
        <v>0</v>
      </c>
      <c r="G101" s="285"/>
      <c r="H101" s="285"/>
      <c r="I101" s="285"/>
      <c r="J101" s="285"/>
      <c r="K101" s="285"/>
      <c r="L101" s="285"/>
      <c r="M101" s="285"/>
      <c r="N101" s="285"/>
      <c r="O101" s="285"/>
      <c r="P101" s="285"/>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286"/>
      <c r="DM101" s="286"/>
      <c r="DN101" s="286"/>
      <c r="DO101" s="286"/>
      <c r="DP101" s="286"/>
      <c r="DQ101" s="286"/>
      <c r="DR101" s="286"/>
      <c r="DS101" s="286"/>
      <c r="DT101" s="286"/>
      <c r="DU101" s="286"/>
      <c r="DV101" s="286"/>
      <c r="DW101" s="286"/>
      <c r="DX101" s="286"/>
      <c r="DY101" s="286"/>
      <c r="DZ101" s="286"/>
      <c r="EA101" s="286"/>
      <c r="EB101" s="286"/>
      <c r="EC101" s="286"/>
      <c r="ED101" s="286"/>
      <c r="EE101" s="286"/>
      <c r="EF101" s="286"/>
      <c r="EG101" s="286"/>
      <c r="EH101" s="286"/>
      <c r="EI101" s="286"/>
      <c r="EJ101" s="286"/>
      <c r="EK101" s="286"/>
      <c r="EL101" s="286"/>
      <c r="EM101" s="286"/>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286"/>
      <c r="FS101" s="286"/>
      <c r="FT101" s="286"/>
      <c r="FU101" s="286"/>
      <c r="FV101" s="286"/>
      <c r="FW101" s="286"/>
      <c r="FX101" s="286"/>
      <c r="FY101" s="286"/>
      <c r="FZ101" s="286"/>
      <c r="GA101" s="286"/>
      <c r="GB101" s="286"/>
      <c r="GC101" s="286"/>
      <c r="GD101" s="286"/>
      <c r="GE101" s="286"/>
      <c r="GF101" s="286"/>
      <c r="GG101" s="286"/>
      <c r="GH101" s="286"/>
      <c r="GI101" s="286"/>
      <c r="GJ101" s="286"/>
      <c r="GK101" s="286"/>
      <c r="GL101" s="286"/>
      <c r="GM101" s="286"/>
      <c r="GN101" s="286"/>
      <c r="GO101" s="286"/>
      <c r="GP101" s="286"/>
      <c r="GQ101" s="286"/>
      <c r="GR101" s="286"/>
      <c r="GS101" s="286"/>
      <c r="GT101" s="286"/>
      <c r="GU101" s="286"/>
      <c r="GV101" s="286"/>
      <c r="GW101" s="286"/>
      <c r="GX101" s="286"/>
      <c r="GY101" s="286"/>
      <c r="GZ101" s="286"/>
      <c r="HA101" s="286"/>
      <c r="HB101" s="286"/>
      <c r="HC101" s="286"/>
      <c r="HD101" s="286"/>
      <c r="HE101" s="286"/>
      <c r="HF101" s="286"/>
    </row>
    <row r="102" spans="1:214" s="276" customFormat="1" ht="20.100000000000001" customHeight="1" thickBot="1" x14ac:dyDescent="0.25">
      <c r="A102" s="383" t="s">
        <v>782</v>
      </c>
      <c r="B102" s="394"/>
      <c r="C102" s="798">
        <f>SUM(C99:C101)</f>
        <v>0</v>
      </c>
      <c r="D102" s="799">
        <f t="shared" ref="D102:E102" si="28">SUM(D99:D101)</f>
        <v>0</v>
      </c>
      <c r="E102" s="624">
        <f t="shared" si="28"/>
        <v>0</v>
      </c>
      <c r="F102" s="316">
        <f t="shared" ref="F102" si="29">SUM(F99:F101)</f>
        <v>0</v>
      </c>
      <c r="G102" s="274"/>
      <c r="H102" s="274"/>
      <c r="I102" s="274"/>
      <c r="J102" s="274"/>
      <c r="K102" s="274"/>
      <c r="L102" s="274"/>
      <c r="M102" s="274"/>
      <c r="N102" s="274"/>
      <c r="O102" s="274"/>
      <c r="P102" s="274"/>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275"/>
      <c r="CK102" s="275"/>
      <c r="CL102" s="275"/>
      <c r="CM102" s="275"/>
      <c r="CN102" s="275"/>
      <c r="CO102" s="275"/>
      <c r="CP102" s="275"/>
      <c r="CQ102" s="275"/>
      <c r="CR102" s="275"/>
      <c r="CS102" s="275"/>
      <c r="CT102" s="275"/>
      <c r="CU102" s="275"/>
      <c r="CV102" s="275"/>
      <c r="CW102" s="275"/>
      <c r="CX102" s="275"/>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275"/>
      <c r="DX102" s="275"/>
      <c r="DY102" s="275"/>
      <c r="DZ102" s="275"/>
      <c r="EA102" s="275"/>
      <c r="EB102" s="275"/>
      <c r="EC102" s="275"/>
      <c r="ED102" s="275"/>
      <c r="EE102" s="275"/>
      <c r="EF102" s="275"/>
      <c r="EG102" s="275"/>
      <c r="EH102" s="275"/>
      <c r="EI102" s="275"/>
      <c r="EJ102" s="275"/>
      <c r="EK102" s="275"/>
      <c r="EL102" s="275"/>
      <c r="EM102" s="275"/>
      <c r="EN102" s="275"/>
      <c r="EO102" s="275"/>
      <c r="EP102" s="275"/>
      <c r="EQ102" s="275"/>
      <c r="ER102" s="275"/>
      <c r="ES102" s="275"/>
      <c r="ET102" s="275"/>
      <c r="EU102" s="275"/>
      <c r="EV102" s="275"/>
      <c r="EW102" s="275"/>
      <c r="EX102" s="275"/>
      <c r="EY102" s="275"/>
      <c r="EZ102" s="275"/>
      <c r="FA102" s="275"/>
      <c r="FB102" s="275"/>
      <c r="FC102" s="275"/>
      <c r="FD102" s="275"/>
      <c r="FE102" s="275"/>
      <c r="FF102" s="275"/>
      <c r="FG102" s="275"/>
      <c r="FH102" s="275"/>
      <c r="FI102" s="275"/>
      <c r="FJ102" s="275"/>
      <c r="FK102" s="275"/>
      <c r="FL102" s="275"/>
      <c r="FM102" s="275"/>
      <c r="FN102" s="275"/>
      <c r="FO102" s="275"/>
      <c r="FP102" s="275"/>
      <c r="FQ102" s="275"/>
      <c r="FR102" s="275"/>
      <c r="FS102" s="275"/>
      <c r="FT102" s="275"/>
      <c r="FU102" s="275"/>
      <c r="FV102" s="275"/>
      <c r="FW102" s="275"/>
      <c r="FX102" s="275"/>
      <c r="FY102" s="275"/>
      <c r="FZ102" s="275"/>
      <c r="GA102" s="275"/>
      <c r="GB102" s="275"/>
      <c r="GC102" s="275"/>
      <c r="GD102" s="275"/>
      <c r="GE102" s="275"/>
      <c r="GF102" s="275"/>
      <c r="GG102" s="275"/>
      <c r="GH102" s="275"/>
      <c r="GI102" s="275"/>
      <c r="GJ102" s="275"/>
      <c r="GK102" s="275"/>
      <c r="GL102" s="275"/>
      <c r="GM102" s="275"/>
      <c r="GN102" s="275"/>
      <c r="GO102" s="275"/>
      <c r="GP102" s="275"/>
      <c r="GQ102" s="275"/>
      <c r="GR102" s="275"/>
      <c r="GS102" s="275"/>
      <c r="GT102" s="275"/>
      <c r="GU102" s="275"/>
      <c r="GV102" s="275"/>
      <c r="GW102" s="275"/>
      <c r="GX102" s="275"/>
      <c r="GY102" s="275"/>
      <c r="GZ102" s="275"/>
      <c r="HA102" s="275"/>
      <c r="HB102" s="275"/>
      <c r="HC102" s="275"/>
      <c r="HD102" s="275"/>
      <c r="HE102" s="275"/>
      <c r="HF102" s="275"/>
    </row>
    <row r="103" spans="1:214" s="276" customFormat="1" ht="20.100000000000001" customHeight="1" thickBot="1" x14ac:dyDescent="0.25">
      <c r="A103" s="395" t="s">
        <v>783</v>
      </c>
      <c r="B103" s="396"/>
      <c r="C103" s="818">
        <f>VLOOKUP(Estimates!B1,JULYINT,79,FALSE)</f>
        <v>0</v>
      </c>
      <c r="D103" s="799">
        <f>IF($D$6=0,0,C103)</f>
        <v>0</v>
      </c>
      <c r="E103" s="571">
        <f>VLOOKUP(A2,Initial!B:JM,79,FALSE)</f>
        <v>0</v>
      </c>
      <c r="F103" s="569">
        <f>E103</f>
        <v>0</v>
      </c>
      <c r="G103" s="274"/>
      <c r="H103" s="274"/>
      <c r="I103" s="274"/>
      <c r="J103" s="274"/>
      <c r="K103" s="274"/>
      <c r="L103" s="274"/>
      <c r="M103" s="274"/>
      <c r="N103" s="274"/>
      <c r="O103" s="274"/>
      <c r="P103" s="274"/>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275"/>
      <c r="CK103" s="275"/>
      <c r="CL103" s="275"/>
      <c r="CM103" s="275"/>
      <c r="CN103" s="275"/>
      <c r="CO103" s="275"/>
      <c r="CP103" s="275"/>
      <c r="CQ103" s="275"/>
      <c r="CR103" s="275"/>
      <c r="CS103" s="275"/>
      <c r="CT103" s="275"/>
      <c r="CU103" s="275"/>
      <c r="CV103" s="275"/>
      <c r="CW103" s="275"/>
      <c r="CX103" s="275"/>
      <c r="CY103" s="275"/>
      <c r="CZ103" s="275"/>
      <c r="DA103" s="275"/>
      <c r="DB103" s="275"/>
      <c r="DC103" s="275"/>
      <c r="DD103" s="275"/>
      <c r="DE103" s="275"/>
      <c r="DF103" s="275"/>
      <c r="DG103" s="275"/>
      <c r="DH103" s="275"/>
      <c r="DI103" s="275"/>
      <c r="DJ103" s="275"/>
      <c r="DK103" s="275"/>
      <c r="DL103" s="275"/>
      <c r="DM103" s="275"/>
      <c r="DN103" s="275"/>
      <c r="DO103" s="275"/>
      <c r="DP103" s="275"/>
      <c r="DQ103" s="275"/>
      <c r="DR103" s="275"/>
      <c r="DS103" s="275"/>
      <c r="DT103" s="275"/>
      <c r="DU103" s="275"/>
      <c r="DV103" s="275"/>
      <c r="DW103" s="275"/>
      <c r="DX103" s="275"/>
      <c r="DY103" s="275"/>
      <c r="DZ103" s="275"/>
      <c r="EA103" s="275"/>
      <c r="EB103" s="275"/>
      <c r="EC103" s="275"/>
      <c r="ED103" s="275"/>
      <c r="EE103" s="275"/>
      <c r="EF103" s="275"/>
      <c r="EG103" s="275"/>
      <c r="EH103" s="275"/>
      <c r="EI103" s="275"/>
      <c r="EJ103" s="275"/>
      <c r="EK103" s="275"/>
      <c r="EL103" s="275"/>
      <c r="EM103" s="275"/>
      <c r="EN103" s="275"/>
      <c r="EO103" s="275"/>
      <c r="EP103" s="275"/>
      <c r="EQ103" s="275"/>
      <c r="ER103" s="275"/>
      <c r="ES103" s="275"/>
      <c r="ET103" s="275"/>
      <c r="EU103" s="275"/>
      <c r="EV103" s="275"/>
      <c r="EW103" s="275"/>
      <c r="EX103" s="275"/>
      <c r="EY103" s="275"/>
      <c r="EZ103" s="275"/>
      <c r="FA103" s="275"/>
      <c r="FB103" s="275"/>
      <c r="FC103" s="275"/>
      <c r="FD103" s="275"/>
      <c r="FE103" s="275"/>
      <c r="FF103" s="275"/>
      <c r="FG103" s="275"/>
      <c r="FH103" s="275"/>
      <c r="FI103" s="275"/>
      <c r="FJ103" s="275"/>
      <c r="FK103" s="275"/>
      <c r="FL103" s="275"/>
      <c r="FM103" s="275"/>
      <c r="FN103" s="275"/>
      <c r="FO103" s="275"/>
      <c r="FP103" s="275"/>
      <c r="FQ103" s="275"/>
      <c r="FR103" s="275"/>
      <c r="FS103" s="275"/>
      <c r="FT103" s="275"/>
      <c r="FU103" s="275"/>
      <c r="FV103" s="275"/>
      <c r="FW103" s="275"/>
      <c r="FX103" s="275"/>
      <c r="FY103" s="275"/>
      <c r="FZ103" s="275"/>
      <c r="GA103" s="275"/>
      <c r="GB103" s="275"/>
      <c r="GC103" s="275"/>
      <c r="GD103" s="275"/>
      <c r="GE103" s="275"/>
      <c r="GF103" s="275"/>
      <c r="GG103" s="275"/>
      <c r="GH103" s="275"/>
      <c r="GI103" s="275"/>
      <c r="GJ103" s="275"/>
      <c r="GK103" s="275"/>
      <c r="GL103" s="275"/>
      <c r="GM103" s="275"/>
      <c r="GN103" s="275"/>
      <c r="GO103" s="275"/>
      <c r="GP103" s="275"/>
      <c r="GQ103" s="275"/>
      <c r="GR103" s="275"/>
      <c r="GS103" s="275"/>
      <c r="GT103" s="275"/>
      <c r="GU103" s="275"/>
      <c r="GV103" s="275"/>
      <c r="GW103" s="275"/>
      <c r="GX103" s="275"/>
      <c r="GY103" s="275"/>
      <c r="GZ103" s="275"/>
      <c r="HA103" s="275"/>
      <c r="HB103" s="275"/>
      <c r="HC103" s="275"/>
      <c r="HD103" s="275"/>
      <c r="HE103" s="275"/>
      <c r="HF103" s="275"/>
    </row>
    <row r="104" spans="1:214" s="276" customFormat="1" ht="20.100000000000001" customHeight="1" thickBot="1" x14ac:dyDescent="0.25">
      <c r="A104" s="383" t="s">
        <v>728</v>
      </c>
      <c r="B104" s="394"/>
      <c r="C104" s="819">
        <f>$B$53*C53</f>
        <v>0</v>
      </c>
      <c r="D104" s="820">
        <f>IF($D$6=0,0,$B$53*D53)</f>
        <v>0</v>
      </c>
      <c r="E104" s="626">
        <f>IF($E$6=0,0,$B$53*E53)</f>
        <v>0</v>
      </c>
      <c r="F104" s="317">
        <f>$B$53*F53</f>
        <v>0</v>
      </c>
      <c r="G104" s="274"/>
      <c r="H104" s="274"/>
      <c r="I104" s="274"/>
      <c r="J104" s="274"/>
      <c r="K104" s="274"/>
      <c r="L104" s="274"/>
      <c r="M104" s="274"/>
      <c r="N104" s="274"/>
      <c r="O104" s="274"/>
      <c r="P104" s="274"/>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5"/>
      <c r="CP104" s="275"/>
      <c r="CQ104" s="275"/>
      <c r="CR104" s="275"/>
      <c r="CS104" s="275"/>
      <c r="CT104" s="275"/>
      <c r="CU104" s="275"/>
      <c r="CV104" s="275"/>
      <c r="CW104" s="275"/>
      <c r="CX104" s="275"/>
      <c r="CY104" s="275"/>
      <c r="CZ104" s="275"/>
      <c r="DA104" s="275"/>
      <c r="DB104" s="275"/>
      <c r="DC104" s="275"/>
      <c r="DD104" s="275"/>
      <c r="DE104" s="275"/>
      <c r="DF104" s="275"/>
      <c r="DG104" s="275"/>
      <c r="DH104" s="275"/>
      <c r="DI104" s="275"/>
      <c r="DJ104" s="275"/>
      <c r="DK104" s="275"/>
      <c r="DL104" s="275"/>
      <c r="DM104" s="275"/>
      <c r="DN104" s="275"/>
      <c r="DO104" s="275"/>
      <c r="DP104" s="275"/>
      <c r="DQ104" s="275"/>
      <c r="DR104" s="275"/>
      <c r="DS104" s="275"/>
      <c r="DT104" s="275"/>
      <c r="DU104" s="275"/>
      <c r="DV104" s="275"/>
      <c r="DW104" s="275"/>
      <c r="DX104" s="275"/>
      <c r="DY104" s="275"/>
      <c r="DZ104" s="275"/>
      <c r="EA104" s="275"/>
      <c r="EB104" s="275"/>
      <c r="EC104" s="275"/>
      <c r="ED104" s="275"/>
      <c r="EE104" s="275"/>
      <c r="EF104" s="275"/>
      <c r="EG104" s="275"/>
      <c r="EH104" s="275"/>
      <c r="EI104" s="275"/>
      <c r="EJ104" s="275"/>
      <c r="EK104" s="275"/>
      <c r="EL104" s="275"/>
      <c r="EM104" s="275"/>
      <c r="EN104" s="275"/>
      <c r="EO104" s="275"/>
      <c r="EP104" s="275"/>
      <c r="EQ104" s="275"/>
      <c r="ER104" s="275"/>
      <c r="ES104" s="275"/>
      <c r="ET104" s="275"/>
      <c r="EU104" s="275"/>
      <c r="EV104" s="275"/>
      <c r="EW104" s="275"/>
      <c r="EX104" s="275"/>
      <c r="EY104" s="275"/>
      <c r="EZ104" s="275"/>
      <c r="FA104" s="275"/>
      <c r="FB104" s="275"/>
      <c r="FC104" s="275"/>
      <c r="FD104" s="275"/>
      <c r="FE104" s="275"/>
      <c r="FF104" s="275"/>
      <c r="FG104" s="275"/>
      <c r="FH104" s="275"/>
      <c r="FI104" s="275"/>
      <c r="FJ104" s="275"/>
      <c r="FK104" s="275"/>
      <c r="FL104" s="275"/>
      <c r="FM104" s="275"/>
      <c r="FN104" s="275"/>
      <c r="FO104" s="275"/>
      <c r="FP104" s="275"/>
      <c r="FQ104" s="275"/>
      <c r="FR104" s="275"/>
      <c r="FS104" s="275"/>
      <c r="FT104" s="275"/>
      <c r="FU104" s="275"/>
      <c r="FV104" s="275"/>
      <c r="FW104" s="275"/>
      <c r="FX104" s="275"/>
      <c r="FY104" s="275"/>
      <c r="FZ104" s="275"/>
      <c r="GA104" s="275"/>
      <c r="GB104" s="275"/>
      <c r="GC104" s="275"/>
      <c r="GD104" s="275"/>
      <c r="GE104" s="275"/>
      <c r="GF104" s="275"/>
      <c r="GG104" s="275"/>
      <c r="GH104" s="275"/>
      <c r="GI104" s="275"/>
      <c r="GJ104" s="275"/>
      <c r="GK104" s="275"/>
      <c r="GL104" s="275"/>
      <c r="GM104" s="275"/>
      <c r="GN104" s="275"/>
      <c r="GO104" s="275"/>
      <c r="GP104" s="275"/>
      <c r="GQ104" s="275"/>
      <c r="GR104" s="275"/>
      <c r="GS104" s="275"/>
      <c r="GT104" s="275"/>
      <c r="GU104" s="275"/>
      <c r="GV104" s="275"/>
      <c r="GW104" s="275"/>
      <c r="GX104" s="275"/>
      <c r="GY104" s="275"/>
      <c r="GZ104" s="275"/>
      <c r="HA104" s="275"/>
      <c r="HB104" s="275"/>
      <c r="HC104" s="275"/>
      <c r="HD104" s="275"/>
      <c r="HE104" s="275"/>
      <c r="HF104" s="275"/>
    </row>
    <row r="105" spans="1:214" s="276" customFormat="1" ht="20.100000000000001" customHeight="1" thickBot="1" x14ac:dyDescent="0.25">
      <c r="A105" s="395" t="s">
        <v>729</v>
      </c>
      <c r="B105" s="396"/>
      <c r="C105" s="819">
        <f>VLOOKUP(A2,JULYINT,218,FALSE)</f>
        <v>0</v>
      </c>
      <c r="D105" s="820">
        <f>IF($D$6=0,0,Estimates!B65)</f>
        <v>0</v>
      </c>
      <c r="E105" s="571">
        <f>VLOOKUP(A2,Initial!B:JM,218,FALSE)</f>
        <v>0</v>
      </c>
      <c r="F105" s="625">
        <f>E105</f>
        <v>0</v>
      </c>
      <c r="G105" s="274"/>
      <c r="H105" s="274"/>
      <c r="I105" s="274"/>
      <c r="J105" s="274"/>
      <c r="K105" s="274"/>
      <c r="L105" s="274"/>
      <c r="M105" s="274"/>
      <c r="N105" s="274"/>
      <c r="O105" s="274"/>
      <c r="P105" s="274"/>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c r="CG105" s="275"/>
      <c r="CH105" s="275"/>
      <c r="CI105" s="275"/>
      <c r="CJ105" s="275"/>
      <c r="CK105" s="275"/>
      <c r="CL105" s="275"/>
      <c r="CM105" s="275"/>
      <c r="CN105" s="275"/>
      <c r="CO105" s="275"/>
      <c r="CP105" s="275"/>
      <c r="CQ105" s="275"/>
      <c r="CR105" s="275"/>
      <c r="CS105" s="275"/>
      <c r="CT105" s="275"/>
      <c r="CU105" s="275"/>
      <c r="CV105" s="275"/>
      <c r="CW105" s="275"/>
      <c r="CX105" s="275"/>
      <c r="CY105" s="275"/>
      <c r="CZ105" s="275"/>
      <c r="DA105" s="275"/>
      <c r="DB105" s="275"/>
      <c r="DC105" s="275"/>
      <c r="DD105" s="275"/>
      <c r="DE105" s="275"/>
      <c r="DF105" s="275"/>
      <c r="DG105" s="275"/>
      <c r="DH105" s="275"/>
      <c r="DI105" s="275"/>
      <c r="DJ105" s="275"/>
      <c r="DK105" s="275"/>
      <c r="DL105" s="275"/>
      <c r="DM105" s="275"/>
      <c r="DN105" s="275"/>
      <c r="DO105" s="275"/>
      <c r="DP105" s="275"/>
      <c r="DQ105" s="275"/>
      <c r="DR105" s="275"/>
      <c r="DS105" s="275"/>
      <c r="DT105" s="275"/>
      <c r="DU105" s="275"/>
      <c r="DV105" s="275"/>
      <c r="DW105" s="275"/>
      <c r="DX105" s="275"/>
      <c r="DY105" s="275"/>
      <c r="DZ105" s="275"/>
      <c r="EA105" s="275"/>
      <c r="EB105" s="275"/>
      <c r="EC105" s="275"/>
      <c r="ED105" s="275"/>
      <c r="EE105" s="275"/>
      <c r="EF105" s="275"/>
      <c r="EG105" s="275"/>
      <c r="EH105" s="275"/>
      <c r="EI105" s="275"/>
      <c r="EJ105" s="275"/>
      <c r="EK105" s="275"/>
      <c r="EL105" s="275"/>
      <c r="EM105" s="275"/>
      <c r="EN105" s="275"/>
      <c r="EO105" s="275"/>
      <c r="EP105" s="275"/>
      <c r="EQ105" s="275"/>
      <c r="ER105" s="275"/>
      <c r="ES105" s="275"/>
      <c r="ET105" s="275"/>
      <c r="EU105" s="275"/>
      <c r="EV105" s="275"/>
      <c r="EW105" s="275"/>
      <c r="EX105" s="275"/>
      <c r="EY105" s="275"/>
      <c r="EZ105" s="275"/>
      <c r="FA105" s="275"/>
      <c r="FB105" s="275"/>
      <c r="FC105" s="275"/>
      <c r="FD105" s="275"/>
      <c r="FE105" s="275"/>
      <c r="FF105" s="275"/>
      <c r="FG105" s="275"/>
      <c r="FH105" s="275"/>
      <c r="FI105" s="275"/>
      <c r="FJ105" s="275"/>
      <c r="FK105" s="275"/>
      <c r="FL105" s="275"/>
      <c r="FM105" s="275"/>
      <c r="FN105" s="275"/>
      <c r="FO105" s="275"/>
      <c r="FP105" s="275"/>
      <c r="FQ105" s="275"/>
      <c r="FR105" s="275"/>
      <c r="FS105" s="275"/>
      <c r="FT105" s="275"/>
      <c r="FU105" s="275"/>
      <c r="FV105" s="275"/>
      <c r="FW105" s="275"/>
      <c r="FX105" s="275"/>
      <c r="FY105" s="275"/>
      <c r="FZ105" s="275"/>
      <c r="GA105" s="275"/>
      <c r="GB105" s="275"/>
      <c r="GC105" s="275"/>
      <c r="GD105" s="275"/>
      <c r="GE105" s="275"/>
      <c r="GF105" s="275"/>
      <c r="GG105" s="275"/>
      <c r="GH105" s="275"/>
      <c r="GI105" s="275"/>
      <c r="GJ105" s="275"/>
      <c r="GK105" s="275"/>
      <c r="GL105" s="275"/>
      <c r="GM105" s="275"/>
      <c r="GN105" s="275"/>
      <c r="GO105" s="275"/>
      <c r="GP105" s="275"/>
      <c r="GQ105" s="275"/>
      <c r="GR105" s="275"/>
      <c r="GS105" s="275"/>
      <c r="GT105" s="275"/>
      <c r="GU105" s="275"/>
      <c r="GV105" s="275"/>
      <c r="GW105" s="275"/>
      <c r="GX105" s="275"/>
      <c r="GY105" s="275"/>
      <c r="GZ105" s="275"/>
      <c r="HA105" s="275"/>
      <c r="HB105" s="275"/>
      <c r="HC105" s="275"/>
      <c r="HD105" s="275"/>
      <c r="HE105" s="275"/>
      <c r="HF105" s="275"/>
    </row>
    <row r="106" spans="1:214" s="276" customFormat="1" ht="20.100000000000001" customHeight="1" thickBot="1" x14ac:dyDescent="0.25">
      <c r="A106" s="395" t="s">
        <v>730</v>
      </c>
      <c r="B106" s="396"/>
      <c r="C106" s="819">
        <f>VLOOKUP(A2,JULYINT,219,FALSE)</f>
        <v>0</v>
      </c>
      <c r="D106" s="821">
        <f>IF($D$6=0,0,Estimates!B66)</f>
        <v>0</v>
      </c>
      <c r="E106" s="571">
        <f>VLOOKUP(A2,Initial!B:JM,219,FALSE)</f>
        <v>0</v>
      </c>
      <c r="F106" s="625">
        <f>E106</f>
        <v>0</v>
      </c>
      <c r="G106" s="274"/>
      <c r="H106" s="274"/>
      <c r="I106" s="274"/>
      <c r="J106" s="274"/>
      <c r="K106" s="274"/>
      <c r="L106" s="274"/>
      <c r="M106" s="274"/>
      <c r="N106" s="274"/>
      <c r="O106" s="274"/>
      <c r="P106" s="274"/>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5"/>
      <c r="CP106" s="275"/>
      <c r="CQ106" s="275"/>
      <c r="CR106" s="275"/>
      <c r="CS106" s="275"/>
      <c r="CT106" s="275"/>
      <c r="CU106" s="275"/>
      <c r="CV106" s="275"/>
      <c r="CW106" s="275"/>
      <c r="CX106" s="275"/>
      <c r="CY106" s="275"/>
      <c r="CZ106" s="275"/>
      <c r="DA106" s="275"/>
      <c r="DB106" s="275"/>
      <c r="DC106" s="275"/>
      <c r="DD106" s="275"/>
      <c r="DE106" s="275"/>
      <c r="DF106" s="275"/>
      <c r="DG106" s="275"/>
      <c r="DH106" s="275"/>
      <c r="DI106" s="275"/>
      <c r="DJ106" s="275"/>
      <c r="DK106" s="275"/>
      <c r="DL106" s="275"/>
      <c r="DM106" s="275"/>
      <c r="DN106" s="275"/>
      <c r="DO106" s="275"/>
      <c r="DP106" s="275"/>
      <c r="DQ106" s="275"/>
      <c r="DR106" s="275"/>
      <c r="DS106" s="275"/>
      <c r="DT106" s="275"/>
      <c r="DU106" s="275"/>
      <c r="DV106" s="275"/>
      <c r="DW106" s="275"/>
      <c r="DX106" s="275"/>
      <c r="DY106" s="275"/>
      <c r="DZ106" s="275"/>
      <c r="EA106" s="275"/>
      <c r="EB106" s="275"/>
      <c r="EC106" s="275"/>
      <c r="ED106" s="275"/>
      <c r="EE106" s="275"/>
      <c r="EF106" s="275"/>
      <c r="EG106" s="275"/>
      <c r="EH106" s="275"/>
      <c r="EI106" s="275"/>
      <c r="EJ106" s="275"/>
      <c r="EK106" s="275"/>
      <c r="EL106" s="275"/>
      <c r="EM106" s="275"/>
      <c r="EN106" s="275"/>
      <c r="EO106" s="275"/>
      <c r="EP106" s="275"/>
      <c r="EQ106" s="275"/>
      <c r="ER106" s="275"/>
      <c r="ES106" s="275"/>
      <c r="ET106" s="275"/>
      <c r="EU106" s="275"/>
      <c r="EV106" s="275"/>
      <c r="EW106" s="275"/>
      <c r="EX106" s="275"/>
      <c r="EY106" s="275"/>
      <c r="EZ106" s="275"/>
      <c r="FA106" s="275"/>
      <c r="FB106" s="275"/>
      <c r="FC106" s="275"/>
      <c r="FD106" s="275"/>
      <c r="FE106" s="275"/>
      <c r="FF106" s="275"/>
      <c r="FG106" s="275"/>
      <c r="FH106" s="275"/>
      <c r="FI106" s="275"/>
      <c r="FJ106" s="275"/>
      <c r="FK106" s="275"/>
      <c r="FL106" s="275"/>
      <c r="FM106" s="275"/>
      <c r="FN106" s="275"/>
      <c r="FO106" s="275"/>
      <c r="FP106" s="275"/>
      <c r="FQ106" s="275"/>
      <c r="FR106" s="275"/>
      <c r="FS106" s="275"/>
      <c r="FT106" s="275"/>
      <c r="FU106" s="275"/>
      <c r="FV106" s="275"/>
      <c r="FW106" s="275"/>
      <c r="FX106" s="275"/>
      <c r="FY106" s="275"/>
      <c r="FZ106" s="275"/>
      <c r="GA106" s="275"/>
      <c r="GB106" s="275"/>
      <c r="GC106" s="275"/>
      <c r="GD106" s="275"/>
      <c r="GE106" s="275"/>
      <c r="GF106" s="275"/>
      <c r="GG106" s="275"/>
      <c r="GH106" s="275"/>
      <c r="GI106" s="275"/>
      <c r="GJ106" s="275"/>
      <c r="GK106" s="275"/>
      <c r="GL106" s="275"/>
      <c r="GM106" s="275"/>
      <c r="GN106" s="275"/>
      <c r="GO106" s="275"/>
      <c r="GP106" s="275"/>
      <c r="GQ106" s="275"/>
      <c r="GR106" s="275"/>
      <c r="GS106" s="275"/>
      <c r="GT106" s="275"/>
      <c r="GU106" s="275"/>
      <c r="GV106" s="275"/>
      <c r="GW106" s="275"/>
      <c r="GX106" s="275"/>
      <c r="GY106" s="275"/>
      <c r="GZ106" s="275"/>
      <c r="HA106" s="275"/>
      <c r="HB106" s="275"/>
      <c r="HC106" s="275"/>
      <c r="HD106" s="275"/>
      <c r="HE106" s="275"/>
      <c r="HF106" s="275"/>
    </row>
    <row r="107" spans="1:214" s="287" customFormat="1" ht="20.100000000000001" customHeight="1" thickBot="1" x14ac:dyDescent="0.25">
      <c r="A107" s="391" t="s">
        <v>823</v>
      </c>
      <c r="B107" s="397"/>
      <c r="C107" s="804">
        <f>-VLOOKUP(Estimates!B1,JULYINT,56,FALSE)</f>
        <v>0</v>
      </c>
      <c r="D107" s="805">
        <f>IF($D$6=0,0,C107)</f>
        <v>0</v>
      </c>
      <c r="E107" s="572">
        <f>-VLOOKUP(A2,Initial!B:JM,56,FALSE)</f>
        <v>0</v>
      </c>
      <c r="F107" s="634">
        <f>E107</f>
        <v>0</v>
      </c>
      <c r="G107" s="285"/>
      <c r="H107" s="274"/>
      <c r="I107" s="285"/>
      <c r="J107" s="285"/>
      <c r="K107" s="285"/>
      <c r="L107" s="285"/>
      <c r="M107" s="285"/>
      <c r="N107" s="285"/>
      <c r="O107" s="285"/>
      <c r="P107" s="285"/>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c r="DV107" s="286"/>
      <c r="DW107" s="286"/>
      <c r="DX107" s="286"/>
      <c r="DY107" s="286"/>
      <c r="DZ107" s="286"/>
      <c r="EA107" s="286"/>
      <c r="EB107" s="286"/>
      <c r="EC107" s="286"/>
      <c r="ED107" s="286"/>
      <c r="EE107" s="286"/>
      <c r="EF107" s="286"/>
      <c r="EG107" s="286"/>
      <c r="EH107" s="286"/>
      <c r="EI107" s="286"/>
      <c r="EJ107" s="286"/>
      <c r="EK107" s="286"/>
      <c r="EL107" s="286"/>
      <c r="EM107" s="286"/>
      <c r="EN107" s="286"/>
      <c r="EO107" s="286"/>
      <c r="EP107" s="286"/>
      <c r="EQ107" s="286"/>
      <c r="ER107" s="286"/>
      <c r="ES107" s="286"/>
      <c r="ET107" s="286"/>
      <c r="EU107" s="286"/>
      <c r="EV107" s="286"/>
      <c r="EW107" s="286"/>
      <c r="EX107" s="286"/>
      <c r="EY107" s="286"/>
      <c r="EZ107" s="286"/>
      <c r="FA107" s="286"/>
      <c r="FB107" s="286"/>
      <c r="FC107" s="286"/>
      <c r="FD107" s="286"/>
      <c r="FE107" s="286"/>
      <c r="FF107" s="286"/>
      <c r="FG107" s="286"/>
      <c r="FH107" s="286"/>
      <c r="FI107" s="286"/>
      <c r="FJ107" s="286"/>
      <c r="FK107" s="286"/>
      <c r="FL107" s="286"/>
      <c r="FM107" s="286"/>
      <c r="FN107" s="286"/>
      <c r="FO107" s="286"/>
      <c r="FP107" s="286"/>
      <c r="FQ107" s="286"/>
      <c r="FR107" s="286"/>
      <c r="FS107" s="286"/>
      <c r="FT107" s="286"/>
      <c r="FU107" s="286"/>
      <c r="FV107" s="286"/>
      <c r="FW107" s="286"/>
      <c r="FX107" s="286"/>
      <c r="FY107" s="286"/>
      <c r="FZ107" s="286"/>
      <c r="GA107" s="286"/>
      <c r="GB107" s="286"/>
      <c r="GC107" s="286"/>
      <c r="GD107" s="286"/>
      <c r="GE107" s="286"/>
      <c r="GF107" s="286"/>
      <c r="GG107" s="286"/>
      <c r="GH107" s="286"/>
      <c r="GI107" s="286"/>
      <c r="GJ107" s="286"/>
      <c r="GK107" s="286"/>
      <c r="GL107" s="286"/>
      <c r="GM107" s="286"/>
      <c r="GN107" s="286"/>
      <c r="GO107" s="286"/>
      <c r="GP107" s="286"/>
      <c r="GQ107" s="286"/>
      <c r="GR107" s="286"/>
      <c r="GS107" s="286"/>
      <c r="GT107" s="286"/>
      <c r="GU107" s="286"/>
      <c r="GV107" s="286"/>
      <c r="GW107" s="286"/>
      <c r="GX107" s="286"/>
      <c r="GY107" s="286"/>
      <c r="GZ107" s="286"/>
      <c r="HA107" s="286"/>
      <c r="HB107" s="286"/>
      <c r="HC107" s="286"/>
      <c r="HD107" s="286"/>
      <c r="HE107" s="286"/>
      <c r="HF107" s="286"/>
    </row>
    <row r="108" spans="1:214" s="10" customFormat="1" ht="30" customHeight="1" thickBot="1" x14ac:dyDescent="0.3">
      <c r="A108" s="416" t="s">
        <v>793</v>
      </c>
      <c r="B108" s="398"/>
      <c r="C108" s="822">
        <f>SUM(C68+C69+C80+C81+C86+C87+C91+C92+C93+C94+C95+C96+C102+C103+C104+C105+C106+C107)</f>
        <v>0</v>
      </c>
      <c r="D108" s="823">
        <f>SUM(D68+D69+D80+D81+D86+D87+D91+D92+D93+D94+D95+D96+D102+D103+D104+D105+D106+D107)</f>
        <v>0</v>
      </c>
      <c r="E108" s="602">
        <f t="shared" ref="E108:F108" si="30">SUM(E68+E69+E80+E81+E86+E87+E91+E92+E93+E94+E95+E96+E102+E103+E104+E105+E106+E107)</f>
        <v>0</v>
      </c>
      <c r="F108" s="429">
        <f t="shared" si="30"/>
        <v>0</v>
      </c>
      <c r="G108" s="301"/>
      <c r="H108" s="274"/>
      <c r="I108" s="301"/>
      <c r="J108" s="301"/>
      <c r="K108" s="301"/>
      <c r="L108" s="301"/>
      <c r="M108" s="301"/>
      <c r="N108" s="301"/>
      <c r="O108" s="301"/>
      <c r="P108" s="301"/>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c r="BI108" s="302"/>
      <c r="BJ108" s="302"/>
      <c r="BK108" s="302"/>
      <c r="BL108" s="302"/>
      <c r="BM108" s="302"/>
      <c r="BN108" s="302"/>
      <c r="BO108" s="302"/>
      <c r="BP108" s="302"/>
      <c r="BQ108" s="302"/>
      <c r="BR108" s="302"/>
      <c r="BS108" s="302"/>
      <c r="BT108" s="302"/>
      <c r="BU108" s="302"/>
      <c r="BV108" s="302"/>
      <c r="BW108" s="302"/>
      <c r="BX108" s="302"/>
      <c r="BY108" s="302"/>
      <c r="BZ108" s="302"/>
      <c r="CA108" s="302"/>
      <c r="CB108" s="302"/>
      <c r="CC108" s="302"/>
      <c r="CD108" s="302"/>
      <c r="CE108" s="302"/>
      <c r="CF108" s="302"/>
      <c r="CG108" s="302"/>
      <c r="CH108" s="302"/>
      <c r="CI108" s="302"/>
      <c r="CJ108" s="302"/>
      <c r="CK108" s="302"/>
      <c r="CL108" s="302"/>
      <c r="CM108" s="302"/>
      <c r="CN108" s="302"/>
      <c r="CO108" s="302"/>
      <c r="CP108" s="302"/>
      <c r="CQ108" s="302"/>
      <c r="CR108" s="302"/>
      <c r="CS108" s="302"/>
      <c r="CT108" s="302"/>
      <c r="CU108" s="302"/>
      <c r="CV108" s="302"/>
      <c r="CW108" s="302"/>
      <c r="CX108" s="302"/>
      <c r="CY108" s="302"/>
      <c r="CZ108" s="302"/>
      <c r="DA108" s="302"/>
      <c r="DB108" s="302"/>
      <c r="DC108" s="302"/>
      <c r="DD108" s="302"/>
      <c r="DE108" s="302"/>
      <c r="DF108" s="302"/>
      <c r="DG108" s="302"/>
      <c r="DH108" s="302"/>
      <c r="DI108" s="302"/>
      <c r="DJ108" s="302"/>
      <c r="DK108" s="302"/>
      <c r="DL108" s="302"/>
      <c r="DM108" s="302"/>
      <c r="DN108" s="302"/>
      <c r="DO108" s="302"/>
      <c r="DP108" s="302"/>
      <c r="DQ108" s="302"/>
      <c r="DR108" s="302"/>
      <c r="DS108" s="302"/>
      <c r="DT108" s="302"/>
      <c r="DU108" s="302"/>
      <c r="DV108" s="302"/>
      <c r="DW108" s="302"/>
      <c r="DX108" s="302"/>
      <c r="DY108" s="302"/>
      <c r="DZ108" s="302"/>
      <c r="EA108" s="302"/>
      <c r="EB108" s="302"/>
      <c r="EC108" s="302"/>
      <c r="ED108" s="302"/>
      <c r="EE108" s="302"/>
      <c r="EF108" s="302"/>
      <c r="EG108" s="302"/>
      <c r="EH108" s="302"/>
      <c r="EI108" s="302"/>
      <c r="EJ108" s="302"/>
      <c r="EK108" s="302"/>
      <c r="EL108" s="302"/>
      <c r="EM108" s="302"/>
      <c r="EN108" s="302"/>
      <c r="EO108" s="302"/>
      <c r="EP108" s="302"/>
      <c r="EQ108" s="302"/>
      <c r="ER108" s="302"/>
      <c r="ES108" s="302"/>
      <c r="ET108" s="302"/>
      <c r="EU108" s="302"/>
      <c r="EV108" s="302"/>
      <c r="EW108" s="302"/>
      <c r="EX108" s="302"/>
      <c r="EY108" s="302"/>
      <c r="EZ108" s="302"/>
      <c r="FA108" s="302"/>
      <c r="FB108" s="302"/>
      <c r="FC108" s="302"/>
      <c r="FD108" s="302"/>
      <c r="FE108" s="302"/>
      <c r="FF108" s="302"/>
      <c r="FG108" s="302"/>
      <c r="FH108" s="302"/>
      <c r="FI108" s="302"/>
      <c r="FJ108" s="302"/>
      <c r="FK108" s="302"/>
      <c r="FL108" s="302"/>
      <c r="FM108" s="302"/>
      <c r="FN108" s="302"/>
      <c r="FO108" s="302"/>
      <c r="FP108" s="302"/>
      <c r="FQ108" s="302"/>
      <c r="FR108" s="302"/>
      <c r="FS108" s="302"/>
      <c r="FT108" s="302"/>
      <c r="FU108" s="302"/>
      <c r="FV108" s="302"/>
      <c r="FW108" s="302"/>
      <c r="FX108" s="302"/>
      <c r="FY108" s="302"/>
      <c r="FZ108" s="302"/>
      <c r="GA108" s="302"/>
      <c r="GB108" s="302"/>
      <c r="GC108" s="302"/>
      <c r="GD108" s="302"/>
      <c r="GE108" s="302"/>
      <c r="GF108" s="302"/>
      <c r="GG108" s="302"/>
      <c r="GH108" s="302"/>
      <c r="GI108" s="302"/>
      <c r="GJ108" s="302"/>
      <c r="GK108" s="302"/>
      <c r="GL108" s="302"/>
      <c r="GM108" s="302"/>
      <c r="GN108" s="302"/>
      <c r="GO108" s="302"/>
      <c r="GP108" s="302"/>
      <c r="GQ108" s="302"/>
      <c r="GR108" s="302"/>
      <c r="GS108" s="302"/>
      <c r="GT108" s="302"/>
      <c r="GU108" s="302"/>
      <c r="GV108" s="302"/>
      <c r="GW108" s="302"/>
      <c r="GX108" s="302"/>
      <c r="GY108" s="302"/>
      <c r="GZ108" s="302"/>
      <c r="HA108" s="302"/>
      <c r="HB108" s="302"/>
      <c r="HC108" s="302"/>
      <c r="HD108" s="302"/>
      <c r="HE108" s="302"/>
      <c r="HF108" s="302"/>
    </row>
    <row r="109" spans="1:214" s="273" customFormat="1" ht="24.95" customHeight="1" thickTop="1" x14ac:dyDescent="0.2">
      <c r="A109" s="415" t="s">
        <v>515</v>
      </c>
      <c r="B109" s="399"/>
      <c r="C109" s="766"/>
      <c r="D109" s="824"/>
      <c r="E109" s="603"/>
      <c r="F109" s="337"/>
      <c r="G109" s="271"/>
      <c r="H109" s="274"/>
      <c r="I109" s="271"/>
      <c r="J109" s="271"/>
      <c r="K109" s="271"/>
      <c r="L109" s="271"/>
      <c r="M109" s="271"/>
      <c r="N109" s="271"/>
      <c r="O109" s="271"/>
      <c r="P109" s="271"/>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2"/>
      <c r="BY109" s="272"/>
      <c r="BZ109" s="272"/>
      <c r="CA109" s="272"/>
      <c r="CB109" s="272"/>
      <c r="CC109" s="272"/>
      <c r="CD109" s="272"/>
      <c r="CE109" s="272"/>
      <c r="CF109" s="272"/>
      <c r="CG109" s="272"/>
      <c r="CH109" s="272"/>
      <c r="CI109" s="272"/>
      <c r="CJ109" s="272"/>
      <c r="CK109" s="272"/>
      <c r="CL109" s="272"/>
      <c r="CM109" s="272"/>
      <c r="CN109" s="272"/>
      <c r="CO109" s="272"/>
      <c r="CP109" s="272"/>
      <c r="CQ109" s="272"/>
      <c r="CR109" s="272"/>
      <c r="CS109" s="272"/>
      <c r="CT109" s="272"/>
      <c r="CU109" s="272"/>
      <c r="CV109" s="272"/>
      <c r="CW109" s="272"/>
      <c r="CX109" s="272"/>
      <c r="CY109" s="272"/>
      <c r="CZ109" s="272"/>
      <c r="DA109" s="272"/>
      <c r="DB109" s="272"/>
      <c r="DC109" s="272"/>
      <c r="DD109" s="272"/>
      <c r="DE109" s="272"/>
      <c r="DF109" s="272"/>
      <c r="DG109" s="272"/>
      <c r="DH109" s="272"/>
      <c r="DI109" s="272"/>
      <c r="DJ109" s="272"/>
      <c r="DK109" s="272"/>
      <c r="DL109" s="272"/>
      <c r="DM109" s="272"/>
      <c r="DN109" s="272"/>
      <c r="DO109" s="272"/>
      <c r="DP109" s="272"/>
      <c r="DQ109" s="272"/>
      <c r="DR109" s="272"/>
      <c r="DS109" s="272"/>
      <c r="DT109" s="272"/>
      <c r="DU109" s="272"/>
      <c r="DV109" s="272"/>
      <c r="DW109" s="272"/>
      <c r="DX109" s="272"/>
      <c r="DY109" s="272"/>
      <c r="DZ109" s="272"/>
      <c r="EA109" s="272"/>
      <c r="EB109" s="272"/>
      <c r="EC109" s="272"/>
      <c r="ED109" s="272"/>
      <c r="EE109" s="272"/>
      <c r="EF109" s="272"/>
      <c r="EG109" s="272"/>
      <c r="EH109" s="272"/>
      <c r="EI109" s="272"/>
      <c r="EJ109" s="272"/>
      <c r="EK109" s="272"/>
      <c r="EL109" s="272"/>
      <c r="EM109" s="272"/>
      <c r="EN109" s="272"/>
      <c r="EO109" s="272"/>
      <c r="EP109" s="272"/>
      <c r="EQ109" s="272"/>
      <c r="ER109" s="272"/>
      <c r="ES109" s="272"/>
      <c r="ET109" s="272"/>
      <c r="EU109" s="272"/>
      <c r="EV109" s="272"/>
      <c r="EW109" s="272"/>
      <c r="EX109" s="272"/>
      <c r="EY109" s="272"/>
      <c r="EZ109" s="272"/>
      <c r="FA109" s="272"/>
      <c r="FB109" s="272"/>
      <c r="FC109" s="272"/>
      <c r="FD109" s="272"/>
      <c r="FE109" s="272"/>
      <c r="FF109" s="272"/>
      <c r="FG109" s="272"/>
      <c r="FH109" s="272"/>
      <c r="FI109" s="272"/>
      <c r="FJ109" s="272"/>
      <c r="FK109" s="272"/>
      <c r="FL109" s="272"/>
      <c r="FM109" s="272"/>
      <c r="FN109" s="272"/>
      <c r="FO109" s="272"/>
      <c r="FP109" s="272"/>
      <c r="FQ109" s="272"/>
      <c r="FR109" s="272"/>
      <c r="FS109" s="272"/>
      <c r="FT109" s="272"/>
      <c r="FU109" s="272"/>
      <c r="FV109" s="272"/>
      <c r="FW109" s="272"/>
      <c r="FX109" s="272"/>
      <c r="FY109" s="272"/>
      <c r="FZ109" s="272"/>
      <c r="GA109" s="272"/>
      <c r="GB109" s="272"/>
      <c r="GC109" s="272"/>
      <c r="GD109" s="272"/>
      <c r="GE109" s="272"/>
      <c r="GF109" s="272"/>
      <c r="GG109" s="272"/>
      <c r="GH109" s="272"/>
      <c r="GI109" s="272"/>
      <c r="GJ109" s="272"/>
      <c r="GK109" s="272"/>
      <c r="GL109" s="272"/>
      <c r="GM109" s="272"/>
      <c r="GN109" s="272"/>
      <c r="GO109" s="272"/>
      <c r="GP109" s="272"/>
      <c r="GQ109" s="272"/>
      <c r="GR109" s="272"/>
      <c r="GS109" s="272"/>
      <c r="GT109" s="272"/>
      <c r="GU109" s="272"/>
      <c r="GV109" s="272"/>
      <c r="GW109" s="272"/>
      <c r="GX109" s="272"/>
      <c r="GY109" s="272"/>
      <c r="GZ109" s="272"/>
      <c r="HA109" s="272"/>
      <c r="HB109" s="272"/>
      <c r="HC109" s="272"/>
      <c r="HD109" s="272"/>
      <c r="HE109" s="272"/>
      <c r="HF109" s="272"/>
    </row>
    <row r="110" spans="1:214" ht="15" customHeight="1" x14ac:dyDescent="0.2">
      <c r="A110" s="400" t="s">
        <v>533</v>
      </c>
      <c r="B110" s="401"/>
      <c r="C110" s="825">
        <f t="shared" ref="C110:F110" si="31">ROUND((C65*C54*C61*100),1)</f>
        <v>0</v>
      </c>
      <c r="D110" s="826">
        <f t="shared" si="31"/>
        <v>0</v>
      </c>
      <c r="E110" s="627">
        <f t="shared" si="31"/>
        <v>0</v>
      </c>
      <c r="F110" s="628">
        <f t="shared" si="31"/>
        <v>0</v>
      </c>
      <c r="H110" s="274"/>
    </row>
    <row r="111" spans="1:214" ht="15" customHeight="1" x14ac:dyDescent="0.2">
      <c r="A111" s="400" t="s">
        <v>534</v>
      </c>
      <c r="B111" s="401"/>
      <c r="C111" s="825">
        <f t="shared" ref="C111:F111" si="32">ROUND((C66*C54*C62*100),1)</f>
        <v>0</v>
      </c>
      <c r="D111" s="826">
        <f t="shared" si="32"/>
        <v>0</v>
      </c>
      <c r="E111" s="629">
        <f t="shared" si="32"/>
        <v>0</v>
      </c>
      <c r="F111" s="628">
        <f t="shared" si="32"/>
        <v>0</v>
      </c>
    </row>
    <row r="112" spans="1:214" s="300" customFormat="1" ht="30" customHeight="1" thickBot="1" x14ac:dyDescent="0.3">
      <c r="A112" s="416" t="s">
        <v>794</v>
      </c>
      <c r="B112" s="398"/>
      <c r="C112" s="822">
        <f t="shared" ref="C112:E112" si="33">SUM(C110:C111)</f>
        <v>0</v>
      </c>
      <c r="D112" s="823">
        <f t="shared" si="33"/>
        <v>0</v>
      </c>
      <c r="E112" s="604">
        <f t="shared" si="33"/>
        <v>0</v>
      </c>
      <c r="F112" s="430">
        <f t="shared" ref="F112" si="34">SUM(F110:F111)</f>
        <v>0</v>
      </c>
      <c r="G112" s="298"/>
      <c r="H112" s="298"/>
      <c r="I112" s="298"/>
      <c r="J112" s="298"/>
      <c r="K112" s="298"/>
      <c r="L112" s="298"/>
      <c r="M112" s="298"/>
      <c r="N112" s="298"/>
      <c r="O112" s="298"/>
      <c r="P112" s="298"/>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G112" s="299"/>
      <c r="FH112" s="299"/>
      <c r="FI112" s="299"/>
      <c r="FJ112" s="299"/>
      <c r="FK112" s="299"/>
      <c r="FL112" s="299"/>
      <c r="FM112" s="299"/>
      <c r="FN112" s="299"/>
      <c r="FO112" s="299"/>
      <c r="FP112" s="299"/>
      <c r="FQ112" s="299"/>
      <c r="FR112" s="299"/>
      <c r="FS112" s="299"/>
      <c r="FT112" s="299"/>
      <c r="FU112" s="299"/>
      <c r="FV112" s="299"/>
      <c r="FW112" s="299"/>
      <c r="FX112" s="299"/>
      <c r="FY112" s="299"/>
      <c r="FZ112" s="299"/>
      <c r="GA112" s="299"/>
      <c r="GB112" s="299"/>
      <c r="GC112" s="299"/>
      <c r="GD112" s="299"/>
      <c r="GE112" s="299"/>
      <c r="GF112" s="299"/>
      <c r="GG112" s="299"/>
      <c r="GH112" s="299"/>
      <c r="GI112" s="299"/>
      <c r="GJ112" s="299"/>
      <c r="GK112" s="299"/>
      <c r="GL112" s="299"/>
      <c r="GM112" s="299"/>
      <c r="GN112" s="299"/>
      <c r="GO112" s="299"/>
      <c r="GP112" s="299"/>
      <c r="GQ112" s="299"/>
      <c r="GR112" s="299"/>
      <c r="GS112" s="299"/>
      <c r="GT112" s="299"/>
      <c r="GU112" s="299"/>
      <c r="GV112" s="299"/>
      <c r="GW112" s="299"/>
      <c r="GX112" s="299"/>
      <c r="GY112" s="299"/>
      <c r="GZ112" s="299"/>
      <c r="HA112" s="299"/>
      <c r="HB112" s="299"/>
      <c r="HC112" s="299"/>
      <c r="HD112" s="299"/>
      <c r="HE112" s="299"/>
      <c r="HF112" s="299"/>
    </row>
    <row r="113" spans="1:216" ht="30" customHeight="1" thickTop="1" x14ac:dyDescent="0.2">
      <c r="A113" s="415" t="s">
        <v>12</v>
      </c>
      <c r="B113" s="402"/>
      <c r="C113" s="774"/>
      <c r="D113" s="775"/>
      <c r="E113" s="582"/>
      <c r="F113" s="336"/>
    </row>
    <row r="114" spans="1:216" s="287" customFormat="1" ht="20.100000000000001" customHeight="1" x14ac:dyDescent="0.2">
      <c r="A114" s="403" t="s">
        <v>849</v>
      </c>
      <c r="B114" s="404"/>
      <c r="C114" s="827"/>
      <c r="D114" s="828" t="str">
        <f>Estimates!B58</f>
        <v>Enter CDN in B1 of Estimates tab</v>
      </c>
      <c r="E114" s="613" t="str">
        <f t="shared" ref="E114:F114" si="35">D114</f>
        <v>Enter CDN in B1 of Estimates tab</v>
      </c>
      <c r="F114" s="614" t="str">
        <f t="shared" si="35"/>
        <v>Enter CDN in B1 of Estimates tab</v>
      </c>
      <c r="G114" s="285"/>
      <c r="H114" s="285"/>
      <c r="I114" s="285"/>
      <c r="J114" s="285"/>
      <c r="K114" s="285"/>
      <c r="L114" s="285"/>
      <c r="M114" s="285"/>
      <c r="N114" s="285"/>
      <c r="O114" s="285"/>
      <c r="P114" s="285"/>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86"/>
      <c r="CY114" s="286"/>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c r="DV114" s="286"/>
      <c r="DW114" s="286"/>
      <c r="DX114" s="286"/>
      <c r="DY114" s="286"/>
      <c r="DZ114" s="286"/>
      <c r="EA114" s="286"/>
      <c r="EB114" s="286"/>
      <c r="EC114" s="286"/>
      <c r="ED114" s="286"/>
      <c r="EE114" s="286"/>
      <c r="EF114" s="286"/>
      <c r="EG114" s="286"/>
      <c r="EH114" s="286"/>
      <c r="EI114" s="286"/>
      <c r="EJ114" s="286"/>
      <c r="EK114" s="286"/>
      <c r="EL114" s="286"/>
      <c r="EM114" s="286"/>
      <c r="EN114" s="286"/>
      <c r="EO114" s="286"/>
      <c r="EP114" s="286"/>
      <c r="EQ114" s="286"/>
      <c r="ER114" s="286"/>
      <c r="ES114" s="286"/>
      <c r="ET114" s="286"/>
      <c r="EU114" s="286"/>
      <c r="EV114" s="286"/>
      <c r="EW114" s="286"/>
      <c r="EX114" s="286"/>
      <c r="EY114" s="286"/>
      <c r="EZ114" s="286"/>
      <c r="FA114" s="286"/>
      <c r="FB114" s="286"/>
      <c r="FC114" s="286"/>
      <c r="FD114" s="286"/>
      <c r="FE114" s="286"/>
      <c r="FF114" s="286"/>
      <c r="FG114" s="286"/>
      <c r="FH114" s="286"/>
      <c r="FI114" s="286"/>
      <c r="FJ114" s="286"/>
      <c r="FK114" s="286"/>
      <c r="FL114" s="286"/>
      <c r="FM114" s="286"/>
      <c r="FN114" s="286"/>
      <c r="FO114" s="286"/>
      <c r="FP114" s="286"/>
      <c r="FQ114" s="286"/>
      <c r="FR114" s="286"/>
      <c r="FS114" s="286"/>
      <c r="FT114" s="286"/>
      <c r="FU114" s="286"/>
      <c r="FV114" s="286"/>
      <c r="FW114" s="286"/>
      <c r="FX114" s="286"/>
      <c r="FY114" s="286"/>
      <c r="FZ114" s="286"/>
      <c r="GA114" s="286"/>
      <c r="GB114" s="286"/>
      <c r="GC114" s="286"/>
      <c r="GD114" s="286"/>
      <c r="GE114" s="286"/>
      <c r="GF114" s="286"/>
      <c r="GG114" s="286"/>
      <c r="GH114" s="286"/>
      <c r="GI114" s="286"/>
      <c r="GJ114" s="286"/>
      <c r="GK114" s="286"/>
      <c r="GL114" s="286"/>
      <c r="GM114" s="286"/>
      <c r="GN114" s="286"/>
      <c r="GO114" s="286"/>
      <c r="GP114" s="286"/>
      <c r="GQ114" s="286"/>
      <c r="GR114" s="286"/>
      <c r="GS114" s="286"/>
      <c r="GT114" s="286"/>
      <c r="GU114" s="286"/>
      <c r="GV114" s="286"/>
      <c r="GW114" s="286"/>
      <c r="GX114" s="286"/>
      <c r="GY114" s="286"/>
      <c r="GZ114" s="286"/>
      <c r="HA114" s="286"/>
      <c r="HB114" s="286"/>
      <c r="HC114" s="286"/>
      <c r="HD114" s="286"/>
      <c r="HE114" s="286"/>
      <c r="HF114" s="286"/>
      <c r="HG114" s="286"/>
      <c r="HH114" s="286"/>
    </row>
    <row r="115" spans="1:216" s="284" customFormat="1" ht="30" customHeight="1" x14ac:dyDescent="0.2">
      <c r="A115" s="383" t="s">
        <v>526</v>
      </c>
      <c r="B115" s="394"/>
      <c r="C115" s="829">
        <f>IF(C114="YES", IFERROR(ROUND((C6*C63*C64*100),1),0), 0)</f>
        <v>0</v>
      </c>
      <c r="D115" s="830">
        <f>IF(D114="YES", IFERROR(ROUND((D6*D63*D64*100),1),0), 0)</f>
        <v>0</v>
      </c>
      <c r="E115" s="605">
        <f>IF(E114="YES", IFERROR(ROUND((E6*E63*E64*100),1),0), 0)</f>
        <v>0</v>
      </c>
      <c r="F115" s="338">
        <f>IF(F114="YES", IFERROR(ROUND((F6*F63*F64*100),1),0), 0)</f>
        <v>0</v>
      </c>
      <c r="G115" s="282"/>
      <c r="H115" s="282"/>
      <c r="I115" s="282"/>
      <c r="J115" s="282"/>
      <c r="K115" s="282"/>
      <c r="L115" s="282"/>
      <c r="M115" s="282"/>
      <c r="N115" s="282"/>
      <c r="O115" s="282"/>
      <c r="P115" s="282"/>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83"/>
      <c r="BG115" s="283"/>
      <c r="BH115" s="283"/>
      <c r="BI115" s="283"/>
      <c r="BJ115" s="283"/>
      <c r="BK115" s="283"/>
      <c r="BL115" s="283"/>
      <c r="BM115" s="283"/>
      <c r="BN115" s="283"/>
      <c r="BO115" s="283"/>
      <c r="BP115" s="283"/>
      <c r="BQ115" s="283"/>
      <c r="BR115" s="283"/>
      <c r="BS115" s="283"/>
      <c r="BT115" s="283"/>
      <c r="BU115" s="283"/>
      <c r="BV115" s="283"/>
      <c r="BW115" s="283"/>
      <c r="BX115" s="283"/>
      <c r="BY115" s="283"/>
      <c r="BZ115" s="283"/>
      <c r="CA115" s="283"/>
      <c r="CB115" s="283"/>
      <c r="CC115" s="283"/>
      <c r="CD115" s="283"/>
      <c r="CE115" s="283"/>
      <c r="CF115" s="283"/>
      <c r="CG115" s="283"/>
      <c r="CH115" s="283"/>
      <c r="CI115" s="283"/>
      <c r="CJ115" s="283"/>
      <c r="CK115" s="283"/>
      <c r="CL115" s="283"/>
      <c r="CM115" s="283"/>
      <c r="CN115" s="283"/>
      <c r="CO115" s="283"/>
      <c r="CP115" s="283"/>
      <c r="CQ115" s="283"/>
      <c r="CR115" s="283"/>
      <c r="CS115" s="283"/>
      <c r="CT115" s="283"/>
      <c r="CU115" s="283"/>
      <c r="CV115" s="283"/>
      <c r="CW115" s="283"/>
      <c r="CX115" s="283"/>
      <c r="CY115" s="283"/>
      <c r="CZ115" s="283"/>
      <c r="DA115" s="283"/>
      <c r="DB115" s="283"/>
      <c r="DC115" s="283"/>
      <c r="DD115" s="283"/>
      <c r="DE115" s="283"/>
      <c r="DF115" s="283"/>
      <c r="DG115" s="283"/>
      <c r="DH115" s="283"/>
      <c r="DI115" s="283"/>
      <c r="DJ115" s="283"/>
      <c r="DK115" s="283"/>
      <c r="DL115" s="283"/>
      <c r="DM115" s="283"/>
      <c r="DN115" s="283"/>
      <c r="DO115" s="283"/>
      <c r="DP115" s="283"/>
      <c r="DQ115" s="283"/>
      <c r="DR115" s="283"/>
      <c r="DS115" s="283"/>
      <c r="DT115" s="283"/>
      <c r="DU115" s="283"/>
      <c r="DV115" s="283"/>
      <c r="DW115" s="283"/>
      <c r="DX115" s="283"/>
      <c r="DY115" s="283"/>
      <c r="DZ115" s="283"/>
      <c r="EA115" s="283"/>
      <c r="EB115" s="283"/>
      <c r="EC115" s="283"/>
      <c r="ED115" s="283"/>
      <c r="EE115" s="283"/>
      <c r="EF115" s="283"/>
      <c r="EG115" s="283"/>
      <c r="EH115" s="283"/>
      <c r="EI115" s="283"/>
      <c r="EJ115" s="283"/>
      <c r="EK115" s="283"/>
      <c r="EL115" s="283"/>
      <c r="EM115" s="283"/>
      <c r="EN115" s="283"/>
      <c r="EO115" s="283"/>
      <c r="EP115" s="283"/>
      <c r="EQ115" s="283"/>
      <c r="ER115" s="283"/>
      <c r="ES115" s="283"/>
      <c r="ET115" s="283"/>
      <c r="EU115" s="283"/>
      <c r="EV115" s="283"/>
      <c r="EW115" s="283"/>
      <c r="EX115" s="283"/>
      <c r="EY115" s="283"/>
      <c r="EZ115" s="283"/>
      <c r="FA115" s="283"/>
      <c r="FB115" s="283"/>
      <c r="FC115" s="283"/>
      <c r="FD115" s="283"/>
      <c r="FE115" s="283"/>
      <c r="FF115" s="283"/>
      <c r="FG115" s="283"/>
      <c r="FH115" s="283"/>
      <c r="FI115" s="283"/>
      <c r="FJ115" s="283"/>
      <c r="FK115" s="283"/>
      <c r="FL115" s="283"/>
      <c r="FM115" s="283"/>
      <c r="FN115" s="283"/>
      <c r="FO115" s="283"/>
      <c r="FP115" s="283"/>
      <c r="FQ115" s="283"/>
      <c r="FR115" s="283"/>
      <c r="FS115" s="283"/>
      <c r="FT115" s="283"/>
      <c r="FU115" s="283"/>
      <c r="FV115" s="283"/>
      <c r="FW115" s="283"/>
      <c r="FX115" s="283"/>
      <c r="FY115" s="283"/>
      <c r="FZ115" s="283"/>
      <c r="GA115" s="283"/>
      <c r="GB115" s="283"/>
      <c r="GC115" s="283"/>
      <c r="GD115" s="283"/>
      <c r="GE115" s="283"/>
      <c r="GF115" s="283"/>
      <c r="GG115" s="283"/>
      <c r="GH115" s="283"/>
      <c r="GI115" s="283"/>
      <c r="GJ115" s="283"/>
      <c r="GK115" s="283"/>
      <c r="GL115" s="283"/>
      <c r="GM115" s="283"/>
      <c r="GN115" s="283"/>
      <c r="GO115" s="283"/>
      <c r="GP115" s="283"/>
      <c r="GQ115" s="283"/>
      <c r="GR115" s="283"/>
      <c r="GS115" s="283"/>
      <c r="GT115" s="283"/>
      <c r="GU115" s="283"/>
      <c r="GV115" s="283"/>
      <c r="GW115" s="283"/>
      <c r="GX115" s="283"/>
      <c r="GY115" s="283"/>
      <c r="GZ115" s="283"/>
      <c r="HA115" s="283"/>
      <c r="HB115" s="283"/>
      <c r="HC115" s="283"/>
      <c r="HD115" s="283"/>
      <c r="HE115" s="283"/>
      <c r="HF115" s="283"/>
    </row>
    <row r="116" spans="1:216" s="284" customFormat="1" ht="38.25" x14ac:dyDescent="0.2">
      <c r="A116" s="707" t="s">
        <v>869</v>
      </c>
      <c r="B116" s="711" t="s">
        <v>873</v>
      </c>
      <c r="C116" s="831"/>
      <c r="D116" s="832"/>
      <c r="E116" s="708"/>
      <c r="F116" s="708"/>
      <c r="G116" s="282"/>
      <c r="H116" s="282"/>
      <c r="I116" s="282"/>
      <c r="J116" s="282"/>
      <c r="K116" s="282"/>
      <c r="L116" s="282"/>
      <c r="M116" s="282"/>
      <c r="N116" s="282"/>
      <c r="O116" s="282"/>
      <c r="P116" s="282"/>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83"/>
      <c r="BG116" s="283"/>
      <c r="BH116" s="283"/>
      <c r="BI116" s="283"/>
      <c r="BJ116" s="283"/>
      <c r="BK116" s="283"/>
      <c r="BL116" s="283"/>
      <c r="BM116" s="283"/>
      <c r="BN116" s="283"/>
      <c r="BO116" s="283"/>
      <c r="BP116" s="283"/>
      <c r="BQ116" s="283"/>
      <c r="BR116" s="283"/>
      <c r="BS116" s="283"/>
      <c r="BT116" s="283"/>
      <c r="BU116" s="283"/>
      <c r="BV116" s="283"/>
      <c r="BW116" s="283"/>
      <c r="BX116" s="283"/>
      <c r="BY116" s="283"/>
      <c r="BZ116" s="283"/>
      <c r="CA116" s="283"/>
      <c r="CB116" s="283"/>
      <c r="CC116" s="283"/>
      <c r="CD116" s="283"/>
      <c r="CE116" s="283"/>
      <c r="CF116" s="283"/>
      <c r="CG116" s="283"/>
      <c r="CH116" s="283"/>
      <c r="CI116" s="283"/>
      <c r="CJ116" s="283"/>
      <c r="CK116" s="283"/>
      <c r="CL116" s="283"/>
      <c r="CM116" s="283"/>
      <c r="CN116" s="283"/>
      <c r="CO116" s="283"/>
      <c r="CP116" s="283"/>
      <c r="CQ116" s="283"/>
      <c r="CR116" s="283"/>
      <c r="CS116" s="283"/>
      <c r="CT116" s="283"/>
      <c r="CU116" s="283"/>
      <c r="CV116" s="283"/>
      <c r="CW116" s="283"/>
      <c r="CX116" s="283"/>
      <c r="CY116" s="283"/>
      <c r="CZ116" s="283"/>
      <c r="DA116" s="283"/>
      <c r="DB116" s="283"/>
      <c r="DC116" s="283"/>
      <c r="DD116" s="283"/>
      <c r="DE116" s="283"/>
      <c r="DF116" s="283"/>
      <c r="DG116" s="283"/>
      <c r="DH116" s="283"/>
      <c r="DI116" s="283"/>
      <c r="DJ116" s="283"/>
      <c r="DK116" s="283"/>
      <c r="DL116" s="283"/>
      <c r="DM116" s="283"/>
      <c r="DN116" s="283"/>
      <c r="DO116" s="283"/>
      <c r="DP116" s="283"/>
      <c r="DQ116" s="283"/>
      <c r="DR116" s="283"/>
      <c r="DS116" s="283"/>
      <c r="DT116" s="283"/>
      <c r="DU116" s="283"/>
      <c r="DV116" s="283"/>
      <c r="DW116" s="283"/>
      <c r="DX116" s="283"/>
      <c r="DY116" s="283"/>
      <c r="DZ116" s="283"/>
      <c r="EA116" s="283"/>
      <c r="EB116" s="283"/>
      <c r="EC116" s="283"/>
      <c r="ED116" s="283"/>
      <c r="EE116" s="283"/>
      <c r="EF116" s="283"/>
      <c r="EG116" s="283"/>
      <c r="EH116" s="283"/>
      <c r="EI116" s="283"/>
      <c r="EJ116" s="283"/>
      <c r="EK116" s="283"/>
      <c r="EL116" s="283"/>
      <c r="EM116" s="283"/>
      <c r="EN116" s="283"/>
      <c r="EO116" s="283"/>
      <c r="EP116" s="283"/>
      <c r="EQ116" s="283"/>
      <c r="ER116" s="283"/>
      <c r="ES116" s="283"/>
      <c r="ET116" s="283"/>
      <c r="EU116" s="283"/>
      <c r="EV116" s="283"/>
      <c r="EW116" s="283"/>
      <c r="EX116" s="283"/>
      <c r="EY116" s="283"/>
      <c r="EZ116" s="283"/>
      <c r="FA116" s="283"/>
      <c r="FB116" s="283"/>
      <c r="FC116" s="283"/>
      <c r="FD116" s="283"/>
      <c r="FE116" s="283"/>
      <c r="FF116" s="283"/>
      <c r="FG116" s="283"/>
      <c r="FH116" s="283"/>
      <c r="FI116" s="283"/>
      <c r="FJ116" s="283"/>
      <c r="FK116" s="283"/>
      <c r="FL116" s="283"/>
      <c r="FM116" s="283"/>
      <c r="FN116" s="283"/>
      <c r="FO116" s="283"/>
      <c r="FP116" s="283"/>
      <c r="FQ116" s="283"/>
      <c r="FR116" s="283"/>
      <c r="FS116" s="283"/>
      <c r="FT116" s="283"/>
      <c r="FU116" s="283"/>
      <c r="FV116" s="283"/>
      <c r="FW116" s="283"/>
      <c r="FX116" s="283"/>
      <c r="FY116" s="283"/>
      <c r="FZ116" s="283"/>
      <c r="GA116" s="283"/>
      <c r="GB116" s="283"/>
      <c r="GC116" s="283"/>
      <c r="GD116" s="283"/>
      <c r="GE116" s="283"/>
      <c r="GF116" s="283"/>
      <c r="GG116" s="283"/>
      <c r="GH116" s="283"/>
      <c r="GI116" s="283"/>
      <c r="GJ116" s="283"/>
      <c r="GK116" s="283"/>
      <c r="GL116" s="283"/>
      <c r="GM116" s="283"/>
      <c r="GN116" s="283"/>
      <c r="GO116" s="283"/>
      <c r="GP116" s="283"/>
      <c r="GQ116" s="283"/>
      <c r="GR116" s="283"/>
      <c r="GS116" s="283"/>
      <c r="GT116" s="283"/>
      <c r="GU116" s="283"/>
      <c r="GV116" s="283"/>
      <c r="GW116" s="283"/>
      <c r="GX116" s="283"/>
      <c r="GY116" s="283"/>
      <c r="GZ116" s="283"/>
      <c r="HA116" s="283"/>
      <c r="HB116" s="283"/>
      <c r="HC116" s="283"/>
      <c r="HD116" s="283"/>
      <c r="HE116" s="283"/>
      <c r="HF116" s="283"/>
    </row>
    <row r="117" spans="1:216" s="284" customFormat="1" ht="15" customHeight="1" x14ac:dyDescent="0.2">
      <c r="A117" s="685" t="s">
        <v>857</v>
      </c>
      <c r="B117" s="712">
        <v>5</v>
      </c>
      <c r="C117" s="833">
        <f>VLOOKUP(A2,WADAJULY,4,FALSE)</f>
        <v>0</v>
      </c>
      <c r="D117" s="834">
        <f>IF($D$6=0,0,C117)</f>
        <v>0</v>
      </c>
      <c r="E117" s="705">
        <f>'Prior Law State Aid'!E95</f>
        <v>0</v>
      </c>
      <c r="F117" s="706">
        <f>'Prior Law State Aid'!F95</f>
        <v>0</v>
      </c>
      <c r="G117" s="282"/>
      <c r="H117" s="282"/>
      <c r="I117" s="282"/>
      <c r="J117" s="282"/>
      <c r="K117" s="282"/>
      <c r="L117" s="282"/>
      <c r="M117" s="282"/>
      <c r="N117" s="282"/>
      <c r="O117" s="282"/>
      <c r="P117" s="282"/>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283"/>
      <c r="BH117" s="283"/>
      <c r="BI117" s="283"/>
      <c r="BJ117" s="283"/>
      <c r="BK117" s="283"/>
      <c r="BL117" s="283"/>
      <c r="BM117" s="283"/>
      <c r="BN117" s="283"/>
      <c r="BO117" s="283"/>
      <c r="BP117" s="283"/>
      <c r="BQ117" s="283"/>
      <c r="BR117" s="283"/>
      <c r="BS117" s="283"/>
      <c r="BT117" s="283"/>
      <c r="BU117" s="283"/>
      <c r="BV117" s="283"/>
      <c r="BW117" s="283"/>
      <c r="BX117" s="283"/>
      <c r="BY117" s="283"/>
      <c r="BZ117" s="283"/>
      <c r="CA117" s="283"/>
      <c r="CB117" s="283"/>
      <c r="CC117" s="283"/>
      <c r="CD117" s="283"/>
      <c r="CE117" s="283"/>
      <c r="CF117" s="283"/>
      <c r="CG117" s="283"/>
      <c r="CH117" s="283"/>
      <c r="CI117" s="283"/>
      <c r="CJ117" s="283"/>
      <c r="CK117" s="283"/>
      <c r="CL117" s="283"/>
      <c r="CM117" s="283"/>
      <c r="CN117" s="283"/>
      <c r="CO117" s="283"/>
      <c r="CP117" s="283"/>
      <c r="CQ117" s="283"/>
      <c r="CR117" s="283"/>
      <c r="CS117" s="283"/>
      <c r="CT117" s="283"/>
      <c r="CU117" s="283"/>
      <c r="CV117" s="283"/>
      <c r="CW117" s="283"/>
      <c r="CX117" s="283"/>
      <c r="CY117" s="283"/>
      <c r="CZ117" s="283"/>
      <c r="DA117" s="283"/>
      <c r="DB117" s="283"/>
      <c r="DC117" s="283"/>
      <c r="DD117" s="283"/>
      <c r="DE117" s="283"/>
      <c r="DF117" s="283"/>
      <c r="DG117" s="283"/>
      <c r="DH117" s="283"/>
      <c r="DI117" s="283"/>
      <c r="DJ117" s="283"/>
      <c r="DK117" s="283"/>
      <c r="DL117" s="283"/>
      <c r="DM117" s="283"/>
      <c r="DN117" s="283"/>
      <c r="DO117" s="283"/>
      <c r="DP117" s="283"/>
      <c r="DQ117" s="283"/>
      <c r="DR117" s="283"/>
      <c r="DS117" s="283"/>
      <c r="DT117" s="283"/>
      <c r="DU117" s="283"/>
      <c r="DV117" s="283"/>
      <c r="DW117" s="283"/>
      <c r="DX117" s="283"/>
      <c r="DY117" s="283"/>
      <c r="DZ117" s="283"/>
      <c r="EA117" s="283"/>
      <c r="EB117" s="283"/>
      <c r="EC117" s="283"/>
      <c r="ED117" s="283"/>
      <c r="EE117" s="283"/>
      <c r="EF117" s="283"/>
      <c r="EG117" s="283"/>
      <c r="EH117" s="283"/>
      <c r="EI117" s="283"/>
      <c r="EJ117" s="283"/>
      <c r="EK117" s="283"/>
      <c r="EL117" s="283"/>
      <c r="EM117" s="283"/>
      <c r="EN117" s="283"/>
      <c r="EO117" s="283"/>
      <c r="EP117" s="283"/>
      <c r="EQ117" s="283"/>
      <c r="ER117" s="283"/>
      <c r="ES117" s="283"/>
      <c r="ET117" s="283"/>
      <c r="EU117" s="283"/>
      <c r="EV117" s="283"/>
      <c r="EW117" s="283"/>
      <c r="EX117" s="283"/>
      <c r="EY117" s="283"/>
      <c r="EZ117" s="283"/>
      <c r="FA117" s="283"/>
      <c r="FB117" s="283"/>
      <c r="FC117" s="283"/>
      <c r="FD117" s="283"/>
      <c r="FE117" s="283"/>
      <c r="FF117" s="283"/>
      <c r="FG117" s="283"/>
      <c r="FH117" s="283"/>
      <c r="FI117" s="283"/>
      <c r="FJ117" s="283"/>
      <c r="FK117" s="283"/>
      <c r="FL117" s="283"/>
      <c r="FM117" s="283"/>
      <c r="FN117" s="283"/>
      <c r="FO117" s="283"/>
      <c r="FP117" s="283"/>
      <c r="FQ117" s="283"/>
      <c r="FR117" s="283"/>
      <c r="FS117" s="283"/>
      <c r="FT117" s="283"/>
      <c r="FU117" s="283"/>
      <c r="FV117" s="283"/>
      <c r="FW117" s="283"/>
      <c r="FX117" s="283"/>
      <c r="FY117" s="283"/>
      <c r="FZ117" s="283"/>
      <c r="GA117" s="283"/>
      <c r="GB117" s="283"/>
      <c r="GC117" s="283"/>
      <c r="GD117" s="283"/>
      <c r="GE117" s="283"/>
      <c r="GF117" s="283"/>
      <c r="GG117" s="283"/>
      <c r="GH117" s="283"/>
      <c r="GI117" s="283"/>
      <c r="GJ117" s="283"/>
      <c r="GK117" s="283"/>
      <c r="GL117" s="283"/>
      <c r="GM117" s="283"/>
      <c r="GN117" s="283"/>
      <c r="GO117" s="283"/>
      <c r="GP117" s="283"/>
      <c r="GQ117" s="283"/>
      <c r="GR117" s="283"/>
      <c r="GS117" s="283"/>
      <c r="GT117" s="283"/>
      <c r="GU117" s="283"/>
      <c r="GV117" s="283"/>
      <c r="GW117" s="283"/>
      <c r="GX117" s="283"/>
      <c r="GY117" s="283"/>
      <c r="GZ117" s="283"/>
      <c r="HA117" s="283"/>
      <c r="HB117" s="283"/>
      <c r="HC117" s="283"/>
      <c r="HD117" s="283"/>
      <c r="HE117" s="283"/>
      <c r="HF117" s="283"/>
    </row>
    <row r="118" spans="1:216" s="284" customFormat="1" ht="15" customHeight="1" thickBot="1" x14ac:dyDescent="0.25">
      <c r="A118" s="405" t="s">
        <v>858</v>
      </c>
      <c r="B118" s="713">
        <v>12</v>
      </c>
      <c r="C118" s="835">
        <f>IFERROR(C117/C6,0)</f>
        <v>0</v>
      </c>
      <c r="D118" s="836">
        <f>IFERROR(D117/D6,0)</f>
        <v>0</v>
      </c>
      <c r="E118" s="695">
        <f>IFERROR(E117/E6,0)</f>
        <v>0</v>
      </c>
      <c r="F118" s="690">
        <f>IFERROR(F117/F6,0)</f>
        <v>0</v>
      </c>
      <c r="G118" s="282"/>
      <c r="H118" s="282"/>
      <c r="I118" s="282"/>
      <c r="J118" s="282"/>
      <c r="K118" s="282"/>
      <c r="L118" s="282"/>
      <c r="M118" s="282"/>
      <c r="N118" s="282"/>
      <c r="O118" s="282"/>
      <c r="P118" s="282"/>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283"/>
      <c r="BN118" s="283"/>
      <c r="BO118" s="283"/>
      <c r="BP118" s="283"/>
      <c r="BQ118" s="283"/>
      <c r="BR118" s="283"/>
      <c r="BS118" s="283"/>
      <c r="BT118" s="283"/>
      <c r="BU118" s="283"/>
      <c r="BV118" s="283"/>
      <c r="BW118" s="283"/>
      <c r="BX118" s="283"/>
      <c r="BY118" s="283"/>
      <c r="BZ118" s="283"/>
      <c r="CA118" s="283"/>
      <c r="CB118" s="283"/>
      <c r="CC118" s="283"/>
      <c r="CD118" s="283"/>
      <c r="CE118" s="283"/>
      <c r="CF118" s="283"/>
      <c r="CG118" s="283"/>
      <c r="CH118" s="283"/>
      <c r="CI118" s="283"/>
      <c r="CJ118" s="283"/>
      <c r="CK118" s="283"/>
      <c r="CL118" s="283"/>
      <c r="CM118" s="283"/>
      <c r="CN118" s="283"/>
      <c r="CO118" s="283"/>
      <c r="CP118" s="283"/>
      <c r="CQ118" s="283"/>
      <c r="CR118" s="283"/>
      <c r="CS118" s="283"/>
      <c r="CT118" s="283"/>
      <c r="CU118" s="283"/>
      <c r="CV118" s="283"/>
      <c r="CW118" s="283"/>
      <c r="CX118" s="283"/>
      <c r="CY118" s="283"/>
      <c r="CZ118" s="283"/>
      <c r="DA118" s="283"/>
      <c r="DB118" s="283"/>
      <c r="DC118" s="283"/>
      <c r="DD118" s="283"/>
      <c r="DE118" s="283"/>
      <c r="DF118" s="283"/>
      <c r="DG118" s="283"/>
      <c r="DH118" s="283"/>
      <c r="DI118" s="283"/>
      <c r="DJ118" s="283"/>
      <c r="DK118" s="283"/>
      <c r="DL118" s="283"/>
      <c r="DM118" s="283"/>
      <c r="DN118" s="283"/>
      <c r="DO118" s="283"/>
      <c r="DP118" s="283"/>
      <c r="DQ118" s="283"/>
      <c r="DR118" s="283"/>
      <c r="DS118" s="283"/>
      <c r="DT118" s="283"/>
      <c r="DU118" s="283"/>
      <c r="DV118" s="283"/>
      <c r="DW118" s="283"/>
      <c r="DX118" s="283"/>
      <c r="DY118" s="283"/>
      <c r="DZ118" s="283"/>
      <c r="EA118" s="283"/>
      <c r="EB118" s="283"/>
      <c r="EC118" s="283"/>
      <c r="ED118" s="283"/>
      <c r="EE118" s="283"/>
      <c r="EF118" s="283"/>
      <c r="EG118" s="283"/>
      <c r="EH118" s="283"/>
      <c r="EI118" s="283"/>
      <c r="EJ118" s="283"/>
      <c r="EK118" s="283"/>
      <c r="EL118" s="283"/>
      <c r="EM118" s="283"/>
      <c r="EN118" s="283"/>
      <c r="EO118" s="283"/>
      <c r="EP118" s="283"/>
      <c r="EQ118" s="283"/>
      <c r="ER118" s="283"/>
      <c r="ES118" s="283"/>
      <c r="ET118" s="283"/>
      <c r="EU118" s="283"/>
      <c r="EV118" s="283"/>
      <c r="EW118" s="283"/>
      <c r="EX118" s="283"/>
      <c r="EY118" s="283"/>
      <c r="EZ118" s="283"/>
      <c r="FA118" s="283"/>
      <c r="FB118" s="283"/>
      <c r="FC118" s="283"/>
      <c r="FD118" s="283"/>
      <c r="FE118" s="283"/>
      <c r="FF118" s="283"/>
      <c r="FG118" s="283"/>
      <c r="FH118" s="283"/>
      <c r="FI118" s="283"/>
      <c r="FJ118" s="283"/>
      <c r="FK118" s="283"/>
      <c r="FL118" s="283"/>
      <c r="FM118" s="283"/>
      <c r="FN118" s="283"/>
      <c r="FO118" s="283"/>
      <c r="FP118" s="283"/>
      <c r="FQ118" s="283"/>
      <c r="FR118" s="283"/>
      <c r="FS118" s="283"/>
      <c r="FT118" s="283"/>
      <c r="FU118" s="283"/>
      <c r="FV118" s="283"/>
      <c r="FW118" s="283"/>
      <c r="FX118" s="283"/>
      <c r="FY118" s="283"/>
      <c r="FZ118" s="283"/>
      <c r="GA118" s="283"/>
      <c r="GB118" s="283"/>
      <c r="GC118" s="283"/>
      <c r="GD118" s="283"/>
      <c r="GE118" s="283"/>
      <c r="GF118" s="283"/>
      <c r="GG118" s="283"/>
      <c r="GH118" s="283"/>
      <c r="GI118" s="283"/>
      <c r="GJ118" s="283"/>
      <c r="GK118" s="283"/>
      <c r="GL118" s="283"/>
      <c r="GM118" s="283"/>
      <c r="GN118" s="283"/>
      <c r="GO118" s="283"/>
      <c r="GP118" s="283"/>
      <c r="GQ118" s="283"/>
      <c r="GR118" s="283"/>
      <c r="GS118" s="283"/>
      <c r="GT118" s="283"/>
      <c r="GU118" s="283"/>
      <c r="GV118" s="283"/>
      <c r="GW118" s="283"/>
      <c r="GX118" s="283"/>
      <c r="GY118" s="283"/>
      <c r="GZ118" s="283"/>
      <c r="HA118" s="283"/>
      <c r="HB118" s="283"/>
      <c r="HC118" s="283"/>
      <c r="HD118" s="283"/>
      <c r="HE118" s="283"/>
      <c r="HF118" s="283"/>
    </row>
    <row r="119" spans="1:216" s="305" customFormat="1" ht="15.75" thickBot="1" x14ac:dyDescent="0.25">
      <c r="A119" s="405" t="s">
        <v>859</v>
      </c>
      <c r="B119" s="713">
        <v>13</v>
      </c>
      <c r="C119" s="835">
        <f>VLOOKUP(A2,WADAJULY,6,FALSE)</f>
        <v>9053</v>
      </c>
      <c r="D119" s="836">
        <f t="shared" ref="D119:F119" si="36">C119</f>
        <v>9053</v>
      </c>
      <c r="E119" s="696">
        <f>VLOOKUP(A2,'FTG WADA'!A:X,6,FALSE)</f>
        <v>8953</v>
      </c>
      <c r="F119" s="691">
        <f t="shared" si="36"/>
        <v>8953</v>
      </c>
      <c r="G119" s="303"/>
      <c r="H119" s="282"/>
      <c r="I119" s="303"/>
      <c r="J119" s="303"/>
      <c r="K119" s="303"/>
      <c r="L119" s="303"/>
      <c r="M119" s="303"/>
      <c r="N119" s="303"/>
      <c r="O119" s="303"/>
      <c r="P119" s="303"/>
      <c r="Q119" s="304"/>
      <c r="R119" s="304"/>
      <c r="S119" s="304"/>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c r="AS119" s="304"/>
      <c r="AT119" s="304"/>
      <c r="AU119" s="304"/>
      <c r="AV119" s="304"/>
      <c r="AW119" s="304"/>
      <c r="AX119" s="304"/>
      <c r="AY119" s="304"/>
      <c r="AZ119" s="304"/>
      <c r="BA119" s="304"/>
      <c r="BB119" s="304"/>
      <c r="BC119" s="304"/>
      <c r="BD119" s="304"/>
      <c r="BE119" s="304"/>
      <c r="BF119" s="304"/>
      <c r="BG119" s="304"/>
      <c r="BH119" s="304"/>
      <c r="BI119" s="304"/>
      <c r="BJ119" s="304"/>
      <c r="BK119" s="304"/>
      <c r="BL119" s="304"/>
      <c r="BM119" s="304"/>
      <c r="BN119" s="304"/>
      <c r="BO119" s="304"/>
      <c r="BP119" s="304"/>
      <c r="BQ119" s="304"/>
      <c r="BR119" s="304"/>
      <c r="BS119" s="304"/>
      <c r="BT119" s="304"/>
      <c r="BU119" s="304"/>
      <c r="BV119" s="304"/>
      <c r="BW119" s="304"/>
      <c r="BX119" s="304"/>
      <c r="BY119" s="304"/>
      <c r="BZ119" s="304"/>
      <c r="CA119" s="304"/>
      <c r="CB119" s="304"/>
      <c r="CC119" s="304"/>
      <c r="CD119" s="304"/>
      <c r="CE119" s="304"/>
      <c r="CF119" s="304"/>
      <c r="CG119" s="304"/>
      <c r="CH119" s="304"/>
      <c r="CI119" s="304"/>
      <c r="CJ119" s="304"/>
      <c r="CK119" s="304"/>
      <c r="CL119" s="304"/>
      <c r="CM119" s="304"/>
      <c r="CN119" s="304"/>
      <c r="CO119" s="304"/>
      <c r="CP119" s="304"/>
      <c r="CQ119" s="304"/>
      <c r="CR119" s="304"/>
      <c r="CS119" s="304"/>
      <c r="CT119" s="304"/>
      <c r="CU119" s="304"/>
      <c r="CV119" s="304"/>
      <c r="CW119" s="304"/>
      <c r="CX119" s="304"/>
      <c r="CY119" s="304"/>
      <c r="CZ119" s="304"/>
      <c r="DA119" s="304"/>
      <c r="DB119" s="304"/>
      <c r="DC119" s="304"/>
      <c r="DD119" s="304"/>
      <c r="DE119" s="304"/>
      <c r="DF119" s="304"/>
      <c r="DG119" s="304"/>
      <c r="DH119" s="304"/>
      <c r="DI119" s="304"/>
      <c r="DJ119" s="304"/>
      <c r="DK119" s="304"/>
      <c r="DL119" s="304"/>
      <c r="DM119" s="304"/>
      <c r="DN119" s="304"/>
      <c r="DO119" s="304"/>
      <c r="DP119" s="304"/>
      <c r="DQ119" s="304"/>
      <c r="DR119" s="304"/>
      <c r="DS119" s="304"/>
      <c r="DT119" s="304"/>
      <c r="DU119" s="304"/>
      <c r="DV119" s="304"/>
      <c r="DW119" s="304"/>
      <c r="DX119" s="304"/>
      <c r="DY119" s="304"/>
      <c r="DZ119" s="304"/>
      <c r="EA119" s="304"/>
      <c r="EB119" s="304"/>
      <c r="EC119" s="304"/>
      <c r="ED119" s="304"/>
      <c r="EE119" s="304"/>
      <c r="EF119" s="304"/>
      <c r="EG119" s="304"/>
      <c r="EH119" s="304"/>
      <c r="EI119" s="304"/>
      <c r="EJ119" s="304"/>
      <c r="EK119" s="304"/>
      <c r="EL119" s="304"/>
      <c r="EM119" s="304"/>
      <c r="EN119" s="304"/>
      <c r="EO119" s="304"/>
      <c r="EP119" s="304"/>
      <c r="EQ119" s="304"/>
      <c r="ER119" s="304"/>
      <c r="ES119" s="304"/>
      <c r="ET119" s="304"/>
      <c r="EU119" s="304"/>
      <c r="EV119" s="304"/>
      <c r="EW119" s="304"/>
      <c r="EX119" s="304"/>
      <c r="EY119" s="304"/>
      <c r="EZ119" s="304"/>
      <c r="FA119" s="304"/>
      <c r="FB119" s="304"/>
      <c r="FC119" s="304"/>
      <c r="FD119" s="304"/>
      <c r="FE119" s="304"/>
      <c r="FF119" s="304"/>
      <c r="FG119" s="304"/>
      <c r="FH119" s="304"/>
      <c r="FI119" s="304"/>
      <c r="FJ119" s="304"/>
      <c r="FK119" s="304"/>
      <c r="FL119" s="304"/>
      <c r="FM119" s="304"/>
      <c r="FN119" s="304"/>
      <c r="FO119" s="304"/>
      <c r="FP119" s="304"/>
      <c r="FQ119" s="304"/>
      <c r="FR119" s="304"/>
      <c r="FS119" s="304"/>
      <c r="FT119" s="304"/>
      <c r="FU119" s="304"/>
      <c r="FV119" s="304"/>
      <c r="FW119" s="304"/>
      <c r="FX119" s="304"/>
      <c r="FY119" s="304"/>
      <c r="FZ119" s="304"/>
      <c r="GA119" s="304"/>
      <c r="GB119" s="304"/>
      <c r="GC119" s="304"/>
      <c r="GD119" s="304"/>
      <c r="GE119" s="304"/>
      <c r="GF119" s="304"/>
      <c r="GG119" s="304"/>
      <c r="GH119" s="304"/>
      <c r="GI119" s="304"/>
      <c r="GJ119" s="304"/>
      <c r="GK119" s="304"/>
      <c r="GL119" s="304"/>
      <c r="GM119" s="304"/>
      <c r="GN119" s="304"/>
      <c r="GO119" s="304"/>
      <c r="GP119" s="304"/>
      <c r="GQ119" s="304"/>
      <c r="GR119" s="304"/>
      <c r="GS119" s="304"/>
      <c r="GT119" s="304"/>
      <c r="GU119" s="304"/>
      <c r="GV119" s="304"/>
      <c r="GW119" s="304"/>
      <c r="GX119" s="304"/>
      <c r="GY119" s="304"/>
      <c r="GZ119" s="304"/>
      <c r="HA119" s="304"/>
      <c r="HB119" s="304"/>
      <c r="HC119" s="304"/>
      <c r="HD119" s="304"/>
      <c r="HE119" s="304"/>
      <c r="HF119" s="304"/>
    </row>
    <row r="120" spans="1:216" s="287" customFormat="1" ht="15" customHeight="1" x14ac:dyDescent="0.2">
      <c r="A120" s="426" t="s">
        <v>861</v>
      </c>
      <c r="B120" s="713">
        <v>14</v>
      </c>
      <c r="C120" s="835">
        <f>MAX(C125,C118)*1.03</f>
        <v>0</v>
      </c>
      <c r="D120" s="836">
        <f>MAX(D125,D118)*1.03</f>
        <v>0</v>
      </c>
      <c r="E120" s="606">
        <f>MAX(E125,E118)*1.03</f>
        <v>0</v>
      </c>
      <c r="F120" s="691">
        <f>MAX(F125,F118)*1.03</f>
        <v>0</v>
      </c>
      <c r="G120" s="285"/>
      <c r="H120" s="282"/>
      <c r="I120" s="285"/>
      <c r="J120" s="285"/>
      <c r="K120" s="285"/>
      <c r="L120" s="285"/>
      <c r="M120" s="285"/>
      <c r="N120" s="285"/>
      <c r="O120" s="285"/>
      <c r="P120" s="285"/>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R120" s="286"/>
      <c r="DS120" s="286"/>
      <c r="DT120" s="286"/>
      <c r="DU120" s="286"/>
      <c r="DV120" s="286"/>
      <c r="DW120" s="286"/>
      <c r="DX120" s="286"/>
      <c r="DY120" s="286"/>
      <c r="DZ120" s="286"/>
      <c r="EA120" s="286"/>
      <c r="EB120" s="286"/>
      <c r="EC120" s="286"/>
      <c r="ED120" s="286"/>
      <c r="EE120" s="286"/>
      <c r="EF120" s="286"/>
      <c r="EG120" s="286"/>
      <c r="EH120" s="286"/>
      <c r="EI120" s="286"/>
      <c r="EJ120" s="286"/>
      <c r="EK120" s="286"/>
      <c r="EL120" s="286"/>
      <c r="EM120" s="286"/>
      <c r="EN120" s="286"/>
      <c r="EO120" s="286"/>
      <c r="EP120" s="286"/>
      <c r="EQ120" s="286"/>
      <c r="ER120" s="286"/>
      <c r="ES120" s="286"/>
      <c r="ET120" s="286"/>
      <c r="EU120" s="286"/>
      <c r="EV120" s="286"/>
      <c r="EW120" s="286"/>
      <c r="EX120" s="286"/>
      <c r="EY120" s="286"/>
      <c r="EZ120" s="286"/>
      <c r="FA120" s="286"/>
      <c r="FB120" s="286"/>
      <c r="FC120" s="286"/>
      <c r="FD120" s="286"/>
      <c r="FE120" s="286"/>
      <c r="FF120" s="286"/>
      <c r="FG120" s="286"/>
      <c r="FH120" s="286"/>
      <c r="FI120" s="286"/>
      <c r="FJ120" s="286"/>
      <c r="FK120" s="286"/>
      <c r="FL120" s="286"/>
      <c r="FM120" s="286"/>
      <c r="FN120" s="286"/>
      <c r="FO120" s="286"/>
      <c r="FP120" s="286"/>
      <c r="FQ120" s="286"/>
      <c r="FR120" s="286"/>
      <c r="FS120" s="286"/>
      <c r="FT120" s="286"/>
      <c r="FU120" s="286"/>
      <c r="FV120" s="286"/>
      <c r="FW120" s="286"/>
      <c r="FX120" s="286"/>
      <c r="FY120" s="286"/>
      <c r="FZ120" s="286"/>
      <c r="GA120" s="286"/>
      <c r="GB120" s="286"/>
      <c r="GC120" s="286"/>
      <c r="GD120" s="286"/>
      <c r="GE120" s="286"/>
      <c r="GF120" s="286"/>
      <c r="GG120" s="286"/>
      <c r="GH120" s="286"/>
      <c r="GI120" s="286"/>
      <c r="GJ120" s="286"/>
      <c r="GK120" s="286"/>
      <c r="GL120" s="286"/>
      <c r="GM120" s="286"/>
      <c r="GN120" s="286"/>
      <c r="GO120" s="286"/>
      <c r="GP120" s="286"/>
      <c r="GQ120" s="286"/>
      <c r="GR120" s="286"/>
      <c r="GS120" s="286"/>
      <c r="GT120" s="286"/>
      <c r="GU120" s="286"/>
      <c r="GV120" s="286"/>
      <c r="GW120" s="286"/>
      <c r="GX120" s="286"/>
      <c r="GY120" s="286"/>
      <c r="GZ120" s="286"/>
      <c r="HA120" s="286"/>
      <c r="HB120" s="286"/>
      <c r="HC120" s="286"/>
      <c r="HD120" s="286"/>
      <c r="HE120" s="286"/>
      <c r="HF120" s="286"/>
    </row>
    <row r="121" spans="1:216" s="287" customFormat="1" ht="15" customHeight="1" x14ac:dyDescent="0.2">
      <c r="A121" s="426" t="s">
        <v>862</v>
      </c>
      <c r="B121" s="713">
        <v>15</v>
      </c>
      <c r="C121" s="835">
        <f>C119*1.28</f>
        <v>11587.84</v>
      </c>
      <c r="D121" s="836">
        <f>D119*1.28</f>
        <v>11587.84</v>
      </c>
      <c r="E121" s="695">
        <f>E119*1.28</f>
        <v>11459.84</v>
      </c>
      <c r="F121" s="691">
        <f>F119*1.28</f>
        <v>11459.84</v>
      </c>
      <c r="G121" s="285"/>
      <c r="H121" s="282"/>
      <c r="I121" s="285"/>
      <c r="J121" s="285"/>
      <c r="K121" s="285"/>
      <c r="L121" s="285"/>
      <c r="M121" s="285"/>
      <c r="N121" s="285"/>
      <c r="O121" s="285"/>
      <c r="P121" s="285"/>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R121" s="286"/>
      <c r="DS121" s="286"/>
      <c r="DT121" s="286"/>
      <c r="DU121" s="286"/>
      <c r="DV121" s="286"/>
      <c r="DW121" s="286"/>
      <c r="DX121" s="286"/>
      <c r="DY121" s="286"/>
      <c r="DZ121" s="286"/>
      <c r="EA121" s="286"/>
      <c r="EB121" s="286"/>
      <c r="EC121" s="286"/>
      <c r="ED121" s="286"/>
      <c r="EE121" s="286"/>
      <c r="EF121" s="286"/>
      <c r="EG121" s="286"/>
      <c r="EH121" s="286"/>
      <c r="EI121" s="286"/>
      <c r="EJ121" s="286"/>
      <c r="EK121" s="286"/>
      <c r="EL121" s="286"/>
      <c r="EM121" s="286"/>
      <c r="EN121" s="286"/>
      <c r="EO121" s="286"/>
      <c r="EP121" s="286"/>
      <c r="EQ121" s="286"/>
      <c r="ER121" s="286"/>
      <c r="ES121" s="286"/>
      <c r="ET121" s="286"/>
      <c r="EU121" s="286"/>
      <c r="EV121" s="286"/>
      <c r="EW121" s="286"/>
      <c r="EX121" s="286"/>
      <c r="EY121" s="286"/>
      <c r="EZ121" s="286"/>
      <c r="FA121" s="286"/>
      <c r="FB121" s="286"/>
      <c r="FC121" s="286"/>
      <c r="FD121" s="286"/>
      <c r="FE121" s="286"/>
      <c r="FF121" s="286"/>
      <c r="FG121" s="286"/>
      <c r="FH121" s="286"/>
      <c r="FI121" s="286"/>
      <c r="FJ121" s="286"/>
      <c r="FK121" s="286"/>
      <c r="FL121" s="286"/>
      <c r="FM121" s="286"/>
      <c r="FN121" s="286"/>
      <c r="FO121" s="286"/>
      <c r="FP121" s="286"/>
      <c r="FQ121" s="286"/>
      <c r="FR121" s="286"/>
      <c r="FS121" s="286"/>
      <c r="FT121" s="286"/>
      <c r="FU121" s="286"/>
      <c r="FV121" s="286"/>
      <c r="FW121" s="286"/>
      <c r="FX121" s="286"/>
      <c r="FY121" s="286"/>
      <c r="FZ121" s="286"/>
      <c r="GA121" s="286"/>
      <c r="GB121" s="286"/>
      <c r="GC121" s="286"/>
      <c r="GD121" s="286"/>
      <c r="GE121" s="286"/>
      <c r="GF121" s="286"/>
      <c r="GG121" s="286"/>
      <c r="GH121" s="286"/>
      <c r="GI121" s="286"/>
      <c r="GJ121" s="286"/>
      <c r="GK121" s="286"/>
      <c r="GL121" s="286"/>
      <c r="GM121" s="286"/>
      <c r="GN121" s="286"/>
      <c r="GO121" s="286"/>
      <c r="GP121" s="286"/>
      <c r="GQ121" s="286"/>
      <c r="GR121" s="286"/>
      <c r="GS121" s="286"/>
      <c r="GT121" s="286"/>
      <c r="GU121" s="286"/>
      <c r="GV121" s="286"/>
      <c r="GW121" s="286"/>
      <c r="GX121" s="286"/>
      <c r="GY121" s="286"/>
      <c r="GZ121" s="286"/>
      <c r="HA121" s="286"/>
      <c r="HB121" s="286"/>
      <c r="HC121" s="286"/>
      <c r="HD121" s="286"/>
      <c r="HE121" s="286"/>
      <c r="HF121" s="286"/>
    </row>
    <row r="122" spans="1:216" s="287" customFormat="1" ht="15" customHeight="1" thickBot="1" x14ac:dyDescent="0.25">
      <c r="A122" s="682" t="s">
        <v>863</v>
      </c>
      <c r="B122" s="714">
        <v>16</v>
      </c>
      <c r="C122" s="837">
        <f>(MIN(C121,C120))</f>
        <v>0</v>
      </c>
      <c r="D122" s="838">
        <f>(MIN(D121,D120))</f>
        <v>0</v>
      </c>
      <c r="E122" s="683">
        <f>(MIN(E121,E120))</f>
        <v>0</v>
      </c>
      <c r="F122" s="687">
        <f>(MIN(F121,F120))</f>
        <v>0</v>
      </c>
      <c r="G122" s="285"/>
      <c r="H122" s="282"/>
      <c r="I122" s="285"/>
      <c r="J122" s="285"/>
      <c r="K122" s="285"/>
      <c r="L122" s="285"/>
      <c r="M122" s="285"/>
      <c r="N122" s="285"/>
      <c r="O122" s="285"/>
      <c r="P122" s="285"/>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c r="DV122" s="286"/>
      <c r="DW122" s="286"/>
      <c r="DX122" s="286"/>
      <c r="DY122" s="286"/>
      <c r="DZ122" s="286"/>
      <c r="EA122" s="286"/>
      <c r="EB122" s="286"/>
      <c r="EC122" s="286"/>
      <c r="ED122" s="286"/>
      <c r="EE122" s="286"/>
      <c r="EF122" s="286"/>
      <c r="EG122" s="286"/>
      <c r="EH122" s="286"/>
      <c r="EI122" s="286"/>
      <c r="EJ122" s="286"/>
      <c r="EK122" s="286"/>
      <c r="EL122" s="286"/>
      <c r="EM122" s="286"/>
      <c r="EN122" s="286"/>
      <c r="EO122" s="286"/>
      <c r="EP122" s="286"/>
      <c r="EQ122" s="286"/>
      <c r="ER122" s="286"/>
      <c r="ES122" s="286"/>
      <c r="ET122" s="286"/>
      <c r="EU122" s="286"/>
      <c r="EV122" s="286"/>
      <c r="EW122" s="286"/>
      <c r="EX122" s="286"/>
      <c r="EY122" s="286"/>
      <c r="EZ122" s="286"/>
      <c r="FA122" s="286"/>
      <c r="FB122" s="286"/>
      <c r="FC122" s="286"/>
      <c r="FD122" s="286"/>
      <c r="FE122" s="286"/>
      <c r="FF122" s="286"/>
      <c r="FG122" s="286"/>
      <c r="FH122" s="286"/>
      <c r="FI122" s="286"/>
      <c r="FJ122" s="286"/>
      <c r="FK122" s="286"/>
      <c r="FL122" s="286"/>
      <c r="FM122" s="286"/>
      <c r="FN122" s="286"/>
      <c r="FO122" s="286"/>
      <c r="FP122" s="286"/>
      <c r="FQ122" s="286"/>
      <c r="FR122" s="286"/>
      <c r="FS122" s="286"/>
      <c r="FT122" s="286"/>
      <c r="FU122" s="286"/>
      <c r="FV122" s="286"/>
      <c r="FW122" s="286"/>
      <c r="FX122" s="286"/>
      <c r="FY122" s="286"/>
      <c r="FZ122" s="286"/>
      <c r="GA122" s="286"/>
      <c r="GB122" s="286"/>
      <c r="GC122" s="286"/>
      <c r="GD122" s="286"/>
      <c r="GE122" s="286"/>
      <c r="GF122" s="286"/>
      <c r="GG122" s="286"/>
      <c r="GH122" s="286"/>
      <c r="GI122" s="286"/>
      <c r="GJ122" s="286"/>
      <c r="GK122" s="286"/>
      <c r="GL122" s="286"/>
      <c r="GM122" s="286"/>
      <c r="GN122" s="286"/>
      <c r="GO122" s="286"/>
      <c r="GP122" s="286"/>
      <c r="GQ122" s="286"/>
      <c r="GR122" s="286"/>
      <c r="GS122" s="286"/>
      <c r="GT122" s="286"/>
      <c r="GU122" s="286"/>
      <c r="GV122" s="286"/>
      <c r="GW122" s="286"/>
      <c r="GX122" s="286"/>
      <c r="GY122" s="286"/>
      <c r="GZ122" s="286"/>
      <c r="HA122" s="286"/>
      <c r="HB122" s="286"/>
      <c r="HC122" s="286"/>
      <c r="HD122" s="286"/>
      <c r="HE122" s="286"/>
      <c r="HF122" s="286"/>
    </row>
    <row r="123" spans="1:216" s="287" customFormat="1" ht="15" customHeight="1" x14ac:dyDescent="0.2">
      <c r="A123" s="701" t="s">
        <v>865</v>
      </c>
      <c r="B123" s="715"/>
      <c r="C123" s="839"/>
      <c r="D123" s="840"/>
      <c r="E123" s="702"/>
      <c r="F123" s="703"/>
      <c r="G123" s="285"/>
      <c r="H123" s="282"/>
      <c r="I123" s="285"/>
      <c r="J123" s="285"/>
      <c r="K123" s="285"/>
      <c r="L123" s="285"/>
      <c r="M123" s="285"/>
      <c r="N123" s="285"/>
      <c r="O123" s="285"/>
      <c r="P123" s="285"/>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c r="DV123" s="286"/>
      <c r="DW123" s="286"/>
      <c r="DX123" s="286"/>
      <c r="DY123" s="286"/>
      <c r="DZ123" s="286"/>
      <c r="EA123" s="286"/>
      <c r="EB123" s="286"/>
      <c r="EC123" s="286"/>
      <c r="ED123" s="286"/>
      <c r="EE123" s="286"/>
      <c r="EF123" s="286"/>
      <c r="EG123" s="286"/>
      <c r="EH123" s="286"/>
      <c r="EI123" s="286"/>
      <c r="EJ123" s="286"/>
      <c r="EK123" s="286"/>
      <c r="EL123" s="286"/>
      <c r="EM123" s="286"/>
      <c r="EN123" s="286"/>
      <c r="EO123" s="286"/>
      <c r="EP123" s="286"/>
      <c r="EQ123" s="286"/>
      <c r="ER123" s="286"/>
      <c r="ES123" s="286"/>
      <c r="ET123" s="286"/>
      <c r="EU123" s="286"/>
      <c r="EV123" s="286"/>
      <c r="EW123" s="286"/>
      <c r="EX123" s="286"/>
      <c r="EY123" s="286"/>
      <c r="EZ123" s="286"/>
      <c r="FA123" s="286"/>
      <c r="FB123" s="286"/>
      <c r="FC123" s="286"/>
      <c r="FD123" s="286"/>
      <c r="FE123" s="286"/>
      <c r="FF123" s="286"/>
      <c r="FG123" s="286"/>
      <c r="FH123" s="286"/>
      <c r="FI123" s="286"/>
      <c r="FJ123" s="286"/>
      <c r="FK123" s="286"/>
      <c r="FL123" s="286"/>
      <c r="FM123" s="286"/>
      <c r="FN123" s="286"/>
      <c r="FO123" s="286"/>
      <c r="FP123" s="286"/>
      <c r="FQ123" s="286"/>
      <c r="FR123" s="286"/>
      <c r="FS123" s="286"/>
      <c r="FT123" s="286"/>
      <c r="FU123" s="286"/>
      <c r="FV123" s="286"/>
      <c r="FW123" s="286"/>
      <c r="FX123" s="286"/>
      <c r="FY123" s="286"/>
      <c r="FZ123" s="286"/>
      <c r="GA123" s="286"/>
      <c r="GB123" s="286"/>
      <c r="GC123" s="286"/>
      <c r="GD123" s="286"/>
      <c r="GE123" s="286"/>
      <c r="GF123" s="286"/>
      <c r="GG123" s="286"/>
      <c r="GH123" s="286"/>
      <c r="GI123" s="286"/>
      <c r="GJ123" s="286"/>
      <c r="GK123" s="286"/>
      <c r="GL123" s="286"/>
      <c r="GM123" s="286"/>
      <c r="GN123" s="286"/>
      <c r="GO123" s="286"/>
      <c r="GP123" s="286"/>
      <c r="GQ123" s="286"/>
      <c r="GR123" s="286"/>
      <c r="GS123" s="286"/>
      <c r="GT123" s="286"/>
      <c r="GU123" s="286"/>
      <c r="GV123" s="286"/>
      <c r="GW123" s="286"/>
      <c r="GX123" s="286"/>
      <c r="GY123" s="286"/>
      <c r="GZ123" s="286"/>
      <c r="HA123" s="286"/>
      <c r="HB123" s="286"/>
      <c r="HC123" s="286"/>
      <c r="HD123" s="286"/>
      <c r="HE123" s="286"/>
      <c r="HF123" s="286"/>
    </row>
    <row r="124" spans="1:216" s="287" customFormat="1" ht="15" customHeight="1" x14ac:dyDescent="0.2">
      <c r="A124" s="681" t="s">
        <v>860</v>
      </c>
      <c r="B124" s="712">
        <v>19</v>
      </c>
      <c r="C124" s="833">
        <f>'Prior Law State Aid'!C98</f>
        <v>0</v>
      </c>
      <c r="D124" s="834">
        <f>'Prior Law State Aid'!D98</f>
        <v>0</v>
      </c>
      <c r="E124" s="607">
        <f>'Prior Law State Aid'!E98</f>
        <v>0</v>
      </c>
      <c r="F124" s="692">
        <f>'Prior Law State Aid'!F98</f>
        <v>0</v>
      </c>
      <c r="G124" s="285"/>
      <c r="H124" s="285"/>
      <c r="I124" s="285"/>
      <c r="J124" s="285"/>
      <c r="K124" s="285"/>
      <c r="L124" s="285"/>
      <c r="M124" s="285"/>
      <c r="N124" s="285"/>
      <c r="O124" s="285"/>
      <c r="P124" s="285"/>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R124" s="286"/>
      <c r="DS124" s="286"/>
      <c r="DT124" s="286"/>
      <c r="DU124" s="286"/>
      <c r="DV124" s="286"/>
      <c r="DW124" s="286"/>
      <c r="DX124" s="286"/>
      <c r="DY124" s="286"/>
      <c r="DZ124" s="286"/>
      <c r="EA124" s="286"/>
      <c r="EB124" s="286"/>
      <c r="EC124" s="286"/>
      <c r="ED124" s="286"/>
      <c r="EE124" s="286"/>
      <c r="EF124" s="286"/>
      <c r="EG124" s="286"/>
      <c r="EH124" s="286"/>
      <c r="EI124" s="286"/>
      <c r="EJ124" s="286"/>
      <c r="EK124" s="286"/>
      <c r="EL124" s="286"/>
      <c r="EM124" s="286"/>
      <c r="EN124" s="286"/>
      <c r="EO124" s="286"/>
      <c r="EP124" s="286"/>
      <c r="EQ124" s="286"/>
      <c r="ER124" s="286"/>
      <c r="ES124" s="286"/>
      <c r="ET124" s="286"/>
      <c r="EU124" s="286"/>
      <c r="EV124" s="286"/>
      <c r="EW124" s="286"/>
      <c r="EX124" s="286"/>
      <c r="EY124" s="286"/>
      <c r="EZ124" s="286"/>
      <c r="FA124" s="286"/>
      <c r="FB124" s="286"/>
      <c r="FC124" s="286"/>
      <c r="FD124" s="286"/>
      <c r="FE124" s="286"/>
      <c r="FF124" s="286"/>
      <c r="FG124" s="286"/>
      <c r="FH124" s="286"/>
      <c r="FI124" s="286"/>
      <c r="FJ124" s="286"/>
      <c r="FK124" s="286"/>
      <c r="FL124" s="286"/>
      <c r="FM124" s="286"/>
      <c r="FN124" s="286"/>
      <c r="FO124" s="286"/>
      <c r="FP124" s="286"/>
      <c r="FQ124" s="286"/>
      <c r="FR124" s="286"/>
      <c r="FS124" s="286"/>
      <c r="FT124" s="286"/>
      <c r="FU124" s="286"/>
      <c r="FV124" s="286"/>
      <c r="FW124" s="286"/>
      <c r="FX124" s="286"/>
      <c r="FY124" s="286"/>
      <c r="FZ124" s="286"/>
      <c r="GA124" s="286"/>
      <c r="GB124" s="286"/>
      <c r="GC124" s="286"/>
      <c r="GD124" s="286"/>
      <c r="GE124" s="286"/>
      <c r="GF124" s="286"/>
      <c r="GG124" s="286"/>
      <c r="GH124" s="286"/>
      <c r="GI124" s="286"/>
      <c r="GJ124" s="286"/>
      <c r="GK124" s="286"/>
      <c r="GL124" s="286"/>
      <c r="GM124" s="286"/>
      <c r="GN124" s="286"/>
      <c r="GO124" s="286"/>
      <c r="GP124" s="286"/>
      <c r="GQ124" s="286"/>
      <c r="GR124" s="286"/>
      <c r="GS124" s="286"/>
      <c r="GT124" s="286"/>
      <c r="GU124" s="286"/>
      <c r="GV124" s="286"/>
      <c r="GW124" s="286"/>
      <c r="GX124" s="286"/>
      <c r="GY124" s="286"/>
      <c r="GZ124" s="286"/>
      <c r="HA124" s="286"/>
      <c r="HB124" s="286"/>
      <c r="HC124" s="286"/>
      <c r="HD124" s="286"/>
      <c r="HE124" s="286"/>
      <c r="HF124" s="286"/>
    </row>
    <row r="125" spans="1:216" s="287" customFormat="1" ht="15" customHeight="1" thickBot="1" x14ac:dyDescent="0.25">
      <c r="A125" s="684" t="s">
        <v>858</v>
      </c>
      <c r="B125" s="714">
        <v>20</v>
      </c>
      <c r="C125" s="837">
        <f>'Prior Law State Aid'!C99</f>
        <v>0</v>
      </c>
      <c r="D125" s="838">
        <f>'Prior Law State Aid'!D99</f>
        <v>0</v>
      </c>
      <c r="E125" s="683">
        <f>'Prior Law State Aid'!E99</f>
        <v>0</v>
      </c>
      <c r="F125" s="687">
        <f>'Prior Law State Aid'!F99</f>
        <v>0</v>
      </c>
      <c r="G125" s="285"/>
      <c r="H125" s="285"/>
      <c r="I125" s="285"/>
      <c r="J125" s="285"/>
      <c r="K125" s="285"/>
      <c r="L125" s="285"/>
      <c r="M125" s="285"/>
      <c r="N125" s="285"/>
      <c r="O125" s="285"/>
      <c r="P125" s="285"/>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c r="DV125" s="286"/>
      <c r="DW125" s="286"/>
      <c r="DX125" s="286"/>
      <c r="DY125" s="286"/>
      <c r="DZ125" s="286"/>
      <c r="EA125" s="286"/>
      <c r="EB125" s="286"/>
      <c r="EC125" s="286"/>
      <c r="ED125" s="286"/>
      <c r="EE125" s="286"/>
      <c r="EF125" s="286"/>
      <c r="EG125" s="286"/>
      <c r="EH125" s="286"/>
      <c r="EI125" s="286"/>
      <c r="EJ125" s="286"/>
      <c r="EK125" s="286"/>
      <c r="EL125" s="286"/>
      <c r="EM125" s="286"/>
      <c r="EN125" s="286"/>
      <c r="EO125" s="286"/>
      <c r="EP125" s="286"/>
      <c r="EQ125" s="286"/>
      <c r="ER125" s="286"/>
      <c r="ES125" s="286"/>
      <c r="ET125" s="286"/>
      <c r="EU125" s="286"/>
      <c r="EV125" s="286"/>
      <c r="EW125" s="286"/>
      <c r="EX125" s="286"/>
      <c r="EY125" s="286"/>
      <c r="EZ125" s="286"/>
      <c r="FA125" s="286"/>
      <c r="FB125" s="286"/>
      <c r="FC125" s="286"/>
      <c r="FD125" s="286"/>
      <c r="FE125" s="286"/>
      <c r="FF125" s="286"/>
      <c r="FG125" s="286"/>
      <c r="FH125" s="286"/>
      <c r="FI125" s="286"/>
      <c r="FJ125" s="286"/>
      <c r="FK125" s="286"/>
      <c r="FL125" s="286"/>
      <c r="FM125" s="286"/>
      <c r="FN125" s="286"/>
      <c r="FO125" s="286"/>
      <c r="FP125" s="286"/>
      <c r="FQ125" s="286"/>
      <c r="FR125" s="286"/>
      <c r="FS125" s="286"/>
      <c r="FT125" s="286"/>
      <c r="FU125" s="286"/>
      <c r="FV125" s="286"/>
      <c r="FW125" s="286"/>
      <c r="FX125" s="286"/>
      <c r="FY125" s="286"/>
      <c r="FZ125" s="286"/>
      <c r="GA125" s="286"/>
      <c r="GB125" s="286"/>
      <c r="GC125" s="286"/>
      <c r="GD125" s="286"/>
      <c r="GE125" s="286"/>
      <c r="GF125" s="286"/>
      <c r="GG125" s="286"/>
      <c r="GH125" s="286"/>
      <c r="GI125" s="286"/>
      <c r="GJ125" s="286"/>
      <c r="GK125" s="286"/>
      <c r="GL125" s="286"/>
      <c r="GM125" s="286"/>
      <c r="GN125" s="286"/>
      <c r="GO125" s="286"/>
      <c r="GP125" s="286"/>
      <c r="GQ125" s="286"/>
      <c r="GR125" s="286"/>
      <c r="GS125" s="286"/>
      <c r="GT125" s="286"/>
      <c r="GU125" s="286"/>
      <c r="GV125" s="286"/>
      <c r="GW125" s="286"/>
      <c r="GX125" s="286"/>
      <c r="GY125" s="286"/>
      <c r="GZ125" s="286"/>
      <c r="HA125" s="286"/>
      <c r="HB125" s="286"/>
      <c r="HC125" s="286"/>
      <c r="HD125" s="286"/>
      <c r="HE125" s="286"/>
      <c r="HF125" s="286"/>
    </row>
    <row r="126" spans="1:216" s="287" customFormat="1" ht="15" customHeight="1" x14ac:dyDescent="0.2">
      <c r="A126" s="701" t="s">
        <v>866</v>
      </c>
      <c r="B126" s="716"/>
      <c r="C126" s="839"/>
      <c r="D126" s="840"/>
      <c r="E126" s="702"/>
      <c r="F126" s="704"/>
      <c r="G126" s="285"/>
      <c r="H126" s="285"/>
      <c r="I126" s="285"/>
      <c r="J126" s="285"/>
      <c r="K126" s="285"/>
      <c r="L126" s="285"/>
      <c r="M126" s="285"/>
      <c r="N126" s="285"/>
      <c r="O126" s="285"/>
      <c r="P126" s="285"/>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c r="DV126" s="286"/>
      <c r="DW126" s="286"/>
      <c r="DX126" s="286"/>
      <c r="DY126" s="286"/>
      <c r="DZ126" s="286"/>
      <c r="EA126" s="286"/>
      <c r="EB126" s="286"/>
      <c r="EC126" s="286"/>
      <c r="ED126" s="286"/>
      <c r="EE126" s="286"/>
      <c r="EF126" s="286"/>
      <c r="EG126" s="286"/>
      <c r="EH126" s="286"/>
      <c r="EI126" s="286"/>
      <c r="EJ126" s="286"/>
      <c r="EK126" s="286"/>
      <c r="EL126" s="286"/>
      <c r="EM126" s="286"/>
      <c r="EN126" s="286"/>
      <c r="EO126" s="286"/>
      <c r="EP126" s="286"/>
      <c r="EQ126" s="286"/>
      <c r="ER126" s="286"/>
      <c r="ES126" s="286"/>
      <c r="ET126" s="286"/>
      <c r="EU126" s="286"/>
      <c r="EV126" s="286"/>
      <c r="EW126" s="286"/>
      <c r="EX126" s="286"/>
      <c r="EY126" s="286"/>
      <c r="EZ126" s="286"/>
      <c r="FA126" s="286"/>
      <c r="FB126" s="286"/>
      <c r="FC126" s="286"/>
      <c r="FD126" s="286"/>
      <c r="FE126" s="286"/>
      <c r="FF126" s="286"/>
      <c r="FG126" s="286"/>
      <c r="FH126" s="286"/>
      <c r="FI126" s="286"/>
      <c r="FJ126" s="286"/>
      <c r="FK126" s="286"/>
      <c r="FL126" s="286"/>
      <c r="FM126" s="286"/>
      <c r="FN126" s="286"/>
      <c r="FO126" s="286"/>
      <c r="FP126" s="286"/>
      <c r="FQ126" s="286"/>
      <c r="FR126" s="286"/>
      <c r="FS126" s="286"/>
      <c r="FT126" s="286"/>
      <c r="FU126" s="286"/>
      <c r="FV126" s="286"/>
      <c r="FW126" s="286"/>
      <c r="FX126" s="286"/>
      <c r="FY126" s="286"/>
      <c r="FZ126" s="286"/>
      <c r="GA126" s="286"/>
      <c r="GB126" s="286"/>
      <c r="GC126" s="286"/>
      <c r="GD126" s="286"/>
      <c r="GE126" s="286"/>
      <c r="GF126" s="286"/>
      <c r="GG126" s="286"/>
      <c r="GH126" s="286"/>
      <c r="GI126" s="286"/>
      <c r="GJ126" s="286"/>
      <c r="GK126" s="286"/>
      <c r="GL126" s="286"/>
      <c r="GM126" s="286"/>
      <c r="GN126" s="286"/>
      <c r="GO126" s="286"/>
      <c r="GP126" s="286"/>
      <c r="GQ126" s="286"/>
      <c r="GR126" s="286"/>
      <c r="GS126" s="286"/>
      <c r="GT126" s="286"/>
      <c r="GU126" s="286"/>
      <c r="GV126" s="286"/>
      <c r="GW126" s="286"/>
      <c r="GX126" s="286"/>
      <c r="GY126" s="286"/>
      <c r="GZ126" s="286"/>
      <c r="HA126" s="286"/>
      <c r="HB126" s="286"/>
      <c r="HC126" s="286"/>
      <c r="HD126" s="286"/>
      <c r="HE126" s="286"/>
      <c r="HF126" s="286"/>
    </row>
    <row r="127" spans="1:216" s="287" customFormat="1" ht="15" customHeight="1" x14ac:dyDescent="0.2">
      <c r="A127" s="685" t="s">
        <v>864</v>
      </c>
      <c r="B127" s="712">
        <v>21</v>
      </c>
      <c r="C127" s="833"/>
      <c r="D127" s="834"/>
      <c r="E127" s="709">
        <f>MAX(E122,E125)</f>
        <v>0</v>
      </c>
      <c r="F127" s="686">
        <f>MAX(F122,F125)</f>
        <v>0</v>
      </c>
      <c r="G127" s="285"/>
      <c r="H127" s="285"/>
      <c r="I127" s="285"/>
      <c r="J127" s="285"/>
      <c r="K127" s="285"/>
      <c r="L127" s="285"/>
      <c r="M127" s="285"/>
      <c r="N127" s="285"/>
      <c r="O127" s="285"/>
      <c r="P127" s="285"/>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c r="DV127" s="286"/>
      <c r="DW127" s="286"/>
      <c r="DX127" s="286"/>
      <c r="DY127" s="286"/>
      <c r="DZ127" s="286"/>
      <c r="EA127" s="286"/>
      <c r="EB127" s="286"/>
      <c r="EC127" s="286"/>
      <c r="ED127" s="286"/>
      <c r="EE127" s="286"/>
      <c r="EF127" s="286"/>
      <c r="EG127" s="286"/>
      <c r="EH127" s="286"/>
      <c r="EI127" s="286"/>
      <c r="EJ127" s="286"/>
      <c r="EK127" s="286"/>
      <c r="EL127" s="286"/>
      <c r="EM127" s="286"/>
      <c r="EN127" s="286"/>
      <c r="EO127" s="286"/>
      <c r="EP127" s="286"/>
      <c r="EQ127" s="286"/>
      <c r="ER127" s="286"/>
      <c r="ES127" s="286"/>
      <c r="ET127" s="286"/>
      <c r="EU127" s="286"/>
      <c r="EV127" s="286"/>
      <c r="EW127" s="286"/>
      <c r="EX127" s="286"/>
      <c r="EY127" s="286"/>
      <c r="EZ127" s="286"/>
      <c r="FA127" s="286"/>
      <c r="FB127" s="286"/>
      <c r="FC127" s="286"/>
      <c r="FD127" s="286"/>
      <c r="FE127" s="286"/>
      <c r="FF127" s="286"/>
      <c r="FG127" s="286"/>
      <c r="FH127" s="286"/>
      <c r="FI127" s="286"/>
      <c r="FJ127" s="286"/>
      <c r="FK127" s="286"/>
      <c r="FL127" s="286"/>
      <c r="FM127" s="286"/>
      <c r="FN127" s="286"/>
      <c r="FO127" s="286"/>
      <c r="FP127" s="286"/>
      <c r="FQ127" s="286"/>
      <c r="FR127" s="286"/>
      <c r="FS127" s="286"/>
      <c r="FT127" s="286"/>
      <c r="FU127" s="286"/>
      <c r="FV127" s="286"/>
      <c r="FW127" s="286"/>
      <c r="FX127" s="286"/>
      <c r="FY127" s="286"/>
      <c r="FZ127" s="286"/>
      <c r="GA127" s="286"/>
      <c r="GB127" s="286"/>
      <c r="GC127" s="286"/>
      <c r="GD127" s="286"/>
      <c r="GE127" s="286"/>
      <c r="GF127" s="286"/>
      <c r="GG127" s="286"/>
      <c r="GH127" s="286"/>
      <c r="GI127" s="286"/>
      <c r="GJ127" s="286"/>
      <c r="GK127" s="286"/>
      <c r="GL127" s="286"/>
      <c r="GM127" s="286"/>
      <c r="GN127" s="286"/>
      <c r="GO127" s="286"/>
      <c r="GP127" s="286"/>
      <c r="GQ127" s="286"/>
      <c r="GR127" s="286"/>
      <c r="GS127" s="286"/>
      <c r="GT127" s="286"/>
      <c r="GU127" s="286"/>
      <c r="GV127" s="286"/>
      <c r="GW127" s="286"/>
      <c r="GX127" s="286"/>
      <c r="GY127" s="286"/>
      <c r="GZ127" s="286"/>
      <c r="HA127" s="286"/>
      <c r="HB127" s="286"/>
      <c r="HC127" s="286"/>
      <c r="HD127" s="286"/>
      <c r="HE127" s="286"/>
      <c r="HF127" s="286"/>
    </row>
    <row r="128" spans="1:216" s="287" customFormat="1" ht="15" customHeight="1" x14ac:dyDescent="0.2">
      <c r="A128" s="688" t="s">
        <v>867</v>
      </c>
      <c r="B128" s="712">
        <v>23</v>
      </c>
      <c r="C128" s="841"/>
      <c r="D128" s="842"/>
      <c r="E128" s="697">
        <f>VLOOKUP(A2,'FTG WADA'!A:V,15,FALSE)</f>
        <v>0</v>
      </c>
      <c r="F128" s="689">
        <f>E128</f>
        <v>0</v>
      </c>
      <c r="G128" s="285"/>
      <c r="H128" s="282"/>
      <c r="I128" s="285"/>
      <c r="J128" s="285"/>
      <c r="K128" s="285"/>
      <c r="L128" s="285"/>
      <c r="M128" s="285"/>
      <c r="N128" s="285"/>
      <c r="O128" s="285"/>
      <c r="P128" s="285"/>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6"/>
      <c r="DU128" s="286"/>
      <c r="DV128" s="286"/>
      <c r="DW128" s="286"/>
      <c r="DX128" s="286"/>
      <c r="DY128" s="286"/>
      <c r="DZ128" s="286"/>
      <c r="EA128" s="286"/>
      <c r="EB128" s="286"/>
      <c r="EC128" s="286"/>
      <c r="ED128" s="286"/>
      <c r="EE128" s="286"/>
      <c r="EF128" s="286"/>
      <c r="EG128" s="286"/>
      <c r="EH128" s="286"/>
      <c r="EI128" s="286"/>
      <c r="EJ128" s="286"/>
      <c r="EK128" s="286"/>
      <c r="EL128" s="286"/>
      <c r="EM128" s="286"/>
      <c r="EN128" s="286"/>
      <c r="EO128" s="286"/>
      <c r="EP128" s="286"/>
      <c r="EQ128" s="286"/>
      <c r="ER128" s="286"/>
      <c r="ES128" s="286"/>
      <c r="ET128" s="286"/>
      <c r="EU128" s="286"/>
      <c r="EV128" s="286"/>
      <c r="EW128" s="286"/>
      <c r="EX128" s="286"/>
      <c r="EY128" s="286"/>
      <c r="EZ128" s="286"/>
      <c r="FA128" s="286"/>
      <c r="FB128" s="286"/>
      <c r="FC128" s="286"/>
      <c r="FD128" s="286"/>
      <c r="FE128" s="286"/>
      <c r="FF128" s="286"/>
      <c r="FG128" s="286"/>
      <c r="FH128" s="286"/>
      <c r="FI128" s="286"/>
      <c r="FJ128" s="286"/>
      <c r="FK128" s="286"/>
      <c r="FL128" s="286"/>
      <c r="FM128" s="286"/>
      <c r="FN128" s="286"/>
      <c r="FO128" s="286"/>
      <c r="FP128" s="286"/>
      <c r="FQ128" s="286"/>
      <c r="FR128" s="286"/>
      <c r="FS128" s="286"/>
      <c r="FT128" s="286"/>
      <c r="FU128" s="286"/>
      <c r="FV128" s="286"/>
      <c r="FW128" s="286"/>
      <c r="FX128" s="286"/>
      <c r="FY128" s="286"/>
      <c r="FZ128" s="286"/>
      <c r="GA128" s="286"/>
      <c r="GB128" s="286"/>
      <c r="GC128" s="286"/>
      <c r="GD128" s="286"/>
      <c r="GE128" s="286"/>
      <c r="GF128" s="286"/>
      <c r="GG128" s="286"/>
      <c r="GH128" s="286"/>
      <c r="GI128" s="286"/>
      <c r="GJ128" s="286"/>
      <c r="GK128" s="286"/>
      <c r="GL128" s="286"/>
      <c r="GM128" s="286"/>
      <c r="GN128" s="286"/>
      <c r="GO128" s="286"/>
      <c r="GP128" s="286"/>
      <c r="GQ128" s="286"/>
      <c r="GR128" s="286"/>
      <c r="GS128" s="286"/>
      <c r="GT128" s="286"/>
      <c r="GU128" s="286"/>
      <c r="GV128" s="286"/>
      <c r="GW128" s="286"/>
      <c r="GX128" s="286"/>
      <c r="GY128" s="286"/>
      <c r="GZ128" s="286"/>
      <c r="HA128" s="286"/>
      <c r="HB128" s="286"/>
      <c r="HC128" s="286"/>
      <c r="HD128" s="286"/>
      <c r="HE128" s="286"/>
      <c r="HF128" s="286"/>
    </row>
    <row r="129" spans="1:214" s="287" customFormat="1" ht="15.75" thickBot="1" x14ac:dyDescent="0.25">
      <c r="A129" s="684" t="s">
        <v>868</v>
      </c>
      <c r="B129" s="717"/>
      <c r="C129" s="843">
        <f>VLOOKUP($A$2,WADAJULY,12,FALSE)</f>
        <v>0</v>
      </c>
      <c r="D129" s="844">
        <f>IF($D$6=0,0,C129)</f>
        <v>0</v>
      </c>
      <c r="E129" s="710">
        <f>MAX(E127,E128)*(E6)</f>
        <v>0</v>
      </c>
      <c r="F129" s="693">
        <f>MAX(F127,F128)*(F6)</f>
        <v>0</v>
      </c>
      <c r="G129" s="285"/>
      <c r="H129" s="285"/>
      <c r="I129" s="285"/>
      <c r="J129" s="285"/>
      <c r="K129" s="285"/>
      <c r="L129" s="285"/>
      <c r="M129" s="285"/>
      <c r="N129" s="285"/>
      <c r="O129" s="285"/>
      <c r="P129" s="285"/>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R129" s="286"/>
      <c r="DS129" s="286"/>
      <c r="DT129" s="286"/>
      <c r="DU129" s="286"/>
      <c r="DV129" s="286"/>
      <c r="DW129" s="286"/>
      <c r="DX129" s="286"/>
      <c r="DY129" s="286"/>
      <c r="DZ129" s="286"/>
      <c r="EA129" s="286"/>
      <c r="EB129" s="286"/>
      <c r="EC129" s="286"/>
      <c r="ED129" s="286"/>
      <c r="EE129" s="286"/>
      <c r="EF129" s="286"/>
      <c r="EG129" s="286"/>
      <c r="EH129" s="286"/>
      <c r="EI129" s="286"/>
      <c r="EJ129" s="286"/>
      <c r="EK129" s="286"/>
      <c r="EL129" s="286"/>
      <c r="EM129" s="286"/>
      <c r="EN129" s="286"/>
      <c r="EO129" s="286"/>
      <c r="EP129" s="286"/>
      <c r="EQ129" s="286"/>
      <c r="ER129" s="286"/>
      <c r="ES129" s="286"/>
      <c r="ET129" s="286"/>
      <c r="EU129" s="286"/>
      <c r="EV129" s="286"/>
      <c r="EW129" s="286"/>
      <c r="EX129" s="286"/>
      <c r="EY129" s="286"/>
      <c r="EZ129" s="286"/>
      <c r="FA129" s="286"/>
      <c r="FB129" s="286"/>
      <c r="FC129" s="286"/>
      <c r="FD129" s="286"/>
      <c r="FE129" s="286"/>
      <c r="FF129" s="286"/>
      <c r="FG129" s="286"/>
      <c r="FH129" s="286"/>
      <c r="FI129" s="286"/>
      <c r="FJ129" s="286"/>
      <c r="FK129" s="286"/>
      <c r="FL129" s="286"/>
      <c r="FM129" s="286"/>
      <c r="FN129" s="286"/>
      <c r="FO129" s="286"/>
      <c r="FP129" s="286"/>
      <c r="FQ129" s="286"/>
      <c r="FR129" s="286"/>
      <c r="FS129" s="286"/>
      <c r="FT129" s="286"/>
      <c r="FU129" s="286"/>
      <c r="FV129" s="286"/>
      <c r="FW129" s="286"/>
      <c r="FX129" s="286"/>
      <c r="FY129" s="286"/>
      <c r="FZ129" s="286"/>
      <c r="GA129" s="286"/>
      <c r="GB129" s="286"/>
      <c r="GC129" s="286"/>
      <c r="GD129" s="286"/>
      <c r="GE129" s="286"/>
      <c r="GF129" s="286"/>
      <c r="GG129" s="286"/>
      <c r="GH129" s="286"/>
      <c r="GI129" s="286"/>
      <c r="GJ129" s="286"/>
      <c r="GK129" s="286"/>
      <c r="GL129" s="286"/>
      <c r="GM129" s="286"/>
      <c r="GN129" s="286"/>
      <c r="GO129" s="286"/>
      <c r="GP129" s="286"/>
      <c r="GQ129" s="286"/>
      <c r="GR129" s="286"/>
      <c r="GS129" s="286"/>
      <c r="GT129" s="286"/>
      <c r="GU129" s="286"/>
      <c r="GV129" s="286"/>
      <c r="GW129" s="286"/>
      <c r="GX129" s="286"/>
      <c r="GY129" s="286"/>
      <c r="GZ129" s="286"/>
      <c r="HA129" s="286"/>
      <c r="HB129" s="286"/>
      <c r="HC129" s="286"/>
      <c r="HD129" s="286"/>
      <c r="HE129" s="286"/>
      <c r="HF129" s="286"/>
    </row>
    <row r="130" spans="1:214" s="287" customFormat="1" x14ac:dyDescent="0.2">
      <c r="A130" s="700" t="s">
        <v>870</v>
      </c>
      <c r="B130" s="718"/>
      <c r="C130" s="845"/>
      <c r="D130" s="846"/>
      <c r="E130" s="606"/>
      <c r="F130" s="699"/>
      <c r="G130" s="285"/>
      <c r="H130" s="285"/>
      <c r="I130" s="285"/>
      <c r="J130" s="285"/>
      <c r="K130" s="285"/>
      <c r="L130" s="285"/>
      <c r="M130" s="285"/>
      <c r="N130" s="285"/>
      <c r="O130" s="285"/>
      <c r="P130" s="285"/>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c r="DV130" s="286"/>
      <c r="DW130" s="286"/>
      <c r="DX130" s="286"/>
      <c r="DY130" s="286"/>
      <c r="DZ130" s="286"/>
      <c r="EA130" s="286"/>
      <c r="EB130" s="286"/>
      <c r="EC130" s="286"/>
      <c r="ED130" s="286"/>
      <c r="EE130" s="286"/>
      <c r="EF130" s="286"/>
      <c r="EG130" s="286"/>
      <c r="EH130" s="286"/>
      <c r="EI130" s="286"/>
      <c r="EJ130" s="286"/>
      <c r="EK130" s="286"/>
      <c r="EL130" s="286"/>
      <c r="EM130" s="286"/>
      <c r="EN130" s="286"/>
      <c r="EO130" s="286"/>
      <c r="EP130" s="286"/>
      <c r="EQ130" s="286"/>
      <c r="ER130" s="286"/>
      <c r="ES130" s="286"/>
      <c r="ET130" s="286"/>
      <c r="EU130" s="286"/>
      <c r="EV130" s="286"/>
      <c r="EW130" s="286"/>
      <c r="EX130" s="286"/>
      <c r="EY130" s="286"/>
      <c r="EZ130" s="286"/>
      <c r="FA130" s="286"/>
      <c r="FB130" s="286"/>
      <c r="FC130" s="286"/>
      <c r="FD130" s="286"/>
      <c r="FE130" s="286"/>
      <c r="FF130" s="286"/>
      <c r="FG130" s="286"/>
      <c r="FH130" s="286"/>
      <c r="FI130" s="286"/>
      <c r="FJ130" s="286"/>
      <c r="FK130" s="286"/>
      <c r="FL130" s="286"/>
      <c r="FM130" s="286"/>
      <c r="FN130" s="286"/>
      <c r="FO130" s="286"/>
      <c r="FP130" s="286"/>
      <c r="FQ130" s="286"/>
      <c r="FR130" s="286"/>
      <c r="FS130" s="286"/>
      <c r="FT130" s="286"/>
      <c r="FU130" s="286"/>
      <c r="FV130" s="286"/>
      <c r="FW130" s="286"/>
      <c r="FX130" s="286"/>
      <c r="FY130" s="286"/>
      <c r="FZ130" s="286"/>
      <c r="GA130" s="286"/>
      <c r="GB130" s="286"/>
      <c r="GC130" s="286"/>
      <c r="GD130" s="286"/>
      <c r="GE130" s="286"/>
      <c r="GF130" s="286"/>
      <c r="GG130" s="286"/>
      <c r="GH130" s="286"/>
      <c r="GI130" s="286"/>
      <c r="GJ130" s="286"/>
      <c r="GK130" s="286"/>
      <c r="GL130" s="286"/>
      <c r="GM130" s="286"/>
      <c r="GN130" s="286"/>
      <c r="GO130" s="286"/>
      <c r="GP130" s="286"/>
      <c r="GQ130" s="286"/>
      <c r="GR130" s="286"/>
      <c r="GS130" s="286"/>
      <c r="GT130" s="286"/>
      <c r="GU130" s="286"/>
      <c r="GV130" s="286"/>
      <c r="GW130" s="286"/>
      <c r="GX130" s="286"/>
      <c r="GY130" s="286"/>
      <c r="GZ130" s="286"/>
      <c r="HA130" s="286"/>
      <c r="HB130" s="286"/>
      <c r="HC130" s="286"/>
      <c r="HD130" s="286"/>
      <c r="HE130" s="286"/>
      <c r="HF130" s="286"/>
    </row>
    <row r="131" spans="1:214" s="287" customFormat="1" x14ac:dyDescent="0.2">
      <c r="A131" s="685" t="s">
        <v>871</v>
      </c>
      <c r="B131" s="712">
        <v>26</v>
      </c>
      <c r="C131" s="833">
        <f>C108+C112+C115</f>
        <v>0</v>
      </c>
      <c r="D131" s="834">
        <f>D108+D112+D115</f>
        <v>0</v>
      </c>
      <c r="E131" s="607">
        <f>E108+E112+E115</f>
        <v>0</v>
      </c>
      <c r="F131" s="692">
        <f>F108+F112+F115</f>
        <v>0</v>
      </c>
      <c r="G131" s="285"/>
      <c r="H131" s="285"/>
      <c r="I131" s="285"/>
      <c r="J131" s="285"/>
      <c r="K131" s="285"/>
      <c r="L131" s="285"/>
      <c r="M131" s="285"/>
      <c r="N131" s="285"/>
      <c r="O131" s="285"/>
      <c r="P131" s="285"/>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c r="DV131" s="286"/>
      <c r="DW131" s="286"/>
      <c r="DX131" s="286"/>
      <c r="DY131" s="286"/>
      <c r="DZ131" s="286"/>
      <c r="EA131" s="286"/>
      <c r="EB131" s="286"/>
      <c r="EC131" s="286"/>
      <c r="ED131" s="286"/>
      <c r="EE131" s="286"/>
      <c r="EF131" s="286"/>
      <c r="EG131" s="286"/>
      <c r="EH131" s="286"/>
      <c r="EI131" s="286"/>
      <c r="EJ131" s="286"/>
      <c r="EK131" s="286"/>
      <c r="EL131" s="286"/>
      <c r="EM131" s="286"/>
      <c r="EN131" s="286"/>
      <c r="EO131" s="286"/>
      <c r="EP131" s="286"/>
      <c r="EQ131" s="286"/>
      <c r="ER131" s="286"/>
      <c r="ES131" s="286"/>
      <c r="ET131" s="286"/>
      <c r="EU131" s="286"/>
      <c r="EV131" s="286"/>
      <c r="EW131" s="286"/>
      <c r="EX131" s="286"/>
      <c r="EY131" s="286"/>
      <c r="EZ131" s="286"/>
      <c r="FA131" s="286"/>
      <c r="FB131" s="286"/>
      <c r="FC131" s="286"/>
      <c r="FD131" s="286"/>
      <c r="FE131" s="286"/>
      <c r="FF131" s="286"/>
      <c r="FG131" s="286"/>
      <c r="FH131" s="286"/>
      <c r="FI131" s="286"/>
      <c r="FJ131" s="286"/>
      <c r="FK131" s="286"/>
      <c r="FL131" s="286"/>
      <c r="FM131" s="286"/>
      <c r="FN131" s="286"/>
      <c r="FO131" s="286"/>
      <c r="FP131" s="286"/>
      <c r="FQ131" s="286"/>
      <c r="FR131" s="286"/>
      <c r="FS131" s="286"/>
      <c r="FT131" s="286"/>
      <c r="FU131" s="286"/>
      <c r="FV131" s="286"/>
      <c r="FW131" s="286"/>
      <c r="FX131" s="286"/>
      <c r="FY131" s="286"/>
      <c r="FZ131" s="286"/>
      <c r="GA131" s="286"/>
      <c r="GB131" s="286"/>
      <c r="GC131" s="286"/>
      <c r="GD131" s="286"/>
      <c r="GE131" s="286"/>
      <c r="GF131" s="286"/>
      <c r="GG131" s="286"/>
      <c r="GH131" s="286"/>
      <c r="GI131" s="286"/>
      <c r="GJ131" s="286"/>
      <c r="GK131" s="286"/>
      <c r="GL131" s="286"/>
      <c r="GM131" s="286"/>
      <c r="GN131" s="286"/>
      <c r="GO131" s="286"/>
      <c r="GP131" s="286"/>
      <c r="GQ131" s="286"/>
      <c r="GR131" s="286"/>
      <c r="GS131" s="286"/>
      <c r="GT131" s="286"/>
      <c r="GU131" s="286"/>
      <c r="GV131" s="286"/>
      <c r="GW131" s="286"/>
      <c r="GX131" s="286"/>
      <c r="GY131" s="286"/>
      <c r="GZ131" s="286"/>
      <c r="HA131" s="286"/>
      <c r="HB131" s="286"/>
      <c r="HC131" s="286"/>
      <c r="HD131" s="286"/>
      <c r="HE131" s="286"/>
      <c r="HF131" s="286"/>
    </row>
    <row r="132" spans="1:214" ht="64.5" customHeight="1" x14ac:dyDescent="0.2">
      <c r="A132" s="406" t="s">
        <v>872</v>
      </c>
      <c r="B132" s="712">
        <v>27</v>
      </c>
      <c r="C132" s="847">
        <f>IF(C129&gt;C131,C129-C131,0)</f>
        <v>0</v>
      </c>
      <c r="D132" s="848">
        <f>IF(D129&gt;D131,D129-D131,0)</f>
        <v>0</v>
      </c>
      <c r="E132" s="607">
        <f>IF(E129&gt;E131,E129-E131,0)</f>
        <v>0</v>
      </c>
      <c r="F132" s="692">
        <f>IF(F129&gt;F131,F129-F131,0)</f>
        <v>0</v>
      </c>
      <c r="I132" s="288"/>
    </row>
    <row r="133" spans="1:214" s="270" customFormat="1" ht="30" customHeight="1" thickBot="1" x14ac:dyDescent="0.3">
      <c r="A133" s="414" t="s">
        <v>795</v>
      </c>
      <c r="B133" s="407"/>
      <c r="C133" s="822">
        <f>C115+C132</f>
        <v>0</v>
      </c>
      <c r="D133" s="823">
        <f>D115+D132</f>
        <v>0</v>
      </c>
      <c r="E133" s="698">
        <f>E115+E132</f>
        <v>0</v>
      </c>
      <c r="F133" s="694">
        <f>F115+F132</f>
        <v>0</v>
      </c>
      <c r="G133" s="268"/>
      <c r="H133" s="268"/>
      <c r="I133" s="268"/>
      <c r="J133" s="268"/>
      <c r="K133" s="268"/>
      <c r="L133" s="268"/>
      <c r="M133" s="268"/>
      <c r="N133" s="268"/>
      <c r="O133" s="268"/>
      <c r="P133" s="268"/>
      <c r="Q133" s="269"/>
      <c r="R133" s="269"/>
      <c r="S133" s="269"/>
      <c r="T133" s="269"/>
      <c r="U133" s="269"/>
      <c r="V133" s="269"/>
      <c r="W133" s="269"/>
      <c r="X133" s="269"/>
      <c r="Y133" s="269"/>
      <c r="Z133" s="269"/>
      <c r="AA133" s="269"/>
      <c r="AB133" s="269"/>
      <c r="AC133" s="269"/>
      <c r="AD133" s="269"/>
      <c r="AE133" s="269"/>
      <c r="AF133" s="269"/>
      <c r="AG133" s="269"/>
      <c r="AH133" s="269"/>
      <c r="AI133" s="269"/>
      <c r="AJ133" s="269"/>
      <c r="AK133" s="269"/>
      <c r="AL133" s="269"/>
      <c r="AM133" s="269"/>
      <c r="AN133" s="269"/>
      <c r="AO133" s="269"/>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69"/>
      <c r="BK133" s="269"/>
      <c r="BL133" s="269"/>
      <c r="BM133" s="269"/>
      <c r="BN133" s="269"/>
      <c r="BO133" s="269"/>
      <c r="BP133" s="269"/>
      <c r="BQ133" s="269"/>
      <c r="BR133" s="269"/>
      <c r="BS133" s="269"/>
      <c r="BT133" s="269"/>
      <c r="BU133" s="269"/>
      <c r="BV133" s="269"/>
      <c r="BW133" s="269"/>
      <c r="BX133" s="269"/>
      <c r="BY133" s="269"/>
      <c r="BZ133" s="269"/>
      <c r="CA133" s="269"/>
      <c r="CB133" s="269"/>
      <c r="CC133" s="269"/>
      <c r="CD133" s="269"/>
      <c r="CE133" s="269"/>
      <c r="CF133" s="269"/>
      <c r="CG133" s="269"/>
      <c r="CH133" s="269"/>
      <c r="CI133" s="269"/>
      <c r="CJ133" s="269"/>
      <c r="CK133" s="269"/>
      <c r="CL133" s="269"/>
      <c r="CM133" s="269"/>
      <c r="CN133" s="269"/>
      <c r="CO133" s="269"/>
      <c r="CP133" s="269"/>
      <c r="CQ133" s="269"/>
      <c r="CR133" s="269"/>
      <c r="CS133" s="269"/>
      <c r="CT133" s="269"/>
      <c r="CU133" s="269"/>
      <c r="CV133" s="269"/>
      <c r="CW133" s="269"/>
      <c r="CX133" s="269"/>
      <c r="CY133" s="269"/>
      <c r="CZ133" s="269"/>
      <c r="DA133" s="269"/>
      <c r="DB133" s="269"/>
      <c r="DC133" s="269"/>
      <c r="DD133" s="269"/>
      <c r="DE133" s="269"/>
      <c r="DF133" s="269"/>
      <c r="DG133" s="269"/>
      <c r="DH133" s="269"/>
      <c r="DI133" s="269"/>
      <c r="DJ133" s="269"/>
      <c r="DK133" s="269"/>
      <c r="DL133" s="269"/>
      <c r="DM133" s="269"/>
      <c r="DN133" s="269"/>
      <c r="DO133" s="269"/>
      <c r="DP133" s="269"/>
      <c r="DQ133" s="269"/>
      <c r="DR133" s="269"/>
      <c r="DS133" s="269"/>
      <c r="DT133" s="269"/>
      <c r="DU133" s="269"/>
      <c r="DV133" s="269"/>
      <c r="DW133" s="269"/>
      <c r="DX133" s="269"/>
      <c r="DY133" s="269"/>
      <c r="DZ133" s="269"/>
      <c r="EA133" s="269"/>
      <c r="EB133" s="269"/>
      <c r="EC133" s="269"/>
      <c r="ED133" s="269"/>
      <c r="EE133" s="269"/>
      <c r="EF133" s="269"/>
      <c r="EG133" s="269"/>
      <c r="EH133" s="269"/>
      <c r="EI133" s="269"/>
      <c r="EJ133" s="269"/>
      <c r="EK133" s="269"/>
      <c r="EL133" s="269"/>
      <c r="EM133" s="269"/>
      <c r="EN133" s="269"/>
      <c r="EO133" s="269"/>
      <c r="EP133" s="269"/>
      <c r="EQ133" s="269"/>
      <c r="ER133" s="269"/>
      <c r="ES133" s="269"/>
      <c r="ET133" s="269"/>
      <c r="EU133" s="269"/>
      <c r="EV133" s="269"/>
      <c r="EW133" s="269"/>
      <c r="EX133" s="269"/>
      <c r="EY133" s="269"/>
      <c r="EZ133" s="269"/>
      <c r="FA133" s="269"/>
      <c r="FB133" s="269"/>
      <c r="FC133" s="269"/>
      <c r="FD133" s="269"/>
      <c r="FE133" s="269"/>
      <c r="FF133" s="269"/>
      <c r="FG133" s="269"/>
      <c r="FH133" s="269"/>
      <c r="FI133" s="269"/>
      <c r="FJ133" s="269"/>
      <c r="FK133" s="269"/>
      <c r="FL133" s="269"/>
      <c r="FM133" s="269"/>
      <c r="FN133" s="269"/>
      <c r="FO133" s="269"/>
      <c r="FP133" s="269"/>
      <c r="FQ133" s="269"/>
      <c r="FR133" s="269"/>
      <c r="FS133" s="269"/>
      <c r="FT133" s="269"/>
      <c r="FU133" s="269"/>
      <c r="FV133" s="269"/>
      <c r="FW133" s="269"/>
      <c r="FX133" s="269"/>
      <c r="FY133" s="269"/>
      <c r="FZ133" s="269"/>
      <c r="GA133" s="269"/>
      <c r="GB133" s="269"/>
      <c r="GC133" s="269"/>
      <c r="GD133" s="269"/>
      <c r="GE133" s="269"/>
      <c r="GF133" s="269"/>
      <c r="GG133" s="269"/>
      <c r="GH133" s="269"/>
      <c r="GI133" s="269"/>
      <c r="GJ133" s="269"/>
      <c r="GK133" s="269"/>
      <c r="GL133" s="269"/>
      <c r="GM133" s="269"/>
      <c r="GN133" s="269"/>
      <c r="GO133" s="269"/>
      <c r="GP133" s="269"/>
      <c r="GQ133" s="269"/>
      <c r="GR133" s="269"/>
      <c r="GS133" s="269"/>
      <c r="GT133" s="269"/>
      <c r="GU133" s="269"/>
      <c r="GV133" s="269"/>
      <c r="GW133" s="269"/>
      <c r="GX133" s="269"/>
      <c r="GY133" s="269"/>
      <c r="GZ133" s="269"/>
      <c r="HA133" s="269"/>
      <c r="HB133" s="269"/>
      <c r="HC133" s="269"/>
      <c r="HD133" s="269"/>
      <c r="HE133" s="269"/>
      <c r="HF133" s="269"/>
    </row>
    <row r="134" spans="1:214" s="297" customFormat="1" ht="30" customHeight="1" thickTop="1" thickBot="1" x14ac:dyDescent="0.3">
      <c r="A134" s="728" t="s">
        <v>796</v>
      </c>
      <c r="B134" s="729"/>
      <c r="C134" s="849">
        <f>C108+C112+C133</f>
        <v>0</v>
      </c>
      <c r="D134" s="850">
        <f>D108+D112+D133</f>
        <v>0</v>
      </c>
      <c r="E134" s="730">
        <f>E108+E112+E133</f>
        <v>0</v>
      </c>
      <c r="F134" s="731">
        <f>F108+F112+F133</f>
        <v>0</v>
      </c>
      <c r="G134" s="295"/>
      <c r="H134" s="295"/>
      <c r="I134" s="295"/>
      <c r="J134" s="295"/>
      <c r="K134" s="295"/>
      <c r="L134" s="295"/>
      <c r="M134" s="295"/>
      <c r="N134" s="295"/>
      <c r="O134" s="295"/>
      <c r="P134" s="295"/>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c r="BQ134" s="296"/>
      <c r="BR134" s="296"/>
      <c r="BS134" s="296"/>
      <c r="BT134" s="296"/>
      <c r="BU134" s="296"/>
      <c r="BV134" s="296"/>
      <c r="BW134" s="296"/>
      <c r="BX134" s="296"/>
      <c r="BY134" s="296"/>
      <c r="BZ134" s="296"/>
      <c r="CA134" s="296"/>
      <c r="CB134" s="296"/>
      <c r="CC134" s="296"/>
      <c r="CD134" s="296"/>
      <c r="CE134" s="296"/>
      <c r="CF134" s="296"/>
      <c r="CG134" s="296"/>
      <c r="CH134" s="296"/>
      <c r="CI134" s="296"/>
      <c r="CJ134" s="296"/>
      <c r="CK134" s="296"/>
      <c r="CL134" s="296"/>
      <c r="CM134" s="296"/>
      <c r="CN134" s="296"/>
      <c r="CO134" s="296"/>
      <c r="CP134" s="296"/>
      <c r="CQ134" s="296"/>
      <c r="CR134" s="296"/>
      <c r="CS134" s="296"/>
      <c r="CT134" s="296"/>
      <c r="CU134" s="296"/>
      <c r="CV134" s="296"/>
      <c r="CW134" s="296"/>
      <c r="CX134" s="296"/>
      <c r="CY134" s="296"/>
      <c r="CZ134" s="296"/>
      <c r="DA134" s="296"/>
      <c r="DB134" s="296"/>
      <c r="DC134" s="296"/>
      <c r="DD134" s="296"/>
      <c r="DE134" s="296"/>
      <c r="DF134" s="296"/>
      <c r="DG134" s="296"/>
      <c r="DH134" s="296"/>
      <c r="DI134" s="296"/>
      <c r="DJ134" s="296"/>
      <c r="DK134" s="296"/>
      <c r="DL134" s="296"/>
      <c r="DM134" s="296"/>
      <c r="DN134" s="296"/>
      <c r="DO134" s="296"/>
      <c r="DP134" s="296"/>
      <c r="DQ134" s="296"/>
      <c r="DR134" s="296"/>
      <c r="DS134" s="296"/>
      <c r="DT134" s="296"/>
      <c r="DU134" s="296"/>
      <c r="DV134" s="296"/>
      <c r="DW134" s="296"/>
      <c r="DX134" s="296"/>
      <c r="DY134" s="296"/>
      <c r="DZ134" s="296"/>
      <c r="EA134" s="296"/>
      <c r="EB134" s="296"/>
      <c r="EC134" s="296"/>
      <c r="ED134" s="296"/>
      <c r="EE134" s="296"/>
      <c r="EF134" s="296"/>
      <c r="EG134" s="296"/>
      <c r="EH134" s="296"/>
      <c r="EI134" s="296"/>
      <c r="EJ134" s="296"/>
      <c r="EK134" s="296"/>
      <c r="EL134" s="296"/>
      <c r="EM134" s="296"/>
      <c r="EN134" s="296"/>
      <c r="EO134" s="296"/>
      <c r="EP134" s="296"/>
      <c r="EQ134" s="296"/>
      <c r="ER134" s="296"/>
      <c r="ES134" s="296"/>
      <c r="ET134" s="296"/>
      <c r="EU134" s="296"/>
      <c r="EV134" s="296"/>
      <c r="EW134" s="296"/>
      <c r="EX134" s="296"/>
      <c r="EY134" s="296"/>
      <c r="EZ134" s="296"/>
      <c r="FA134" s="296"/>
      <c r="FB134" s="296"/>
      <c r="FC134" s="296"/>
      <c r="FD134" s="296"/>
      <c r="FE134" s="296"/>
      <c r="FF134" s="296"/>
      <c r="FG134" s="296"/>
      <c r="FH134" s="296"/>
      <c r="FI134" s="296"/>
      <c r="FJ134" s="296"/>
      <c r="FK134" s="296"/>
      <c r="FL134" s="296"/>
      <c r="FM134" s="296"/>
      <c r="FN134" s="296"/>
      <c r="FO134" s="296"/>
      <c r="FP134" s="296"/>
      <c r="FQ134" s="296"/>
      <c r="FR134" s="296"/>
      <c r="FS134" s="296"/>
      <c r="FT134" s="296"/>
      <c r="FU134" s="296"/>
      <c r="FV134" s="296"/>
      <c r="FW134" s="296"/>
      <c r="FX134" s="296"/>
      <c r="FY134" s="296"/>
      <c r="FZ134" s="296"/>
      <c r="GA134" s="296"/>
      <c r="GB134" s="296"/>
      <c r="GC134" s="296"/>
      <c r="GD134" s="296"/>
      <c r="GE134" s="296"/>
      <c r="GF134" s="296"/>
      <c r="GG134" s="296"/>
      <c r="GH134" s="296"/>
      <c r="GI134" s="296"/>
      <c r="GJ134" s="296"/>
      <c r="GK134" s="296"/>
      <c r="GL134" s="296"/>
      <c r="GM134" s="296"/>
      <c r="GN134" s="296"/>
      <c r="GO134" s="296"/>
      <c r="GP134" s="296"/>
      <c r="GQ134" s="296"/>
      <c r="GR134" s="296"/>
      <c r="GS134" s="296"/>
      <c r="GT134" s="296"/>
      <c r="GU134" s="296"/>
      <c r="GV134" s="296"/>
      <c r="GW134" s="296"/>
      <c r="GX134" s="296"/>
      <c r="GY134" s="296"/>
      <c r="GZ134" s="296"/>
      <c r="HA134" s="296"/>
      <c r="HB134" s="296"/>
      <c r="HC134" s="296"/>
      <c r="HD134" s="296"/>
      <c r="HE134" s="296"/>
      <c r="HF134" s="296"/>
    </row>
    <row r="135" spans="1:214" s="726" customFormat="1" ht="24.95" customHeight="1" thickTop="1" x14ac:dyDescent="0.25">
      <c r="A135" s="720" t="s">
        <v>784</v>
      </c>
      <c r="B135" s="721" t="s">
        <v>495</v>
      </c>
      <c r="C135" s="851">
        <f>C134-C136</f>
        <v>0</v>
      </c>
      <c r="D135" s="852">
        <f>D134-D136</f>
        <v>0</v>
      </c>
      <c r="E135" s="722">
        <f>E134-E136</f>
        <v>0</v>
      </c>
      <c r="F135" s="723">
        <f>F134-F136</f>
        <v>0</v>
      </c>
      <c r="G135" s="724"/>
      <c r="H135" s="724"/>
      <c r="I135" s="724"/>
      <c r="J135" s="724"/>
      <c r="K135" s="724"/>
      <c r="L135" s="724"/>
      <c r="M135" s="724"/>
      <c r="N135" s="724"/>
      <c r="O135" s="724"/>
      <c r="P135" s="724"/>
      <c r="Q135" s="725"/>
      <c r="R135" s="725"/>
      <c r="S135" s="725"/>
      <c r="T135" s="725"/>
      <c r="U135" s="725"/>
      <c r="V135" s="725"/>
      <c r="W135" s="725"/>
      <c r="X135" s="725"/>
      <c r="Y135" s="725"/>
      <c r="Z135" s="725"/>
      <c r="AA135" s="725"/>
      <c r="AB135" s="725"/>
      <c r="AC135" s="725"/>
      <c r="AD135" s="725"/>
      <c r="AE135" s="725"/>
      <c r="AF135" s="725"/>
      <c r="AG135" s="725"/>
      <c r="AH135" s="725"/>
      <c r="AI135" s="725"/>
      <c r="AJ135" s="725"/>
      <c r="AK135" s="725"/>
      <c r="AL135" s="725"/>
      <c r="AM135" s="725"/>
      <c r="AN135" s="725"/>
      <c r="AO135" s="725"/>
      <c r="AP135" s="725"/>
      <c r="AQ135" s="725"/>
      <c r="AR135" s="725"/>
      <c r="AS135" s="725"/>
      <c r="AT135" s="725"/>
      <c r="AU135" s="725"/>
      <c r="AV135" s="725"/>
      <c r="AW135" s="725"/>
      <c r="AX135" s="725"/>
      <c r="AY135" s="725"/>
      <c r="AZ135" s="725"/>
      <c r="BA135" s="725"/>
      <c r="BB135" s="725"/>
      <c r="BC135" s="725"/>
      <c r="BD135" s="725"/>
      <c r="BE135" s="725"/>
      <c r="BF135" s="725"/>
      <c r="BG135" s="725"/>
      <c r="BH135" s="725"/>
      <c r="BI135" s="725"/>
      <c r="BJ135" s="725"/>
      <c r="BK135" s="725"/>
      <c r="BL135" s="725"/>
      <c r="BM135" s="725"/>
      <c r="BN135" s="725"/>
      <c r="BO135" s="725"/>
      <c r="BP135" s="725"/>
      <c r="BQ135" s="725"/>
      <c r="BR135" s="725"/>
      <c r="BS135" s="725"/>
      <c r="BT135" s="725"/>
      <c r="BU135" s="725"/>
      <c r="BV135" s="725"/>
      <c r="BW135" s="725"/>
      <c r="BX135" s="725"/>
      <c r="BY135" s="725"/>
      <c r="BZ135" s="725"/>
      <c r="CA135" s="725"/>
      <c r="CB135" s="725"/>
      <c r="CC135" s="725"/>
      <c r="CD135" s="725"/>
      <c r="CE135" s="725"/>
      <c r="CF135" s="725"/>
      <c r="CG135" s="725"/>
      <c r="CH135" s="725"/>
      <c r="CI135" s="725"/>
      <c r="CJ135" s="725"/>
      <c r="CK135" s="725"/>
      <c r="CL135" s="725"/>
      <c r="CM135" s="725"/>
      <c r="CN135" s="725"/>
      <c r="CO135" s="725"/>
      <c r="CP135" s="725"/>
      <c r="CQ135" s="725"/>
      <c r="CR135" s="725"/>
      <c r="CS135" s="725"/>
      <c r="CT135" s="725"/>
      <c r="CU135" s="725"/>
      <c r="CV135" s="725"/>
      <c r="CW135" s="725"/>
      <c r="CX135" s="725"/>
      <c r="CY135" s="725"/>
      <c r="CZ135" s="725"/>
      <c r="DA135" s="725"/>
      <c r="DB135" s="725"/>
      <c r="DC135" s="725"/>
      <c r="DD135" s="725"/>
      <c r="DE135" s="725"/>
      <c r="DF135" s="725"/>
      <c r="DG135" s="725"/>
      <c r="DH135" s="725"/>
      <c r="DI135" s="725"/>
      <c r="DJ135" s="725"/>
      <c r="DK135" s="725"/>
      <c r="DL135" s="725"/>
      <c r="DM135" s="725"/>
      <c r="DN135" s="725"/>
      <c r="DO135" s="725"/>
      <c r="DP135" s="725"/>
      <c r="DQ135" s="725"/>
      <c r="DR135" s="725"/>
      <c r="DS135" s="725"/>
      <c r="DT135" s="725"/>
      <c r="DU135" s="725"/>
      <c r="DV135" s="725"/>
      <c r="DW135" s="725"/>
      <c r="DX135" s="725"/>
      <c r="DY135" s="725"/>
      <c r="DZ135" s="725"/>
      <c r="EA135" s="725"/>
      <c r="EB135" s="725"/>
      <c r="EC135" s="725"/>
      <c r="ED135" s="725"/>
      <c r="EE135" s="725"/>
      <c r="EF135" s="725"/>
      <c r="EG135" s="725"/>
      <c r="EH135" s="725"/>
      <c r="EI135" s="725"/>
      <c r="EJ135" s="725"/>
      <c r="EK135" s="725"/>
      <c r="EL135" s="725"/>
      <c r="EM135" s="725"/>
      <c r="EN135" s="725"/>
      <c r="EO135" s="725"/>
      <c r="EP135" s="725"/>
      <c r="EQ135" s="725"/>
      <c r="ER135" s="725"/>
      <c r="ES135" s="725"/>
      <c r="ET135" s="725"/>
      <c r="EU135" s="725"/>
      <c r="EV135" s="725"/>
      <c r="EW135" s="725"/>
      <c r="EX135" s="725"/>
      <c r="EY135" s="725"/>
      <c r="EZ135" s="725"/>
      <c r="FA135" s="725"/>
      <c r="FB135" s="725"/>
      <c r="FC135" s="725"/>
      <c r="FD135" s="725"/>
      <c r="FE135" s="725"/>
      <c r="FF135" s="725"/>
      <c r="FG135" s="725"/>
      <c r="FH135" s="725"/>
      <c r="FI135" s="725"/>
      <c r="FJ135" s="725"/>
      <c r="FK135" s="725"/>
      <c r="FL135" s="725"/>
      <c r="FM135" s="725"/>
      <c r="FN135" s="725"/>
      <c r="FO135" s="725"/>
      <c r="FP135" s="725"/>
      <c r="FQ135" s="725"/>
      <c r="FR135" s="725"/>
      <c r="FS135" s="725"/>
      <c r="FT135" s="725"/>
      <c r="FU135" s="725"/>
      <c r="FV135" s="725"/>
      <c r="FW135" s="725"/>
      <c r="FX135" s="725"/>
      <c r="FY135" s="725"/>
      <c r="FZ135" s="725"/>
      <c r="GA135" s="725"/>
      <c r="GB135" s="725"/>
      <c r="GC135" s="725"/>
      <c r="GD135" s="725"/>
      <c r="GE135" s="725"/>
      <c r="GF135" s="725"/>
      <c r="GG135" s="725"/>
      <c r="GH135" s="725"/>
      <c r="GI135" s="725"/>
      <c r="GJ135" s="725"/>
      <c r="GK135" s="725"/>
      <c r="GL135" s="725"/>
      <c r="GM135" s="725"/>
      <c r="GN135" s="725"/>
      <c r="GO135" s="725"/>
      <c r="GP135" s="725"/>
      <c r="GQ135" s="725"/>
      <c r="GR135" s="725"/>
      <c r="GS135" s="725"/>
      <c r="GT135" s="725"/>
      <c r="GU135" s="725"/>
      <c r="GV135" s="725"/>
      <c r="GW135" s="725"/>
      <c r="GX135" s="725"/>
      <c r="GY135" s="725"/>
      <c r="GZ135" s="725"/>
      <c r="HA135" s="725"/>
      <c r="HB135" s="725"/>
      <c r="HC135" s="725"/>
      <c r="HD135" s="725"/>
      <c r="HE135" s="725"/>
      <c r="HF135" s="725"/>
    </row>
    <row r="136" spans="1:214" s="726" customFormat="1" ht="24.95" customHeight="1" x14ac:dyDescent="0.25">
      <c r="A136" s="720" t="s">
        <v>785</v>
      </c>
      <c r="B136" s="727" t="s">
        <v>494</v>
      </c>
      <c r="C136" s="851">
        <f>IF(C6=0,0,C57*C56)</f>
        <v>0</v>
      </c>
      <c r="D136" s="852">
        <f>IF($D$6=0,0,D57*D56)</f>
        <v>0</v>
      </c>
      <c r="E136" s="722">
        <f>IF($E$6=0,0,E57*E56)</f>
        <v>0</v>
      </c>
      <c r="F136" s="723">
        <f>IF($F$6=0,0,F57*F56)</f>
        <v>0</v>
      </c>
      <c r="G136" s="724"/>
      <c r="H136" s="724"/>
      <c r="I136" s="724"/>
      <c r="J136" s="724"/>
      <c r="K136" s="724"/>
      <c r="L136" s="724"/>
      <c r="M136" s="724"/>
      <c r="N136" s="724"/>
      <c r="O136" s="724"/>
      <c r="P136" s="724"/>
      <c r="Q136" s="725"/>
      <c r="R136" s="725"/>
      <c r="S136" s="725"/>
      <c r="T136" s="725"/>
      <c r="U136" s="725"/>
      <c r="V136" s="725"/>
      <c r="W136" s="725"/>
      <c r="X136" s="725"/>
      <c r="Y136" s="725"/>
      <c r="Z136" s="725"/>
      <c r="AA136" s="725"/>
      <c r="AB136" s="725"/>
      <c r="AC136" s="725"/>
      <c r="AD136" s="725"/>
      <c r="AE136" s="725"/>
      <c r="AF136" s="725"/>
      <c r="AG136" s="725"/>
      <c r="AH136" s="725"/>
      <c r="AI136" s="725"/>
      <c r="AJ136" s="725"/>
      <c r="AK136" s="725"/>
      <c r="AL136" s="725"/>
      <c r="AM136" s="725"/>
      <c r="AN136" s="725"/>
      <c r="AO136" s="725"/>
      <c r="AP136" s="725"/>
      <c r="AQ136" s="725"/>
      <c r="AR136" s="725"/>
      <c r="AS136" s="725"/>
      <c r="AT136" s="725"/>
      <c r="AU136" s="725"/>
      <c r="AV136" s="725"/>
      <c r="AW136" s="725"/>
      <c r="AX136" s="725"/>
      <c r="AY136" s="725"/>
      <c r="AZ136" s="725"/>
      <c r="BA136" s="725"/>
      <c r="BB136" s="725"/>
      <c r="BC136" s="725"/>
      <c r="BD136" s="725"/>
      <c r="BE136" s="725"/>
      <c r="BF136" s="725"/>
      <c r="BG136" s="725"/>
      <c r="BH136" s="725"/>
      <c r="BI136" s="725"/>
      <c r="BJ136" s="725"/>
      <c r="BK136" s="725"/>
      <c r="BL136" s="725"/>
      <c r="BM136" s="725"/>
      <c r="BN136" s="725"/>
      <c r="BO136" s="725"/>
      <c r="BP136" s="725"/>
      <c r="BQ136" s="725"/>
      <c r="BR136" s="725"/>
      <c r="BS136" s="725"/>
      <c r="BT136" s="725"/>
      <c r="BU136" s="725"/>
      <c r="BV136" s="725"/>
      <c r="BW136" s="725"/>
      <c r="BX136" s="725"/>
      <c r="BY136" s="725"/>
      <c r="BZ136" s="725"/>
      <c r="CA136" s="725"/>
      <c r="CB136" s="725"/>
      <c r="CC136" s="725"/>
      <c r="CD136" s="725"/>
      <c r="CE136" s="725"/>
      <c r="CF136" s="725"/>
      <c r="CG136" s="725"/>
      <c r="CH136" s="725"/>
      <c r="CI136" s="725"/>
      <c r="CJ136" s="725"/>
      <c r="CK136" s="725"/>
      <c r="CL136" s="725"/>
      <c r="CM136" s="725"/>
      <c r="CN136" s="725"/>
      <c r="CO136" s="725"/>
      <c r="CP136" s="725"/>
      <c r="CQ136" s="725"/>
      <c r="CR136" s="725"/>
      <c r="CS136" s="725"/>
      <c r="CT136" s="725"/>
      <c r="CU136" s="725"/>
      <c r="CV136" s="725"/>
      <c r="CW136" s="725"/>
      <c r="CX136" s="725"/>
      <c r="CY136" s="725"/>
      <c r="CZ136" s="725"/>
      <c r="DA136" s="725"/>
      <c r="DB136" s="725"/>
      <c r="DC136" s="725"/>
      <c r="DD136" s="725"/>
      <c r="DE136" s="725"/>
      <c r="DF136" s="725"/>
      <c r="DG136" s="725"/>
      <c r="DH136" s="725"/>
      <c r="DI136" s="725"/>
      <c r="DJ136" s="725"/>
      <c r="DK136" s="725"/>
      <c r="DL136" s="725"/>
      <c r="DM136" s="725"/>
      <c r="DN136" s="725"/>
      <c r="DO136" s="725"/>
      <c r="DP136" s="725"/>
      <c r="DQ136" s="725"/>
      <c r="DR136" s="725"/>
      <c r="DS136" s="725"/>
      <c r="DT136" s="725"/>
      <c r="DU136" s="725"/>
      <c r="DV136" s="725"/>
      <c r="DW136" s="725"/>
      <c r="DX136" s="725"/>
      <c r="DY136" s="725"/>
      <c r="DZ136" s="725"/>
      <c r="EA136" s="725"/>
      <c r="EB136" s="725"/>
      <c r="EC136" s="725"/>
      <c r="ED136" s="725"/>
      <c r="EE136" s="725"/>
      <c r="EF136" s="725"/>
      <c r="EG136" s="725"/>
      <c r="EH136" s="725"/>
      <c r="EI136" s="725"/>
      <c r="EJ136" s="725"/>
      <c r="EK136" s="725"/>
      <c r="EL136" s="725"/>
      <c r="EM136" s="725"/>
      <c r="EN136" s="725"/>
      <c r="EO136" s="725"/>
      <c r="EP136" s="725"/>
      <c r="EQ136" s="725"/>
      <c r="ER136" s="725"/>
      <c r="ES136" s="725"/>
      <c r="ET136" s="725"/>
      <c r="EU136" s="725"/>
      <c r="EV136" s="725"/>
      <c r="EW136" s="725"/>
      <c r="EX136" s="725"/>
      <c r="EY136" s="725"/>
      <c r="EZ136" s="725"/>
      <c r="FA136" s="725"/>
      <c r="FB136" s="725"/>
      <c r="FC136" s="725"/>
      <c r="FD136" s="725"/>
      <c r="FE136" s="725"/>
      <c r="FF136" s="725"/>
      <c r="FG136" s="725"/>
      <c r="FH136" s="725"/>
      <c r="FI136" s="725"/>
      <c r="FJ136" s="725"/>
      <c r="FK136" s="725"/>
      <c r="FL136" s="725"/>
      <c r="FM136" s="725"/>
      <c r="FN136" s="725"/>
      <c r="FO136" s="725"/>
      <c r="FP136" s="725"/>
      <c r="FQ136" s="725"/>
      <c r="FR136" s="725"/>
      <c r="FS136" s="725"/>
      <c r="FT136" s="725"/>
      <c r="FU136" s="725"/>
      <c r="FV136" s="725"/>
      <c r="FW136" s="725"/>
      <c r="FX136" s="725"/>
      <c r="FY136" s="725"/>
      <c r="FZ136" s="725"/>
      <c r="GA136" s="725"/>
      <c r="GB136" s="725"/>
      <c r="GC136" s="725"/>
      <c r="GD136" s="725"/>
      <c r="GE136" s="725"/>
      <c r="GF136" s="725"/>
      <c r="GG136" s="725"/>
      <c r="GH136" s="725"/>
      <c r="GI136" s="725"/>
      <c r="GJ136" s="725"/>
      <c r="GK136" s="725"/>
      <c r="GL136" s="725"/>
      <c r="GM136" s="725"/>
      <c r="GN136" s="725"/>
      <c r="GO136" s="725"/>
      <c r="GP136" s="725"/>
      <c r="GQ136" s="725"/>
      <c r="GR136" s="725"/>
      <c r="GS136" s="725"/>
      <c r="GT136" s="725"/>
      <c r="GU136" s="725"/>
      <c r="GV136" s="725"/>
      <c r="GW136" s="725"/>
      <c r="GX136" s="725"/>
      <c r="GY136" s="725"/>
      <c r="GZ136" s="725"/>
      <c r="HA136" s="725"/>
      <c r="HB136" s="725"/>
      <c r="HC136" s="725"/>
      <c r="HD136" s="725"/>
      <c r="HE136" s="725"/>
      <c r="HF136" s="725"/>
    </row>
    <row r="137" spans="1:214" s="17" customFormat="1" x14ac:dyDescent="0.2">
      <c r="A137" s="408"/>
      <c r="B137" s="408"/>
      <c r="C137" s="853"/>
      <c r="D137" s="853"/>
      <c r="E137" s="339"/>
      <c r="F137" s="339"/>
      <c r="G137" s="16"/>
      <c r="H137" s="16"/>
      <c r="I137" s="16"/>
      <c r="J137" s="16"/>
      <c r="K137" s="16"/>
      <c r="L137" s="16"/>
      <c r="M137" s="16"/>
      <c r="N137" s="16"/>
      <c r="O137" s="16"/>
      <c r="P137" s="16"/>
    </row>
    <row r="138" spans="1:214" s="17" customFormat="1" x14ac:dyDescent="0.2">
      <c r="A138" s="409"/>
      <c r="B138" s="408"/>
      <c r="C138" s="853"/>
      <c r="D138" s="853"/>
      <c r="E138" s="339"/>
      <c r="F138" s="339"/>
      <c r="G138" s="16"/>
      <c r="H138" s="16"/>
      <c r="I138" s="16"/>
      <c r="J138" s="16"/>
      <c r="K138" s="16"/>
      <c r="L138" s="16"/>
      <c r="M138" s="16"/>
      <c r="N138" s="16"/>
      <c r="O138" s="16"/>
      <c r="P138" s="16"/>
    </row>
    <row r="139" spans="1:214" s="17" customFormat="1" x14ac:dyDescent="0.2">
      <c r="A139" s="409"/>
      <c r="B139" s="408"/>
      <c r="C139" s="853"/>
      <c r="D139" s="853"/>
      <c r="E139" s="339"/>
      <c r="F139" s="339"/>
      <c r="G139" s="16"/>
      <c r="H139" s="16"/>
      <c r="I139" s="16"/>
      <c r="J139" s="16"/>
      <c r="K139" s="16"/>
      <c r="L139" s="16"/>
      <c r="M139" s="16"/>
      <c r="N139" s="16"/>
      <c r="O139" s="16"/>
      <c r="P139" s="16"/>
    </row>
    <row r="140" spans="1:214" s="17" customFormat="1" x14ac:dyDescent="0.2">
      <c r="A140" s="409"/>
      <c r="B140" s="408"/>
      <c r="C140" s="853"/>
      <c r="D140" s="853"/>
      <c r="E140" s="339"/>
      <c r="F140" s="339"/>
      <c r="G140" s="16"/>
      <c r="H140" s="16"/>
      <c r="I140" s="16"/>
      <c r="J140" s="16"/>
      <c r="K140" s="16"/>
      <c r="L140" s="16"/>
      <c r="M140" s="16"/>
      <c r="N140" s="16"/>
      <c r="O140" s="16"/>
      <c r="P140" s="16"/>
    </row>
    <row r="141" spans="1:214" s="17" customFormat="1" x14ac:dyDescent="0.2">
      <c r="A141" s="409"/>
      <c r="B141" s="408"/>
      <c r="C141" s="853"/>
      <c r="D141" s="853"/>
      <c r="E141" s="339"/>
      <c r="F141" s="339"/>
      <c r="G141" s="16"/>
      <c r="H141" s="16"/>
      <c r="I141" s="16"/>
      <c r="J141" s="16"/>
      <c r="K141" s="16"/>
      <c r="L141" s="16"/>
      <c r="M141" s="16"/>
      <c r="N141" s="16"/>
      <c r="O141" s="16"/>
      <c r="P141" s="16"/>
    </row>
    <row r="142" spans="1:214" s="17" customFormat="1" x14ac:dyDescent="0.2">
      <c r="A142" s="409"/>
      <c r="B142" s="408"/>
      <c r="C142" s="853"/>
      <c r="D142" s="853"/>
      <c r="E142" s="339"/>
      <c r="F142" s="339"/>
      <c r="G142" s="16"/>
      <c r="H142" s="16"/>
      <c r="I142" s="16"/>
      <c r="J142" s="16"/>
      <c r="K142" s="16"/>
      <c r="L142" s="16"/>
      <c r="M142" s="16"/>
      <c r="N142" s="16"/>
      <c r="O142" s="16"/>
      <c r="P142" s="16"/>
    </row>
    <row r="143" spans="1:214" s="17" customFormat="1" x14ac:dyDescent="0.2">
      <c r="A143" s="409"/>
      <c r="B143" s="408"/>
      <c r="C143" s="853"/>
      <c r="D143" s="853"/>
      <c r="E143" s="339"/>
      <c r="F143" s="339"/>
      <c r="G143" s="16"/>
      <c r="H143" s="16"/>
      <c r="I143" s="16"/>
      <c r="J143" s="16"/>
      <c r="K143" s="16"/>
      <c r="L143" s="16"/>
      <c r="M143" s="16"/>
      <c r="N143" s="16"/>
      <c r="O143" s="16"/>
      <c r="P143" s="16"/>
    </row>
    <row r="144" spans="1:214" s="17" customFormat="1" x14ac:dyDescent="0.2">
      <c r="A144" s="409"/>
      <c r="B144" s="408"/>
      <c r="C144" s="853"/>
      <c r="D144" s="853"/>
      <c r="E144" s="339"/>
      <c r="F144" s="339"/>
      <c r="G144" s="16"/>
      <c r="H144" s="16"/>
      <c r="I144" s="16"/>
      <c r="J144" s="16"/>
      <c r="K144" s="16"/>
      <c r="L144" s="16"/>
      <c r="M144" s="16"/>
      <c r="N144" s="16"/>
      <c r="O144" s="16"/>
      <c r="P144" s="16"/>
    </row>
    <row r="145" spans="1:16" s="17" customFormat="1" x14ac:dyDescent="0.2">
      <c r="A145" s="409"/>
      <c r="B145" s="408"/>
      <c r="C145" s="853"/>
      <c r="D145" s="853"/>
      <c r="E145" s="339"/>
      <c r="F145" s="339"/>
      <c r="G145" s="16"/>
      <c r="H145" s="16"/>
      <c r="I145" s="16"/>
      <c r="J145" s="16"/>
      <c r="K145" s="16"/>
      <c r="L145" s="16"/>
      <c r="M145" s="16"/>
      <c r="N145" s="16"/>
      <c r="O145" s="16"/>
      <c r="P145" s="16"/>
    </row>
    <row r="146" spans="1:16" s="17" customFormat="1" x14ac:dyDescent="0.2">
      <c r="A146" s="409"/>
      <c r="B146" s="408"/>
      <c r="C146" s="853"/>
      <c r="D146" s="853"/>
      <c r="E146" s="339"/>
      <c r="F146" s="339"/>
      <c r="G146" s="16"/>
      <c r="H146" s="16"/>
      <c r="I146" s="16"/>
      <c r="J146" s="16"/>
      <c r="K146" s="16"/>
      <c r="L146" s="16"/>
      <c r="M146" s="16"/>
      <c r="N146" s="16"/>
      <c r="O146" s="16"/>
      <c r="P146" s="16"/>
    </row>
    <row r="147" spans="1:16" s="17" customFormat="1" x14ac:dyDescent="0.2">
      <c r="A147" s="409"/>
      <c r="B147" s="408"/>
      <c r="C147" s="853"/>
      <c r="D147" s="853"/>
      <c r="E147" s="339"/>
      <c r="F147" s="339"/>
      <c r="G147" s="16"/>
      <c r="H147" s="16"/>
      <c r="I147" s="16"/>
      <c r="J147" s="16"/>
      <c r="K147" s="16"/>
      <c r="L147" s="16"/>
      <c r="M147" s="16"/>
      <c r="N147" s="16"/>
      <c r="O147" s="16"/>
      <c r="P147" s="16"/>
    </row>
    <row r="148" spans="1:16" s="17" customFormat="1" x14ac:dyDescent="0.2">
      <c r="A148" s="409"/>
      <c r="B148" s="408"/>
      <c r="C148" s="853"/>
      <c r="D148" s="853"/>
      <c r="E148" s="339"/>
      <c r="F148" s="339"/>
      <c r="G148" s="16"/>
      <c r="H148" s="16"/>
      <c r="I148" s="16"/>
      <c r="J148" s="16"/>
      <c r="K148" s="16"/>
      <c r="L148" s="16"/>
      <c r="M148" s="16"/>
      <c r="N148" s="16"/>
      <c r="O148" s="16"/>
      <c r="P148" s="16"/>
    </row>
    <row r="149" spans="1:16" s="17" customFormat="1" x14ac:dyDescent="0.2">
      <c r="A149" s="409"/>
      <c r="B149" s="408"/>
      <c r="C149" s="853"/>
      <c r="D149" s="853"/>
      <c r="E149" s="339"/>
      <c r="F149" s="339"/>
      <c r="G149" s="16"/>
      <c r="H149" s="16"/>
      <c r="I149" s="16"/>
      <c r="J149" s="16"/>
      <c r="K149" s="16"/>
      <c r="L149" s="16"/>
      <c r="M149" s="16"/>
      <c r="N149" s="16"/>
      <c r="O149" s="16"/>
      <c r="P149" s="16"/>
    </row>
    <row r="150" spans="1:16" s="17" customFormat="1" x14ac:dyDescent="0.2">
      <c r="A150" s="409"/>
      <c r="B150" s="408"/>
      <c r="C150" s="853"/>
      <c r="D150" s="853"/>
      <c r="E150" s="339"/>
      <c r="F150" s="339"/>
      <c r="G150" s="16"/>
      <c r="H150" s="16"/>
      <c r="I150" s="16"/>
      <c r="J150" s="16"/>
      <c r="K150" s="16"/>
      <c r="L150" s="16"/>
      <c r="M150" s="16"/>
      <c r="N150" s="16"/>
      <c r="O150" s="16"/>
      <c r="P150" s="16"/>
    </row>
    <row r="151" spans="1:16" s="17" customFormat="1" x14ac:dyDescent="0.2">
      <c r="A151" s="409"/>
      <c r="B151" s="408"/>
      <c r="C151" s="853"/>
      <c r="D151" s="853"/>
      <c r="E151" s="339"/>
      <c r="F151" s="339"/>
      <c r="G151" s="16"/>
      <c r="H151" s="16"/>
      <c r="I151" s="16"/>
      <c r="J151" s="16"/>
      <c r="K151" s="16"/>
      <c r="L151" s="16"/>
      <c r="M151" s="16"/>
      <c r="N151" s="16"/>
      <c r="O151" s="16"/>
      <c r="P151" s="16"/>
    </row>
    <row r="152" spans="1:16" s="17" customFormat="1" x14ac:dyDescent="0.2">
      <c r="A152" s="409"/>
      <c r="B152" s="408"/>
      <c r="C152" s="853"/>
      <c r="D152" s="853"/>
      <c r="E152" s="339"/>
      <c r="F152" s="339"/>
      <c r="G152" s="16"/>
      <c r="H152" s="16"/>
      <c r="I152" s="16"/>
      <c r="J152" s="16"/>
      <c r="K152" s="16"/>
      <c r="L152" s="16"/>
      <c r="M152" s="16"/>
      <c r="N152" s="16"/>
      <c r="O152" s="16"/>
      <c r="P152" s="16"/>
    </row>
    <row r="153" spans="1:16" s="17" customFormat="1" x14ac:dyDescent="0.2">
      <c r="A153" s="409"/>
      <c r="B153" s="408"/>
      <c r="C153" s="853"/>
      <c r="D153" s="853"/>
      <c r="E153" s="339"/>
      <c r="F153" s="339"/>
      <c r="G153" s="16"/>
      <c r="H153" s="16"/>
      <c r="I153" s="16"/>
      <c r="J153" s="16"/>
      <c r="K153" s="16"/>
      <c r="L153" s="16"/>
      <c r="M153" s="16"/>
      <c r="N153" s="16"/>
      <c r="O153" s="16"/>
      <c r="P153" s="16"/>
    </row>
    <row r="154" spans="1:16" s="17" customFormat="1" x14ac:dyDescent="0.2">
      <c r="A154" s="409"/>
      <c r="B154" s="408"/>
      <c r="C154" s="853"/>
      <c r="D154" s="853"/>
      <c r="E154" s="339"/>
      <c r="F154" s="339"/>
      <c r="G154" s="16"/>
      <c r="H154" s="16"/>
      <c r="I154" s="16"/>
      <c r="J154" s="16"/>
      <c r="K154" s="16"/>
      <c r="L154" s="16"/>
      <c r="M154" s="16"/>
      <c r="N154" s="16"/>
      <c r="O154" s="16"/>
      <c r="P154" s="16"/>
    </row>
    <row r="155" spans="1:16" s="17" customFormat="1" x14ac:dyDescent="0.2">
      <c r="A155" s="409"/>
      <c r="B155" s="408"/>
      <c r="C155" s="853"/>
      <c r="D155" s="853"/>
      <c r="E155" s="339"/>
      <c r="F155" s="339"/>
      <c r="G155" s="16"/>
      <c r="H155" s="16"/>
      <c r="I155" s="16"/>
      <c r="J155" s="16"/>
      <c r="K155" s="16"/>
      <c r="L155" s="16"/>
      <c r="M155" s="16"/>
      <c r="N155" s="16"/>
      <c r="O155" s="16"/>
      <c r="P155" s="16"/>
    </row>
    <row r="156" spans="1:16" s="17" customFormat="1" x14ac:dyDescent="0.2">
      <c r="A156" s="409"/>
      <c r="B156" s="408"/>
      <c r="C156" s="853"/>
      <c r="D156" s="853"/>
      <c r="E156" s="339"/>
      <c r="F156" s="339"/>
      <c r="G156" s="16"/>
      <c r="H156" s="16"/>
      <c r="I156" s="16"/>
      <c r="J156" s="16"/>
      <c r="K156" s="16"/>
      <c r="L156" s="16"/>
      <c r="M156" s="16"/>
      <c r="N156" s="16"/>
      <c r="O156" s="16"/>
      <c r="P156" s="16"/>
    </row>
    <row r="157" spans="1:16" s="17" customFormat="1" x14ac:dyDescent="0.2">
      <c r="A157" s="409"/>
      <c r="B157" s="408"/>
      <c r="C157" s="853"/>
      <c r="D157" s="853"/>
      <c r="E157" s="339"/>
      <c r="F157" s="339"/>
      <c r="G157" s="16"/>
      <c r="H157" s="16"/>
      <c r="I157" s="16"/>
      <c r="J157" s="16"/>
      <c r="K157" s="16"/>
      <c r="L157" s="16"/>
      <c r="M157" s="16"/>
      <c r="N157" s="16"/>
      <c r="O157" s="16"/>
      <c r="P157" s="16"/>
    </row>
    <row r="158" spans="1:16" s="17" customFormat="1" x14ac:dyDescent="0.2">
      <c r="A158" s="409"/>
      <c r="B158" s="408"/>
      <c r="C158" s="853"/>
      <c r="D158" s="853"/>
      <c r="E158" s="339"/>
      <c r="F158" s="339"/>
      <c r="G158" s="16"/>
      <c r="H158" s="16"/>
      <c r="I158" s="16"/>
      <c r="J158" s="16"/>
      <c r="K158" s="16"/>
      <c r="L158" s="16"/>
      <c r="M158" s="16"/>
      <c r="N158" s="16"/>
      <c r="O158" s="16"/>
      <c r="P158" s="16"/>
    </row>
    <row r="159" spans="1:16" s="17" customFormat="1" x14ac:dyDescent="0.2">
      <c r="A159" s="409"/>
      <c r="B159" s="408"/>
      <c r="C159" s="853"/>
      <c r="D159" s="853"/>
      <c r="E159" s="339"/>
      <c r="F159" s="339"/>
      <c r="G159" s="16"/>
      <c r="H159" s="16"/>
      <c r="I159" s="16"/>
      <c r="J159" s="16"/>
      <c r="K159" s="16"/>
      <c r="L159" s="16"/>
      <c r="M159" s="16"/>
      <c r="N159" s="16"/>
      <c r="O159" s="16"/>
      <c r="P159" s="16"/>
    </row>
    <row r="160" spans="1:16" s="17" customFormat="1" x14ac:dyDescent="0.2">
      <c r="A160" s="409"/>
      <c r="B160" s="408"/>
      <c r="C160" s="853"/>
      <c r="D160" s="853"/>
      <c r="E160" s="339"/>
      <c r="F160" s="339"/>
      <c r="G160" s="16"/>
      <c r="H160" s="16"/>
      <c r="I160" s="16"/>
      <c r="J160" s="16"/>
      <c r="K160" s="16"/>
      <c r="L160" s="16"/>
      <c r="M160" s="16"/>
      <c r="N160" s="16"/>
      <c r="O160" s="16"/>
      <c r="P160" s="16"/>
    </row>
    <row r="161" spans="1:16" s="17" customFormat="1" x14ac:dyDescent="0.2">
      <c r="A161" s="409"/>
      <c r="B161" s="408"/>
      <c r="C161" s="853"/>
      <c r="D161" s="853"/>
      <c r="E161" s="339"/>
      <c r="F161" s="339"/>
      <c r="G161" s="16"/>
      <c r="H161" s="16"/>
      <c r="I161" s="16"/>
      <c r="J161" s="16"/>
      <c r="K161" s="16"/>
      <c r="L161" s="16"/>
      <c r="M161" s="16"/>
      <c r="N161" s="16"/>
      <c r="O161" s="16"/>
      <c r="P161" s="16"/>
    </row>
    <row r="162" spans="1:16" s="17" customFormat="1" x14ac:dyDescent="0.2">
      <c r="A162" s="409"/>
      <c r="B162" s="408"/>
      <c r="C162" s="853"/>
      <c r="D162" s="853"/>
      <c r="E162" s="339"/>
      <c r="F162" s="339"/>
      <c r="G162" s="16"/>
      <c r="H162" s="16"/>
      <c r="I162" s="16"/>
      <c r="J162" s="16"/>
      <c r="K162" s="16"/>
      <c r="L162" s="16"/>
      <c r="M162" s="16"/>
      <c r="N162" s="16"/>
      <c r="O162" s="16"/>
      <c r="P162" s="16"/>
    </row>
    <row r="163" spans="1:16" s="17" customFormat="1" x14ac:dyDescent="0.2">
      <c r="A163" s="409"/>
      <c r="B163" s="408"/>
      <c r="C163" s="853"/>
      <c r="D163" s="853"/>
      <c r="E163" s="339"/>
      <c r="F163" s="339"/>
      <c r="G163" s="16"/>
      <c r="H163" s="16"/>
      <c r="I163" s="16"/>
      <c r="J163" s="16"/>
      <c r="K163" s="16"/>
      <c r="L163" s="16"/>
      <c r="M163" s="16"/>
      <c r="N163" s="16"/>
      <c r="O163" s="16"/>
      <c r="P163" s="16"/>
    </row>
    <row r="164" spans="1:16" s="17" customFormat="1" x14ac:dyDescent="0.2">
      <c r="A164" s="409"/>
      <c r="B164" s="408"/>
      <c r="C164" s="853"/>
      <c r="D164" s="853"/>
      <c r="E164" s="339"/>
      <c r="F164" s="339"/>
      <c r="G164" s="16"/>
      <c r="H164" s="16"/>
      <c r="I164" s="16"/>
      <c r="J164" s="16"/>
      <c r="K164" s="16"/>
      <c r="L164" s="16"/>
      <c r="M164" s="16"/>
      <c r="N164" s="16"/>
      <c r="O164" s="16"/>
      <c r="P164" s="16"/>
    </row>
    <row r="165" spans="1:16" s="17" customFormat="1" x14ac:dyDescent="0.2">
      <c r="A165" s="409"/>
      <c r="B165" s="408"/>
      <c r="C165" s="853"/>
      <c r="D165" s="853"/>
      <c r="E165" s="339"/>
      <c r="F165" s="339"/>
      <c r="G165" s="16"/>
      <c r="H165" s="16"/>
      <c r="I165" s="16"/>
      <c r="J165" s="16"/>
      <c r="K165" s="16"/>
      <c r="L165" s="16"/>
      <c r="M165" s="16"/>
      <c r="N165" s="16"/>
      <c r="O165" s="16"/>
      <c r="P165" s="16"/>
    </row>
    <row r="166" spans="1:16" s="17" customFormat="1" x14ac:dyDescent="0.2">
      <c r="A166" s="409"/>
      <c r="B166" s="408"/>
      <c r="C166" s="853"/>
      <c r="D166" s="853"/>
      <c r="E166" s="339"/>
      <c r="F166" s="339"/>
      <c r="G166" s="16"/>
      <c r="H166" s="16"/>
      <c r="I166" s="16"/>
      <c r="J166" s="16"/>
      <c r="K166" s="16"/>
      <c r="L166" s="16"/>
      <c r="M166" s="16"/>
      <c r="N166" s="16"/>
      <c r="O166" s="16"/>
      <c r="P166" s="16"/>
    </row>
    <row r="167" spans="1:16" s="17" customFormat="1" x14ac:dyDescent="0.2">
      <c r="A167" s="409"/>
      <c r="B167" s="408"/>
      <c r="C167" s="853"/>
      <c r="D167" s="853"/>
      <c r="E167" s="339"/>
      <c r="F167" s="339"/>
      <c r="G167" s="16"/>
      <c r="H167" s="16"/>
      <c r="I167" s="16"/>
      <c r="J167" s="16"/>
      <c r="K167" s="16"/>
      <c r="L167" s="16"/>
      <c r="M167" s="16"/>
      <c r="N167" s="16"/>
      <c r="O167" s="16"/>
      <c r="P167" s="16"/>
    </row>
    <row r="168" spans="1:16" s="17" customFormat="1" x14ac:dyDescent="0.2">
      <c r="A168" s="409"/>
      <c r="B168" s="408"/>
      <c r="C168" s="853"/>
      <c r="D168" s="853"/>
      <c r="E168" s="339"/>
      <c r="F168" s="339"/>
      <c r="G168" s="16"/>
      <c r="H168" s="16"/>
      <c r="I168" s="16"/>
      <c r="J168" s="16"/>
      <c r="K168" s="16"/>
      <c r="L168" s="16"/>
      <c r="M168" s="16"/>
      <c r="N168" s="16"/>
      <c r="O168" s="16"/>
      <c r="P168" s="16"/>
    </row>
    <row r="169" spans="1:16" s="17" customFormat="1" x14ac:dyDescent="0.2">
      <c r="A169" s="409"/>
      <c r="B169" s="408"/>
      <c r="C169" s="853"/>
      <c r="D169" s="853"/>
      <c r="E169" s="339"/>
      <c r="F169" s="339"/>
      <c r="G169" s="16"/>
      <c r="H169" s="16"/>
      <c r="I169" s="16"/>
      <c r="J169" s="16"/>
      <c r="K169" s="16"/>
      <c r="L169" s="16"/>
      <c r="M169" s="16"/>
      <c r="N169" s="16"/>
      <c r="O169" s="16"/>
      <c r="P169" s="16"/>
    </row>
    <row r="170" spans="1:16" s="17" customFormat="1" x14ac:dyDescent="0.2">
      <c r="A170" s="409"/>
      <c r="B170" s="408"/>
      <c r="C170" s="853"/>
      <c r="D170" s="853"/>
      <c r="E170" s="339"/>
      <c r="F170" s="339"/>
      <c r="G170" s="16"/>
      <c r="H170" s="16"/>
      <c r="I170" s="16"/>
      <c r="J170" s="16"/>
      <c r="K170" s="16"/>
      <c r="L170" s="16"/>
      <c r="M170" s="16"/>
      <c r="N170" s="16"/>
      <c r="O170" s="16"/>
      <c r="P170" s="16"/>
    </row>
    <row r="171" spans="1:16" s="17" customFormat="1" x14ac:dyDescent="0.2">
      <c r="A171" s="409"/>
      <c r="B171" s="408"/>
      <c r="C171" s="853"/>
      <c r="D171" s="853"/>
      <c r="E171" s="339"/>
      <c r="F171" s="339"/>
      <c r="G171" s="16"/>
      <c r="H171" s="16"/>
      <c r="I171" s="16"/>
      <c r="J171" s="16"/>
      <c r="K171" s="16"/>
      <c r="L171" s="16"/>
      <c r="M171" s="16"/>
      <c r="N171" s="16"/>
      <c r="O171" s="16"/>
      <c r="P171" s="16"/>
    </row>
    <row r="172" spans="1:16" s="17" customFormat="1" x14ac:dyDescent="0.2">
      <c r="A172" s="409"/>
      <c r="B172" s="408"/>
      <c r="C172" s="853"/>
      <c r="D172" s="853"/>
      <c r="E172" s="339"/>
      <c r="F172" s="339"/>
      <c r="G172" s="16"/>
      <c r="H172" s="16"/>
      <c r="I172" s="16"/>
      <c r="J172" s="16"/>
      <c r="K172" s="16"/>
      <c r="L172" s="16"/>
      <c r="M172" s="16"/>
      <c r="N172" s="16"/>
      <c r="O172" s="16"/>
      <c r="P172" s="16"/>
    </row>
    <row r="173" spans="1:16" s="17" customFormat="1" x14ac:dyDescent="0.2">
      <c r="A173" s="409"/>
      <c r="B173" s="408"/>
      <c r="C173" s="853"/>
      <c r="D173" s="853"/>
      <c r="E173" s="339"/>
      <c r="F173" s="339"/>
      <c r="G173" s="16"/>
      <c r="H173" s="16"/>
      <c r="I173" s="16"/>
      <c r="J173" s="16"/>
      <c r="K173" s="16"/>
      <c r="L173" s="16"/>
      <c r="M173" s="16"/>
      <c r="N173" s="16"/>
      <c r="O173" s="16"/>
      <c r="P173" s="16"/>
    </row>
    <row r="174" spans="1:16" s="17" customFormat="1" x14ac:dyDescent="0.2">
      <c r="A174" s="409"/>
      <c r="B174" s="408"/>
      <c r="C174" s="853"/>
      <c r="D174" s="853"/>
      <c r="E174" s="339"/>
      <c r="F174" s="339"/>
      <c r="G174" s="16"/>
      <c r="H174" s="16"/>
      <c r="I174" s="16"/>
      <c r="J174" s="16"/>
      <c r="K174" s="16"/>
      <c r="L174" s="16"/>
      <c r="M174" s="16"/>
      <c r="N174" s="16"/>
      <c r="O174" s="16"/>
      <c r="P174" s="16"/>
    </row>
    <row r="175" spans="1:16" s="17" customFormat="1" x14ac:dyDescent="0.2">
      <c r="A175" s="409"/>
      <c r="B175" s="408"/>
      <c r="C175" s="853"/>
      <c r="D175" s="853"/>
      <c r="E175" s="339"/>
      <c r="F175" s="339"/>
      <c r="G175" s="16"/>
      <c r="H175" s="16"/>
      <c r="I175" s="16"/>
      <c r="J175" s="16"/>
      <c r="K175" s="16"/>
      <c r="L175" s="16"/>
      <c r="M175" s="16"/>
      <c r="N175" s="16"/>
      <c r="O175" s="16"/>
      <c r="P175" s="16"/>
    </row>
    <row r="176" spans="1:16" s="17" customFormat="1" x14ac:dyDescent="0.2">
      <c r="A176" s="409"/>
      <c r="B176" s="408"/>
      <c r="C176" s="853"/>
      <c r="D176" s="853"/>
      <c r="E176" s="339"/>
      <c r="F176" s="339"/>
      <c r="G176" s="16"/>
      <c r="H176" s="16"/>
      <c r="I176" s="16"/>
      <c r="J176" s="16"/>
      <c r="K176" s="16"/>
      <c r="L176" s="16"/>
      <c r="M176" s="16"/>
      <c r="N176" s="16"/>
      <c r="O176" s="16"/>
      <c r="P176" s="16"/>
    </row>
    <row r="177" spans="1:16" s="17" customFormat="1" x14ac:dyDescent="0.2">
      <c r="A177" s="409"/>
      <c r="B177" s="408"/>
      <c r="C177" s="853"/>
      <c r="D177" s="853"/>
      <c r="E177" s="339"/>
      <c r="F177" s="339"/>
      <c r="G177" s="16"/>
      <c r="H177" s="16"/>
      <c r="I177" s="16"/>
      <c r="J177" s="16"/>
      <c r="K177" s="16"/>
      <c r="L177" s="16"/>
      <c r="M177" s="16"/>
      <c r="N177" s="16"/>
      <c r="O177" s="16"/>
      <c r="P177" s="16"/>
    </row>
    <row r="178" spans="1:16" s="17" customFormat="1" x14ac:dyDescent="0.2">
      <c r="A178" s="409"/>
      <c r="B178" s="408"/>
      <c r="C178" s="853"/>
      <c r="D178" s="853"/>
      <c r="E178" s="339"/>
      <c r="F178" s="339"/>
      <c r="G178" s="16"/>
      <c r="H178" s="16"/>
      <c r="I178" s="16"/>
      <c r="J178" s="16"/>
      <c r="K178" s="16"/>
      <c r="L178" s="16"/>
      <c r="M178" s="16"/>
      <c r="N178" s="16"/>
      <c r="O178" s="16"/>
      <c r="P178" s="16"/>
    </row>
    <row r="179" spans="1:16" s="17" customFormat="1" x14ac:dyDescent="0.2">
      <c r="A179" s="409"/>
      <c r="B179" s="408"/>
      <c r="C179" s="853"/>
      <c r="D179" s="853"/>
      <c r="E179" s="339"/>
      <c r="F179" s="339"/>
      <c r="G179" s="16"/>
      <c r="H179" s="16"/>
      <c r="I179" s="16"/>
      <c r="J179" s="16"/>
      <c r="K179" s="16"/>
      <c r="L179" s="16"/>
      <c r="M179" s="16"/>
      <c r="N179" s="16"/>
      <c r="O179" s="16"/>
      <c r="P179" s="16"/>
    </row>
    <row r="180" spans="1:16" s="17" customFormat="1" x14ac:dyDescent="0.2">
      <c r="A180" s="409"/>
      <c r="B180" s="408"/>
      <c r="C180" s="853"/>
      <c r="D180" s="853"/>
      <c r="E180" s="339"/>
      <c r="F180" s="339"/>
      <c r="G180" s="16"/>
      <c r="H180" s="16"/>
      <c r="I180" s="16"/>
      <c r="J180" s="16"/>
      <c r="K180" s="16"/>
      <c r="L180" s="16"/>
      <c r="M180" s="16"/>
      <c r="N180" s="16"/>
      <c r="O180" s="16"/>
      <c r="P180" s="16"/>
    </row>
    <row r="181" spans="1:16" s="17" customFormat="1" x14ac:dyDescent="0.2">
      <c r="A181" s="409"/>
      <c r="B181" s="408"/>
      <c r="C181" s="853"/>
      <c r="D181" s="853"/>
      <c r="E181" s="339"/>
      <c r="F181" s="339"/>
      <c r="G181" s="16"/>
      <c r="H181" s="16"/>
      <c r="I181" s="16"/>
      <c r="J181" s="16"/>
      <c r="K181" s="16"/>
      <c r="L181" s="16"/>
      <c r="M181" s="16"/>
      <c r="N181" s="16"/>
      <c r="O181" s="16"/>
      <c r="P181" s="16"/>
    </row>
    <row r="182" spans="1:16" s="17" customFormat="1" x14ac:dyDescent="0.2">
      <c r="A182" s="409"/>
      <c r="B182" s="408"/>
      <c r="C182" s="853"/>
      <c r="D182" s="853"/>
      <c r="E182" s="339"/>
      <c r="F182" s="339"/>
      <c r="G182" s="16"/>
      <c r="H182" s="16"/>
      <c r="I182" s="16"/>
      <c r="J182" s="16"/>
      <c r="K182" s="16"/>
      <c r="L182" s="16"/>
      <c r="M182" s="16"/>
      <c r="N182" s="16"/>
      <c r="O182" s="16"/>
      <c r="P182" s="16"/>
    </row>
    <row r="183" spans="1:16" s="17" customFormat="1" x14ac:dyDescent="0.2">
      <c r="A183" s="409"/>
      <c r="B183" s="408"/>
      <c r="C183" s="853"/>
      <c r="D183" s="853"/>
      <c r="E183" s="339"/>
      <c r="F183" s="339"/>
      <c r="G183" s="16"/>
      <c r="H183" s="16"/>
      <c r="I183" s="16"/>
      <c r="J183" s="16"/>
      <c r="K183" s="16"/>
      <c r="L183" s="16"/>
      <c r="M183" s="16"/>
      <c r="N183" s="16"/>
      <c r="O183" s="16"/>
      <c r="P183" s="16"/>
    </row>
    <row r="184" spans="1:16" s="17" customFormat="1" x14ac:dyDescent="0.2">
      <c r="A184" s="409"/>
      <c r="B184" s="408"/>
      <c r="C184" s="853"/>
      <c r="D184" s="853"/>
      <c r="E184" s="339"/>
      <c r="F184" s="339"/>
      <c r="G184" s="16"/>
      <c r="H184" s="16"/>
      <c r="I184" s="16"/>
      <c r="J184" s="16"/>
      <c r="K184" s="16"/>
      <c r="L184" s="16"/>
      <c r="M184" s="16"/>
      <c r="N184" s="16"/>
      <c r="O184" s="16"/>
      <c r="P184" s="16"/>
    </row>
    <row r="185" spans="1:16" s="17" customFormat="1" x14ac:dyDescent="0.2">
      <c r="A185" s="409"/>
      <c r="B185" s="408"/>
      <c r="C185" s="853"/>
      <c r="D185" s="853"/>
      <c r="E185" s="339"/>
      <c r="F185" s="339"/>
      <c r="G185" s="16"/>
      <c r="H185" s="16"/>
      <c r="I185" s="16"/>
      <c r="J185" s="16"/>
      <c r="K185" s="16"/>
      <c r="L185" s="16"/>
      <c r="M185" s="16"/>
      <c r="N185" s="16"/>
      <c r="O185" s="16"/>
      <c r="P185" s="16"/>
    </row>
    <row r="186" spans="1:16" s="17" customFormat="1" x14ac:dyDescent="0.2">
      <c r="A186" s="409"/>
      <c r="B186" s="408"/>
      <c r="C186" s="853"/>
      <c r="D186" s="853"/>
      <c r="E186" s="339"/>
      <c r="F186" s="339"/>
      <c r="G186" s="16"/>
      <c r="H186" s="16"/>
      <c r="I186" s="16"/>
      <c r="J186" s="16"/>
      <c r="K186" s="16"/>
      <c r="L186" s="16"/>
      <c r="M186" s="16"/>
      <c r="N186" s="16"/>
      <c r="O186" s="16"/>
      <c r="P186" s="16"/>
    </row>
    <row r="187" spans="1:16" s="17" customFormat="1" x14ac:dyDescent="0.2">
      <c r="A187" s="409"/>
      <c r="B187" s="408"/>
      <c r="C187" s="853"/>
      <c r="D187" s="853"/>
      <c r="E187" s="339"/>
      <c r="F187" s="339"/>
      <c r="G187" s="16"/>
      <c r="H187" s="16"/>
      <c r="I187" s="16"/>
      <c r="J187" s="16"/>
      <c r="K187" s="16"/>
      <c r="L187" s="16"/>
      <c r="M187" s="16"/>
      <c r="N187" s="16"/>
      <c r="O187" s="16"/>
      <c r="P187" s="16"/>
    </row>
    <row r="188" spans="1:16" s="17" customFormat="1" x14ac:dyDescent="0.2">
      <c r="A188" s="409"/>
      <c r="B188" s="408"/>
      <c r="C188" s="853"/>
      <c r="D188" s="853"/>
      <c r="E188" s="339"/>
      <c r="F188" s="339"/>
      <c r="G188" s="16"/>
      <c r="H188" s="16"/>
      <c r="I188" s="16"/>
      <c r="J188" s="16"/>
      <c r="K188" s="16"/>
      <c r="L188" s="16"/>
      <c r="M188" s="16"/>
      <c r="N188" s="16"/>
      <c r="O188" s="16"/>
      <c r="P188" s="16"/>
    </row>
    <row r="189" spans="1:16" s="17" customFormat="1" x14ac:dyDescent="0.2">
      <c r="A189" s="409"/>
      <c r="B189" s="408"/>
      <c r="C189" s="853"/>
      <c r="D189" s="853"/>
      <c r="E189" s="339"/>
      <c r="F189" s="339"/>
      <c r="G189" s="16"/>
      <c r="H189" s="16"/>
      <c r="I189" s="16"/>
      <c r="J189" s="16"/>
      <c r="K189" s="16"/>
      <c r="L189" s="16"/>
      <c r="M189" s="16"/>
      <c r="N189" s="16"/>
      <c r="O189" s="16"/>
      <c r="P189" s="16"/>
    </row>
    <row r="190" spans="1:16" s="17" customFormat="1" x14ac:dyDescent="0.2">
      <c r="A190" s="409"/>
      <c r="B190" s="408"/>
      <c r="C190" s="853"/>
      <c r="D190" s="853"/>
      <c r="E190" s="339"/>
      <c r="F190" s="339"/>
      <c r="G190" s="16"/>
      <c r="H190" s="16"/>
      <c r="I190" s="16"/>
      <c r="J190" s="16"/>
      <c r="K190" s="16"/>
      <c r="L190" s="16"/>
      <c r="M190" s="16"/>
      <c r="N190" s="16"/>
      <c r="O190" s="16"/>
      <c r="P190" s="16"/>
    </row>
    <row r="191" spans="1:16" s="17" customFormat="1" x14ac:dyDescent="0.2">
      <c r="A191" s="409"/>
      <c r="B191" s="408"/>
      <c r="C191" s="853"/>
      <c r="D191" s="853"/>
      <c r="E191" s="339"/>
      <c r="F191" s="339"/>
      <c r="G191" s="16"/>
      <c r="H191" s="16"/>
      <c r="I191" s="16"/>
      <c r="J191" s="16"/>
      <c r="K191" s="16"/>
      <c r="L191" s="16"/>
      <c r="M191" s="16"/>
      <c r="N191" s="16"/>
      <c r="O191" s="16"/>
      <c r="P191" s="16"/>
    </row>
    <row r="192" spans="1:16" s="17" customFormat="1" x14ac:dyDescent="0.2">
      <c r="A192" s="409"/>
      <c r="B192" s="408"/>
      <c r="C192" s="853"/>
      <c r="D192" s="853"/>
      <c r="E192" s="339"/>
      <c r="F192" s="339"/>
      <c r="G192" s="16"/>
      <c r="H192" s="16"/>
      <c r="I192" s="16"/>
      <c r="J192" s="16"/>
      <c r="K192" s="16"/>
      <c r="L192" s="16"/>
      <c r="M192" s="16"/>
      <c r="N192" s="16"/>
      <c r="O192" s="16"/>
      <c r="P192" s="16"/>
    </row>
    <row r="193" spans="1:16" s="17" customFormat="1" x14ac:dyDescent="0.2">
      <c r="A193" s="409"/>
      <c r="B193" s="408"/>
      <c r="C193" s="853"/>
      <c r="D193" s="853"/>
      <c r="E193" s="339"/>
      <c r="F193" s="339"/>
      <c r="G193" s="16"/>
      <c r="H193" s="16"/>
      <c r="I193" s="16"/>
      <c r="J193" s="16"/>
      <c r="K193" s="16"/>
      <c r="L193" s="16"/>
      <c r="M193" s="16"/>
      <c r="N193" s="16"/>
      <c r="O193" s="16"/>
      <c r="P193" s="16"/>
    </row>
    <row r="194" spans="1:16" s="17" customFormat="1" x14ac:dyDescent="0.2">
      <c r="A194" s="409"/>
      <c r="B194" s="408"/>
      <c r="C194" s="853"/>
      <c r="D194" s="853"/>
      <c r="E194" s="339"/>
      <c r="F194" s="339"/>
      <c r="G194" s="16"/>
      <c r="H194" s="16"/>
      <c r="I194" s="16"/>
      <c r="J194" s="16"/>
      <c r="K194" s="16"/>
      <c r="L194" s="16"/>
      <c r="M194" s="16"/>
      <c r="N194" s="16"/>
      <c r="O194" s="16"/>
      <c r="P194" s="16"/>
    </row>
    <row r="195" spans="1:16" s="17" customFormat="1" x14ac:dyDescent="0.2">
      <c r="A195" s="409"/>
      <c r="B195" s="408"/>
      <c r="C195" s="853"/>
      <c r="D195" s="853"/>
      <c r="E195" s="339"/>
      <c r="F195" s="339"/>
      <c r="G195" s="16"/>
      <c r="H195" s="16"/>
      <c r="I195" s="16"/>
      <c r="J195" s="16"/>
      <c r="K195" s="16"/>
      <c r="L195" s="16"/>
      <c r="M195" s="16"/>
      <c r="N195" s="16"/>
      <c r="O195" s="16"/>
      <c r="P195" s="16"/>
    </row>
    <row r="196" spans="1:16" s="17" customFormat="1" x14ac:dyDescent="0.2">
      <c r="A196" s="409"/>
      <c r="B196" s="408"/>
      <c r="C196" s="853"/>
      <c r="D196" s="853"/>
      <c r="E196" s="339"/>
      <c r="F196" s="339"/>
      <c r="G196" s="16"/>
      <c r="H196" s="16"/>
      <c r="I196" s="16"/>
      <c r="J196" s="16"/>
      <c r="K196" s="16"/>
      <c r="L196" s="16"/>
      <c r="M196" s="16"/>
      <c r="N196" s="16"/>
      <c r="O196" s="16"/>
      <c r="P196" s="16"/>
    </row>
    <row r="197" spans="1:16" s="17" customFormat="1" x14ac:dyDescent="0.2">
      <c r="A197" s="409"/>
      <c r="B197" s="408"/>
      <c r="C197" s="853"/>
      <c r="D197" s="853"/>
      <c r="E197" s="339"/>
      <c r="F197" s="339"/>
      <c r="G197" s="16"/>
      <c r="H197" s="16"/>
      <c r="I197" s="16"/>
      <c r="J197" s="16"/>
      <c r="K197" s="16"/>
      <c r="L197" s="16"/>
      <c r="M197" s="16"/>
      <c r="N197" s="16"/>
      <c r="O197" s="16"/>
      <c r="P197" s="16"/>
    </row>
    <row r="198" spans="1:16" s="17" customFormat="1" x14ac:dyDescent="0.2">
      <c r="A198" s="409"/>
      <c r="B198" s="408"/>
      <c r="C198" s="853"/>
      <c r="D198" s="853"/>
      <c r="E198" s="339"/>
      <c r="F198" s="339"/>
      <c r="G198" s="16"/>
      <c r="H198" s="16"/>
      <c r="I198" s="16"/>
      <c r="J198" s="16"/>
      <c r="K198" s="16"/>
      <c r="L198" s="16"/>
      <c r="M198" s="16"/>
      <c r="N198" s="16"/>
      <c r="O198" s="16"/>
      <c r="P198" s="16"/>
    </row>
    <row r="199" spans="1:16" s="17" customFormat="1" x14ac:dyDescent="0.2">
      <c r="A199" s="409"/>
      <c r="B199" s="408"/>
      <c r="C199" s="853"/>
      <c r="D199" s="853"/>
      <c r="E199" s="339"/>
      <c r="F199" s="339"/>
      <c r="G199" s="16"/>
      <c r="H199" s="16"/>
      <c r="I199" s="16"/>
      <c r="J199" s="16"/>
      <c r="K199" s="16"/>
      <c r="L199" s="16"/>
      <c r="M199" s="16"/>
      <c r="N199" s="16"/>
      <c r="O199" s="16"/>
      <c r="P199" s="16"/>
    </row>
    <row r="200" spans="1:16" s="17" customFormat="1" x14ac:dyDescent="0.2">
      <c r="A200" s="409"/>
      <c r="B200" s="408"/>
      <c r="C200" s="853"/>
      <c r="D200" s="853"/>
      <c r="E200" s="339"/>
      <c r="F200" s="339"/>
      <c r="G200" s="16"/>
      <c r="H200" s="16"/>
      <c r="I200" s="16"/>
      <c r="J200" s="16"/>
      <c r="K200" s="16"/>
      <c r="L200" s="16"/>
      <c r="M200" s="16"/>
      <c r="N200" s="16"/>
      <c r="O200" s="16"/>
      <c r="P200" s="16"/>
    </row>
    <row r="201" spans="1:16" s="17" customFormat="1" x14ac:dyDescent="0.2">
      <c r="A201" s="409"/>
      <c r="B201" s="408"/>
      <c r="C201" s="853"/>
      <c r="D201" s="853"/>
      <c r="E201" s="339"/>
      <c r="F201" s="339"/>
      <c r="G201" s="16"/>
      <c r="H201" s="16"/>
      <c r="I201" s="16"/>
      <c r="J201" s="16"/>
      <c r="K201" s="16"/>
      <c r="L201" s="16"/>
      <c r="M201" s="16"/>
      <c r="N201" s="16"/>
      <c r="O201" s="16"/>
      <c r="P201" s="16"/>
    </row>
    <row r="202" spans="1:16" s="17" customFormat="1" x14ac:dyDescent="0.2">
      <c r="A202" s="409"/>
      <c r="B202" s="408"/>
      <c r="C202" s="853"/>
      <c r="D202" s="853"/>
      <c r="E202" s="339"/>
      <c r="F202" s="339"/>
      <c r="G202" s="16"/>
      <c r="H202" s="16"/>
      <c r="I202" s="16"/>
      <c r="J202" s="16"/>
      <c r="K202" s="16"/>
      <c r="L202" s="16"/>
      <c r="M202" s="16"/>
      <c r="N202" s="16"/>
      <c r="O202" s="16"/>
      <c r="P202" s="16"/>
    </row>
    <row r="203" spans="1:16" s="17" customFormat="1" x14ac:dyDescent="0.2">
      <c r="A203" s="409"/>
      <c r="B203" s="408"/>
      <c r="C203" s="853"/>
      <c r="D203" s="853"/>
      <c r="E203" s="339"/>
      <c r="F203" s="339"/>
      <c r="G203" s="16"/>
      <c r="H203" s="16"/>
      <c r="I203" s="16"/>
      <c r="J203" s="16"/>
      <c r="K203" s="16"/>
      <c r="L203" s="16"/>
      <c r="M203" s="16"/>
      <c r="N203" s="16"/>
      <c r="O203" s="16"/>
      <c r="P203" s="16"/>
    </row>
    <row r="204" spans="1:16" s="17" customFormat="1" x14ac:dyDescent="0.2">
      <c r="A204" s="409"/>
      <c r="B204" s="408"/>
      <c r="C204" s="853"/>
      <c r="D204" s="853"/>
      <c r="E204" s="339"/>
      <c r="F204" s="339"/>
      <c r="G204" s="16"/>
      <c r="H204" s="16"/>
      <c r="I204" s="16"/>
      <c r="J204" s="16"/>
      <c r="K204" s="16"/>
      <c r="L204" s="16"/>
      <c r="M204" s="16"/>
      <c r="N204" s="16"/>
      <c r="O204" s="16"/>
      <c r="P204" s="16"/>
    </row>
    <row r="205" spans="1:16" s="17" customFormat="1" x14ac:dyDescent="0.2">
      <c r="A205" s="409"/>
      <c r="B205" s="408"/>
      <c r="C205" s="853"/>
      <c r="D205" s="853"/>
      <c r="E205" s="339"/>
      <c r="F205" s="339"/>
      <c r="G205" s="16"/>
      <c r="H205" s="16"/>
      <c r="I205" s="16"/>
      <c r="J205" s="16"/>
      <c r="K205" s="16"/>
      <c r="L205" s="16"/>
      <c r="M205" s="16"/>
      <c r="N205" s="16"/>
      <c r="O205" s="16"/>
      <c r="P205" s="16"/>
    </row>
    <row r="206" spans="1:16" s="17" customFormat="1" x14ac:dyDescent="0.2">
      <c r="A206" s="409"/>
      <c r="B206" s="408"/>
      <c r="C206" s="853"/>
      <c r="D206" s="853"/>
      <c r="E206" s="339"/>
      <c r="F206" s="339"/>
      <c r="G206" s="16"/>
      <c r="H206" s="16"/>
      <c r="I206" s="16"/>
      <c r="J206" s="16"/>
      <c r="K206" s="16"/>
      <c r="L206" s="16"/>
      <c r="M206" s="16"/>
      <c r="N206" s="16"/>
      <c r="O206" s="16"/>
      <c r="P206" s="16"/>
    </row>
    <row r="207" spans="1:16" s="17" customFormat="1" x14ac:dyDescent="0.2">
      <c r="A207" s="409"/>
      <c r="B207" s="408"/>
      <c r="C207" s="853"/>
      <c r="D207" s="853"/>
      <c r="E207" s="339"/>
      <c r="F207" s="339"/>
      <c r="G207" s="16"/>
      <c r="H207" s="16"/>
      <c r="I207" s="16"/>
      <c r="J207" s="16"/>
      <c r="K207" s="16"/>
      <c r="L207" s="16"/>
      <c r="M207" s="16"/>
      <c r="N207" s="16"/>
      <c r="O207" s="16"/>
      <c r="P207" s="16"/>
    </row>
    <row r="208" spans="1:16" s="17" customFormat="1" x14ac:dyDescent="0.2">
      <c r="A208" s="409"/>
      <c r="B208" s="408"/>
      <c r="C208" s="853"/>
      <c r="D208" s="853"/>
      <c r="E208" s="339"/>
      <c r="F208" s="339"/>
      <c r="G208" s="16"/>
      <c r="H208" s="16"/>
      <c r="I208" s="16"/>
      <c r="J208" s="16"/>
      <c r="K208" s="16"/>
      <c r="L208" s="16"/>
      <c r="M208" s="16"/>
      <c r="N208" s="16"/>
      <c r="O208" s="16"/>
      <c r="P208" s="16"/>
    </row>
    <row r="209" spans="1:16" s="17" customFormat="1" x14ac:dyDescent="0.2">
      <c r="A209" s="409"/>
      <c r="B209" s="408"/>
      <c r="C209" s="853"/>
      <c r="D209" s="853"/>
      <c r="E209" s="339"/>
      <c r="F209" s="339"/>
      <c r="G209" s="16"/>
      <c r="H209" s="16"/>
      <c r="I209" s="16"/>
      <c r="J209" s="16"/>
      <c r="K209" s="16"/>
      <c r="L209" s="16"/>
      <c r="M209" s="16"/>
      <c r="N209" s="16"/>
      <c r="O209" s="16"/>
      <c r="P209" s="16"/>
    </row>
    <row r="210" spans="1:16" s="17" customFormat="1" x14ac:dyDescent="0.2">
      <c r="A210" s="409"/>
      <c r="B210" s="408"/>
      <c r="C210" s="853"/>
      <c r="D210" s="853"/>
      <c r="E210" s="339"/>
      <c r="F210" s="339"/>
      <c r="G210" s="16"/>
      <c r="H210" s="16"/>
      <c r="I210" s="16"/>
      <c r="J210" s="16"/>
      <c r="K210" s="16"/>
      <c r="L210" s="16"/>
      <c r="M210" s="16"/>
      <c r="N210" s="16"/>
      <c r="O210" s="16"/>
      <c r="P210" s="16"/>
    </row>
    <row r="211" spans="1:16" s="17" customFormat="1" x14ac:dyDescent="0.2">
      <c r="A211" s="409"/>
      <c r="B211" s="408"/>
      <c r="C211" s="853"/>
      <c r="D211" s="853"/>
      <c r="E211" s="339"/>
      <c r="F211" s="339"/>
      <c r="G211" s="16"/>
      <c r="H211" s="16"/>
      <c r="I211" s="16"/>
      <c r="J211" s="16"/>
      <c r="K211" s="16"/>
      <c r="L211" s="16"/>
      <c r="M211" s="16"/>
      <c r="N211" s="16"/>
      <c r="O211" s="16"/>
      <c r="P211" s="16"/>
    </row>
    <row r="212" spans="1:16" s="17" customFormat="1" x14ac:dyDescent="0.2">
      <c r="A212" s="409"/>
      <c r="B212" s="408"/>
      <c r="C212" s="853"/>
      <c r="D212" s="853"/>
      <c r="E212" s="339"/>
      <c r="F212" s="339"/>
      <c r="G212" s="16"/>
      <c r="H212" s="16"/>
      <c r="I212" s="16"/>
      <c r="J212" s="16"/>
      <c r="K212" s="16"/>
      <c r="L212" s="16"/>
      <c r="M212" s="16"/>
      <c r="N212" s="16"/>
      <c r="O212" s="16"/>
      <c r="P212" s="16"/>
    </row>
    <row r="213" spans="1:16" s="17" customFormat="1" x14ac:dyDescent="0.2">
      <c r="A213" s="409"/>
      <c r="B213" s="408"/>
      <c r="C213" s="853"/>
      <c r="D213" s="853"/>
      <c r="E213" s="339"/>
      <c r="F213" s="339"/>
      <c r="G213" s="16"/>
      <c r="H213" s="16"/>
      <c r="I213" s="16"/>
      <c r="J213" s="16"/>
      <c r="K213" s="16"/>
      <c r="L213" s="16"/>
      <c r="M213" s="16"/>
      <c r="N213" s="16"/>
      <c r="O213" s="16"/>
      <c r="P213" s="16"/>
    </row>
    <row r="214" spans="1:16" s="17" customFormat="1" x14ac:dyDescent="0.2">
      <c r="A214" s="409"/>
      <c r="B214" s="408"/>
      <c r="C214" s="853"/>
      <c r="D214" s="853"/>
      <c r="E214" s="339"/>
      <c r="F214" s="339"/>
      <c r="G214" s="16"/>
      <c r="H214" s="16"/>
      <c r="I214" s="16"/>
      <c r="J214" s="16"/>
      <c r="K214" s="16"/>
      <c r="L214" s="16"/>
      <c r="M214" s="16"/>
      <c r="N214" s="16"/>
      <c r="O214" s="16"/>
      <c r="P214" s="16"/>
    </row>
    <row r="215" spans="1:16" s="17" customFormat="1" x14ac:dyDescent="0.2">
      <c r="A215" s="409"/>
      <c r="B215" s="408"/>
      <c r="C215" s="853"/>
      <c r="D215" s="853"/>
      <c r="E215" s="339"/>
      <c r="F215" s="339"/>
      <c r="G215" s="16"/>
      <c r="H215" s="16"/>
      <c r="I215" s="16"/>
      <c r="J215" s="16"/>
      <c r="K215" s="16"/>
      <c r="L215" s="16"/>
      <c r="M215" s="16"/>
      <c r="N215" s="16"/>
      <c r="O215" s="16"/>
      <c r="P215" s="16"/>
    </row>
    <row r="216" spans="1:16" s="17" customFormat="1" x14ac:dyDescent="0.2">
      <c r="A216" s="409"/>
      <c r="B216" s="408"/>
      <c r="C216" s="853"/>
      <c r="D216" s="853"/>
      <c r="E216" s="339"/>
      <c r="F216" s="339"/>
      <c r="G216" s="16"/>
      <c r="H216" s="16"/>
      <c r="I216" s="16"/>
      <c r="J216" s="16"/>
      <c r="K216" s="16"/>
      <c r="L216" s="16"/>
      <c r="M216" s="16"/>
      <c r="N216" s="16"/>
      <c r="O216" s="16"/>
      <c r="P216" s="16"/>
    </row>
    <row r="217" spans="1:16" s="17" customFormat="1" x14ac:dyDescent="0.2">
      <c r="A217" s="409"/>
      <c r="B217" s="408"/>
      <c r="C217" s="853"/>
      <c r="D217" s="853"/>
      <c r="E217" s="339"/>
      <c r="F217" s="339"/>
      <c r="G217" s="16"/>
      <c r="H217" s="16"/>
      <c r="I217" s="16"/>
      <c r="J217" s="16"/>
      <c r="K217" s="16"/>
      <c r="L217" s="16"/>
      <c r="M217" s="16"/>
      <c r="N217" s="16"/>
      <c r="O217" s="16"/>
      <c r="P217" s="16"/>
    </row>
    <row r="218" spans="1:16" s="17" customFormat="1" x14ac:dyDescent="0.2">
      <c r="A218" s="409"/>
      <c r="B218" s="408"/>
      <c r="C218" s="853"/>
      <c r="D218" s="853"/>
      <c r="E218" s="339"/>
      <c r="F218" s="339"/>
      <c r="G218" s="16"/>
      <c r="H218" s="16"/>
      <c r="I218" s="16"/>
      <c r="J218" s="16"/>
      <c r="K218" s="16"/>
      <c r="L218" s="16"/>
      <c r="M218" s="16"/>
      <c r="N218" s="16"/>
      <c r="O218" s="16"/>
      <c r="P218" s="16"/>
    </row>
    <row r="219" spans="1:16" s="17" customFormat="1" x14ac:dyDescent="0.2">
      <c r="A219" s="409"/>
      <c r="B219" s="408"/>
      <c r="C219" s="853"/>
      <c r="D219" s="853"/>
      <c r="E219" s="339"/>
      <c r="F219" s="339"/>
      <c r="G219" s="16"/>
      <c r="H219" s="16"/>
      <c r="I219" s="16"/>
      <c r="J219" s="16"/>
      <c r="K219" s="16"/>
      <c r="L219" s="16"/>
      <c r="M219" s="16"/>
      <c r="N219" s="16"/>
      <c r="O219" s="16"/>
      <c r="P219" s="16"/>
    </row>
    <row r="220" spans="1:16" s="17" customFormat="1" x14ac:dyDescent="0.2">
      <c r="A220" s="409"/>
      <c r="B220" s="408"/>
      <c r="C220" s="853"/>
      <c r="D220" s="853"/>
      <c r="E220" s="339"/>
      <c r="F220" s="339"/>
      <c r="G220" s="16"/>
      <c r="H220" s="16"/>
      <c r="I220" s="16"/>
      <c r="J220" s="16"/>
      <c r="K220" s="16"/>
      <c r="L220" s="16"/>
      <c r="M220" s="16"/>
      <c r="N220" s="16"/>
      <c r="O220" s="16"/>
      <c r="P220" s="16"/>
    </row>
    <row r="221" spans="1:16" s="17" customFormat="1" x14ac:dyDescent="0.2">
      <c r="A221" s="409"/>
      <c r="B221" s="408"/>
      <c r="C221" s="853"/>
      <c r="D221" s="853"/>
      <c r="E221" s="339"/>
      <c r="F221" s="339"/>
      <c r="G221" s="16"/>
      <c r="H221" s="16"/>
      <c r="I221" s="16"/>
      <c r="J221" s="16"/>
      <c r="K221" s="16"/>
      <c r="L221" s="16"/>
      <c r="M221" s="16"/>
      <c r="N221" s="16"/>
      <c r="O221" s="16"/>
      <c r="P221" s="16"/>
    </row>
    <row r="222" spans="1:16" s="17" customFormat="1" x14ac:dyDescent="0.2">
      <c r="A222" s="409"/>
      <c r="B222" s="408"/>
      <c r="C222" s="853"/>
      <c r="D222" s="853"/>
      <c r="E222" s="339"/>
      <c r="F222" s="339"/>
      <c r="G222" s="16"/>
      <c r="H222" s="16"/>
      <c r="I222" s="16"/>
      <c r="J222" s="16"/>
      <c r="K222" s="16"/>
      <c r="L222" s="16"/>
      <c r="M222" s="16"/>
      <c r="N222" s="16"/>
      <c r="O222" s="16"/>
      <c r="P222" s="16"/>
    </row>
    <row r="223" spans="1:16" s="17" customFormat="1" x14ac:dyDescent="0.2">
      <c r="A223" s="409"/>
      <c r="B223" s="408"/>
      <c r="C223" s="853"/>
      <c r="D223" s="853"/>
      <c r="E223" s="339"/>
      <c r="F223" s="339"/>
      <c r="G223" s="16"/>
      <c r="H223" s="16"/>
      <c r="I223" s="16"/>
      <c r="J223" s="16"/>
      <c r="K223" s="16"/>
      <c r="L223" s="16"/>
      <c r="M223" s="16"/>
      <c r="N223" s="16"/>
      <c r="O223" s="16"/>
      <c r="P223" s="16"/>
    </row>
    <row r="224" spans="1:16" s="17" customFormat="1" x14ac:dyDescent="0.2">
      <c r="A224" s="409"/>
      <c r="B224" s="408"/>
      <c r="C224" s="853"/>
      <c r="D224" s="853"/>
      <c r="E224" s="339"/>
      <c r="F224" s="339"/>
      <c r="G224" s="16"/>
      <c r="H224" s="16"/>
      <c r="I224" s="16"/>
      <c r="J224" s="16"/>
      <c r="K224" s="16"/>
      <c r="L224" s="16"/>
      <c r="M224" s="16"/>
      <c r="N224" s="16"/>
      <c r="O224" s="16"/>
      <c r="P224" s="16"/>
    </row>
    <row r="225" spans="1:16" s="17" customFormat="1" x14ac:dyDescent="0.2">
      <c r="A225" s="409"/>
      <c r="B225" s="408"/>
      <c r="C225" s="853"/>
      <c r="D225" s="853"/>
      <c r="E225" s="339"/>
      <c r="F225" s="339"/>
      <c r="G225" s="16"/>
      <c r="H225" s="16"/>
      <c r="I225" s="16"/>
      <c r="J225" s="16"/>
      <c r="K225" s="16"/>
      <c r="L225" s="16"/>
      <c r="M225" s="16"/>
      <c r="N225" s="16"/>
      <c r="O225" s="16"/>
      <c r="P225" s="16"/>
    </row>
    <row r="226" spans="1:16" s="17" customFormat="1" x14ac:dyDescent="0.2">
      <c r="A226" s="409"/>
      <c r="B226" s="408"/>
      <c r="C226" s="853"/>
      <c r="D226" s="853"/>
      <c r="E226" s="339"/>
      <c r="F226" s="339"/>
      <c r="G226" s="16"/>
      <c r="H226" s="16"/>
      <c r="I226" s="16"/>
      <c r="J226" s="16"/>
      <c r="K226" s="16"/>
      <c r="L226" s="16"/>
      <c r="M226" s="16"/>
      <c r="N226" s="16"/>
      <c r="O226" s="16"/>
      <c r="P226" s="16"/>
    </row>
    <row r="227" spans="1:16" s="17" customFormat="1" x14ac:dyDescent="0.2">
      <c r="A227" s="409"/>
      <c r="B227" s="408"/>
      <c r="C227" s="853"/>
      <c r="D227" s="853"/>
      <c r="E227" s="339"/>
      <c r="F227" s="339"/>
      <c r="G227" s="16"/>
      <c r="H227" s="16"/>
      <c r="I227" s="16"/>
      <c r="J227" s="16"/>
      <c r="K227" s="16"/>
      <c r="L227" s="16"/>
      <c r="M227" s="16"/>
      <c r="N227" s="16"/>
      <c r="O227" s="16"/>
      <c r="P227" s="16"/>
    </row>
    <row r="228" spans="1:16" s="17" customFormat="1" x14ac:dyDescent="0.2">
      <c r="A228" s="409"/>
      <c r="B228" s="408"/>
      <c r="C228" s="853"/>
      <c r="D228" s="853"/>
      <c r="E228" s="339"/>
      <c r="F228" s="339"/>
      <c r="G228" s="16"/>
      <c r="H228" s="16"/>
      <c r="I228" s="16"/>
      <c r="J228" s="16"/>
      <c r="K228" s="16"/>
      <c r="L228" s="16"/>
      <c r="M228" s="16"/>
      <c r="N228" s="16"/>
      <c r="O228" s="16"/>
      <c r="P228" s="16"/>
    </row>
    <row r="229" spans="1:16" s="17" customFormat="1" x14ac:dyDescent="0.2">
      <c r="A229" s="409"/>
      <c r="B229" s="408"/>
      <c r="C229" s="853"/>
      <c r="D229" s="853"/>
      <c r="E229" s="339"/>
      <c r="F229" s="339"/>
      <c r="G229" s="16"/>
      <c r="H229" s="16"/>
      <c r="I229" s="16"/>
      <c r="J229" s="16"/>
      <c r="K229" s="16"/>
      <c r="L229" s="16"/>
      <c r="M229" s="16"/>
      <c r="N229" s="16"/>
      <c r="O229" s="16"/>
      <c r="P229" s="16"/>
    </row>
    <row r="230" spans="1:16" s="17" customFormat="1" x14ac:dyDescent="0.2">
      <c r="A230" s="409"/>
      <c r="B230" s="408"/>
      <c r="C230" s="853"/>
      <c r="D230" s="853"/>
      <c r="E230" s="339"/>
      <c r="F230" s="339"/>
      <c r="G230" s="16"/>
      <c r="H230" s="16"/>
      <c r="I230" s="16"/>
      <c r="J230" s="16"/>
      <c r="K230" s="16"/>
      <c r="L230" s="16"/>
      <c r="M230" s="16"/>
      <c r="N230" s="16"/>
      <c r="O230" s="16"/>
      <c r="P230" s="16"/>
    </row>
    <row r="231" spans="1:16" s="17" customFormat="1" x14ac:dyDescent="0.2">
      <c r="A231" s="409"/>
      <c r="B231" s="408"/>
      <c r="C231" s="853"/>
      <c r="D231" s="853"/>
      <c r="E231" s="339"/>
      <c r="F231" s="339"/>
      <c r="G231" s="16"/>
      <c r="H231" s="16"/>
      <c r="I231" s="16"/>
      <c r="J231" s="16"/>
      <c r="K231" s="16"/>
      <c r="L231" s="16"/>
      <c r="M231" s="16"/>
      <c r="N231" s="16"/>
      <c r="O231" s="16"/>
      <c r="P231" s="16"/>
    </row>
    <row r="232" spans="1:16" s="17" customFormat="1" x14ac:dyDescent="0.2">
      <c r="A232" s="409"/>
      <c r="B232" s="408"/>
      <c r="C232" s="853"/>
      <c r="D232" s="853"/>
      <c r="E232" s="339"/>
      <c r="F232" s="339"/>
      <c r="G232" s="16"/>
      <c r="H232" s="16"/>
      <c r="I232" s="16"/>
      <c r="J232" s="16"/>
      <c r="K232" s="16"/>
      <c r="L232" s="16"/>
      <c r="M232" s="16"/>
      <c r="N232" s="16"/>
      <c r="O232" s="16"/>
      <c r="P232" s="16"/>
    </row>
    <row r="233" spans="1:16" s="17" customFormat="1" x14ac:dyDescent="0.2">
      <c r="A233" s="409"/>
      <c r="B233" s="408"/>
      <c r="C233" s="853"/>
      <c r="D233" s="853"/>
      <c r="E233" s="339"/>
      <c r="F233" s="339"/>
      <c r="G233" s="16"/>
      <c r="H233" s="16"/>
      <c r="I233" s="16"/>
      <c r="J233" s="16"/>
      <c r="K233" s="16"/>
      <c r="L233" s="16"/>
      <c r="M233" s="16"/>
      <c r="N233" s="16"/>
      <c r="O233" s="16"/>
      <c r="P233" s="16"/>
    </row>
    <row r="234" spans="1:16" s="17" customFormat="1" x14ac:dyDescent="0.2">
      <c r="A234" s="409"/>
      <c r="B234" s="408"/>
      <c r="C234" s="853"/>
      <c r="D234" s="853"/>
      <c r="E234" s="339"/>
      <c r="F234" s="339"/>
      <c r="G234" s="16"/>
      <c r="H234" s="16"/>
      <c r="I234" s="16"/>
      <c r="J234" s="16"/>
      <c r="K234" s="16"/>
      <c r="L234" s="16"/>
      <c r="M234" s="16"/>
      <c r="N234" s="16"/>
      <c r="O234" s="16"/>
      <c r="P234" s="16"/>
    </row>
    <row r="235" spans="1:16" s="17" customFormat="1" x14ac:dyDescent="0.2">
      <c r="A235" s="409"/>
      <c r="B235" s="408"/>
      <c r="C235" s="853"/>
      <c r="D235" s="853"/>
      <c r="E235" s="339"/>
      <c r="F235" s="339"/>
      <c r="G235" s="16"/>
      <c r="H235" s="16"/>
      <c r="I235" s="16"/>
      <c r="J235" s="16"/>
      <c r="K235" s="16"/>
      <c r="L235" s="16"/>
      <c r="M235" s="16"/>
      <c r="N235" s="16"/>
      <c r="O235" s="16"/>
      <c r="P235" s="16"/>
    </row>
    <row r="236" spans="1:16" s="17" customFormat="1" x14ac:dyDescent="0.2">
      <c r="A236" s="409"/>
      <c r="B236" s="408"/>
      <c r="C236" s="853"/>
      <c r="D236" s="853"/>
      <c r="E236" s="339"/>
      <c r="F236" s="339"/>
      <c r="G236" s="16"/>
      <c r="H236" s="16"/>
      <c r="I236" s="16"/>
      <c r="J236" s="16"/>
      <c r="K236" s="16"/>
      <c r="L236" s="16"/>
      <c r="M236" s="16"/>
      <c r="N236" s="16"/>
      <c r="O236" s="16"/>
      <c r="P236" s="16"/>
    </row>
    <row r="237" spans="1:16" s="17" customFormat="1" x14ac:dyDescent="0.2">
      <c r="A237" s="409"/>
      <c r="B237" s="408"/>
      <c r="C237" s="853"/>
      <c r="D237" s="853"/>
      <c r="E237" s="339"/>
      <c r="F237" s="339"/>
      <c r="G237" s="16"/>
      <c r="H237" s="16"/>
      <c r="I237" s="16"/>
      <c r="J237" s="16"/>
      <c r="K237" s="16"/>
      <c r="L237" s="16"/>
      <c r="M237" s="16"/>
      <c r="N237" s="16"/>
      <c r="O237" s="16"/>
      <c r="P237" s="16"/>
    </row>
    <row r="238" spans="1:16" s="17" customFormat="1" x14ac:dyDescent="0.2">
      <c r="A238" s="409"/>
      <c r="B238" s="408"/>
      <c r="C238" s="853"/>
      <c r="D238" s="853"/>
      <c r="E238" s="339"/>
      <c r="F238" s="339"/>
      <c r="G238" s="16"/>
      <c r="H238" s="16"/>
      <c r="I238" s="16"/>
      <c r="J238" s="16"/>
      <c r="K238" s="16"/>
      <c r="L238" s="16"/>
      <c r="M238" s="16"/>
      <c r="N238" s="16"/>
      <c r="O238" s="16"/>
      <c r="P238" s="16"/>
    </row>
    <row r="239" spans="1:16" s="17" customFormat="1" x14ac:dyDescent="0.2">
      <c r="A239" s="409"/>
      <c r="B239" s="408"/>
      <c r="C239" s="853"/>
      <c r="D239" s="853"/>
      <c r="E239" s="339"/>
      <c r="F239" s="339"/>
      <c r="G239" s="16"/>
      <c r="H239" s="16"/>
      <c r="I239" s="16"/>
      <c r="J239" s="16"/>
      <c r="K239" s="16"/>
      <c r="L239" s="16"/>
      <c r="M239" s="16"/>
      <c r="N239" s="16"/>
      <c r="O239" s="16"/>
      <c r="P239" s="16"/>
    </row>
    <row r="240" spans="1:16" s="17" customFormat="1" x14ac:dyDescent="0.2">
      <c r="A240" s="409"/>
      <c r="B240" s="408"/>
      <c r="C240" s="853"/>
      <c r="D240" s="853"/>
      <c r="E240" s="339"/>
      <c r="F240" s="339"/>
      <c r="G240" s="16"/>
      <c r="H240" s="16"/>
      <c r="I240" s="16"/>
      <c r="J240" s="16"/>
      <c r="K240" s="16"/>
      <c r="L240" s="16"/>
      <c r="M240" s="16"/>
      <c r="N240" s="16"/>
      <c r="O240" s="16"/>
      <c r="P240" s="16"/>
    </row>
    <row r="241" spans="1:16" s="17" customFormat="1" x14ac:dyDescent="0.2">
      <c r="A241" s="409"/>
      <c r="B241" s="408"/>
      <c r="C241" s="853"/>
      <c r="D241" s="853"/>
      <c r="E241" s="339"/>
      <c r="F241" s="339"/>
      <c r="G241" s="16"/>
      <c r="H241" s="16"/>
      <c r="I241" s="16"/>
      <c r="J241" s="16"/>
      <c r="K241" s="16"/>
      <c r="L241" s="16"/>
      <c r="M241" s="16"/>
      <c r="N241" s="16"/>
      <c r="O241" s="16"/>
      <c r="P241" s="16"/>
    </row>
    <row r="242" spans="1:16" s="17" customFormat="1" x14ac:dyDescent="0.2">
      <c r="A242" s="409"/>
      <c r="B242" s="408"/>
      <c r="C242" s="853"/>
      <c r="D242" s="853"/>
      <c r="E242" s="339"/>
      <c r="F242" s="339"/>
      <c r="G242" s="16"/>
      <c r="H242" s="16"/>
      <c r="I242" s="16"/>
      <c r="J242" s="16"/>
      <c r="K242" s="16"/>
      <c r="L242" s="16"/>
      <c r="M242" s="16"/>
      <c r="N242" s="16"/>
      <c r="O242" s="16"/>
      <c r="P242" s="16"/>
    </row>
    <row r="243" spans="1:16" s="17" customFormat="1" x14ac:dyDescent="0.2">
      <c r="A243" s="409"/>
      <c r="B243" s="408"/>
      <c r="C243" s="853"/>
      <c r="D243" s="853"/>
      <c r="E243" s="339"/>
      <c r="F243" s="339"/>
      <c r="G243" s="16"/>
      <c r="H243" s="16"/>
      <c r="I243" s="16"/>
      <c r="J243" s="16"/>
      <c r="K243" s="16"/>
      <c r="L243" s="16"/>
      <c r="M243" s="16"/>
      <c r="N243" s="16"/>
      <c r="O243" s="16"/>
      <c r="P243" s="16"/>
    </row>
    <row r="244" spans="1:16" s="17" customFormat="1" x14ac:dyDescent="0.2">
      <c r="A244" s="409"/>
      <c r="B244" s="408"/>
      <c r="C244" s="853"/>
      <c r="D244" s="853"/>
      <c r="E244" s="339"/>
      <c r="F244" s="339"/>
      <c r="G244" s="16"/>
      <c r="H244" s="16"/>
      <c r="I244" s="16"/>
      <c r="J244" s="16"/>
      <c r="K244" s="16"/>
      <c r="L244" s="16"/>
      <c r="M244" s="16"/>
      <c r="N244" s="16"/>
      <c r="O244" s="16"/>
      <c r="P244" s="16"/>
    </row>
    <row r="245" spans="1:16" s="17" customFormat="1" x14ac:dyDescent="0.2">
      <c r="A245" s="409"/>
      <c r="B245" s="408"/>
      <c r="C245" s="853"/>
      <c r="D245" s="853"/>
      <c r="E245" s="339"/>
      <c r="F245" s="339"/>
      <c r="G245" s="16"/>
      <c r="H245" s="16"/>
      <c r="I245" s="16"/>
      <c r="J245" s="16"/>
      <c r="K245" s="16"/>
      <c r="L245" s="16"/>
      <c r="M245" s="16"/>
      <c r="N245" s="16"/>
      <c r="O245" s="16"/>
      <c r="P245" s="16"/>
    </row>
    <row r="246" spans="1:16" s="17" customFormat="1" x14ac:dyDescent="0.2">
      <c r="A246" s="409"/>
      <c r="B246" s="408"/>
      <c r="C246" s="853"/>
      <c r="D246" s="853"/>
      <c r="E246" s="339"/>
      <c r="F246" s="339"/>
      <c r="G246" s="16"/>
      <c r="H246" s="16"/>
      <c r="I246" s="16"/>
      <c r="J246" s="16"/>
      <c r="K246" s="16"/>
      <c r="L246" s="16"/>
      <c r="M246" s="16"/>
      <c r="N246" s="16"/>
      <c r="O246" s="16"/>
      <c r="P246" s="16"/>
    </row>
    <row r="247" spans="1:16" s="17" customFormat="1" x14ac:dyDescent="0.2">
      <c r="A247" s="409"/>
      <c r="B247" s="408"/>
      <c r="C247" s="853"/>
      <c r="D247" s="853"/>
      <c r="E247" s="339"/>
      <c r="F247" s="339"/>
      <c r="G247" s="16"/>
      <c r="H247" s="16"/>
      <c r="I247" s="16"/>
      <c r="J247" s="16"/>
      <c r="K247" s="16"/>
      <c r="L247" s="16"/>
      <c r="M247" s="16"/>
      <c r="N247" s="16"/>
      <c r="O247" s="16"/>
      <c r="P247" s="16"/>
    </row>
    <row r="248" spans="1:16" s="17" customFormat="1" x14ac:dyDescent="0.2">
      <c r="A248" s="409"/>
      <c r="B248" s="408"/>
      <c r="C248" s="853"/>
      <c r="D248" s="853"/>
      <c r="E248" s="339"/>
      <c r="F248" s="339"/>
      <c r="G248" s="16"/>
      <c r="H248" s="16"/>
      <c r="I248" s="16"/>
      <c r="J248" s="16"/>
      <c r="K248" s="16"/>
      <c r="L248" s="16"/>
      <c r="M248" s="16"/>
      <c r="N248" s="16"/>
      <c r="O248" s="16"/>
      <c r="P248" s="16"/>
    </row>
    <row r="249" spans="1:16" s="17" customFormat="1" x14ac:dyDescent="0.2">
      <c r="A249" s="409"/>
      <c r="B249" s="408"/>
      <c r="C249" s="853"/>
      <c r="D249" s="853"/>
      <c r="E249" s="339"/>
      <c r="F249" s="339"/>
      <c r="G249" s="16"/>
      <c r="H249" s="16"/>
      <c r="I249" s="16"/>
      <c r="J249" s="16"/>
      <c r="K249" s="16"/>
      <c r="L249" s="16"/>
      <c r="M249" s="16"/>
      <c r="N249" s="16"/>
      <c r="O249" s="16"/>
      <c r="P249" s="16"/>
    </row>
    <row r="250" spans="1:16" s="17" customFormat="1" x14ac:dyDescent="0.2">
      <c r="A250" s="409"/>
      <c r="B250" s="408"/>
      <c r="C250" s="853"/>
      <c r="D250" s="853"/>
      <c r="E250" s="339"/>
      <c r="F250" s="339"/>
      <c r="G250" s="16"/>
      <c r="H250" s="16"/>
      <c r="I250" s="16"/>
      <c r="J250" s="16"/>
      <c r="K250" s="16"/>
      <c r="L250" s="16"/>
      <c r="M250" s="16"/>
      <c r="N250" s="16"/>
      <c r="O250" s="16"/>
      <c r="P250" s="16"/>
    </row>
    <row r="251" spans="1:16" s="17" customFormat="1" x14ac:dyDescent="0.2">
      <c r="A251" s="409"/>
      <c r="B251" s="408"/>
      <c r="C251" s="853"/>
      <c r="D251" s="853"/>
      <c r="E251" s="339"/>
      <c r="F251" s="339"/>
      <c r="G251" s="16"/>
      <c r="H251" s="16"/>
      <c r="I251" s="16"/>
      <c r="J251" s="16"/>
      <c r="K251" s="16"/>
      <c r="L251" s="16"/>
      <c r="M251" s="16"/>
      <c r="N251" s="16"/>
      <c r="O251" s="16"/>
      <c r="P251" s="16"/>
    </row>
    <row r="252" spans="1:16" s="17" customFormat="1" x14ac:dyDescent="0.2">
      <c r="A252" s="409"/>
      <c r="B252" s="408"/>
      <c r="C252" s="853"/>
      <c r="D252" s="853"/>
      <c r="E252" s="339"/>
      <c r="F252" s="339"/>
      <c r="G252" s="16"/>
      <c r="H252" s="16"/>
      <c r="I252" s="16"/>
      <c r="J252" s="16"/>
      <c r="K252" s="16"/>
      <c r="L252" s="16"/>
      <c r="M252" s="16"/>
      <c r="N252" s="16"/>
      <c r="O252" s="16"/>
      <c r="P252" s="16"/>
    </row>
    <row r="253" spans="1:16" s="17" customFormat="1" x14ac:dyDescent="0.2">
      <c r="A253" s="409"/>
      <c r="B253" s="408"/>
      <c r="C253" s="853"/>
      <c r="D253" s="853"/>
      <c r="E253" s="339"/>
      <c r="F253" s="339"/>
      <c r="G253" s="16"/>
      <c r="H253" s="16"/>
      <c r="I253" s="16"/>
      <c r="J253" s="16"/>
      <c r="K253" s="16"/>
      <c r="L253" s="16"/>
      <c r="M253" s="16"/>
      <c r="N253" s="16"/>
      <c r="O253" s="16"/>
      <c r="P253" s="16"/>
    </row>
    <row r="254" spans="1:16" s="17" customFormat="1" x14ac:dyDescent="0.2">
      <c r="A254" s="409"/>
      <c r="B254" s="408"/>
      <c r="C254" s="853"/>
      <c r="D254" s="853"/>
      <c r="E254" s="339"/>
      <c r="F254" s="339"/>
      <c r="G254" s="16"/>
      <c r="H254" s="16"/>
      <c r="I254" s="16"/>
      <c r="J254" s="16"/>
      <c r="K254" s="16"/>
      <c r="L254" s="16"/>
      <c r="M254" s="16"/>
      <c r="N254" s="16"/>
      <c r="O254" s="16"/>
      <c r="P254" s="16"/>
    </row>
    <row r="255" spans="1:16" s="17" customFormat="1" x14ac:dyDescent="0.2">
      <c r="A255" s="409"/>
      <c r="B255" s="408"/>
      <c r="C255" s="853"/>
      <c r="D255" s="853"/>
      <c r="E255" s="339"/>
      <c r="F255" s="339"/>
      <c r="G255" s="16"/>
      <c r="H255" s="16"/>
      <c r="I255" s="16"/>
      <c r="J255" s="16"/>
      <c r="K255" s="16"/>
      <c r="L255" s="16"/>
      <c r="M255" s="16"/>
      <c r="N255" s="16"/>
      <c r="O255" s="16"/>
      <c r="P255" s="16"/>
    </row>
    <row r="256" spans="1:16" s="17" customFormat="1" x14ac:dyDescent="0.2">
      <c r="A256" s="409"/>
      <c r="B256" s="408"/>
      <c r="C256" s="853"/>
      <c r="D256" s="853"/>
      <c r="E256" s="339"/>
      <c r="F256" s="339"/>
      <c r="G256" s="16"/>
      <c r="H256" s="16"/>
      <c r="I256" s="16"/>
      <c r="J256" s="16"/>
      <c r="K256" s="16"/>
      <c r="L256" s="16"/>
      <c r="M256" s="16"/>
      <c r="N256" s="16"/>
      <c r="O256" s="16"/>
      <c r="P256" s="16"/>
    </row>
    <row r="257" spans="1:16" s="17" customFormat="1" x14ac:dyDescent="0.2">
      <c r="A257" s="409"/>
      <c r="B257" s="408"/>
      <c r="C257" s="853"/>
      <c r="D257" s="853"/>
      <c r="E257" s="339"/>
      <c r="F257" s="339"/>
      <c r="G257" s="16"/>
      <c r="H257" s="16"/>
      <c r="I257" s="16"/>
      <c r="J257" s="16"/>
      <c r="K257" s="16"/>
      <c r="L257" s="16"/>
      <c r="M257" s="16"/>
      <c r="N257" s="16"/>
      <c r="O257" s="16"/>
      <c r="P257" s="16"/>
    </row>
    <row r="258" spans="1:16" s="17" customFormat="1" x14ac:dyDescent="0.2">
      <c r="A258" s="409"/>
      <c r="B258" s="408"/>
      <c r="C258" s="853"/>
      <c r="D258" s="853"/>
      <c r="E258" s="339"/>
      <c r="F258" s="339"/>
      <c r="G258" s="16"/>
      <c r="H258" s="16"/>
      <c r="I258" s="16"/>
      <c r="J258" s="16"/>
      <c r="K258" s="16"/>
      <c r="L258" s="16"/>
      <c r="M258" s="16"/>
      <c r="N258" s="16"/>
      <c r="O258" s="16"/>
      <c r="P258" s="16"/>
    </row>
    <row r="259" spans="1:16" s="17" customFormat="1" x14ac:dyDescent="0.2">
      <c r="A259" s="409"/>
      <c r="B259" s="408"/>
      <c r="C259" s="853"/>
      <c r="D259" s="853"/>
      <c r="E259" s="339"/>
      <c r="F259" s="339"/>
      <c r="G259" s="16"/>
      <c r="H259" s="16"/>
      <c r="I259" s="16"/>
      <c r="J259" s="16"/>
      <c r="K259" s="16"/>
      <c r="L259" s="16"/>
      <c r="M259" s="16"/>
      <c r="N259" s="16"/>
      <c r="O259" s="16"/>
      <c r="P259" s="16"/>
    </row>
    <row r="260" spans="1:16" s="17" customFormat="1" x14ac:dyDescent="0.2">
      <c r="A260" s="409"/>
      <c r="B260" s="408"/>
      <c r="C260" s="853"/>
      <c r="D260" s="853"/>
      <c r="E260" s="339"/>
      <c r="F260" s="339"/>
      <c r="G260" s="16"/>
      <c r="H260" s="16"/>
      <c r="I260" s="16"/>
      <c r="J260" s="16"/>
      <c r="K260" s="16"/>
      <c r="L260" s="16"/>
      <c r="M260" s="16"/>
      <c r="N260" s="16"/>
      <c r="O260" s="16"/>
      <c r="P260" s="16"/>
    </row>
    <row r="261" spans="1:16" s="17" customFormat="1" x14ac:dyDescent="0.2">
      <c r="A261" s="409"/>
      <c r="B261" s="408"/>
      <c r="C261" s="853"/>
      <c r="D261" s="853"/>
      <c r="E261" s="339"/>
      <c r="F261" s="339"/>
      <c r="G261" s="16"/>
      <c r="H261" s="16"/>
      <c r="I261" s="16"/>
      <c r="J261" s="16"/>
      <c r="K261" s="16"/>
      <c r="L261" s="16"/>
      <c r="M261" s="16"/>
      <c r="N261" s="16"/>
      <c r="O261" s="16"/>
      <c r="P261" s="16"/>
    </row>
    <row r="262" spans="1:16" s="17" customFormat="1" x14ac:dyDescent="0.2">
      <c r="A262" s="409"/>
      <c r="B262" s="408"/>
      <c r="C262" s="853"/>
      <c r="D262" s="853"/>
      <c r="E262" s="339"/>
      <c r="F262" s="339"/>
      <c r="G262" s="16"/>
      <c r="H262" s="16"/>
      <c r="I262" s="16"/>
      <c r="J262" s="16"/>
      <c r="K262" s="16"/>
      <c r="L262" s="16"/>
      <c r="M262" s="16"/>
      <c r="N262" s="16"/>
      <c r="O262" s="16"/>
      <c r="P262" s="16"/>
    </row>
    <row r="263" spans="1:16" s="17" customFormat="1" x14ac:dyDescent="0.2">
      <c r="A263" s="409"/>
      <c r="B263" s="408"/>
      <c r="C263" s="853"/>
      <c r="D263" s="853"/>
      <c r="E263" s="339"/>
      <c r="F263" s="339"/>
      <c r="G263" s="16"/>
      <c r="H263" s="16"/>
      <c r="I263" s="16"/>
      <c r="J263" s="16"/>
      <c r="K263" s="16"/>
      <c r="L263" s="16"/>
      <c r="M263" s="16"/>
      <c r="N263" s="16"/>
      <c r="O263" s="16"/>
      <c r="P263" s="16"/>
    </row>
    <row r="264" spans="1:16" s="17" customFormat="1" x14ac:dyDescent="0.2">
      <c r="A264" s="409"/>
      <c r="B264" s="408"/>
      <c r="C264" s="853"/>
      <c r="D264" s="853"/>
      <c r="E264" s="339"/>
      <c r="F264" s="339"/>
      <c r="G264" s="16"/>
      <c r="H264" s="16"/>
      <c r="I264" s="16"/>
      <c r="J264" s="16"/>
      <c r="K264" s="16"/>
      <c r="L264" s="16"/>
      <c r="M264" s="16"/>
      <c r="N264" s="16"/>
      <c r="O264" s="16"/>
      <c r="P264" s="16"/>
    </row>
    <row r="265" spans="1:16" s="17" customFormat="1" x14ac:dyDescent="0.2">
      <c r="A265" s="409"/>
      <c r="B265" s="408"/>
      <c r="C265" s="853"/>
      <c r="D265" s="853"/>
      <c r="E265" s="339"/>
      <c r="F265" s="339"/>
      <c r="G265" s="16"/>
      <c r="H265" s="16"/>
      <c r="I265" s="16"/>
      <c r="J265" s="16"/>
      <c r="K265" s="16"/>
      <c r="L265" s="16"/>
      <c r="M265" s="16"/>
      <c r="N265" s="16"/>
      <c r="O265" s="16"/>
      <c r="P265" s="16"/>
    </row>
    <row r="266" spans="1:16" s="17" customFormat="1" x14ac:dyDescent="0.2">
      <c r="A266" s="409"/>
      <c r="B266" s="408"/>
      <c r="C266" s="853"/>
      <c r="D266" s="853"/>
      <c r="E266" s="339"/>
      <c r="F266" s="339"/>
      <c r="G266" s="16"/>
      <c r="H266" s="16"/>
      <c r="I266" s="16"/>
      <c r="J266" s="16"/>
      <c r="K266" s="16"/>
      <c r="L266" s="16"/>
      <c r="M266" s="16"/>
      <c r="N266" s="16"/>
      <c r="O266" s="16"/>
      <c r="P266" s="16"/>
    </row>
    <row r="267" spans="1:16" s="17" customFormat="1" x14ac:dyDescent="0.2">
      <c r="A267" s="409"/>
      <c r="B267" s="408"/>
      <c r="C267" s="853"/>
      <c r="D267" s="853"/>
      <c r="E267" s="339"/>
      <c r="F267" s="339"/>
      <c r="G267" s="16"/>
      <c r="H267" s="16"/>
      <c r="I267" s="16"/>
      <c r="J267" s="16"/>
      <c r="K267" s="16"/>
      <c r="L267" s="16"/>
      <c r="M267" s="16"/>
      <c r="N267" s="16"/>
      <c r="O267" s="16"/>
      <c r="P267" s="16"/>
    </row>
    <row r="268" spans="1:16" s="17" customFormat="1" x14ac:dyDescent="0.2">
      <c r="A268" s="409"/>
      <c r="B268" s="408"/>
      <c r="C268" s="853"/>
      <c r="D268" s="853"/>
      <c r="E268" s="339"/>
      <c r="F268" s="339"/>
      <c r="G268" s="16"/>
      <c r="H268" s="16"/>
      <c r="I268" s="16"/>
      <c r="J268" s="16"/>
      <c r="K268" s="16"/>
      <c r="L268" s="16"/>
      <c r="M268" s="16"/>
      <c r="N268" s="16"/>
      <c r="O268" s="16"/>
      <c r="P268" s="16"/>
    </row>
    <row r="269" spans="1:16" s="17" customFormat="1" x14ac:dyDescent="0.2">
      <c r="A269" s="409"/>
      <c r="B269" s="408"/>
      <c r="C269" s="853"/>
      <c r="D269" s="853"/>
      <c r="E269" s="339"/>
      <c r="F269" s="339"/>
      <c r="G269" s="16"/>
      <c r="H269" s="16"/>
      <c r="I269" s="16"/>
      <c r="J269" s="16"/>
      <c r="K269" s="16"/>
      <c r="L269" s="16"/>
      <c r="M269" s="16"/>
      <c r="N269" s="16"/>
      <c r="O269" s="16"/>
      <c r="P269" s="16"/>
    </row>
    <row r="270" spans="1:16" s="17" customFormat="1" x14ac:dyDescent="0.2">
      <c r="A270" s="409"/>
      <c r="B270" s="408"/>
      <c r="C270" s="853"/>
      <c r="D270" s="853"/>
      <c r="E270" s="339"/>
      <c r="F270" s="339"/>
      <c r="G270" s="16"/>
      <c r="H270" s="16"/>
      <c r="I270" s="16"/>
      <c r="J270" s="16"/>
      <c r="K270" s="16"/>
      <c r="L270" s="16"/>
      <c r="M270" s="16"/>
      <c r="N270" s="16"/>
      <c r="O270" s="16"/>
      <c r="P270" s="16"/>
    </row>
    <row r="271" spans="1:16" s="17" customFormat="1" x14ac:dyDescent="0.2">
      <c r="A271" s="409"/>
      <c r="B271" s="408"/>
      <c r="C271" s="853"/>
      <c r="D271" s="853"/>
      <c r="E271" s="339"/>
      <c r="F271" s="339"/>
      <c r="G271" s="16"/>
      <c r="H271" s="16"/>
      <c r="I271" s="16"/>
      <c r="J271" s="16"/>
      <c r="K271" s="16"/>
      <c r="L271" s="16"/>
      <c r="M271" s="16"/>
      <c r="N271" s="16"/>
      <c r="O271" s="16"/>
      <c r="P271" s="16"/>
    </row>
    <row r="272" spans="1:16" s="17" customFormat="1" x14ac:dyDescent="0.2">
      <c r="A272" s="409"/>
      <c r="B272" s="408"/>
      <c r="C272" s="853"/>
      <c r="D272" s="853"/>
      <c r="E272" s="339"/>
      <c r="F272" s="339"/>
      <c r="G272" s="16"/>
      <c r="H272" s="16"/>
      <c r="I272" s="16"/>
      <c r="J272" s="16"/>
      <c r="K272" s="16"/>
      <c r="L272" s="16"/>
      <c r="M272" s="16"/>
      <c r="N272" s="16"/>
      <c r="O272" s="16"/>
      <c r="P272" s="16"/>
    </row>
    <row r="273" spans="1:16" s="17" customFormat="1" x14ac:dyDescent="0.2">
      <c r="A273" s="409"/>
      <c r="B273" s="408"/>
      <c r="C273" s="853"/>
      <c r="D273" s="853"/>
      <c r="E273" s="339"/>
      <c r="F273" s="339"/>
      <c r="G273" s="16"/>
      <c r="H273" s="16"/>
      <c r="I273" s="16"/>
      <c r="J273" s="16"/>
      <c r="K273" s="16"/>
      <c r="L273" s="16"/>
      <c r="M273" s="16"/>
      <c r="N273" s="16"/>
      <c r="O273" s="16"/>
      <c r="P273" s="16"/>
    </row>
    <row r="274" spans="1:16" s="17" customFormat="1" x14ac:dyDescent="0.2">
      <c r="A274" s="409"/>
      <c r="B274" s="408"/>
      <c r="C274" s="853"/>
      <c r="D274" s="853"/>
      <c r="E274" s="339"/>
      <c r="F274" s="339"/>
      <c r="G274" s="16"/>
      <c r="H274" s="16"/>
      <c r="I274" s="16"/>
      <c r="J274" s="16"/>
      <c r="K274" s="16"/>
      <c r="L274" s="16"/>
      <c r="M274" s="16"/>
      <c r="N274" s="16"/>
      <c r="O274" s="16"/>
      <c r="P274" s="16"/>
    </row>
    <row r="275" spans="1:16" s="17" customFormat="1" x14ac:dyDescent="0.2">
      <c r="A275" s="409"/>
      <c r="B275" s="408"/>
      <c r="C275" s="853"/>
      <c r="D275" s="853"/>
      <c r="E275" s="339"/>
      <c r="F275" s="339"/>
      <c r="G275" s="16"/>
      <c r="H275" s="16"/>
      <c r="I275" s="16"/>
      <c r="J275" s="16"/>
      <c r="K275" s="16"/>
      <c r="L275" s="16"/>
      <c r="M275" s="16"/>
      <c r="N275" s="16"/>
      <c r="O275" s="16"/>
      <c r="P275" s="16"/>
    </row>
    <row r="276" spans="1:16" s="17" customFormat="1" x14ac:dyDescent="0.2">
      <c r="A276" s="409"/>
      <c r="B276" s="408"/>
      <c r="C276" s="853"/>
      <c r="D276" s="853"/>
      <c r="E276" s="339"/>
      <c r="F276" s="339"/>
      <c r="G276" s="16"/>
      <c r="H276" s="16"/>
      <c r="I276" s="16"/>
      <c r="J276" s="16"/>
      <c r="K276" s="16"/>
      <c r="L276" s="16"/>
      <c r="M276" s="16"/>
      <c r="N276" s="16"/>
      <c r="O276" s="16"/>
      <c r="P276" s="16"/>
    </row>
    <row r="277" spans="1:16" s="17" customFormat="1" x14ac:dyDescent="0.2">
      <c r="A277" s="409"/>
      <c r="B277" s="408"/>
      <c r="C277" s="853"/>
      <c r="D277" s="853"/>
      <c r="E277" s="339"/>
      <c r="F277" s="339"/>
      <c r="G277" s="16"/>
      <c r="H277" s="16"/>
      <c r="I277" s="16"/>
      <c r="J277" s="16"/>
      <c r="K277" s="16"/>
      <c r="L277" s="16"/>
      <c r="M277" s="16"/>
      <c r="N277" s="16"/>
      <c r="O277" s="16"/>
      <c r="P277" s="16"/>
    </row>
    <row r="278" spans="1:16" s="17" customFormat="1" x14ac:dyDescent="0.2">
      <c r="A278" s="409"/>
      <c r="B278" s="408"/>
      <c r="C278" s="853"/>
      <c r="D278" s="853"/>
      <c r="E278" s="339"/>
      <c r="F278" s="339"/>
      <c r="G278" s="16"/>
      <c r="H278" s="16"/>
      <c r="I278" s="16"/>
      <c r="J278" s="16"/>
      <c r="K278" s="16"/>
      <c r="L278" s="16"/>
      <c r="M278" s="16"/>
      <c r="N278" s="16"/>
      <c r="O278" s="16"/>
      <c r="P278" s="16"/>
    </row>
    <row r="279" spans="1:16" s="17" customFormat="1" x14ac:dyDescent="0.2">
      <c r="A279" s="409"/>
      <c r="B279" s="408"/>
      <c r="C279" s="853"/>
      <c r="D279" s="853"/>
      <c r="E279" s="339"/>
      <c r="F279" s="339"/>
      <c r="G279" s="16"/>
      <c r="H279" s="16"/>
      <c r="I279" s="16"/>
      <c r="J279" s="16"/>
      <c r="K279" s="16"/>
      <c r="L279" s="16"/>
      <c r="M279" s="16"/>
      <c r="N279" s="16"/>
      <c r="O279" s="16"/>
      <c r="P279" s="16"/>
    </row>
    <row r="280" spans="1:16" s="17" customFormat="1" x14ac:dyDescent="0.2">
      <c r="A280" s="409"/>
      <c r="B280" s="408"/>
      <c r="C280" s="853"/>
      <c r="D280" s="853"/>
      <c r="E280" s="339"/>
      <c r="F280" s="339"/>
      <c r="G280" s="16"/>
      <c r="H280" s="16"/>
      <c r="I280" s="16"/>
      <c r="J280" s="16"/>
      <c r="K280" s="16"/>
      <c r="L280" s="16"/>
      <c r="M280" s="16"/>
      <c r="N280" s="16"/>
      <c r="O280" s="16"/>
      <c r="P280" s="16"/>
    </row>
    <row r="281" spans="1:16" s="17" customFormat="1" x14ac:dyDescent="0.2">
      <c r="A281" s="409"/>
      <c r="B281" s="408"/>
      <c r="C281" s="853"/>
      <c r="D281" s="853"/>
      <c r="E281" s="339"/>
      <c r="F281" s="339"/>
      <c r="G281" s="16"/>
      <c r="H281" s="16"/>
      <c r="I281" s="16"/>
      <c r="J281" s="16"/>
      <c r="K281" s="16"/>
      <c r="L281" s="16"/>
      <c r="M281" s="16"/>
      <c r="N281" s="16"/>
      <c r="O281" s="16"/>
      <c r="P281" s="16"/>
    </row>
    <row r="282" spans="1:16" s="17" customFormat="1" x14ac:dyDescent="0.2">
      <c r="A282" s="409"/>
      <c r="B282" s="408"/>
      <c r="C282" s="853"/>
      <c r="D282" s="853"/>
      <c r="E282" s="339"/>
      <c r="F282" s="339"/>
      <c r="G282" s="16"/>
      <c r="H282" s="16"/>
      <c r="I282" s="16"/>
      <c r="J282" s="16"/>
      <c r="K282" s="16"/>
      <c r="L282" s="16"/>
      <c r="M282" s="16"/>
      <c r="N282" s="16"/>
      <c r="O282" s="16"/>
      <c r="P282" s="16"/>
    </row>
    <row r="283" spans="1:16" s="17" customFormat="1" x14ac:dyDescent="0.2">
      <c r="A283" s="409"/>
      <c r="B283" s="408"/>
      <c r="C283" s="853"/>
      <c r="D283" s="853"/>
      <c r="E283" s="339"/>
      <c r="F283" s="339"/>
      <c r="G283" s="16"/>
      <c r="H283" s="16"/>
      <c r="I283" s="16"/>
      <c r="J283" s="16"/>
      <c r="K283" s="16"/>
      <c r="L283" s="16"/>
      <c r="M283" s="16"/>
      <c r="N283" s="16"/>
      <c r="O283" s="16"/>
      <c r="P283" s="16"/>
    </row>
    <row r="284" spans="1:16" s="17" customFormat="1" x14ac:dyDescent="0.2">
      <c r="A284" s="409"/>
      <c r="B284" s="408"/>
      <c r="C284" s="853"/>
      <c r="D284" s="853"/>
      <c r="E284" s="339"/>
      <c r="F284" s="339"/>
      <c r="G284" s="16"/>
      <c r="H284" s="16"/>
      <c r="I284" s="16"/>
      <c r="J284" s="16"/>
      <c r="K284" s="16"/>
      <c r="L284" s="16"/>
      <c r="M284" s="16"/>
      <c r="N284" s="16"/>
      <c r="O284" s="16"/>
      <c r="P284" s="16"/>
    </row>
    <row r="285" spans="1:16" s="17" customFormat="1" x14ac:dyDescent="0.2">
      <c r="A285" s="409"/>
      <c r="B285" s="408"/>
      <c r="C285" s="853"/>
      <c r="D285" s="853"/>
      <c r="E285" s="339"/>
      <c r="F285" s="339"/>
      <c r="G285" s="16"/>
      <c r="H285" s="16"/>
      <c r="I285" s="16"/>
      <c r="J285" s="16"/>
      <c r="K285" s="16"/>
      <c r="L285" s="16"/>
      <c r="M285" s="16"/>
      <c r="N285" s="16"/>
      <c r="O285" s="16"/>
      <c r="P285" s="16"/>
    </row>
    <row r="286" spans="1:16" s="17" customFormat="1" x14ac:dyDescent="0.2">
      <c r="A286" s="409"/>
      <c r="B286" s="408"/>
      <c r="C286" s="853"/>
      <c r="D286" s="853"/>
      <c r="E286" s="339"/>
      <c r="F286" s="339"/>
      <c r="G286" s="16"/>
      <c r="H286" s="16"/>
      <c r="I286" s="16"/>
      <c r="J286" s="16"/>
      <c r="K286" s="16"/>
      <c r="L286" s="16"/>
      <c r="M286" s="16"/>
      <c r="N286" s="16"/>
      <c r="O286" s="16"/>
      <c r="P286" s="16"/>
    </row>
    <row r="287" spans="1:16" s="17" customFormat="1" x14ac:dyDescent="0.2">
      <c r="A287" s="409"/>
      <c r="B287" s="408"/>
      <c r="C287" s="853"/>
      <c r="D287" s="853"/>
      <c r="E287" s="339"/>
      <c r="F287" s="339"/>
      <c r="G287" s="16"/>
      <c r="H287" s="16"/>
      <c r="I287" s="16"/>
      <c r="J287" s="16"/>
      <c r="K287" s="16"/>
      <c r="L287" s="16"/>
      <c r="M287" s="16"/>
      <c r="N287" s="16"/>
      <c r="O287" s="16"/>
      <c r="P287" s="16"/>
    </row>
    <row r="288" spans="1:16" s="17" customFormat="1" x14ac:dyDescent="0.2">
      <c r="A288" s="409"/>
      <c r="B288" s="408"/>
      <c r="C288" s="853"/>
      <c r="D288" s="853"/>
      <c r="E288" s="339"/>
      <c r="F288" s="339"/>
      <c r="G288" s="16"/>
      <c r="H288" s="16"/>
      <c r="I288" s="16"/>
      <c r="J288" s="16"/>
      <c r="K288" s="16"/>
      <c r="L288" s="16"/>
      <c r="M288" s="16"/>
      <c r="N288" s="16"/>
      <c r="O288" s="16"/>
      <c r="P288" s="16"/>
    </row>
    <row r="289" spans="1:16" s="17" customFormat="1" x14ac:dyDescent="0.2">
      <c r="A289" s="409"/>
      <c r="B289" s="408"/>
      <c r="C289" s="853"/>
      <c r="D289" s="853"/>
      <c r="E289" s="339"/>
      <c r="F289" s="339"/>
      <c r="G289" s="16"/>
      <c r="H289" s="16"/>
      <c r="I289" s="16"/>
      <c r="J289" s="16"/>
      <c r="K289" s="16"/>
      <c r="L289" s="16"/>
      <c r="M289" s="16"/>
      <c r="N289" s="16"/>
      <c r="O289" s="16"/>
      <c r="P289" s="16"/>
    </row>
    <row r="290" spans="1:16" s="17" customFormat="1" x14ac:dyDescent="0.2">
      <c r="A290" s="409"/>
      <c r="B290" s="408"/>
      <c r="C290" s="853"/>
      <c r="D290" s="853"/>
      <c r="E290" s="339"/>
      <c r="F290" s="339"/>
      <c r="G290" s="16"/>
      <c r="H290" s="16"/>
      <c r="I290" s="16"/>
      <c r="J290" s="16"/>
      <c r="K290" s="16"/>
      <c r="L290" s="16"/>
      <c r="M290" s="16"/>
      <c r="N290" s="16"/>
      <c r="O290" s="16"/>
      <c r="P290" s="16"/>
    </row>
    <row r="291" spans="1:16" s="17" customFormat="1" x14ac:dyDescent="0.2">
      <c r="A291" s="409"/>
      <c r="B291" s="408"/>
      <c r="C291" s="853"/>
      <c r="D291" s="853"/>
      <c r="E291" s="339"/>
      <c r="F291" s="339"/>
      <c r="G291" s="16"/>
      <c r="H291" s="16"/>
      <c r="I291" s="16"/>
      <c r="J291" s="16"/>
      <c r="K291" s="16"/>
      <c r="L291" s="16"/>
      <c r="M291" s="16"/>
      <c r="N291" s="16"/>
      <c r="O291" s="16"/>
      <c r="P291" s="16"/>
    </row>
    <row r="292" spans="1:16" s="17" customFormat="1" x14ac:dyDescent="0.2">
      <c r="A292" s="409"/>
      <c r="B292" s="408"/>
      <c r="C292" s="853"/>
      <c r="D292" s="853"/>
      <c r="E292" s="339"/>
      <c r="F292" s="339"/>
      <c r="G292" s="16"/>
      <c r="H292" s="16"/>
      <c r="I292" s="16"/>
      <c r="J292" s="16"/>
      <c r="K292" s="16"/>
      <c r="L292" s="16"/>
      <c r="M292" s="16"/>
      <c r="N292" s="16"/>
      <c r="O292" s="16"/>
      <c r="P292" s="16"/>
    </row>
    <row r="293" spans="1:16" s="17" customFormat="1" x14ac:dyDescent="0.2">
      <c r="A293" s="409"/>
      <c r="B293" s="408"/>
      <c r="C293" s="853"/>
      <c r="D293" s="853"/>
      <c r="E293" s="339"/>
      <c r="F293" s="339"/>
      <c r="G293" s="16"/>
      <c r="H293" s="16"/>
      <c r="I293" s="16"/>
      <c r="J293" s="16"/>
      <c r="K293" s="16"/>
      <c r="L293" s="16"/>
      <c r="M293" s="16"/>
      <c r="N293" s="16"/>
      <c r="O293" s="16"/>
      <c r="P293" s="16"/>
    </row>
    <row r="294" spans="1:16" s="17" customFormat="1" x14ac:dyDescent="0.2">
      <c r="A294" s="409"/>
      <c r="B294" s="408"/>
      <c r="C294" s="853"/>
      <c r="D294" s="853"/>
      <c r="E294" s="339"/>
      <c r="F294" s="339"/>
      <c r="G294" s="16"/>
      <c r="H294" s="16"/>
      <c r="I294" s="16"/>
      <c r="J294" s="16"/>
      <c r="K294" s="16"/>
      <c r="L294" s="16"/>
      <c r="M294" s="16"/>
      <c r="N294" s="16"/>
      <c r="O294" s="16"/>
      <c r="P294" s="16"/>
    </row>
    <row r="295" spans="1:16" s="17" customFormat="1" x14ac:dyDescent="0.2">
      <c r="A295" s="409"/>
      <c r="B295" s="408"/>
      <c r="C295" s="853"/>
      <c r="D295" s="853"/>
      <c r="E295" s="339"/>
      <c r="F295" s="339"/>
      <c r="G295" s="16"/>
      <c r="H295" s="16"/>
      <c r="I295" s="16"/>
      <c r="J295" s="16"/>
      <c r="K295" s="16"/>
      <c r="L295" s="16"/>
      <c r="M295" s="16"/>
      <c r="N295" s="16"/>
      <c r="O295" s="16"/>
      <c r="P295" s="16"/>
    </row>
    <row r="296" spans="1:16" s="17" customFormat="1" x14ac:dyDescent="0.2">
      <c r="A296" s="409"/>
      <c r="B296" s="408"/>
      <c r="C296" s="853"/>
      <c r="D296" s="853"/>
      <c r="E296" s="339"/>
      <c r="F296" s="339"/>
      <c r="G296" s="16"/>
      <c r="H296" s="16"/>
      <c r="I296" s="16"/>
      <c r="J296" s="16"/>
      <c r="K296" s="16"/>
      <c r="L296" s="16"/>
      <c r="M296" s="16"/>
      <c r="N296" s="16"/>
      <c r="O296" s="16"/>
      <c r="P296" s="16"/>
    </row>
    <row r="297" spans="1:16" s="17" customFormat="1" x14ac:dyDescent="0.2">
      <c r="A297" s="409"/>
      <c r="B297" s="408"/>
      <c r="C297" s="853"/>
      <c r="D297" s="853"/>
      <c r="E297" s="339"/>
      <c r="F297" s="339"/>
      <c r="G297" s="16"/>
      <c r="H297" s="16"/>
      <c r="I297" s="16"/>
      <c r="J297" s="16"/>
      <c r="K297" s="16"/>
      <c r="L297" s="16"/>
      <c r="M297" s="16"/>
      <c r="N297" s="16"/>
      <c r="O297" s="16"/>
      <c r="P297" s="16"/>
    </row>
    <row r="298" spans="1:16" s="17" customFormat="1" x14ac:dyDescent="0.2">
      <c r="A298" s="409"/>
      <c r="B298" s="408"/>
      <c r="C298" s="853"/>
      <c r="D298" s="853"/>
      <c r="E298" s="339"/>
      <c r="F298" s="339"/>
      <c r="G298" s="16"/>
      <c r="H298" s="16"/>
      <c r="I298" s="16"/>
      <c r="J298" s="16"/>
      <c r="K298" s="16"/>
      <c r="L298" s="16"/>
      <c r="M298" s="16"/>
      <c r="N298" s="16"/>
      <c r="O298" s="16"/>
      <c r="P298" s="16"/>
    </row>
    <row r="299" spans="1:16" s="17" customFormat="1" x14ac:dyDescent="0.2">
      <c r="A299" s="409"/>
      <c r="B299" s="408"/>
      <c r="C299" s="853"/>
      <c r="D299" s="853"/>
      <c r="E299" s="339"/>
      <c r="F299" s="339"/>
      <c r="G299" s="16"/>
      <c r="H299" s="16"/>
      <c r="I299" s="16"/>
      <c r="J299" s="16"/>
      <c r="K299" s="16"/>
      <c r="L299" s="16"/>
      <c r="M299" s="16"/>
      <c r="N299" s="16"/>
      <c r="O299" s="16"/>
      <c r="P299" s="16"/>
    </row>
    <row r="300" spans="1:16" s="17" customFormat="1" x14ac:dyDescent="0.2">
      <c r="A300" s="409"/>
      <c r="B300" s="408"/>
      <c r="C300" s="853"/>
      <c r="D300" s="853"/>
      <c r="E300" s="339"/>
      <c r="F300" s="339"/>
      <c r="G300" s="16"/>
      <c r="H300" s="16"/>
      <c r="I300" s="16"/>
      <c r="J300" s="16"/>
      <c r="K300" s="16"/>
      <c r="L300" s="16"/>
      <c r="M300" s="16"/>
      <c r="N300" s="16"/>
      <c r="O300" s="16"/>
      <c r="P300" s="16"/>
    </row>
    <row r="301" spans="1:16" s="17" customFormat="1" x14ac:dyDescent="0.2">
      <c r="A301" s="409"/>
      <c r="B301" s="408"/>
      <c r="C301" s="853"/>
      <c r="D301" s="853"/>
      <c r="E301" s="339"/>
      <c r="F301" s="339"/>
      <c r="G301" s="16"/>
      <c r="H301" s="16"/>
      <c r="I301" s="16"/>
      <c r="J301" s="16"/>
      <c r="K301" s="16"/>
      <c r="L301" s="16"/>
      <c r="M301" s="16"/>
      <c r="N301" s="16"/>
      <c r="O301" s="16"/>
      <c r="P301" s="16"/>
    </row>
    <row r="302" spans="1:16" s="17" customFormat="1" x14ac:dyDescent="0.2">
      <c r="A302" s="409"/>
      <c r="B302" s="408"/>
      <c r="C302" s="853"/>
      <c r="D302" s="853"/>
      <c r="E302" s="339"/>
      <c r="F302" s="339"/>
      <c r="G302" s="16"/>
      <c r="H302" s="16"/>
      <c r="I302" s="16"/>
      <c r="J302" s="16"/>
      <c r="K302" s="16"/>
      <c r="L302" s="16"/>
      <c r="M302" s="16"/>
      <c r="N302" s="16"/>
      <c r="O302" s="16"/>
      <c r="P302" s="16"/>
    </row>
    <row r="303" spans="1:16" s="17" customFormat="1" x14ac:dyDescent="0.2">
      <c r="A303" s="409"/>
      <c r="B303" s="408"/>
      <c r="C303" s="853"/>
      <c r="D303" s="853"/>
      <c r="E303" s="339"/>
      <c r="F303" s="339"/>
      <c r="G303" s="16"/>
      <c r="H303" s="16"/>
      <c r="I303" s="16"/>
      <c r="J303" s="16"/>
      <c r="K303" s="16"/>
      <c r="L303" s="16"/>
      <c r="M303" s="16"/>
      <c r="N303" s="16"/>
      <c r="O303" s="16"/>
      <c r="P303" s="16"/>
    </row>
    <row r="304" spans="1:16" s="17" customFormat="1" x14ac:dyDescent="0.2">
      <c r="A304" s="409"/>
      <c r="B304" s="408"/>
      <c r="C304" s="853"/>
      <c r="D304" s="853"/>
      <c r="E304" s="339"/>
      <c r="F304" s="339"/>
      <c r="G304" s="16"/>
      <c r="H304" s="16"/>
      <c r="I304" s="16"/>
      <c r="J304" s="16"/>
      <c r="K304" s="16"/>
      <c r="L304" s="16"/>
      <c r="M304" s="16"/>
      <c r="N304" s="16"/>
      <c r="O304" s="16"/>
      <c r="P304" s="16"/>
    </row>
    <row r="305" spans="1:16" s="17" customFormat="1" x14ac:dyDescent="0.2">
      <c r="A305" s="409"/>
      <c r="B305" s="408"/>
      <c r="C305" s="853"/>
      <c r="D305" s="853"/>
      <c r="E305" s="339"/>
      <c r="F305" s="339"/>
      <c r="G305" s="16"/>
      <c r="H305" s="16"/>
      <c r="I305" s="16"/>
      <c r="J305" s="16"/>
      <c r="K305" s="16"/>
      <c r="L305" s="16"/>
      <c r="M305" s="16"/>
      <c r="N305" s="16"/>
      <c r="O305" s="16"/>
      <c r="P305" s="16"/>
    </row>
    <row r="306" spans="1:16" s="17" customFormat="1" x14ac:dyDescent="0.2">
      <c r="A306" s="409"/>
      <c r="B306" s="408"/>
      <c r="C306" s="853"/>
      <c r="D306" s="853"/>
      <c r="E306" s="339"/>
      <c r="F306" s="339"/>
      <c r="G306" s="16"/>
      <c r="H306" s="16"/>
      <c r="I306" s="16"/>
      <c r="J306" s="16"/>
      <c r="K306" s="16"/>
      <c r="L306" s="16"/>
      <c r="M306" s="16"/>
      <c r="N306" s="16"/>
      <c r="O306" s="16"/>
      <c r="P306" s="16"/>
    </row>
    <row r="307" spans="1:16" s="17" customFormat="1" x14ac:dyDescent="0.2">
      <c r="A307" s="409"/>
      <c r="B307" s="408"/>
      <c r="C307" s="853"/>
      <c r="D307" s="853"/>
      <c r="E307" s="339"/>
      <c r="F307" s="339"/>
      <c r="G307" s="16"/>
      <c r="H307" s="16"/>
      <c r="I307" s="16"/>
      <c r="J307" s="16"/>
      <c r="K307" s="16"/>
      <c r="L307" s="16"/>
      <c r="M307" s="16"/>
      <c r="N307" s="16"/>
      <c r="O307" s="16"/>
      <c r="P307" s="16"/>
    </row>
    <row r="308" spans="1:16" s="17" customFormat="1" x14ac:dyDescent="0.2">
      <c r="A308" s="409"/>
      <c r="B308" s="408"/>
      <c r="C308" s="853"/>
      <c r="D308" s="853"/>
      <c r="E308" s="339"/>
      <c r="F308" s="339"/>
      <c r="G308" s="16"/>
      <c r="H308" s="16"/>
      <c r="I308" s="16"/>
      <c r="J308" s="16"/>
      <c r="K308" s="16"/>
      <c r="L308" s="16"/>
      <c r="M308" s="16"/>
      <c r="N308" s="16"/>
      <c r="O308" s="16"/>
      <c r="P308" s="16"/>
    </row>
    <row r="309" spans="1:16" s="17" customFormat="1" x14ac:dyDescent="0.2">
      <c r="A309" s="409"/>
      <c r="B309" s="408"/>
      <c r="C309" s="853"/>
      <c r="D309" s="853"/>
      <c r="E309" s="339"/>
      <c r="F309" s="339"/>
      <c r="G309" s="16"/>
      <c r="H309" s="16"/>
      <c r="I309" s="16"/>
      <c r="J309" s="16"/>
      <c r="K309" s="16"/>
      <c r="L309" s="16"/>
      <c r="M309" s="16"/>
      <c r="N309" s="16"/>
      <c r="O309" s="16"/>
      <c r="P309" s="16"/>
    </row>
    <row r="310" spans="1:16" s="17" customFormat="1" x14ac:dyDescent="0.2">
      <c r="A310" s="409"/>
      <c r="B310" s="408"/>
      <c r="C310" s="853"/>
      <c r="D310" s="853"/>
      <c r="E310" s="339"/>
      <c r="F310" s="339"/>
      <c r="G310" s="16"/>
      <c r="H310" s="16"/>
      <c r="I310" s="16"/>
      <c r="J310" s="16"/>
      <c r="K310" s="16"/>
      <c r="L310" s="16"/>
      <c r="M310" s="16"/>
      <c r="N310" s="16"/>
      <c r="O310" s="16"/>
      <c r="P310" s="16"/>
    </row>
    <row r="311" spans="1:16" s="17" customFormat="1" x14ac:dyDescent="0.2">
      <c r="A311" s="409"/>
      <c r="B311" s="408"/>
      <c r="C311" s="853"/>
      <c r="D311" s="853"/>
      <c r="E311" s="339"/>
      <c r="F311" s="339"/>
      <c r="G311" s="16"/>
      <c r="H311" s="16"/>
      <c r="I311" s="16"/>
      <c r="J311" s="16"/>
      <c r="K311" s="16"/>
      <c r="L311" s="16"/>
      <c r="M311" s="16"/>
      <c r="N311" s="16"/>
      <c r="O311" s="16"/>
      <c r="P311" s="16"/>
    </row>
    <row r="312" spans="1:16" s="17" customFormat="1" x14ac:dyDescent="0.2">
      <c r="A312" s="409"/>
      <c r="B312" s="408"/>
      <c r="C312" s="853"/>
      <c r="D312" s="853"/>
      <c r="E312" s="339"/>
      <c r="F312" s="339"/>
      <c r="G312" s="16"/>
      <c r="H312" s="16"/>
      <c r="I312" s="16"/>
      <c r="J312" s="16"/>
      <c r="K312" s="16"/>
      <c r="L312" s="16"/>
      <c r="M312" s="16"/>
      <c r="N312" s="16"/>
      <c r="O312" s="16"/>
      <c r="P312" s="16"/>
    </row>
    <row r="313" spans="1:16" s="17" customFormat="1" x14ac:dyDescent="0.2">
      <c r="A313" s="409"/>
      <c r="B313" s="408"/>
      <c r="C313" s="853"/>
      <c r="D313" s="853"/>
      <c r="E313" s="339"/>
      <c r="F313" s="339"/>
      <c r="G313" s="16"/>
      <c r="H313" s="16"/>
      <c r="I313" s="16"/>
      <c r="J313" s="16"/>
      <c r="K313" s="16"/>
      <c r="L313" s="16"/>
      <c r="M313" s="16"/>
      <c r="N313" s="16"/>
      <c r="O313" s="16"/>
      <c r="P313" s="16"/>
    </row>
    <row r="314" spans="1:16" s="17" customFormat="1" x14ac:dyDescent="0.2">
      <c r="A314" s="409"/>
      <c r="B314" s="408"/>
      <c r="C314" s="853"/>
      <c r="D314" s="853"/>
      <c r="E314" s="339"/>
      <c r="F314" s="339"/>
      <c r="G314" s="16"/>
      <c r="H314" s="16"/>
      <c r="I314" s="16"/>
      <c r="J314" s="16"/>
      <c r="K314" s="16"/>
      <c r="L314" s="16"/>
      <c r="M314" s="16"/>
      <c r="N314" s="16"/>
      <c r="O314" s="16"/>
      <c r="P314" s="16"/>
    </row>
    <row r="315" spans="1:16" s="17" customFormat="1" x14ac:dyDescent="0.2">
      <c r="A315" s="409"/>
      <c r="B315" s="408"/>
      <c r="C315" s="853"/>
      <c r="D315" s="853"/>
      <c r="E315" s="339"/>
      <c r="F315" s="339"/>
      <c r="G315" s="16"/>
      <c r="H315" s="16"/>
      <c r="I315" s="16"/>
      <c r="J315" s="16"/>
      <c r="K315" s="16"/>
      <c r="L315" s="16"/>
      <c r="M315" s="16"/>
      <c r="N315" s="16"/>
      <c r="O315" s="16"/>
      <c r="P315" s="16"/>
    </row>
    <row r="316" spans="1:16" s="17" customFormat="1" x14ac:dyDescent="0.2">
      <c r="A316" s="409"/>
      <c r="B316" s="408"/>
      <c r="C316" s="853"/>
      <c r="D316" s="853"/>
      <c r="E316" s="339"/>
      <c r="F316" s="339"/>
      <c r="G316" s="16"/>
      <c r="H316" s="16"/>
      <c r="I316" s="16"/>
      <c r="J316" s="16"/>
      <c r="K316" s="16"/>
      <c r="L316" s="16"/>
      <c r="M316" s="16"/>
      <c r="N316" s="16"/>
      <c r="O316" s="16"/>
      <c r="P316" s="16"/>
    </row>
    <row r="317" spans="1:16" s="17" customFormat="1" x14ac:dyDescent="0.2">
      <c r="A317" s="409"/>
      <c r="B317" s="408"/>
      <c r="C317" s="853"/>
      <c r="D317" s="853"/>
      <c r="E317" s="339"/>
      <c r="F317" s="339"/>
      <c r="G317" s="16"/>
      <c r="H317" s="16"/>
      <c r="I317" s="16"/>
      <c r="J317" s="16"/>
      <c r="K317" s="16"/>
      <c r="L317" s="16"/>
      <c r="M317" s="16"/>
      <c r="N317" s="16"/>
      <c r="O317" s="16"/>
      <c r="P317" s="16"/>
    </row>
    <row r="318" spans="1:16" s="17" customFormat="1" x14ac:dyDescent="0.2">
      <c r="A318" s="409"/>
      <c r="B318" s="408"/>
      <c r="C318" s="853"/>
      <c r="D318" s="853"/>
      <c r="E318" s="339"/>
      <c r="F318" s="339"/>
      <c r="G318" s="16"/>
      <c r="H318" s="16"/>
      <c r="I318" s="16"/>
      <c r="J318" s="16"/>
      <c r="K318" s="16"/>
      <c r="L318" s="16"/>
      <c r="M318" s="16"/>
      <c r="N318" s="16"/>
      <c r="O318" s="16"/>
      <c r="P318" s="16"/>
    </row>
    <row r="319" spans="1:16" s="17" customFormat="1" x14ac:dyDescent="0.2">
      <c r="A319" s="409"/>
      <c r="B319" s="408"/>
      <c r="C319" s="853"/>
      <c r="D319" s="853"/>
      <c r="E319" s="339"/>
      <c r="F319" s="339"/>
      <c r="G319" s="16"/>
      <c r="H319" s="16"/>
      <c r="I319" s="16"/>
      <c r="J319" s="16"/>
      <c r="K319" s="16"/>
      <c r="L319" s="16"/>
      <c r="M319" s="16"/>
      <c r="N319" s="16"/>
      <c r="O319" s="16"/>
      <c r="P319" s="16"/>
    </row>
    <row r="320" spans="1:16" s="17" customFormat="1" x14ac:dyDescent="0.2">
      <c r="A320" s="409"/>
      <c r="B320" s="408"/>
      <c r="C320" s="853"/>
      <c r="D320" s="853"/>
      <c r="E320" s="339"/>
      <c r="F320" s="339"/>
      <c r="G320" s="16"/>
      <c r="H320" s="16"/>
      <c r="I320" s="16"/>
      <c r="J320" s="16"/>
      <c r="K320" s="16"/>
      <c r="L320" s="16"/>
      <c r="M320" s="16"/>
      <c r="N320" s="16"/>
      <c r="O320" s="16"/>
      <c r="P320" s="16"/>
    </row>
    <row r="321" spans="1:16" s="17" customFormat="1" x14ac:dyDescent="0.2">
      <c r="A321" s="409"/>
      <c r="B321" s="408"/>
      <c r="C321" s="853"/>
      <c r="D321" s="853"/>
      <c r="E321" s="339"/>
      <c r="F321" s="339"/>
      <c r="G321" s="16"/>
      <c r="H321" s="16"/>
      <c r="I321" s="16"/>
      <c r="J321" s="16"/>
      <c r="K321" s="16"/>
      <c r="L321" s="16"/>
      <c r="M321" s="16"/>
      <c r="N321" s="16"/>
      <c r="O321" s="16"/>
      <c r="P321" s="16"/>
    </row>
    <row r="322" spans="1:16" s="17" customFormat="1" x14ac:dyDescent="0.2">
      <c r="A322" s="409"/>
      <c r="B322" s="408"/>
      <c r="C322" s="853"/>
      <c r="D322" s="853"/>
      <c r="E322" s="339"/>
      <c r="F322" s="339"/>
      <c r="G322" s="16"/>
      <c r="H322" s="16"/>
      <c r="I322" s="16"/>
      <c r="J322" s="16"/>
      <c r="K322" s="16"/>
      <c r="L322" s="16"/>
      <c r="M322" s="16"/>
      <c r="N322" s="16"/>
      <c r="O322" s="16"/>
      <c r="P322" s="16"/>
    </row>
    <row r="323" spans="1:16" s="17" customFormat="1" x14ac:dyDescent="0.2">
      <c r="A323" s="409"/>
      <c r="B323" s="408"/>
      <c r="C323" s="853"/>
      <c r="D323" s="853"/>
      <c r="E323" s="339"/>
      <c r="F323" s="339"/>
      <c r="G323" s="16"/>
      <c r="H323" s="16"/>
      <c r="I323" s="16"/>
      <c r="J323" s="16"/>
      <c r="K323" s="16"/>
      <c r="L323" s="16"/>
      <c r="M323" s="16"/>
      <c r="N323" s="16"/>
      <c r="O323" s="16"/>
      <c r="P323" s="16"/>
    </row>
    <row r="324" spans="1:16" s="17" customFormat="1" x14ac:dyDescent="0.2">
      <c r="A324" s="409"/>
      <c r="B324" s="408"/>
      <c r="C324" s="853"/>
      <c r="D324" s="853"/>
      <c r="E324" s="339"/>
      <c r="F324" s="339"/>
      <c r="G324" s="16"/>
      <c r="H324" s="16"/>
      <c r="I324" s="16"/>
      <c r="J324" s="16"/>
      <c r="K324" s="16"/>
      <c r="L324" s="16"/>
      <c r="M324" s="16"/>
      <c r="N324" s="16"/>
      <c r="O324" s="16"/>
      <c r="P324" s="16"/>
    </row>
    <row r="325" spans="1:16" s="17" customFormat="1" x14ac:dyDescent="0.2">
      <c r="A325" s="409"/>
      <c r="B325" s="408"/>
      <c r="C325" s="853"/>
      <c r="D325" s="853"/>
      <c r="E325" s="339"/>
      <c r="F325" s="339"/>
      <c r="G325" s="16"/>
      <c r="H325" s="16"/>
      <c r="I325" s="16"/>
      <c r="J325" s="16"/>
      <c r="K325" s="16"/>
      <c r="L325" s="16"/>
      <c r="M325" s="16"/>
      <c r="N325" s="16"/>
      <c r="O325" s="16"/>
      <c r="P325" s="16"/>
    </row>
    <row r="326" spans="1:16" s="17" customFormat="1" x14ac:dyDescent="0.2">
      <c r="A326" s="409"/>
      <c r="B326" s="408"/>
      <c r="C326" s="853"/>
      <c r="D326" s="853"/>
      <c r="E326" s="339"/>
      <c r="F326" s="339"/>
      <c r="G326" s="16"/>
      <c r="H326" s="16"/>
      <c r="I326" s="16"/>
      <c r="J326" s="16"/>
      <c r="K326" s="16"/>
      <c r="L326" s="16"/>
      <c r="M326" s="16"/>
      <c r="N326" s="16"/>
      <c r="O326" s="16"/>
      <c r="P326" s="16"/>
    </row>
    <row r="327" spans="1:16" s="17" customFormat="1" x14ac:dyDescent="0.2">
      <c r="A327" s="409"/>
      <c r="B327" s="408"/>
      <c r="C327" s="853"/>
      <c r="D327" s="853"/>
      <c r="E327" s="339"/>
      <c r="F327" s="339"/>
      <c r="G327" s="16"/>
      <c r="H327" s="16"/>
      <c r="I327" s="16"/>
      <c r="J327" s="16"/>
      <c r="K327" s="16"/>
      <c r="L327" s="16"/>
      <c r="M327" s="16"/>
      <c r="N327" s="16"/>
      <c r="O327" s="16"/>
      <c r="P327" s="16"/>
    </row>
    <row r="328" spans="1:16" s="17" customFormat="1" x14ac:dyDescent="0.2">
      <c r="A328" s="409"/>
      <c r="B328" s="408"/>
      <c r="C328" s="853"/>
      <c r="D328" s="853"/>
      <c r="E328" s="339"/>
      <c r="F328" s="339"/>
      <c r="G328" s="16"/>
      <c r="H328" s="16"/>
      <c r="I328" s="16"/>
      <c r="J328" s="16"/>
      <c r="K328" s="16"/>
      <c r="L328" s="16"/>
      <c r="M328" s="16"/>
      <c r="N328" s="16"/>
      <c r="O328" s="16"/>
      <c r="P328" s="16"/>
    </row>
    <row r="329" spans="1:16" s="17" customFormat="1" x14ac:dyDescent="0.2">
      <c r="A329" s="409"/>
      <c r="B329" s="408"/>
      <c r="C329" s="853"/>
      <c r="D329" s="853"/>
      <c r="E329" s="339"/>
      <c r="F329" s="339"/>
      <c r="G329" s="16"/>
      <c r="H329" s="16"/>
      <c r="I329" s="16"/>
      <c r="J329" s="16"/>
      <c r="K329" s="16"/>
      <c r="L329" s="16"/>
      <c r="M329" s="16"/>
      <c r="N329" s="16"/>
      <c r="O329" s="16"/>
      <c r="P329" s="16"/>
    </row>
    <row r="330" spans="1:16" s="17" customFormat="1" x14ac:dyDescent="0.2">
      <c r="A330" s="409"/>
      <c r="B330" s="408"/>
      <c r="C330" s="853"/>
      <c r="D330" s="853"/>
      <c r="E330" s="339"/>
      <c r="F330" s="339"/>
      <c r="G330" s="16"/>
      <c r="H330" s="16"/>
      <c r="I330" s="16"/>
      <c r="J330" s="16"/>
      <c r="K330" s="16"/>
      <c r="L330" s="16"/>
      <c r="M330" s="16"/>
      <c r="N330" s="16"/>
      <c r="O330" s="16"/>
      <c r="P330" s="16"/>
    </row>
    <row r="331" spans="1:16" s="17" customFormat="1" x14ac:dyDescent="0.2">
      <c r="A331" s="409"/>
      <c r="B331" s="408"/>
      <c r="C331" s="853"/>
      <c r="D331" s="853"/>
      <c r="E331" s="339"/>
      <c r="F331" s="339"/>
      <c r="G331" s="16"/>
      <c r="H331" s="16"/>
      <c r="I331" s="16"/>
      <c r="J331" s="16"/>
      <c r="K331" s="16"/>
      <c r="L331" s="16"/>
      <c r="M331" s="16"/>
      <c r="N331" s="16"/>
      <c r="O331" s="16"/>
      <c r="P331" s="16"/>
    </row>
    <row r="332" spans="1:16" s="17" customFormat="1" x14ac:dyDescent="0.2">
      <c r="A332" s="409"/>
      <c r="B332" s="408"/>
      <c r="C332" s="853"/>
      <c r="D332" s="853"/>
      <c r="E332" s="339"/>
      <c r="F332" s="339"/>
      <c r="G332" s="16"/>
      <c r="H332" s="16"/>
      <c r="I332" s="16"/>
      <c r="J332" s="16"/>
      <c r="K332" s="16"/>
      <c r="L332" s="16"/>
      <c r="M332" s="16"/>
      <c r="N332" s="16"/>
      <c r="O332" s="16"/>
      <c r="P332" s="16"/>
    </row>
    <row r="333" spans="1:16" s="17" customFormat="1" x14ac:dyDescent="0.2">
      <c r="A333" s="409"/>
      <c r="B333" s="408"/>
      <c r="C333" s="853"/>
      <c r="D333" s="853"/>
      <c r="E333" s="339"/>
      <c r="F333" s="339"/>
      <c r="G333" s="16"/>
      <c r="H333" s="16"/>
      <c r="I333" s="16"/>
      <c r="J333" s="16"/>
      <c r="K333" s="16"/>
      <c r="L333" s="16"/>
      <c r="M333" s="16"/>
      <c r="N333" s="16"/>
      <c r="O333" s="16"/>
      <c r="P333" s="16"/>
    </row>
    <row r="334" spans="1:16" s="17" customFormat="1" x14ac:dyDescent="0.2">
      <c r="A334" s="409"/>
      <c r="B334" s="408"/>
      <c r="C334" s="853"/>
      <c r="D334" s="853"/>
      <c r="E334" s="339"/>
      <c r="F334" s="339"/>
      <c r="G334" s="16"/>
      <c r="H334" s="16"/>
      <c r="I334" s="16"/>
      <c r="J334" s="16"/>
      <c r="K334" s="16"/>
      <c r="L334" s="16"/>
      <c r="M334" s="16"/>
      <c r="N334" s="16"/>
      <c r="O334" s="16"/>
      <c r="P334" s="16"/>
    </row>
    <row r="335" spans="1:16" s="17" customFormat="1" x14ac:dyDescent="0.2">
      <c r="A335" s="409"/>
      <c r="B335" s="408"/>
      <c r="C335" s="853"/>
      <c r="D335" s="853"/>
      <c r="E335" s="339"/>
      <c r="F335" s="339"/>
      <c r="G335" s="16"/>
      <c r="H335" s="16"/>
      <c r="I335" s="16"/>
      <c r="J335" s="16"/>
      <c r="K335" s="16"/>
      <c r="L335" s="16"/>
      <c r="M335" s="16"/>
      <c r="N335" s="16"/>
      <c r="O335" s="16"/>
      <c r="P335" s="16"/>
    </row>
    <row r="336" spans="1:16" s="17" customFormat="1" x14ac:dyDescent="0.2">
      <c r="A336" s="409"/>
      <c r="B336" s="408"/>
      <c r="C336" s="853"/>
      <c r="D336" s="853"/>
      <c r="E336" s="339"/>
      <c r="F336" s="339"/>
      <c r="G336" s="16"/>
      <c r="H336" s="16"/>
      <c r="I336" s="16"/>
      <c r="J336" s="16"/>
      <c r="K336" s="16"/>
      <c r="L336" s="16"/>
      <c r="M336" s="16"/>
      <c r="N336" s="16"/>
      <c r="O336" s="16"/>
      <c r="P336" s="16"/>
    </row>
    <row r="337" spans="1:16" s="17" customFormat="1" x14ac:dyDescent="0.2">
      <c r="A337" s="409"/>
      <c r="B337" s="408"/>
      <c r="C337" s="853"/>
      <c r="D337" s="853"/>
      <c r="E337" s="339"/>
      <c r="F337" s="339"/>
      <c r="G337" s="16"/>
      <c r="H337" s="16"/>
      <c r="I337" s="16"/>
      <c r="J337" s="16"/>
      <c r="K337" s="16"/>
      <c r="L337" s="16"/>
      <c r="M337" s="16"/>
      <c r="N337" s="16"/>
      <c r="O337" s="16"/>
      <c r="P337" s="16"/>
    </row>
    <row r="338" spans="1:16" s="17" customFormat="1" x14ac:dyDescent="0.2">
      <c r="A338" s="409"/>
      <c r="B338" s="408"/>
      <c r="C338" s="853"/>
      <c r="D338" s="853"/>
      <c r="E338" s="339"/>
      <c r="F338" s="339"/>
      <c r="G338" s="16"/>
      <c r="H338" s="16"/>
      <c r="I338" s="16"/>
      <c r="J338" s="16"/>
      <c r="K338" s="16"/>
      <c r="L338" s="16"/>
      <c r="M338" s="16"/>
      <c r="N338" s="16"/>
      <c r="O338" s="16"/>
      <c r="P338" s="16"/>
    </row>
    <row r="339" spans="1:16" s="17" customFormat="1" x14ac:dyDescent="0.2">
      <c r="A339" s="409"/>
      <c r="B339" s="408"/>
      <c r="C339" s="853"/>
      <c r="D339" s="853"/>
      <c r="E339" s="339"/>
      <c r="F339" s="339"/>
      <c r="G339" s="16"/>
      <c r="H339" s="16"/>
      <c r="I339" s="16"/>
      <c r="J339" s="16"/>
      <c r="K339" s="16"/>
      <c r="L339" s="16"/>
      <c r="M339" s="16"/>
      <c r="N339" s="16"/>
      <c r="O339" s="16"/>
      <c r="P339" s="16"/>
    </row>
    <row r="340" spans="1:16" s="17" customFormat="1" x14ac:dyDescent="0.2">
      <c r="A340" s="409"/>
      <c r="B340" s="408"/>
      <c r="C340" s="853"/>
      <c r="D340" s="853"/>
      <c r="E340" s="339"/>
      <c r="F340" s="339"/>
      <c r="G340" s="16"/>
      <c r="H340" s="16"/>
      <c r="I340" s="16"/>
      <c r="J340" s="16"/>
      <c r="K340" s="16"/>
      <c r="L340" s="16"/>
      <c r="M340" s="16"/>
      <c r="N340" s="16"/>
      <c r="O340" s="16"/>
      <c r="P340" s="16"/>
    </row>
    <row r="341" spans="1:16" s="17" customFormat="1" x14ac:dyDescent="0.2">
      <c r="A341" s="409"/>
      <c r="B341" s="408"/>
      <c r="C341" s="853"/>
      <c r="D341" s="853"/>
      <c r="E341" s="339"/>
      <c r="F341" s="339"/>
      <c r="G341" s="16"/>
      <c r="H341" s="16"/>
      <c r="I341" s="16"/>
      <c r="J341" s="16"/>
      <c r="K341" s="16"/>
      <c r="L341" s="16"/>
      <c r="M341" s="16"/>
      <c r="N341" s="16"/>
      <c r="O341" s="16"/>
      <c r="P341" s="16"/>
    </row>
    <row r="342" spans="1:16" s="17" customFormat="1" x14ac:dyDescent="0.2">
      <c r="A342" s="409"/>
      <c r="B342" s="408"/>
      <c r="C342" s="853"/>
      <c r="D342" s="853"/>
      <c r="E342" s="339"/>
      <c r="F342" s="339"/>
      <c r="G342" s="16"/>
      <c r="H342" s="16"/>
      <c r="I342" s="16"/>
      <c r="J342" s="16"/>
      <c r="K342" s="16"/>
      <c r="L342" s="16"/>
      <c r="M342" s="16"/>
      <c r="N342" s="16"/>
      <c r="O342" s="16"/>
      <c r="P342" s="16"/>
    </row>
    <row r="343" spans="1:16" s="17" customFormat="1" x14ac:dyDescent="0.2">
      <c r="A343" s="409"/>
      <c r="B343" s="408"/>
      <c r="C343" s="853"/>
      <c r="D343" s="853"/>
      <c r="E343" s="339"/>
      <c r="F343" s="339"/>
      <c r="G343" s="16"/>
      <c r="H343" s="16"/>
      <c r="I343" s="16"/>
      <c r="J343" s="16"/>
      <c r="K343" s="16"/>
      <c r="L343" s="16"/>
      <c r="M343" s="16"/>
      <c r="N343" s="16"/>
      <c r="O343" s="16"/>
      <c r="P343" s="16"/>
    </row>
    <row r="344" spans="1:16" s="17" customFormat="1" x14ac:dyDescent="0.2">
      <c r="A344" s="409"/>
      <c r="B344" s="408"/>
      <c r="C344" s="853"/>
      <c r="D344" s="853"/>
      <c r="E344" s="339"/>
      <c r="F344" s="339"/>
      <c r="G344" s="16"/>
      <c r="H344" s="16"/>
      <c r="I344" s="16"/>
      <c r="J344" s="16"/>
      <c r="K344" s="16"/>
      <c r="L344" s="16"/>
      <c r="M344" s="16"/>
      <c r="N344" s="16"/>
      <c r="O344" s="16"/>
      <c r="P344" s="16"/>
    </row>
    <row r="345" spans="1:16" s="17" customFormat="1" x14ac:dyDescent="0.2">
      <c r="A345" s="409"/>
      <c r="B345" s="408"/>
      <c r="C345" s="853"/>
      <c r="D345" s="853"/>
      <c r="E345" s="339"/>
      <c r="F345" s="339"/>
      <c r="G345" s="16"/>
      <c r="H345" s="16"/>
      <c r="I345" s="16"/>
      <c r="J345" s="16"/>
      <c r="K345" s="16"/>
      <c r="L345" s="16"/>
      <c r="M345" s="16"/>
      <c r="N345" s="16"/>
      <c r="O345" s="16"/>
      <c r="P345" s="16"/>
    </row>
    <row r="346" spans="1:16" s="17" customFormat="1" x14ac:dyDescent="0.2">
      <c r="A346" s="409"/>
      <c r="B346" s="408"/>
      <c r="C346" s="853"/>
      <c r="D346" s="853"/>
      <c r="E346" s="339"/>
      <c r="F346" s="339"/>
      <c r="G346" s="16"/>
      <c r="H346" s="16"/>
      <c r="I346" s="16"/>
      <c r="J346" s="16"/>
      <c r="K346" s="16"/>
      <c r="L346" s="16"/>
      <c r="M346" s="16"/>
      <c r="N346" s="16"/>
      <c r="O346" s="16"/>
      <c r="P346" s="16"/>
    </row>
    <row r="347" spans="1:16" s="17" customFormat="1" x14ac:dyDescent="0.2">
      <c r="A347" s="409"/>
      <c r="B347" s="408"/>
      <c r="C347" s="853"/>
      <c r="D347" s="853"/>
      <c r="E347" s="339"/>
      <c r="F347" s="339"/>
      <c r="G347" s="16"/>
      <c r="H347" s="16"/>
      <c r="I347" s="16"/>
      <c r="J347" s="16"/>
      <c r="K347" s="16"/>
      <c r="L347" s="16"/>
      <c r="M347" s="16"/>
      <c r="N347" s="16"/>
      <c r="O347" s="16"/>
      <c r="P347" s="16"/>
    </row>
    <row r="348" spans="1:16" s="17" customFormat="1" x14ac:dyDescent="0.2">
      <c r="A348" s="409"/>
      <c r="B348" s="408"/>
      <c r="C348" s="853"/>
      <c r="D348" s="853"/>
      <c r="E348" s="339"/>
      <c r="F348" s="339"/>
      <c r="G348" s="16"/>
      <c r="H348" s="16"/>
      <c r="I348" s="16"/>
      <c r="J348" s="16"/>
      <c r="K348" s="16"/>
      <c r="L348" s="16"/>
      <c r="M348" s="16"/>
      <c r="N348" s="16"/>
      <c r="O348" s="16"/>
      <c r="P348" s="16"/>
    </row>
    <row r="349" spans="1:16" s="17" customFormat="1" x14ac:dyDescent="0.2">
      <c r="A349" s="409"/>
      <c r="B349" s="408"/>
      <c r="C349" s="853"/>
      <c r="D349" s="853"/>
      <c r="E349" s="339"/>
      <c r="F349" s="339"/>
      <c r="G349" s="16"/>
      <c r="H349" s="16"/>
      <c r="I349" s="16"/>
      <c r="J349" s="16"/>
      <c r="K349" s="16"/>
      <c r="L349" s="16"/>
      <c r="M349" s="16"/>
      <c r="N349" s="16"/>
      <c r="O349" s="16"/>
      <c r="P349" s="16"/>
    </row>
    <row r="350" spans="1:16" s="17" customFormat="1" x14ac:dyDescent="0.2">
      <c r="A350" s="409"/>
      <c r="B350" s="408"/>
      <c r="C350" s="853"/>
      <c r="D350" s="853"/>
      <c r="E350" s="339"/>
      <c r="F350" s="339"/>
      <c r="G350" s="16"/>
      <c r="H350" s="16"/>
      <c r="I350" s="16"/>
      <c r="J350" s="16"/>
      <c r="K350" s="16"/>
      <c r="L350" s="16"/>
      <c r="M350" s="16"/>
      <c r="N350" s="16"/>
      <c r="O350" s="16"/>
      <c r="P350" s="16"/>
    </row>
    <row r="351" spans="1:16" s="17" customFormat="1" x14ac:dyDescent="0.2">
      <c r="A351" s="409"/>
      <c r="B351" s="408"/>
      <c r="C351" s="853"/>
      <c r="D351" s="853"/>
      <c r="E351" s="339"/>
      <c r="F351" s="339"/>
      <c r="G351" s="16"/>
      <c r="H351" s="16"/>
      <c r="I351" s="16"/>
      <c r="J351" s="16"/>
      <c r="K351" s="16"/>
      <c r="L351" s="16"/>
      <c r="M351" s="16"/>
      <c r="N351" s="16"/>
      <c r="O351" s="16"/>
      <c r="P351" s="16"/>
    </row>
    <row r="352" spans="1:16" s="17" customFormat="1" x14ac:dyDescent="0.2">
      <c r="A352" s="409"/>
      <c r="B352" s="408"/>
      <c r="C352" s="853"/>
      <c r="D352" s="853"/>
      <c r="E352" s="339"/>
      <c r="F352" s="339"/>
      <c r="G352" s="16"/>
      <c r="H352" s="16"/>
      <c r="I352" s="16"/>
      <c r="J352" s="16"/>
      <c r="K352" s="16"/>
      <c r="L352" s="16"/>
      <c r="M352" s="16"/>
      <c r="N352" s="16"/>
      <c r="O352" s="16"/>
      <c r="P352" s="16"/>
    </row>
    <row r="353" spans="1:16" s="17" customFormat="1" x14ac:dyDescent="0.2">
      <c r="A353" s="409"/>
      <c r="B353" s="408"/>
      <c r="C353" s="853"/>
      <c r="D353" s="853"/>
      <c r="E353" s="339"/>
      <c r="F353" s="339"/>
      <c r="G353" s="16"/>
      <c r="H353" s="16"/>
      <c r="I353" s="16"/>
      <c r="J353" s="16"/>
      <c r="K353" s="16"/>
      <c r="L353" s="16"/>
      <c r="M353" s="16"/>
      <c r="N353" s="16"/>
      <c r="O353" s="16"/>
      <c r="P353" s="16"/>
    </row>
    <row r="354" spans="1:16" s="17" customFormat="1" x14ac:dyDescent="0.2">
      <c r="A354" s="409"/>
      <c r="B354" s="408"/>
      <c r="C354" s="853"/>
      <c r="D354" s="853"/>
      <c r="E354" s="339"/>
      <c r="F354" s="339"/>
      <c r="G354" s="16"/>
      <c r="H354" s="16"/>
      <c r="I354" s="16"/>
      <c r="J354" s="16"/>
      <c r="K354" s="16"/>
      <c r="L354" s="16"/>
      <c r="M354" s="16"/>
      <c r="N354" s="16"/>
      <c r="O354" s="16"/>
      <c r="P354" s="16"/>
    </row>
    <row r="355" spans="1:16" s="17" customFormat="1" x14ac:dyDescent="0.2">
      <c r="A355" s="409"/>
      <c r="B355" s="408"/>
      <c r="C355" s="853"/>
      <c r="D355" s="853"/>
      <c r="E355" s="339"/>
      <c r="F355" s="339"/>
      <c r="G355" s="16"/>
      <c r="H355" s="16"/>
      <c r="I355" s="16"/>
      <c r="J355" s="16"/>
      <c r="K355" s="16"/>
      <c r="L355" s="16"/>
      <c r="M355" s="16"/>
      <c r="N355" s="16"/>
      <c r="O355" s="16"/>
      <c r="P355" s="16"/>
    </row>
    <row r="356" spans="1:16" s="17" customFormat="1" x14ac:dyDescent="0.2">
      <c r="A356" s="409"/>
      <c r="B356" s="408"/>
      <c r="C356" s="853"/>
      <c r="D356" s="853"/>
      <c r="E356" s="339"/>
      <c r="F356" s="339"/>
      <c r="G356" s="16"/>
      <c r="H356" s="16"/>
      <c r="I356" s="16"/>
      <c r="J356" s="16"/>
      <c r="K356" s="16"/>
      <c r="L356" s="16"/>
      <c r="M356" s="16"/>
      <c r="N356" s="16"/>
      <c r="O356" s="16"/>
      <c r="P356" s="16"/>
    </row>
    <row r="357" spans="1:16" s="17" customFormat="1" x14ac:dyDescent="0.2">
      <c r="A357" s="409"/>
      <c r="B357" s="408"/>
      <c r="C357" s="853"/>
      <c r="D357" s="853"/>
      <c r="E357" s="339"/>
      <c r="F357" s="339"/>
      <c r="G357" s="16"/>
      <c r="H357" s="16"/>
      <c r="I357" s="16"/>
      <c r="J357" s="16"/>
      <c r="K357" s="16"/>
      <c r="L357" s="16"/>
      <c r="M357" s="16"/>
      <c r="N357" s="16"/>
      <c r="O357" s="16"/>
      <c r="P357" s="16"/>
    </row>
    <row r="358" spans="1:16" s="17" customFormat="1" x14ac:dyDescent="0.2">
      <c r="A358" s="409"/>
      <c r="B358" s="408"/>
      <c r="C358" s="853"/>
      <c r="D358" s="853"/>
      <c r="E358" s="339"/>
      <c r="F358" s="339"/>
      <c r="G358" s="16"/>
      <c r="H358" s="16"/>
      <c r="I358" s="16"/>
      <c r="J358" s="16"/>
      <c r="K358" s="16"/>
      <c r="L358" s="16"/>
      <c r="M358" s="16"/>
      <c r="N358" s="16"/>
      <c r="O358" s="16"/>
      <c r="P358" s="16"/>
    </row>
    <row r="359" spans="1:16" s="17" customFormat="1" x14ac:dyDescent="0.2">
      <c r="A359" s="409"/>
      <c r="B359" s="408"/>
      <c r="C359" s="853"/>
      <c r="D359" s="853"/>
      <c r="E359" s="339"/>
      <c r="F359" s="339"/>
      <c r="G359" s="16"/>
      <c r="H359" s="16"/>
      <c r="I359" s="16"/>
      <c r="J359" s="16"/>
      <c r="K359" s="16"/>
      <c r="L359" s="16"/>
      <c r="M359" s="16"/>
      <c r="N359" s="16"/>
      <c r="O359" s="16"/>
      <c r="P359" s="16"/>
    </row>
    <row r="360" spans="1:16" s="17" customFormat="1" x14ac:dyDescent="0.2">
      <c r="A360" s="409"/>
      <c r="B360" s="408"/>
      <c r="C360" s="853"/>
      <c r="D360" s="853"/>
      <c r="E360" s="339"/>
      <c r="F360" s="339"/>
      <c r="G360" s="16"/>
      <c r="H360" s="16"/>
      <c r="I360" s="16"/>
      <c r="J360" s="16"/>
      <c r="K360" s="16"/>
      <c r="L360" s="16"/>
      <c r="M360" s="16"/>
      <c r="N360" s="16"/>
      <c r="O360" s="16"/>
      <c r="P360" s="16"/>
    </row>
    <row r="361" spans="1:16" s="17" customFormat="1" x14ac:dyDescent="0.2">
      <c r="A361" s="409"/>
      <c r="B361" s="408"/>
      <c r="C361" s="853"/>
      <c r="D361" s="853"/>
      <c r="E361" s="339"/>
      <c r="F361" s="339"/>
      <c r="G361" s="16"/>
      <c r="H361" s="16"/>
      <c r="I361" s="16"/>
      <c r="J361" s="16"/>
      <c r="K361" s="16"/>
      <c r="L361" s="16"/>
      <c r="M361" s="16"/>
      <c r="N361" s="16"/>
      <c r="O361" s="16"/>
      <c r="P361" s="16"/>
    </row>
    <row r="362" spans="1:16" s="17" customFormat="1" x14ac:dyDescent="0.2">
      <c r="A362" s="409"/>
      <c r="B362" s="408"/>
      <c r="C362" s="853"/>
      <c r="D362" s="853"/>
      <c r="E362" s="339"/>
      <c r="F362" s="339"/>
      <c r="G362" s="16"/>
      <c r="H362" s="16"/>
      <c r="I362" s="16"/>
      <c r="J362" s="16"/>
      <c r="K362" s="16"/>
      <c r="L362" s="16"/>
      <c r="M362" s="16"/>
      <c r="N362" s="16"/>
      <c r="O362" s="16"/>
      <c r="P362" s="16"/>
    </row>
    <row r="363" spans="1:16" s="17" customFormat="1" x14ac:dyDescent="0.2">
      <c r="A363" s="409"/>
      <c r="B363" s="408"/>
      <c r="C363" s="853"/>
      <c r="D363" s="853"/>
      <c r="E363" s="339"/>
      <c r="F363" s="339"/>
      <c r="G363" s="16"/>
      <c r="H363" s="16"/>
      <c r="I363" s="16"/>
      <c r="J363" s="16"/>
      <c r="K363" s="16"/>
      <c r="L363" s="16"/>
      <c r="M363" s="16"/>
      <c r="N363" s="16"/>
      <c r="O363" s="16"/>
      <c r="P363" s="16"/>
    </row>
    <row r="364" spans="1:16" s="17" customFormat="1" x14ac:dyDescent="0.2">
      <c r="A364" s="409"/>
      <c r="B364" s="408"/>
      <c r="C364" s="853"/>
      <c r="D364" s="853"/>
      <c r="E364" s="339"/>
      <c r="F364" s="339"/>
      <c r="G364" s="16"/>
      <c r="H364" s="16"/>
      <c r="I364" s="16"/>
      <c r="J364" s="16"/>
      <c r="K364" s="16"/>
      <c r="L364" s="16"/>
      <c r="M364" s="16"/>
      <c r="N364" s="16"/>
      <c r="O364" s="16"/>
      <c r="P364" s="16"/>
    </row>
    <row r="365" spans="1:16" s="17" customFormat="1" x14ac:dyDescent="0.2">
      <c r="A365" s="409"/>
      <c r="B365" s="408"/>
      <c r="C365" s="853"/>
      <c r="D365" s="853"/>
      <c r="E365" s="339"/>
      <c r="F365" s="339"/>
      <c r="G365" s="16"/>
      <c r="H365" s="16"/>
      <c r="I365" s="16"/>
      <c r="J365" s="16"/>
      <c r="K365" s="16"/>
      <c r="L365" s="16"/>
      <c r="M365" s="16"/>
      <c r="N365" s="16"/>
      <c r="O365" s="16"/>
      <c r="P365" s="16"/>
    </row>
    <row r="366" spans="1:16" s="17" customFormat="1" x14ac:dyDescent="0.2">
      <c r="A366" s="409"/>
      <c r="B366" s="408"/>
      <c r="C366" s="853"/>
      <c r="D366" s="853"/>
      <c r="E366" s="339"/>
      <c r="F366" s="339"/>
      <c r="G366" s="16"/>
      <c r="H366" s="16"/>
      <c r="I366" s="16"/>
      <c r="J366" s="16"/>
      <c r="K366" s="16"/>
      <c r="L366" s="16"/>
      <c r="M366" s="16"/>
      <c r="N366" s="16"/>
      <c r="O366" s="16"/>
      <c r="P366" s="16"/>
    </row>
    <row r="367" spans="1:16" s="17" customFormat="1" x14ac:dyDescent="0.2">
      <c r="A367" s="409"/>
      <c r="B367" s="408"/>
      <c r="C367" s="853"/>
      <c r="D367" s="853"/>
      <c r="E367" s="339"/>
      <c r="F367" s="339"/>
      <c r="G367" s="16"/>
      <c r="H367" s="16"/>
      <c r="I367" s="16"/>
      <c r="J367" s="16"/>
      <c r="K367" s="16"/>
      <c r="L367" s="16"/>
      <c r="M367" s="16"/>
      <c r="N367" s="16"/>
      <c r="O367" s="16"/>
      <c r="P367" s="16"/>
    </row>
    <row r="368" spans="1:16" s="17" customFormat="1" x14ac:dyDescent="0.2">
      <c r="A368" s="409"/>
      <c r="B368" s="408"/>
      <c r="C368" s="853"/>
      <c r="D368" s="853"/>
      <c r="E368" s="339"/>
      <c r="F368" s="339"/>
      <c r="G368" s="16"/>
      <c r="H368" s="16"/>
      <c r="I368" s="16"/>
      <c r="J368" s="16"/>
      <c r="K368" s="16"/>
      <c r="L368" s="16"/>
      <c r="M368" s="16"/>
      <c r="N368" s="16"/>
      <c r="O368" s="16"/>
      <c r="P368" s="16"/>
    </row>
    <row r="369" spans="1:16" s="17" customFormat="1" x14ac:dyDescent="0.2">
      <c r="A369" s="409"/>
      <c r="B369" s="408"/>
      <c r="C369" s="853"/>
      <c r="D369" s="853"/>
      <c r="E369" s="339"/>
      <c r="F369" s="339"/>
      <c r="G369" s="16"/>
      <c r="H369" s="16"/>
      <c r="I369" s="16"/>
      <c r="J369" s="16"/>
      <c r="K369" s="16"/>
      <c r="L369" s="16"/>
      <c r="M369" s="16"/>
      <c r="N369" s="16"/>
      <c r="O369" s="16"/>
      <c r="P369" s="16"/>
    </row>
    <row r="370" spans="1:16" s="17" customFormat="1" x14ac:dyDescent="0.2">
      <c r="A370" s="409"/>
      <c r="B370" s="408"/>
      <c r="C370" s="853"/>
      <c r="D370" s="853"/>
      <c r="E370" s="339"/>
      <c r="F370" s="339"/>
      <c r="G370" s="16"/>
      <c r="H370" s="16"/>
      <c r="I370" s="16"/>
      <c r="J370" s="16"/>
      <c r="K370" s="16"/>
      <c r="L370" s="16"/>
      <c r="M370" s="16"/>
      <c r="N370" s="16"/>
      <c r="O370" s="16"/>
      <c r="P370" s="16"/>
    </row>
    <row r="371" spans="1:16" s="17" customFormat="1" x14ac:dyDescent="0.2">
      <c r="A371" s="409"/>
      <c r="B371" s="408"/>
      <c r="C371" s="853"/>
      <c r="D371" s="853"/>
      <c r="E371" s="339"/>
      <c r="F371" s="339"/>
      <c r="G371" s="16"/>
      <c r="H371" s="16"/>
      <c r="I371" s="16"/>
      <c r="J371" s="16"/>
      <c r="K371" s="16"/>
      <c r="L371" s="16"/>
      <c r="M371" s="16"/>
      <c r="N371" s="16"/>
      <c r="O371" s="16"/>
      <c r="P371" s="16"/>
    </row>
    <row r="372" spans="1:16" s="17" customFormat="1" x14ac:dyDescent="0.2">
      <c r="A372" s="409"/>
      <c r="B372" s="408"/>
      <c r="C372" s="853"/>
      <c r="D372" s="853"/>
      <c r="E372" s="339"/>
      <c r="F372" s="339"/>
      <c r="G372" s="16"/>
      <c r="H372" s="16"/>
      <c r="I372" s="16"/>
      <c r="J372" s="16"/>
      <c r="K372" s="16"/>
      <c r="L372" s="16"/>
      <c r="M372" s="16"/>
      <c r="N372" s="16"/>
      <c r="O372" s="16"/>
      <c r="P372" s="16"/>
    </row>
    <row r="373" spans="1:16" s="17" customFormat="1" x14ac:dyDescent="0.2">
      <c r="A373" s="409"/>
      <c r="B373" s="408"/>
      <c r="C373" s="853"/>
      <c r="D373" s="853"/>
      <c r="E373" s="339"/>
      <c r="F373" s="339"/>
      <c r="G373" s="16"/>
      <c r="H373" s="16"/>
      <c r="I373" s="16"/>
      <c r="J373" s="16"/>
      <c r="K373" s="16"/>
      <c r="L373" s="16"/>
      <c r="M373" s="16"/>
      <c r="N373" s="16"/>
      <c r="O373" s="16"/>
      <c r="P373" s="16"/>
    </row>
    <row r="374" spans="1:16" s="17" customFormat="1" x14ac:dyDescent="0.2">
      <c r="A374" s="409"/>
      <c r="B374" s="408"/>
      <c r="C374" s="853"/>
      <c r="D374" s="853"/>
      <c r="E374" s="339"/>
      <c r="F374" s="339"/>
      <c r="G374" s="16"/>
      <c r="H374" s="16"/>
      <c r="I374" s="16"/>
      <c r="J374" s="16"/>
      <c r="K374" s="16"/>
      <c r="L374" s="16"/>
      <c r="M374" s="16"/>
      <c r="N374" s="16"/>
      <c r="O374" s="16"/>
      <c r="P374" s="16"/>
    </row>
    <row r="375" spans="1:16" s="17" customFormat="1" x14ac:dyDescent="0.2">
      <c r="A375" s="409"/>
      <c r="B375" s="408"/>
      <c r="C375" s="853"/>
      <c r="D375" s="853"/>
      <c r="E375" s="339"/>
      <c r="F375" s="339"/>
      <c r="G375" s="16"/>
      <c r="H375" s="16"/>
      <c r="I375" s="16"/>
      <c r="J375" s="16"/>
      <c r="K375" s="16"/>
      <c r="L375" s="16"/>
      <c r="M375" s="16"/>
      <c r="N375" s="16"/>
      <c r="O375" s="16"/>
      <c r="P375" s="16"/>
    </row>
    <row r="376" spans="1:16" s="17" customFormat="1" x14ac:dyDescent="0.2">
      <c r="A376" s="409"/>
      <c r="B376" s="408"/>
      <c r="C376" s="853"/>
      <c r="D376" s="853"/>
      <c r="E376" s="339"/>
      <c r="F376" s="339"/>
      <c r="G376" s="16"/>
      <c r="H376" s="16"/>
      <c r="I376" s="16"/>
      <c r="J376" s="16"/>
      <c r="K376" s="16"/>
      <c r="L376" s="16"/>
      <c r="M376" s="16"/>
      <c r="N376" s="16"/>
      <c r="O376" s="16"/>
      <c r="P376" s="16"/>
    </row>
    <row r="377" spans="1:16" s="17" customFormat="1" x14ac:dyDescent="0.2">
      <c r="A377" s="409"/>
      <c r="B377" s="408"/>
      <c r="C377" s="853"/>
      <c r="D377" s="853"/>
      <c r="E377" s="339"/>
      <c r="F377" s="339"/>
      <c r="G377" s="16"/>
      <c r="H377" s="16"/>
      <c r="I377" s="16"/>
      <c r="J377" s="16"/>
      <c r="K377" s="16"/>
      <c r="L377" s="16"/>
      <c r="M377" s="16"/>
      <c r="N377" s="16"/>
      <c r="O377" s="16"/>
      <c r="P377" s="16"/>
    </row>
    <row r="378" spans="1:16" s="17" customFormat="1" x14ac:dyDescent="0.2">
      <c r="A378" s="409"/>
      <c r="B378" s="408"/>
      <c r="C378" s="853"/>
      <c r="D378" s="853"/>
      <c r="E378" s="339"/>
      <c r="F378" s="339"/>
      <c r="G378" s="16"/>
      <c r="H378" s="16"/>
      <c r="I378" s="16"/>
      <c r="J378" s="16"/>
      <c r="K378" s="16"/>
      <c r="L378" s="16"/>
      <c r="M378" s="16"/>
      <c r="N378" s="16"/>
      <c r="O378" s="16"/>
      <c r="P378" s="16"/>
    </row>
    <row r="379" spans="1:16" s="17" customFormat="1" x14ac:dyDescent="0.2">
      <c r="A379" s="409"/>
      <c r="B379" s="408"/>
      <c r="C379" s="853"/>
      <c r="D379" s="853"/>
      <c r="E379" s="339"/>
      <c r="F379" s="339"/>
      <c r="G379" s="16"/>
      <c r="H379" s="16"/>
      <c r="I379" s="16"/>
      <c r="J379" s="16"/>
      <c r="K379" s="16"/>
      <c r="L379" s="16"/>
      <c r="M379" s="16"/>
      <c r="N379" s="16"/>
      <c r="O379" s="16"/>
      <c r="P379" s="16"/>
    </row>
    <row r="380" spans="1:16" s="17" customFormat="1" x14ac:dyDescent="0.2">
      <c r="A380" s="409"/>
      <c r="B380" s="408"/>
      <c r="C380" s="853"/>
      <c r="D380" s="853"/>
      <c r="E380" s="339"/>
      <c r="F380" s="339"/>
      <c r="G380" s="16"/>
      <c r="H380" s="16"/>
      <c r="I380" s="16"/>
      <c r="J380" s="16"/>
      <c r="K380" s="16"/>
      <c r="L380" s="16"/>
      <c r="M380" s="16"/>
      <c r="N380" s="16"/>
      <c r="O380" s="16"/>
      <c r="P380" s="16"/>
    </row>
    <row r="381" spans="1:16" s="17" customFormat="1" x14ac:dyDescent="0.2">
      <c r="A381" s="409"/>
      <c r="B381" s="408"/>
      <c r="C381" s="853"/>
      <c r="D381" s="853"/>
      <c r="E381" s="339"/>
      <c r="F381" s="339"/>
      <c r="G381" s="16"/>
      <c r="H381" s="16"/>
      <c r="I381" s="16"/>
      <c r="J381" s="16"/>
      <c r="K381" s="16"/>
      <c r="L381" s="16"/>
      <c r="M381" s="16"/>
      <c r="N381" s="16"/>
      <c r="O381" s="16"/>
      <c r="P381" s="16"/>
    </row>
    <row r="382" spans="1:16" s="17" customFormat="1" x14ac:dyDescent="0.2">
      <c r="A382" s="409"/>
      <c r="B382" s="408"/>
      <c r="C382" s="853"/>
      <c r="D382" s="853"/>
      <c r="E382" s="339"/>
      <c r="F382" s="339"/>
      <c r="G382" s="16"/>
      <c r="H382" s="16"/>
      <c r="I382" s="16"/>
      <c r="J382" s="16"/>
      <c r="K382" s="16"/>
      <c r="L382" s="16"/>
      <c r="M382" s="16"/>
      <c r="N382" s="16"/>
      <c r="O382" s="16"/>
      <c r="P382" s="16"/>
    </row>
    <row r="383" spans="1:16" s="17" customFormat="1" x14ac:dyDescent="0.2">
      <c r="A383" s="409"/>
      <c r="B383" s="408"/>
      <c r="C383" s="853"/>
      <c r="D383" s="853"/>
      <c r="E383" s="339"/>
      <c r="F383" s="339"/>
      <c r="G383" s="16"/>
      <c r="H383" s="16"/>
      <c r="I383" s="16"/>
      <c r="J383" s="16"/>
      <c r="K383" s="16"/>
      <c r="L383" s="16"/>
      <c r="M383" s="16"/>
      <c r="N383" s="16"/>
      <c r="O383" s="16"/>
      <c r="P383" s="16"/>
    </row>
    <row r="384" spans="1:16" s="17" customFormat="1" x14ac:dyDescent="0.2">
      <c r="A384" s="409"/>
      <c r="B384" s="408"/>
      <c r="C384" s="853"/>
      <c r="D384" s="853"/>
      <c r="E384" s="339"/>
      <c r="F384" s="339"/>
      <c r="G384" s="16"/>
      <c r="H384" s="16"/>
      <c r="I384" s="16"/>
      <c r="J384" s="16"/>
      <c r="K384" s="16"/>
      <c r="L384" s="16"/>
      <c r="M384" s="16"/>
      <c r="N384" s="16"/>
      <c r="O384" s="16"/>
      <c r="P384" s="16"/>
    </row>
    <row r="385" spans="1:16" s="17" customFormat="1" x14ac:dyDescent="0.2">
      <c r="A385" s="409"/>
      <c r="B385" s="408"/>
      <c r="C385" s="853"/>
      <c r="D385" s="853"/>
      <c r="E385" s="339"/>
      <c r="F385" s="339"/>
      <c r="G385" s="16"/>
      <c r="H385" s="16"/>
      <c r="I385" s="16"/>
      <c r="J385" s="16"/>
      <c r="K385" s="16"/>
      <c r="L385" s="16"/>
      <c r="M385" s="16"/>
      <c r="N385" s="16"/>
      <c r="O385" s="16"/>
      <c r="P385" s="16"/>
    </row>
    <row r="386" spans="1:16" s="17" customFormat="1" x14ac:dyDescent="0.2">
      <c r="A386" s="409"/>
      <c r="B386" s="408"/>
      <c r="C386" s="853"/>
      <c r="D386" s="853"/>
      <c r="E386" s="339"/>
      <c r="F386" s="339"/>
      <c r="G386" s="16"/>
      <c r="H386" s="16"/>
      <c r="I386" s="16"/>
      <c r="J386" s="16"/>
      <c r="K386" s="16"/>
      <c r="L386" s="16"/>
      <c r="M386" s="16"/>
      <c r="N386" s="16"/>
      <c r="O386" s="16"/>
      <c r="P386" s="16"/>
    </row>
    <row r="387" spans="1:16" s="17" customFormat="1" x14ac:dyDescent="0.2">
      <c r="A387" s="409"/>
      <c r="B387" s="408"/>
      <c r="C387" s="853"/>
      <c r="D387" s="853"/>
      <c r="E387" s="339"/>
      <c r="F387" s="339"/>
      <c r="G387" s="16"/>
      <c r="H387" s="16"/>
      <c r="I387" s="16"/>
      <c r="J387" s="16"/>
      <c r="K387" s="16"/>
      <c r="L387" s="16"/>
      <c r="M387" s="16"/>
      <c r="N387" s="16"/>
      <c r="O387" s="16"/>
      <c r="P387" s="16"/>
    </row>
    <row r="388" spans="1:16" s="17" customFormat="1" x14ac:dyDescent="0.2">
      <c r="A388" s="409"/>
      <c r="B388" s="408"/>
      <c r="C388" s="853"/>
      <c r="D388" s="853"/>
      <c r="E388" s="339"/>
      <c r="F388" s="339"/>
      <c r="G388" s="16"/>
      <c r="H388" s="16"/>
      <c r="I388" s="16"/>
      <c r="J388" s="16"/>
      <c r="K388" s="16"/>
      <c r="L388" s="16"/>
      <c r="M388" s="16"/>
      <c r="N388" s="16"/>
      <c r="O388" s="16"/>
      <c r="P388" s="16"/>
    </row>
    <row r="389" spans="1:16" s="17" customFormat="1" x14ac:dyDescent="0.2">
      <c r="A389" s="409"/>
      <c r="B389" s="408"/>
      <c r="C389" s="853"/>
      <c r="D389" s="853"/>
      <c r="E389" s="339"/>
      <c r="F389" s="339"/>
      <c r="G389" s="16"/>
      <c r="H389" s="16"/>
      <c r="I389" s="16"/>
      <c r="J389" s="16"/>
      <c r="K389" s="16"/>
      <c r="L389" s="16"/>
      <c r="M389" s="16"/>
      <c r="N389" s="16"/>
      <c r="O389" s="16"/>
      <c r="P389" s="16"/>
    </row>
    <row r="390" spans="1:16" s="17" customFormat="1" x14ac:dyDescent="0.2">
      <c r="A390" s="409"/>
      <c r="B390" s="408"/>
      <c r="C390" s="853"/>
      <c r="D390" s="853"/>
      <c r="E390" s="339"/>
      <c r="F390" s="339"/>
      <c r="G390" s="16"/>
      <c r="H390" s="16"/>
      <c r="I390" s="16"/>
      <c r="J390" s="16"/>
      <c r="K390" s="16"/>
      <c r="L390" s="16"/>
      <c r="M390" s="16"/>
      <c r="N390" s="16"/>
      <c r="O390" s="16"/>
      <c r="P390" s="16"/>
    </row>
    <row r="391" spans="1:16" s="17" customFormat="1" x14ac:dyDescent="0.2">
      <c r="A391" s="409"/>
      <c r="B391" s="408"/>
      <c r="C391" s="853"/>
      <c r="D391" s="853"/>
      <c r="E391" s="339"/>
      <c r="F391" s="339"/>
      <c r="G391" s="16"/>
      <c r="H391" s="16"/>
      <c r="I391" s="16"/>
      <c r="J391" s="16"/>
      <c r="K391" s="16"/>
      <c r="L391" s="16"/>
      <c r="M391" s="16"/>
      <c r="N391" s="16"/>
      <c r="O391" s="16"/>
      <c r="P391" s="16"/>
    </row>
    <row r="392" spans="1:16" s="17" customFormat="1" x14ac:dyDescent="0.2">
      <c r="A392" s="409"/>
      <c r="B392" s="408"/>
      <c r="C392" s="853"/>
      <c r="D392" s="853"/>
      <c r="E392" s="339"/>
      <c r="F392" s="339"/>
      <c r="G392" s="16"/>
      <c r="H392" s="16"/>
      <c r="I392" s="16"/>
      <c r="J392" s="16"/>
      <c r="K392" s="16"/>
      <c r="L392" s="16"/>
      <c r="M392" s="16"/>
      <c r="N392" s="16"/>
      <c r="O392" s="16"/>
      <c r="P392" s="16"/>
    </row>
    <row r="393" spans="1:16" s="17" customFormat="1" x14ac:dyDescent="0.2">
      <c r="A393" s="409"/>
      <c r="B393" s="408"/>
      <c r="C393" s="853"/>
      <c r="D393" s="853"/>
      <c r="E393" s="339"/>
      <c r="F393" s="339"/>
      <c r="G393" s="16"/>
      <c r="H393" s="16"/>
      <c r="I393" s="16"/>
      <c r="J393" s="16"/>
      <c r="K393" s="16"/>
      <c r="L393" s="16"/>
      <c r="M393" s="16"/>
      <c r="N393" s="16"/>
      <c r="O393" s="16"/>
      <c r="P393" s="16"/>
    </row>
    <row r="394" spans="1:16" s="17" customFormat="1" x14ac:dyDescent="0.2">
      <c r="A394" s="409"/>
      <c r="B394" s="408"/>
      <c r="C394" s="853"/>
      <c r="D394" s="853"/>
      <c r="E394" s="339"/>
      <c r="F394" s="339"/>
      <c r="G394" s="16"/>
      <c r="H394" s="16"/>
      <c r="I394" s="16"/>
      <c r="J394" s="16"/>
      <c r="K394" s="16"/>
      <c r="L394" s="16"/>
      <c r="M394" s="16"/>
      <c r="N394" s="16"/>
      <c r="O394" s="16"/>
      <c r="P394" s="16"/>
    </row>
    <row r="395" spans="1:16" s="17" customFormat="1" x14ac:dyDescent="0.2">
      <c r="A395" s="409"/>
      <c r="B395" s="408"/>
      <c r="C395" s="853"/>
      <c r="D395" s="853"/>
      <c r="E395" s="339"/>
      <c r="F395" s="339"/>
      <c r="G395" s="16"/>
      <c r="H395" s="16"/>
      <c r="I395" s="16"/>
      <c r="J395" s="16"/>
      <c r="K395" s="16"/>
      <c r="L395" s="16"/>
      <c r="M395" s="16"/>
      <c r="N395" s="16"/>
      <c r="O395" s="16"/>
      <c r="P395" s="16"/>
    </row>
    <row r="396" spans="1:16" s="17" customFormat="1" x14ac:dyDescent="0.2">
      <c r="A396" s="409"/>
      <c r="B396" s="408"/>
      <c r="C396" s="853"/>
      <c r="D396" s="853"/>
      <c r="E396" s="339"/>
      <c r="F396" s="339"/>
      <c r="G396" s="16"/>
      <c r="H396" s="16"/>
      <c r="I396" s="16"/>
      <c r="J396" s="16"/>
      <c r="K396" s="16"/>
      <c r="L396" s="16"/>
      <c r="M396" s="16"/>
      <c r="N396" s="16"/>
      <c r="O396" s="16"/>
      <c r="P396" s="16"/>
    </row>
    <row r="397" spans="1:16" s="17" customFormat="1" x14ac:dyDescent="0.2">
      <c r="A397" s="409"/>
      <c r="B397" s="408"/>
      <c r="C397" s="853"/>
      <c r="D397" s="853"/>
      <c r="E397" s="339"/>
      <c r="F397" s="339"/>
      <c r="G397" s="16"/>
      <c r="H397" s="16"/>
      <c r="I397" s="16"/>
      <c r="J397" s="16"/>
      <c r="K397" s="16"/>
      <c r="L397" s="16"/>
      <c r="M397" s="16"/>
      <c r="N397" s="16"/>
      <c r="O397" s="16"/>
      <c r="P397" s="16"/>
    </row>
    <row r="398" spans="1:16" s="17" customFormat="1" x14ac:dyDescent="0.2">
      <c r="A398" s="409"/>
      <c r="B398" s="408"/>
      <c r="C398" s="853"/>
      <c r="D398" s="853"/>
      <c r="E398" s="339"/>
      <c r="F398" s="339"/>
      <c r="G398" s="16"/>
      <c r="H398" s="16"/>
      <c r="I398" s="16"/>
      <c r="J398" s="16"/>
      <c r="K398" s="16"/>
      <c r="L398" s="16"/>
      <c r="M398" s="16"/>
      <c r="N398" s="16"/>
      <c r="O398" s="16"/>
      <c r="P398" s="16"/>
    </row>
    <row r="399" spans="1:16" s="17" customFormat="1" x14ac:dyDescent="0.2">
      <c r="A399" s="409"/>
      <c r="B399" s="408"/>
      <c r="C399" s="853"/>
      <c r="D399" s="853"/>
      <c r="E399" s="339"/>
      <c r="F399" s="339"/>
      <c r="G399" s="16"/>
      <c r="H399" s="16"/>
      <c r="I399" s="16"/>
      <c r="J399" s="16"/>
      <c r="K399" s="16"/>
      <c r="L399" s="16"/>
      <c r="M399" s="16"/>
      <c r="N399" s="16"/>
      <c r="O399" s="16"/>
      <c r="P399" s="16"/>
    </row>
    <row r="400" spans="1:16" s="17" customFormat="1" x14ac:dyDescent="0.2">
      <c r="A400" s="409"/>
      <c r="B400" s="408"/>
      <c r="C400" s="853"/>
      <c r="D400" s="853"/>
      <c r="E400" s="339"/>
      <c r="F400" s="339"/>
      <c r="G400" s="16"/>
      <c r="H400" s="16"/>
      <c r="I400" s="16"/>
      <c r="J400" s="16"/>
      <c r="K400" s="16"/>
      <c r="L400" s="16"/>
      <c r="M400" s="16"/>
      <c r="N400" s="16"/>
      <c r="O400" s="16"/>
      <c r="P400" s="16"/>
    </row>
    <row r="401" spans="1:16" s="17" customFormat="1" x14ac:dyDescent="0.2">
      <c r="A401" s="409"/>
      <c r="B401" s="408"/>
      <c r="C401" s="853"/>
      <c r="D401" s="853"/>
      <c r="E401" s="339"/>
      <c r="F401" s="339"/>
      <c r="G401" s="16"/>
      <c r="H401" s="16"/>
      <c r="I401" s="16"/>
      <c r="J401" s="16"/>
      <c r="K401" s="16"/>
      <c r="L401" s="16"/>
      <c r="M401" s="16"/>
      <c r="N401" s="16"/>
      <c r="O401" s="16"/>
      <c r="P401" s="16"/>
    </row>
    <row r="402" spans="1:16" s="17" customFormat="1" x14ac:dyDescent="0.2">
      <c r="A402" s="409"/>
      <c r="B402" s="408"/>
      <c r="C402" s="853"/>
      <c r="D402" s="853"/>
      <c r="E402" s="339"/>
      <c r="F402" s="339"/>
      <c r="G402" s="16"/>
      <c r="H402" s="16"/>
      <c r="I402" s="16"/>
      <c r="J402" s="16"/>
      <c r="K402" s="16"/>
      <c r="L402" s="16"/>
      <c r="M402" s="16"/>
      <c r="N402" s="16"/>
      <c r="O402" s="16"/>
      <c r="P402" s="16"/>
    </row>
    <row r="403" spans="1:16" s="17" customFormat="1" x14ac:dyDescent="0.2">
      <c r="A403" s="409"/>
      <c r="B403" s="408"/>
      <c r="C403" s="853"/>
      <c r="D403" s="853"/>
      <c r="E403" s="339"/>
      <c r="F403" s="339"/>
      <c r="G403" s="16"/>
      <c r="H403" s="16"/>
      <c r="I403" s="16"/>
      <c r="J403" s="16"/>
      <c r="K403" s="16"/>
      <c r="L403" s="16"/>
      <c r="M403" s="16"/>
      <c r="N403" s="16"/>
      <c r="O403" s="16"/>
      <c r="P403" s="16"/>
    </row>
    <row r="404" spans="1:16" s="17" customFormat="1" x14ac:dyDescent="0.2">
      <c r="A404" s="409"/>
      <c r="B404" s="408"/>
      <c r="C404" s="853"/>
      <c r="D404" s="853"/>
      <c r="E404" s="339"/>
      <c r="F404" s="339"/>
      <c r="G404" s="16"/>
      <c r="H404" s="16"/>
      <c r="I404" s="16"/>
      <c r="J404" s="16"/>
      <c r="K404" s="16"/>
      <c r="L404" s="16"/>
      <c r="M404" s="16"/>
      <c r="N404" s="16"/>
      <c r="O404" s="16"/>
      <c r="P404" s="16"/>
    </row>
    <row r="405" spans="1:16" s="17" customFormat="1" x14ac:dyDescent="0.2">
      <c r="A405" s="409"/>
      <c r="B405" s="408"/>
      <c r="C405" s="853"/>
      <c r="D405" s="853"/>
      <c r="E405" s="339"/>
      <c r="F405" s="339"/>
      <c r="G405" s="16"/>
      <c r="H405" s="16"/>
      <c r="I405" s="16"/>
      <c r="J405" s="16"/>
      <c r="K405" s="16"/>
      <c r="L405" s="16"/>
      <c r="M405" s="16"/>
      <c r="N405" s="16"/>
      <c r="O405" s="16"/>
      <c r="P405" s="16"/>
    </row>
    <row r="406" spans="1:16" s="17" customFormat="1" x14ac:dyDescent="0.2">
      <c r="A406" s="409"/>
      <c r="B406" s="408"/>
      <c r="C406" s="853"/>
      <c r="D406" s="853"/>
      <c r="E406" s="339"/>
      <c r="F406" s="339"/>
      <c r="G406" s="16"/>
      <c r="H406" s="16"/>
      <c r="I406" s="16"/>
      <c r="J406" s="16"/>
      <c r="K406" s="16"/>
      <c r="L406" s="16"/>
      <c r="M406" s="16"/>
      <c r="N406" s="16"/>
      <c r="O406" s="16"/>
      <c r="P406" s="16"/>
    </row>
    <row r="407" spans="1:16" s="17" customFormat="1" x14ac:dyDescent="0.2">
      <c r="A407" s="409"/>
      <c r="B407" s="408"/>
      <c r="C407" s="853"/>
      <c r="D407" s="853"/>
      <c r="E407" s="339"/>
      <c r="F407" s="339"/>
      <c r="G407" s="16"/>
      <c r="H407" s="16"/>
      <c r="I407" s="16"/>
      <c r="J407" s="16"/>
      <c r="K407" s="16"/>
      <c r="L407" s="16"/>
      <c r="M407" s="16"/>
      <c r="N407" s="16"/>
      <c r="O407" s="16"/>
      <c r="P407" s="16"/>
    </row>
    <row r="408" spans="1:16" s="17" customFormat="1" x14ac:dyDescent="0.2">
      <c r="A408" s="409"/>
      <c r="B408" s="408"/>
      <c r="C408" s="853"/>
      <c r="D408" s="853"/>
      <c r="E408" s="339"/>
      <c r="F408" s="339"/>
      <c r="G408" s="16"/>
      <c r="H408" s="16"/>
      <c r="I408" s="16"/>
      <c r="J408" s="16"/>
      <c r="K408" s="16"/>
      <c r="L408" s="16"/>
      <c r="M408" s="16"/>
      <c r="N408" s="16"/>
      <c r="O408" s="16"/>
      <c r="P408" s="16"/>
    </row>
    <row r="409" spans="1:16" s="17" customFormat="1" x14ac:dyDescent="0.2">
      <c r="A409" s="409"/>
      <c r="B409" s="408"/>
      <c r="C409" s="853"/>
      <c r="D409" s="853"/>
      <c r="E409" s="339"/>
      <c r="F409" s="339"/>
      <c r="G409" s="16"/>
      <c r="H409" s="16"/>
      <c r="I409" s="16"/>
      <c r="J409" s="16"/>
      <c r="K409" s="16"/>
      <c r="L409" s="16"/>
      <c r="M409" s="16"/>
      <c r="N409" s="16"/>
      <c r="O409" s="16"/>
      <c r="P409" s="16"/>
    </row>
    <row r="410" spans="1:16" s="17" customFormat="1" x14ac:dyDescent="0.2">
      <c r="A410" s="409"/>
      <c r="B410" s="408"/>
      <c r="C410" s="853"/>
      <c r="D410" s="853"/>
      <c r="E410" s="339"/>
      <c r="F410" s="339"/>
      <c r="G410" s="16"/>
      <c r="H410" s="16"/>
      <c r="I410" s="16"/>
      <c r="J410" s="16"/>
      <c r="K410" s="16"/>
      <c r="L410" s="16"/>
      <c r="M410" s="16"/>
      <c r="N410" s="16"/>
      <c r="O410" s="16"/>
      <c r="P410" s="16"/>
    </row>
    <row r="411" spans="1:16" s="17" customFormat="1" x14ac:dyDescent="0.2">
      <c r="A411" s="409"/>
      <c r="B411" s="408"/>
      <c r="C411" s="853"/>
      <c r="D411" s="853"/>
      <c r="E411" s="339"/>
      <c r="F411" s="339"/>
      <c r="G411" s="16"/>
      <c r="H411" s="16"/>
      <c r="I411" s="16"/>
      <c r="J411" s="16"/>
      <c r="K411" s="16"/>
      <c r="L411" s="16"/>
      <c r="M411" s="16"/>
      <c r="N411" s="16"/>
      <c r="O411" s="16"/>
      <c r="P411" s="16"/>
    </row>
    <row r="412" spans="1:16" s="17" customFormat="1" x14ac:dyDescent="0.2">
      <c r="A412" s="409"/>
      <c r="B412" s="408"/>
      <c r="C412" s="853"/>
      <c r="D412" s="853"/>
      <c r="E412" s="339"/>
      <c r="F412" s="339"/>
      <c r="G412" s="16"/>
      <c r="H412" s="16"/>
      <c r="I412" s="16"/>
      <c r="J412" s="16"/>
      <c r="K412" s="16"/>
      <c r="L412" s="16"/>
      <c r="M412" s="16"/>
      <c r="N412" s="16"/>
      <c r="O412" s="16"/>
      <c r="P412" s="16"/>
    </row>
    <row r="413" spans="1:16" s="17" customFormat="1" x14ac:dyDescent="0.2">
      <c r="A413" s="409"/>
      <c r="B413" s="408"/>
      <c r="C413" s="853"/>
      <c r="D413" s="853"/>
      <c r="E413" s="339"/>
      <c r="F413" s="339"/>
      <c r="G413" s="16"/>
      <c r="H413" s="16"/>
      <c r="I413" s="16"/>
      <c r="J413" s="16"/>
      <c r="K413" s="16"/>
      <c r="L413" s="16"/>
      <c r="M413" s="16"/>
      <c r="N413" s="16"/>
      <c r="O413" s="16"/>
      <c r="P413" s="16"/>
    </row>
    <row r="414" spans="1:16" s="17" customFormat="1" x14ac:dyDescent="0.2">
      <c r="A414" s="409"/>
      <c r="B414" s="408"/>
      <c r="C414" s="853"/>
      <c r="D414" s="853"/>
      <c r="E414" s="339"/>
      <c r="F414" s="339"/>
      <c r="G414" s="16"/>
      <c r="H414" s="16"/>
      <c r="I414" s="16"/>
      <c r="J414" s="16"/>
      <c r="K414" s="16"/>
      <c r="L414" s="16"/>
      <c r="M414" s="16"/>
      <c r="N414" s="16"/>
      <c r="O414" s="16"/>
      <c r="P414" s="16"/>
    </row>
    <row r="415" spans="1:16" s="17" customFormat="1" x14ac:dyDescent="0.2">
      <c r="A415" s="409"/>
      <c r="B415" s="408"/>
      <c r="C415" s="853"/>
      <c r="D415" s="853"/>
      <c r="E415" s="339"/>
      <c r="F415" s="339"/>
      <c r="G415" s="16"/>
      <c r="H415" s="16"/>
      <c r="I415" s="16"/>
      <c r="J415" s="16"/>
      <c r="K415" s="16"/>
      <c r="L415" s="16"/>
      <c r="M415" s="16"/>
      <c r="N415" s="16"/>
      <c r="O415" s="16"/>
      <c r="P415" s="16"/>
    </row>
    <row r="416" spans="1:16" s="17" customFormat="1" x14ac:dyDescent="0.2">
      <c r="A416" s="409"/>
      <c r="B416" s="408"/>
      <c r="C416" s="853"/>
      <c r="D416" s="853"/>
      <c r="E416" s="339"/>
      <c r="F416" s="339"/>
      <c r="G416" s="16"/>
      <c r="H416" s="16"/>
      <c r="I416" s="16"/>
      <c r="J416" s="16"/>
      <c r="K416" s="16"/>
      <c r="L416" s="16"/>
      <c r="M416" s="16"/>
      <c r="N416" s="16"/>
      <c r="O416" s="16"/>
      <c r="P416" s="16"/>
    </row>
    <row r="417" spans="1:16" s="17" customFormat="1" x14ac:dyDescent="0.2">
      <c r="A417" s="409"/>
      <c r="B417" s="408"/>
      <c r="C417" s="853"/>
      <c r="D417" s="853"/>
      <c r="E417" s="339"/>
      <c r="F417" s="339"/>
      <c r="G417" s="16"/>
      <c r="H417" s="16"/>
      <c r="I417" s="16"/>
      <c r="J417" s="16"/>
      <c r="K417" s="16"/>
      <c r="L417" s="16"/>
      <c r="M417" s="16"/>
      <c r="N417" s="16"/>
      <c r="O417" s="16"/>
      <c r="P417" s="16"/>
    </row>
    <row r="418" spans="1:16" s="17" customFormat="1" x14ac:dyDescent="0.2">
      <c r="A418" s="409"/>
      <c r="B418" s="408"/>
      <c r="C418" s="853"/>
      <c r="D418" s="853"/>
      <c r="E418" s="339"/>
      <c r="F418" s="339"/>
      <c r="G418" s="16"/>
      <c r="H418" s="16"/>
      <c r="I418" s="16"/>
      <c r="J418" s="16"/>
      <c r="K418" s="16"/>
      <c r="L418" s="16"/>
      <c r="M418" s="16"/>
      <c r="N418" s="16"/>
      <c r="O418" s="16"/>
      <c r="P418" s="16"/>
    </row>
    <row r="419" spans="1:16" s="17" customFormat="1" x14ac:dyDescent="0.2">
      <c r="A419" s="409"/>
      <c r="B419" s="408"/>
      <c r="C419" s="853"/>
      <c r="D419" s="853"/>
      <c r="E419" s="339"/>
      <c r="F419" s="339"/>
      <c r="G419" s="16"/>
      <c r="H419" s="16"/>
      <c r="I419" s="16"/>
      <c r="J419" s="16"/>
      <c r="K419" s="16"/>
      <c r="L419" s="16"/>
      <c r="M419" s="16"/>
      <c r="N419" s="16"/>
      <c r="O419" s="16"/>
      <c r="P419" s="16"/>
    </row>
    <row r="420" spans="1:16" s="17" customFormat="1" x14ac:dyDescent="0.2">
      <c r="A420" s="409"/>
      <c r="B420" s="408"/>
      <c r="C420" s="853"/>
      <c r="D420" s="853"/>
      <c r="E420" s="339"/>
      <c r="F420" s="339"/>
      <c r="G420" s="16"/>
      <c r="H420" s="16"/>
      <c r="I420" s="16"/>
      <c r="J420" s="16"/>
      <c r="K420" s="16"/>
      <c r="L420" s="16"/>
      <c r="M420" s="16"/>
      <c r="N420" s="16"/>
      <c r="O420" s="16"/>
      <c r="P420" s="16"/>
    </row>
    <row r="421" spans="1:16" s="17" customFormat="1" x14ac:dyDescent="0.2">
      <c r="A421" s="409"/>
      <c r="B421" s="408"/>
      <c r="C421" s="853"/>
      <c r="D421" s="853"/>
      <c r="E421" s="339"/>
      <c r="F421" s="339"/>
      <c r="G421" s="16"/>
      <c r="H421" s="16"/>
      <c r="I421" s="16"/>
      <c r="J421" s="16"/>
      <c r="K421" s="16"/>
      <c r="L421" s="16"/>
      <c r="M421" s="16"/>
      <c r="N421" s="16"/>
      <c r="O421" s="16"/>
      <c r="P421" s="16"/>
    </row>
    <row r="422" spans="1:16" s="17" customFormat="1" x14ac:dyDescent="0.2">
      <c r="A422" s="409"/>
      <c r="B422" s="408"/>
      <c r="C422" s="853"/>
      <c r="D422" s="853"/>
      <c r="E422" s="339"/>
      <c r="F422" s="339"/>
      <c r="G422" s="16"/>
      <c r="H422" s="16"/>
      <c r="I422" s="16"/>
      <c r="J422" s="16"/>
      <c r="K422" s="16"/>
      <c r="L422" s="16"/>
      <c r="M422" s="16"/>
      <c r="N422" s="16"/>
      <c r="O422" s="16"/>
      <c r="P422" s="16"/>
    </row>
    <row r="423" spans="1:16" s="17" customFormat="1" x14ac:dyDescent="0.2">
      <c r="A423" s="409"/>
      <c r="B423" s="408"/>
      <c r="C423" s="853"/>
      <c r="D423" s="853"/>
      <c r="E423" s="339"/>
      <c r="F423" s="339"/>
      <c r="G423" s="16"/>
      <c r="H423" s="16"/>
      <c r="I423" s="16"/>
      <c r="J423" s="16"/>
      <c r="K423" s="16"/>
      <c r="L423" s="16"/>
      <c r="M423" s="16"/>
      <c r="N423" s="16"/>
      <c r="O423" s="16"/>
      <c r="P423" s="16"/>
    </row>
    <row r="424" spans="1:16" s="17" customFormat="1" x14ac:dyDescent="0.2">
      <c r="A424" s="409"/>
      <c r="B424" s="408"/>
      <c r="C424" s="853"/>
      <c r="D424" s="853"/>
      <c r="E424" s="339"/>
      <c r="F424" s="339"/>
      <c r="G424" s="16"/>
      <c r="H424" s="16"/>
      <c r="I424" s="16"/>
      <c r="J424" s="16"/>
      <c r="K424" s="16"/>
      <c r="L424" s="16"/>
      <c r="M424" s="16"/>
      <c r="N424" s="16"/>
      <c r="O424" s="16"/>
      <c r="P424" s="16"/>
    </row>
    <row r="425" spans="1:16" s="17" customFormat="1" x14ac:dyDescent="0.2">
      <c r="A425" s="409"/>
      <c r="B425" s="408"/>
      <c r="C425" s="853"/>
      <c r="D425" s="853"/>
      <c r="E425" s="339"/>
      <c r="F425" s="339"/>
      <c r="G425" s="16"/>
      <c r="H425" s="16"/>
      <c r="I425" s="16"/>
      <c r="J425" s="16"/>
      <c r="K425" s="16"/>
      <c r="L425" s="16"/>
      <c r="M425" s="16"/>
      <c r="N425" s="16"/>
      <c r="O425" s="16"/>
      <c r="P425" s="16"/>
    </row>
    <row r="426" spans="1:16" s="17" customFormat="1" x14ac:dyDescent="0.2">
      <c r="A426" s="409"/>
      <c r="B426" s="408"/>
      <c r="C426" s="853"/>
      <c r="D426" s="853"/>
      <c r="E426" s="339"/>
      <c r="F426" s="339"/>
      <c r="G426" s="16"/>
      <c r="H426" s="16"/>
      <c r="I426" s="16"/>
      <c r="J426" s="16"/>
      <c r="K426" s="16"/>
      <c r="L426" s="16"/>
      <c r="M426" s="16"/>
      <c r="N426" s="16"/>
      <c r="O426" s="16"/>
      <c r="P426" s="16"/>
    </row>
    <row r="427" spans="1:16" s="17" customFormat="1" x14ac:dyDescent="0.2">
      <c r="A427" s="409"/>
      <c r="B427" s="408"/>
      <c r="C427" s="853"/>
      <c r="D427" s="853"/>
      <c r="E427" s="339"/>
      <c r="F427" s="339"/>
      <c r="G427" s="16"/>
      <c r="H427" s="16"/>
      <c r="I427" s="16"/>
      <c r="J427" s="16"/>
      <c r="K427" s="16"/>
      <c r="L427" s="16"/>
      <c r="M427" s="16"/>
      <c r="N427" s="16"/>
      <c r="O427" s="16"/>
      <c r="P427" s="16"/>
    </row>
    <row r="428" spans="1:16" s="17" customFormat="1" x14ac:dyDescent="0.2">
      <c r="A428" s="409"/>
      <c r="B428" s="408"/>
      <c r="C428" s="853"/>
      <c r="D428" s="853"/>
      <c r="E428" s="339"/>
      <c r="F428" s="339"/>
      <c r="G428" s="16"/>
      <c r="H428" s="16"/>
      <c r="I428" s="16"/>
      <c r="J428" s="16"/>
      <c r="K428" s="16"/>
      <c r="L428" s="16"/>
      <c r="M428" s="16"/>
      <c r="N428" s="16"/>
      <c r="O428" s="16"/>
      <c r="P428" s="16"/>
    </row>
    <row r="429" spans="1:16" s="17" customFormat="1" x14ac:dyDescent="0.2">
      <c r="A429" s="409"/>
      <c r="B429" s="408"/>
      <c r="C429" s="853"/>
      <c r="D429" s="853"/>
      <c r="E429" s="339"/>
      <c r="F429" s="339"/>
      <c r="G429" s="16"/>
      <c r="H429" s="16"/>
      <c r="I429" s="16"/>
      <c r="J429" s="16"/>
      <c r="K429" s="16"/>
      <c r="L429" s="16"/>
      <c r="M429" s="16"/>
      <c r="N429" s="16"/>
      <c r="O429" s="16"/>
      <c r="P429" s="16"/>
    </row>
    <row r="430" spans="1:16" s="17" customFormat="1" x14ac:dyDescent="0.2">
      <c r="A430" s="409"/>
      <c r="B430" s="408"/>
      <c r="C430" s="853"/>
      <c r="D430" s="853"/>
      <c r="E430" s="339"/>
      <c r="F430" s="339"/>
      <c r="G430" s="16"/>
      <c r="H430" s="16"/>
      <c r="I430" s="16"/>
      <c r="J430" s="16"/>
      <c r="K430" s="16"/>
      <c r="L430" s="16"/>
      <c r="M430" s="16"/>
      <c r="N430" s="16"/>
      <c r="O430" s="16"/>
      <c r="P430" s="16"/>
    </row>
    <row r="431" spans="1:16" s="17" customFormat="1" x14ac:dyDescent="0.2">
      <c r="A431" s="409"/>
      <c r="B431" s="408"/>
      <c r="C431" s="853"/>
      <c r="D431" s="853"/>
      <c r="E431" s="339"/>
      <c r="F431" s="339"/>
      <c r="G431" s="16"/>
      <c r="H431" s="16"/>
      <c r="I431" s="16"/>
      <c r="J431" s="16"/>
      <c r="K431" s="16"/>
      <c r="L431" s="16"/>
      <c r="M431" s="16"/>
      <c r="N431" s="16"/>
      <c r="O431" s="16"/>
      <c r="P431" s="16"/>
    </row>
    <row r="432" spans="1:16" s="17" customFormat="1" x14ac:dyDescent="0.2">
      <c r="A432" s="409"/>
      <c r="B432" s="408"/>
      <c r="C432" s="853"/>
      <c r="D432" s="853"/>
      <c r="E432" s="339"/>
      <c r="F432" s="339"/>
      <c r="G432" s="16"/>
      <c r="H432" s="16"/>
      <c r="I432" s="16"/>
      <c r="J432" s="16"/>
      <c r="K432" s="16"/>
      <c r="L432" s="16"/>
      <c r="M432" s="16"/>
      <c r="N432" s="16"/>
      <c r="O432" s="16"/>
      <c r="P432" s="16"/>
    </row>
    <row r="433" spans="1:16" s="17" customFormat="1" x14ac:dyDescent="0.2">
      <c r="A433" s="409"/>
      <c r="B433" s="408"/>
      <c r="C433" s="853"/>
      <c r="D433" s="853"/>
      <c r="E433" s="339"/>
      <c r="F433" s="339"/>
      <c r="G433" s="16"/>
      <c r="H433" s="16"/>
      <c r="I433" s="16"/>
      <c r="J433" s="16"/>
      <c r="K433" s="16"/>
      <c r="L433" s="16"/>
      <c r="M433" s="16"/>
      <c r="N433" s="16"/>
      <c r="O433" s="16"/>
      <c r="P433" s="16"/>
    </row>
    <row r="434" spans="1:16" s="17" customFormat="1" x14ac:dyDescent="0.2">
      <c r="A434" s="409"/>
      <c r="B434" s="408"/>
      <c r="C434" s="853"/>
      <c r="D434" s="853"/>
      <c r="E434" s="339"/>
      <c r="F434" s="339"/>
      <c r="G434" s="16"/>
      <c r="H434" s="16"/>
      <c r="I434" s="16"/>
      <c r="J434" s="16"/>
      <c r="K434" s="16"/>
      <c r="L434" s="16"/>
      <c r="M434" s="16"/>
      <c r="N434" s="16"/>
      <c r="O434" s="16"/>
      <c r="P434" s="16"/>
    </row>
    <row r="435" spans="1:16" s="17" customFormat="1" x14ac:dyDescent="0.2">
      <c r="A435" s="409"/>
      <c r="B435" s="408"/>
      <c r="C435" s="853"/>
      <c r="D435" s="853"/>
      <c r="E435" s="339"/>
      <c r="F435" s="339"/>
      <c r="G435" s="16"/>
      <c r="H435" s="16"/>
      <c r="I435" s="16"/>
      <c r="J435" s="16"/>
      <c r="K435" s="16"/>
      <c r="L435" s="16"/>
      <c r="M435" s="16"/>
      <c r="N435" s="16"/>
      <c r="O435" s="16"/>
      <c r="P435" s="16"/>
    </row>
    <row r="436" spans="1:16" s="17" customFormat="1" x14ac:dyDescent="0.2">
      <c r="A436" s="409"/>
      <c r="B436" s="408"/>
      <c r="C436" s="853"/>
      <c r="D436" s="853"/>
      <c r="E436" s="339"/>
      <c r="F436" s="339"/>
      <c r="G436" s="16"/>
      <c r="H436" s="16"/>
      <c r="I436" s="16"/>
      <c r="J436" s="16"/>
      <c r="K436" s="16"/>
      <c r="L436" s="16"/>
      <c r="M436" s="16"/>
      <c r="N436" s="16"/>
      <c r="O436" s="16"/>
      <c r="P436" s="16"/>
    </row>
    <row r="437" spans="1:16" s="17" customFormat="1" x14ac:dyDescent="0.2">
      <c r="A437" s="409"/>
      <c r="B437" s="408"/>
      <c r="C437" s="853"/>
      <c r="D437" s="853"/>
      <c r="E437" s="339"/>
      <c r="F437" s="339"/>
      <c r="G437" s="16"/>
      <c r="H437" s="16"/>
      <c r="I437" s="16"/>
      <c r="J437" s="16"/>
      <c r="K437" s="16"/>
      <c r="L437" s="16"/>
      <c r="M437" s="16"/>
      <c r="N437" s="16"/>
      <c r="O437" s="16"/>
      <c r="P437" s="16"/>
    </row>
    <row r="438" spans="1:16" s="17" customFormat="1" x14ac:dyDescent="0.2">
      <c r="A438" s="409"/>
      <c r="B438" s="408"/>
      <c r="C438" s="853"/>
      <c r="D438" s="853"/>
      <c r="E438" s="339"/>
      <c r="F438" s="339"/>
      <c r="G438" s="16"/>
      <c r="H438" s="16"/>
      <c r="I438" s="16"/>
      <c r="J438" s="16"/>
      <c r="K438" s="16"/>
      <c r="L438" s="16"/>
      <c r="M438" s="16"/>
      <c r="N438" s="16"/>
      <c r="O438" s="16"/>
      <c r="P438" s="16"/>
    </row>
    <row r="439" spans="1:16" s="17" customFormat="1" x14ac:dyDescent="0.2">
      <c r="A439" s="409"/>
      <c r="B439" s="408"/>
      <c r="C439" s="853"/>
      <c r="D439" s="853"/>
      <c r="E439" s="339"/>
      <c r="F439" s="339"/>
      <c r="G439" s="16"/>
      <c r="H439" s="16"/>
      <c r="I439" s="16"/>
      <c r="J439" s="16"/>
      <c r="K439" s="16"/>
      <c r="L439" s="16"/>
      <c r="M439" s="16"/>
      <c r="N439" s="16"/>
      <c r="O439" s="16"/>
      <c r="P439" s="16"/>
    </row>
    <row r="440" spans="1:16" s="17" customFormat="1" x14ac:dyDescent="0.2">
      <c r="A440" s="409"/>
      <c r="B440" s="408"/>
      <c r="C440" s="853"/>
      <c r="D440" s="853"/>
      <c r="E440" s="339"/>
      <c r="F440" s="339"/>
      <c r="G440" s="16"/>
      <c r="H440" s="16"/>
      <c r="I440" s="16"/>
      <c r="J440" s="16"/>
      <c r="K440" s="16"/>
      <c r="L440" s="16"/>
      <c r="M440" s="16"/>
      <c r="N440" s="16"/>
      <c r="O440" s="16"/>
      <c r="P440" s="16"/>
    </row>
    <row r="441" spans="1:16" s="17" customFormat="1" x14ac:dyDescent="0.2">
      <c r="A441" s="409"/>
      <c r="B441" s="408"/>
      <c r="C441" s="853"/>
      <c r="D441" s="853"/>
      <c r="E441" s="339"/>
      <c r="F441" s="339"/>
      <c r="G441" s="16"/>
      <c r="H441" s="16"/>
      <c r="I441" s="16"/>
      <c r="J441" s="16"/>
      <c r="K441" s="16"/>
      <c r="L441" s="16"/>
      <c r="M441" s="16"/>
      <c r="N441" s="16"/>
      <c r="O441" s="16"/>
      <c r="P441" s="16"/>
    </row>
    <row r="442" spans="1:16" s="17" customFormat="1" x14ac:dyDescent="0.2">
      <c r="A442" s="409"/>
      <c r="B442" s="408"/>
      <c r="C442" s="853"/>
      <c r="D442" s="853"/>
      <c r="E442" s="339"/>
      <c r="F442" s="339"/>
      <c r="G442" s="16"/>
      <c r="H442" s="16"/>
      <c r="I442" s="16"/>
      <c r="J442" s="16"/>
      <c r="K442" s="16"/>
      <c r="L442" s="16"/>
      <c r="M442" s="16"/>
      <c r="N442" s="16"/>
      <c r="O442" s="16"/>
      <c r="P442" s="16"/>
    </row>
    <row r="443" spans="1:16" s="17" customFormat="1" x14ac:dyDescent="0.2">
      <c r="A443" s="409"/>
      <c r="B443" s="408"/>
      <c r="C443" s="853"/>
      <c r="D443" s="853"/>
      <c r="E443" s="339"/>
      <c r="F443" s="339"/>
      <c r="G443" s="16"/>
      <c r="H443" s="16"/>
      <c r="I443" s="16"/>
      <c r="J443" s="16"/>
      <c r="K443" s="16"/>
      <c r="L443" s="16"/>
      <c r="M443" s="16"/>
      <c r="N443" s="16"/>
      <c r="O443" s="16"/>
      <c r="P443" s="16"/>
    </row>
    <row r="444" spans="1:16" s="17" customFormat="1" x14ac:dyDescent="0.2">
      <c r="A444" s="409"/>
      <c r="B444" s="408"/>
      <c r="C444" s="853"/>
      <c r="D444" s="853"/>
      <c r="E444" s="339"/>
      <c r="F444" s="339"/>
      <c r="G444" s="16"/>
      <c r="H444" s="16"/>
      <c r="I444" s="16"/>
      <c r="J444" s="16"/>
      <c r="K444" s="16"/>
      <c r="L444" s="16"/>
      <c r="M444" s="16"/>
      <c r="N444" s="16"/>
      <c r="O444" s="16"/>
      <c r="P444" s="16"/>
    </row>
    <row r="445" spans="1:16" s="17" customFormat="1" x14ac:dyDescent="0.2">
      <c r="A445" s="409"/>
      <c r="B445" s="408"/>
      <c r="C445" s="853"/>
      <c r="D445" s="853"/>
      <c r="E445" s="339"/>
      <c r="F445" s="339"/>
      <c r="G445" s="16"/>
      <c r="H445" s="16"/>
      <c r="I445" s="16"/>
      <c r="J445" s="16"/>
      <c r="K445" s="16"/>
      <c r="L445" s="16"/>
      <c r="M445" s="16"/>
      <c r="N445" s="16"/>
      <c r="O445" s="16"/>
      <c r="P445" s="16"/>
    </row>
    <row r="446" spans="1:16" s="17" customFormat="1" x14ac:dyDescent="0.2">
      <c r="A446" s="409"/>
      <c r="B446" s="408"/>
      <c r="C446" s="853"/>
      <c r="D446" s="853"/>
      <c r="E446" s="339"/>
      <c r="F446" s="339"/>
      <c r="G446" s="16"/>
      <c r="H446" s="16"/>
      <c r="I446" s="16"/>
      <c r="J446" s="16"/>
      <c r="K446" s="16"/>
      <c r="L446" s="16"/>
      <c r="M446" s="16"/>
      <c r="N446" s="16"/>
      <c r="O446" s="16"/>
      <c r="P446" s="16"/>
    </row>
    <row r="447" spans="1:16" s="17" customFormat="1" x14ac:dyDescent="0.2">
      <c r="A447" s="409"/>
      <c r="B447" s="408"/>
      <c r="C447" s="853"/>
      <c r="D447" s="853"/>
      <c r="E447" s="339"/>
      <c r="F447" s="339"/>
      <c r="G447" s="16"/>
      <c r="H447" s="16"/>
      <c r="I447" s="16"/>
      <c r="J447" s="16"/>
      <c r="K447" s="16"/>
      <c r="L447" s="16"/>
      <c r="M447" s="16"/>
      <c r="N447" s="16"/>
      <c r="O447" s="16"/>
      <c r="P447" s="16"/>
    </row>
    <row r="448" spans="1:16" s="17" customFormat="1" x14ac:dyDescent="0.2">
      <c r="A448" s="409"/>
      <c r="B448" s="408"/>
      <c r="C448" s="853"/>
      <c r="D448" s="853"/>
      <c r="E448" s="339"/>
      <c r="F448" s="339"/>
      <c r="G448" s="16"/>
      <c r="H448" s="16"/>
      <c r="I448" s="16"/>
      <c r="J448" s="16"/>
      <c r="K448" s="16"/>
      <c r="L448" s="16"/>
      <c r="M448" s="16"/>
      <c r="N448" s="16"/>
      <c r="O448" s="16"/>
      <c r="P448" s="16"/>
    </row>
    <row r="449" spans="1:16" s="17" customFormat="1" x14ac:dyDescent="0.2">
      <c r="A449" s="409"/>
      <c r="B449" s="408"/>
      <c r="C449" s="853"/>
      <c r="D449" s="853"/>
      <c r="E449" s="339"/>
      <c r="F449" s="339"/>
      <c r="G449" s="16"/>
      <c r="H449" s="16"/>
      <c r="I449" s="16"/>
      <c r="J449" s="16"/>
      <c r="K449" s="16"/>
      <c r="L449" s="16"/>
      <c r="M449" s="16"/>
      <c r="N449" s="16"/>
      <c r="O449" s="16"/>
      <c r="P449" s="16"/>
    </row>
    <row r="450" spans="1:16" s="17" customFormat="1" x14ac:dyDescent="0.2">
      <c r="A450" s="409"/>
      <c r="B450" s="408"/>
      <c r="C450" s="853"/>
      <c r="D450" s="853"/>
      <c r="E450" s="339"/>
      <c r="F450" s="339"/>
      <c r="G450" s="16"/>
      <c r="H450" s="16"/>
      <c r="I450" s="16"/>
      <c r="J450" s="16"/>
      <c r="K450" s="16"/>
      <c r="L450" s="16"/>
      <c r="M450" s="16"/>
      <c r="N450" s="16"/>
      <c r="O450" s="16"/>
      <c r="P450" s="16"/>
    </row>
    <row r="451" spans="1:16" s="17" customFormat="1" x14ac:dyDescent="0.2">
      <c r="A451" s="409"/>
      <c r="B451" s="408"/>
      <c r="C451" s="853"/>
      <c r="D451" s="853"/>
      <c r="E451" s="339"/>
      <c r="F451" s="339"/>
      <c r="G451" s="16"/>
      <c r="H451" s="16"/>
      <c r="I451" s="16"/>
      <c r="J451" s="16"/>
      <c r="K451" s="16"/>
      <c r="L451" s="16"/>
      <c r="M451" s="16"/>
      <c r="N451" s="16"/>
      <c r="O451" s="16"/>
      <c r="P451" s="16"/>
    </row>
    <row r="452" spans="1:16" s="17" customFormat="1" x14ac:dyDescent="0.2">
      <c r="A452" s="409"/>
      <c r="B452" s="408"/>
      <c r="C452" s="853"/>
      <c r="D452" s="853"/>
      <c r="E452" s="339"/>
      <c r="F452" s="339"/>
      <c r="G452" s="16"/>
      <c r="H452" s="16"/>
      <c r="I452" s="16"/>
      <c r="J452" s="16"/>
      <c r="K452" s="16"/>
      <c r="L452" s="16"/>
      <c r="M452" s="16"/>
      <c r="N452" s="16"/>
      <c r="O452" s="16"/>
      <c r="P452" s="16"/>
    </row>
    <row r="453" spans="1:16" s="17" customFormat="1" x14ac:dyDescent="0.2">
      <c r="A453" s="409"/>
      <c r="B453" s="408"/>
      <c r="C453" s="853"/>
      <c r="D453" s="853"/>
      <c r="E453" s="339"/>
      <c r="F453" s="339"/>
      <c r="G453" s="16"/>
      <c r="H453" s="16"/>
      <c r="I453" s="16"/>
      <c r="J453" s="16"/>
      <c r="K453" s="16"/>
      <c r="L453" s="16"/>
      <c r="M453" s="16"/>
      <c r="N453" s="16"/>
      <c r="O453" s="16"/>
      <c r="P453" s="16"/>
    </row>
    <row r="454" spans="1:16" s="17" customFormat="1" x14ac:dyDescent="0.2">
      <c r="A454" s="409"/>
      <c r="B454" s="408"/>
      <c r="C454" s="853"/>
      <c r="D454" s="853"/>
      <c r="E454" s="339"/>
      <c r="F454" s="339"/>
      <c r="G454" s="16"/>
      <c r="H454" s="16"/>
      <c r="I454" s="16"/>
      <c r="J454" s="16"/>
      <c r="K454" s="16"/>
      <c r="L454" s="16"/>
      <c r="M454" s="16"/>
      <c r="N454" s="16"/>
      <c r="O454" s="16"/>
      <c r="P454" s="16"/>
    </row>
    <row r="455" spans="1:16" s="17" customFormat="1" x14ac:dyDescent="0.2">
      <c r="A455" s="409"/>
      <c r="B455" s="408"/>
      <c r="C455" s="853"/>
      <c r="D455" s="853"/>
      <c r="E455" s="339"/>
      <c r="F455" s="339"/>
      <c r="G455" s="16"/>
      <c r="H455" s="16"/>
      <c r="I455" s="16"/>
      <c r="J455" s="16"/>
      <c r="K455" s="16"/>
      <c r="L455" s="16"/>
      <c r="M455" s="16"/>
      <c r="N455" s="16"/>
      <c r="O455" s="16"/>
      <c r="P455" s="16"/>
    </row>
    <row r="456" spans="1:16" s="17" customFormat="1" x14ac:dyDescent="0.2">
      <c r="A456" s="409"/>
      <c r="B456" s="408"/>
      <c r="C456" s="853"/>
      <c r="D456" s="853"/>
      <c r="E456" s="339"/>
      <c r="F456" s="339"/>
      <c r="G456" s="16"/>
      <c r="H456" s="16"/>
      <c r="I456" s="16"/>
      <c r="J456" s="16"/>
      <c r="K456" s="16"/>
      <c r="L456" s="16"/>
      <c r="M456" s="16"/>
      <c r="N456" s="16"/>
      <c r="O456" s="16"/>
      <c r="P456" s="16"/>
    </row>
    <row r="457" spans="1:16" s="17" customFormat="1" x14ac:dyDescent="0.2">
      <c r="A457" s="409"/>
      <c r="B457" s="408"/>
      <c r="C457" s="853"/>
      <c r="D457" s="853"/>
      <c r="E457" s="339"/>
      <c r="F457" s="339"/>
      <c r="G457" s="16"/>
      <c r="H457" s="16"/>
      <c r="I457" s="16"/>
      <c r="J457" s="16"/>
      <c r="K457" s="16"/>
      <c r="L457" s="16"/>
      <c r="M457" s="16"/>
      <c r="N457" s="16"/>
      <c r="O457" s="16"/>
      <c r="P457" s="16"/>
    </row>
    <row r="458" spans="1:16" s="17" customFormat="1" x14ac:dyDescent="0.2">
      <c r="A458" s="409"/>
      <c r="B458" s="408"/>
      <c r="C458" s="853"/>
      <c r="D458" s="853"/>
      <c r="E458" s="339"/>
      <c r="F458" s="339"/>
      <c r="G458" s="16"/>
      <c r="H458" s="16"/>
      <c r="I458" s="16"/>
      <c r="J458" s="16"/>
      <c r="K458" s="16"/>
      <c r="L458" s="16"/>
      <c r="M458" s="16"/>
      <c r="N458" s="16"/>
      <c r="O458" s="16"/>
      <c r="P458" s="16"/>
    </row>
    <row r="459" spans="1:16" s="17" customFormat="1" x14ac:dyDescent="0.2">
      <c r="A459" s="409"/>
      <c r="B459" s="408"/>
      <c r="C459" s="853"/>
      <c r="D459" s="853"/>
      <c r="E459" s="339"/>
      <c r="F459" s="339"/>
      <c r="G459" s="16"/>
      <c r="H459" s="16"/>
      <c r="I459" s="16"/>
      <c r="J459" s="16"/>
      <c r="K459" s="16"/>
      <c r="L459" s="16"/>
      <c r="M459" s="16"/>
      <c r="N459" s="16"/>
      <c r="O459" s="16"/>
      <c r="P459" s="16"/>
    </row>
    <row r="460" spans="1:16" s="17" customFormat="1" x14ac:dyDescent="0.2">
      <c r="A460" s="409"/>
      <c r="B460" s="408"/>
      <c r="C460" s="853"/>
      <c r="D460" s="853"/>
      <c r="E460" s="339"/>
      <c r="F460" s="339"/>
      <c r="G460" s="16"/>
      <c r="H460" s="16"/>
      <c r="I460" s="16"/>
      <c r="J460" s="16"/>
      <c r="K460" s="16"/>
      <c r="L460" s="16"/>
      <c r="M460" s="16"/>
      <c r="N460" s="16"/>
      <c r="O460" s="16"/>
      <c r="P460" s="16"/>
    </row>
    <row r="461" spans="1:16" s="17" customFormat="1" x14ac:dyDescent="0.2">
      <c r="A461" s="409"/>
      <c r="B461" s="408"/>
      <c r="C461" s="853"/>
      <c r="D461" s="853"/>
      <c r="E461" s="339"/>
      <c r="F461" s="339"/>
      <c r="G461" s="16"/>
      <c r="H461" s="16"/>
      <c r="I461" s="16"/>
      <c r="J461" s="16"/>
      <c r="K461" s="16"/>
      <c r="L461" s="16"/>
      <c r="M461" s="16"/>
      <c r="N461" s="16"/>
      <c r="O461" s="16"/>
      <c r="P461" s="16"/>
    </row>
    <row r="462" spans="1:16" s="17" customFormat="1" x14ac:dyDescent="0.2">
      <c r="A462" s="409"/>
      <c r="B462" s="408"/>
      <c r="C462" s="853"/>
      <c r="D462" s="853"/>
      <c r="E462" s="339"/>
      <c r="F462" s="339"/>
      <c r="G462" s="16"/>
      <c r="H462" s="16"/>
      <c r="I462" s="16"/>
      <c r="J462" s="16"/>
      <c r="K462" s="16"/>
      <c r="L462" s="16"/>
      <c r="M462" s="16"/>
      <c r="N462" s="16"/>
      <c r="O462" s="16"/>
      <c r="P462" s="16"/>
    </row>
    <row r="463" spans="1:16" s="17" customFormat="1" x14ac:dyDescent="0.2">
      <c r="A463" s="409"/>
      <c r="B463" s="408"/>
      <c r="C463" s="853"/>
      <c r="D463" s="853"/>
      <c r="E463" s="339"/>
      <c r="F463" s="339"/>
      <c r="G463" s="16"/>
      <c r="H463" s="16"/>
      <c r="I463" s="16"/>
      <c r="J463" s="16"/>
      <c r="K463" s="16"/>
      <c r="L463" s="16"/>
      <c r="M463" s="16"/>
      <c r="N463" s="16"/>
      <c r="O463" s="16"/>
      <c r="P463" s="16"/>
    </row>
    <row r="464" spans="1:16" s="17" customFormat="1" x14ac:dyDescent="0.2">
      <c r="A464" s="409"/>
      <c r="B464" s="408"/>
      <c r="C464" s="853"/>
      <c r="D464" s="853"/>
      <c r="E464" s="339"/>
      <c r="F464" s="339"/>
      <c r="G464" s="16"/>
      <c r="H464" s="16"/>
      <c r="I464" s="16"/>
      <c r="J464" s="16"/>
      <c r="K464" s="16"/>
      <c r="L464" s="16"/>
      <c r="M464" s="16"/>
      <c r="N464" s="16"/>
      <c r="O464" s="16"/>
      <c r="P464" s="16"/>
    </row>
  </sheetData>
  <sheetProtection algorithmName="SHA-512" hashValue="M9kAkbn5rMlgFoZ7Lsn7+zBoLpbz4ayOv1YbyCICOloKw8pTYRnDJ1UzBLCV2T5z5dS6u9Ao+hMN0kT6gyu7uw==" saltValue="OVG6jTrRl5ATgBlYN+lM+A==" spinCount="100000" sheet="1" objects="1" scenarios="1"/>
  <phoneticPr fontId="6" type="noConversion"/>
  <pageMargins left="0.25" right="0.25" top="1" bottom="0.75" header="0.3" footer="0.3"/>
  <pageSetup scale="56" fitToHeight="0" orientation="landscape" r:id="rId1"/>
  <headerFooter>
    <oddHeader xml:space="preserve">&amp;C&amp;"Arial Nova,Bold"&amp;16 2020-2021 Charter School Estimate of State Aid
House Bill 3
&amp;12
</oddHeader>
    <oddFooter>&amp;L&amp;"Arial Nova,Regular"&amp;11&amp;D
&amp;T&amp;R&amp;"Arial Nova,Regular"&amp;11&amp;P of &amp;N</oddFooter>
  </headerFooter>
  <rowBreaks count="1" manualBreakCount="1">
    <brk id="41" max="11"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39997558519241921"/>
    <pageSetUpPr fitToPage="1"/>
  </sheetPr>
  <dimension ref="A1:HC425"/>
  <sheetViews>
    <sheetView zoomScale="80" zoomScaleNormal="80" workbookViewId="0">
      <pane ySplit="5" topLeftCell="A6" activePane="bottomLeft" state="frozen"/>
      <selection pane="bottomLeft" activeCell="E96" sqref="E96"/>
    </sheetView>
  </sheetViews>
  <sheetFormatPr defaultColWidth="9" defaultRowHeight="20.100000000000001" customHeight="1" x14ac:dyDescent="0.2"/>
  <cols>
    <col min="1" max="1" width="91.140625" style="410" bestFit="1" customWidth="1"/>
    <col min="2" max="2" width="11.7109375" style="411" customWidth="1"/>
    <col min="3" max="3" width="21.5703125" style="854" bestFit="1" customWidth="1"/>
    <col min="4" max="4" width="24.28515625" style="854" customWidth="1"/>
    <col min="5" max="5" width="27.5703125" style="46" customWidth="1"/>
    <col min="6" max="6" width="32.42578125" style="46" customWidth="1"/>
    <col min="7" max="7" width="12.7109375" style="339" bestFit="1" customWidth="1"/>
    <col min="8" max="8" width="11.42578125" style="339" bestFit="1" customWidth="1"/>
    <col min="9" max="116" width="9" style="339"/>
    <col min="117" max="16384" width="9" style="46"/>
  </cols>
  <sheetData>
    <row r="1" spans="1:211" s="432" customFormat="1" ht="19.5" customHeight="1" x14ac:dyDescent="0.2">
      <c r="A1" s="559" t="str">
        <f>VLOOKUP(A2,'Charter Data'!1:1048576,2,FALSE)</f>
        <v>Enter Six-Digit CDN in Estimates tab, cell B1</v>
      </c>
      <c r="B1" s="431"/>
      <c r="C1" s="745" t="s">
        <v>828</v>
      </c>
      <c r="D1" s="746" t="s">
        <v>828</v>
      </c>
      <c r="E1" s="647" t="s">
        <v>765</v>
      </c>
      <c r="F1" s="640" t="s">
        <v>820</v>
      </c>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row>
    <row r="2" spans="1:211" s="432" customFormat="1" ht="20.100000000000001" customHeight="1" x14ac:dyDescent="0.2">
      <c r="A2" s="560">
        <f>Estimates!B1</f>
        <v>0</v>
      </c>
      <c r="B2" s="433"/>
      <c r="C2" s="747"/>
      <c r="D2" s="746"/>
      <c r="E2" s="648"/>
      <c r="F2" s="642"/>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row>
    <row r="3" spans="1:211" s="432" customFormat="1" ht="12.75" customHeight="1" x14ac:dyDescent="0.2">
      <c r="A3" s="566" t="s">
        <v>840</v>
      </c>
      <c r="B3" s="434"/>
      <c r="C3" s="747"/>
      <c r="D3" s="746"/>
      <c r="E3" s="648"/>
      <c r="F3" s="642"/>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c r="CU3" s="339"/>
      <c r="CV3" s="339"/>
      <c r="CW3" s="339"/>
      <c r="CX3" s="339"/>
      <c r="CY3" s="339"/>
      <c r="CZ3" s="339"/>
      <c r="DA3" s="339"/>
      <c r="DB3" s="339"/>
      <c r="DC3" s="339"/>
      <c r="DD3" s="339"/>
      <c r="DE3" s="339"/>
      <c r="DF3" s="339"/>
      <c r="DG3" s="339"/>
      <c r="DH3" s="339"/>
      <c r="DI3" s="339"/>
      <c r="DJ3" s="339"/>
      <c r="DK3" s="339"/>
      <c r="DL3" s="339"/>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row>
    <row r="4" spans="1:211" s="432" customFormat="1" ht="42.75" x14ac:dyDescent="0.2">
      <c r="A4" s="435" t="s">
        <v>713</v>
      </c>
      <c r="B4" s="435"/>
      <c r="C4" s="748" t="s">
        <v>830</v>
      </c>
      <c r="D4" s="749"/>
      <c r="E4" s="649" t="s">
        <v>892</v>
      </c>
      <c r="F4" s="645"/>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c r="GU4" s="46"/>
      <c r="GV4" s="46"/>
      <c r="GW4" s="46"/>
      <c r="GX4" s="46"/>
      <c r="GY4" s="46"/>
      <c r="GZ4" s="46"/>
      <c r="HA4" s="46"/>
      <c r="HB4" s="46"/>
      <c r="HC4" s="46"/>
    </row>
    <row r="5" spans="1:211" s="432" customFormat="1" ht="42.75" customHeight="1" x14ac:dyDescent="0.2">
      <c r="A5" s="680" t="s">
        <v>856</v>
      </c>
      <c r="B5" s="435"/>
      <c r="C5" s="750" t="s">
        <v>827</v>
      </c>
      <c r="D5" s="751" t="s">
        <v>829</v>
      </c>
      <c r="E5" s="650" t="s">
        <v>773</v>
      </c>
      <c r="F5" s="644" t="s">
        <v>855</v>
      </c>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row>
    <row r="6" spans="1:211" ht="20.100000000000001" customHeight="1" x14ac:dyDescent="0.2">
      <c r="A6" s="436" t="s">
        <v>668</v>
      </c>
      <c r="B6" s="437" t="s">
        <v>716</v>
      </c>
      <c r="C6" s="855">
        <f>VLOOKUP($A$2,PRIORJULY,7,FALSE)</f>
        <v>0</v>
      </c>
      <c r="D6" s="856">
        <f>Estimates!$B$5*Estimates!$B$4</f>
        <v>0</v>
      </c>
      <c r="E6" s="438">
        <f>'State Aid'!E6</f>
        <v>0</v>
      </c>
      <c r="F6" s="438">
        <f>'State Aid'!F6</f>
        <v>0</v>
      </c>
    </row>
    <row r="7" spans="1:211" ht="13.5" customHeight="1" x14ac:dyDescent="0.2">
      <c r="A7" s="439" t="s">
        <v>715</v>
      </c>
      <c r="B7" s="440">
        <v>275</v>
      </c>
      <c r="C7" s="857">
        <f>VLOOKUP(A2,PRIORJULY,60,FALSE)</f>
        <v>0</v>
      </c>
      <c r="D7" s="858">
        <f>Estimates!$B$77*Estimates!$B$4</f>
        <v>0</v>
      </c>
      <c r="E7" s="651">
        <f>VLOOKUP(A2,PRIORLAW,60,FALSE)</f>
        <v>0</v>
      </c>
      <c r="F7" s="441">
        <f>E7</f>
        <v>0</v>
      </c>
    </row>
    <row r="8" spans="1:211" ht="13.5" customHeight="1" x14ac:dyDescent="0.2">
      <c r="A8" s="442" t="s">
        <v>714</v>
      </c>
      <c r="B8" s="443"/>
      <c r="C8" s="859">
        <f>'State Aid'!C57</f>
        <v>0</v>
      </c>
      <c r="D8" s="860">
        <f>IF(D6=0,0,C8)</f>
        <v>0</v>
      </c>
      <c r="E8" s="444">
        <f>'State Aid'!E57</f>
        <v>0</v>
      </c>
      <c r="F8" s="444">
        <f>'State Aid'!F57</f>
        <v>0</v>
      </c>
    </row>
    <row r="9" spans="1:211" s="449" customFormat="1" ht="20.100000000000001" customHeight="1" x14ac:dyDescent="0.2">
      <c r="A9" s="445" t="s">
        <v>496</v>
      </c>
      <c r="B9" s="446" t="s">
        <v>712</v>
      </c>
      <c r="C9" s="861"/>
      <c r="D9" s="862"/>
      <c r="E9" s="653"/>
      <c r="F9" s="447"/>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8"/>
      <c r="CF9" s="448"/>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row>
    <row r="10" spans="1:211" ht="13.5" customHeight="1" x14ac:dyDescent="0.2">
      <c r="A10" s="450" t="s">
        <v>615</v>
      </c>
      <c r="B10" s="446">
        <v>5</v>
      </c>
      <c r="C10" s="859">
        <f>'State Aid'!C8</f>
        <v>0</v>
      </c>
      <c r="D10" s="860">
        <f>Estimates!$B$17*Estimates!$B$4*1/6</f>
        <v>0</v>
      </c>
      <c r="E10" s="652">
        <f>'State Aid'!E8</f>
        <v>0</v>
      </c>
      <c r="F10" s="444">
        <f>'State Aid'!F8</f>
        <v>0</v>
      </c>
    </row>
    <row r="11" spans="1:211" ht="13.5" customHeight="1" x14ac:dyDescent="0.2">
      <c r="A11" s="450" t="s">
        <v>616</v>
      </c>
      <c r="B11" s="446">
        <v>3</v>
      </c>
      <c r="C11" s="859">
        <f>'State Aid'!C9</f>
        <v>0</v>
      </c>
      <c r="D11" s="860">
        <f>Estimates!$B$18*Estimates!$B$4*4.5/6</f>
        <v>0</v>
      </c>
      <c r="E11" s="444">
        <f>'State Aid'!E9</f>
        <v>0</v>
      </c>
      <c r="F11" s="444">
        <f>'State Aid'!F9</f>
        <v>0</v>
      </c>
    </row>
    <row r="12" spans="1:211" ht="13.5" customHeight="1" x14ac:dyDescent="0.2">
      <c r="A12" s="450" t="s">
        <v>617</v>
      </c>
      <c r="B12" s="446">
        <v>5</v>
      </c>
      <c r="C12" s="859">
        <f>'State Aid'!C10</f>
        <v>0</v>
      </c>
      <c r="D12" s="860">
        <f>Estimates!$B$19*Estimates!$B$4*0.25/6</f>
        <v>0</v>
      </c>
      <c r="E12" s="444">
        <f>'State Aid'!E10</f>
        <v>0</v>
      </c>
      <c r="F12" s="444">
        <f>'State Aid'!F10</f>
        <v>0</v>
      </c>
    </row>
    <row r="13" spans="1:211" ht="13.5" customHeight="1" x14ac:dyDescent="0.2">
      <c r="A13" s="450" t="s">
        <v>663</v>
      </c>
      <c r="B13" s="446">
        <v>3</v>
      </c>
      <c r="C13" s="859">
        <f>'State Aid'!C11</f>
        <v>0</v>
      </c>
      <c r="D13" s="860">
        <f>Estimates!$B$20*Estimates!$B$4*2.859/6</f>
        <v>0</v>
      </c>
      <c r="E13" s="444">
        <f>'State Aid'!E11</f>
        <v>0</v>
      </c>
      <c r="F13" s="444">
        <f>'State Aid'!F11</f>
        <v>0</v>
      </c>
    </row>
    <row r="14" spans="1:211" ht="13.5" customHeight="1" x14ac:dyDescent="0.2">
      <c r="A14" s="450" t="s">
        <v>664</v>
      </c>
      <c r="B14" s="446">
        <v>3</v>
      </c>
      <c r="C14" s="863">
        <f>'State Aid'!C12</f>
        <v>0</v>
      </c>
      <c r="D14" s="860">
        <f>Estimates!$B$21*Estimates!$B$4*2.859/6</f>
        <v>0</v>
      </c>
      <c r="E14" s="652">
        <f>'State Aid'!E12</f>
        <v>0</v>
      </c>
      <c r="F14" s="444">
        <f>'State Aid'!F12</f>
        <v>0</v>
      </c>
    </row>
    <row r="15" spans="1:211" ht="13.5" customHeight="1" x14ac:dyDescent="0.2">
      <c r="A15" s="450" t="s">
        <v>665</v>
      </c>
      <c r="B15" s="451">
        <v>3</v>
      </c>
      <c r="C15" s="863">
        <f>'State Aid'!C13</f>
        <v>0</v>
      </c>
      <c r="D15" s="860">
        <f>Estimates!$B$22*Estimates!$B$4*2.859/6</f>
        <v>0</v>
      </c>
      <c r="E15" s="652">
        <f>'State Aid'!E13</f>
        <v>0</v>
      </c>
      <c r="F15" s="444">
        <f>'State Aid'!F13</f>
        <v>0</v>
      </c>
    </row>
    <row r="16" spans="1:211" ht="13.5" customHeight="1" x14ac:dyDescent="0.2">
      <c r="A16" s="450" t="s">
        <v>666</v>
      </c>
      <c r="B16" s="446">
        <v>2.7</v>
      </c>
      <c r="C16" s="863">
        <f>'State Aid'!C14</f>
        <v>0</v>
      </c>
      <c r="D16" s="860">
        <f>Estimates!$B$23*Estimates!$B$4*4.25/6</f>
        <v>0</v>
      </c>
      <c r="E16" s="652">
        <f>'State Aid'!E14</f>
        <v>0</v>
      </c>
      <c r="F16" s="444">
        <f>'State Aid'!F14</f>
        <v>0</v>
      </c>
    </row>
    <row r="17" spans="1:116" ht="13.5" customHeight="1" x14ac:dyDescent="0.2">
      <c r="A17" s="450" t="s">
        <v>618</v>
      </c>
      <c r="B17" s="446">
        <v>2.2999999999999998</v>
      </c>
      <c r="C17" s="859">
        <f>'State Aid'!C15</f>
        <v>0</v>
      </c>
      <c r="D17" s="860">
        <f>Estimates!$B$24*Estimates!$B$4*5.5/6</f>
        <v>0</v>
      </c>
      <c r="E17" s="652">
        <f>'State Aid'!E15</f>
        <v>0</v>
      </c>
      <c r="F17" s="444">
        <f>'State Aid'!F15</f>
        <v>0</v>
      </c>
    </row>
    <row r="18" spans="1:116" ht="13.5" customHeight="1" x14ac:dyDescent="0.2">
      <c r="A18" s="450" t="s">
        <v>667</v>
      </c>
      <c r="B18" s="446">
        <v>2.8</v>
      </c>
      <c r="C18" s="859">
        <f>'State Aid'!C16</f>
        <v>0</v>
      </c>
      <c r="D18" s="860">
        <f>Estimates!$B$25*Estimates!$B$4*5.5/6</f>
        <v>0</v>
      </c>
      <c r="E18" s="652">
        <f>'State Aid'!E16</f>
        <v>0</v>
      </c>
      <c r="F18" s="444">
        <f>'State Aid'!F16</f>
        <v>0</v>
      </c>
    </row>
    <row r="19" spans="1:116" ht="13.5" customHeight="1" x14ac:dyDescent="0.2">
      <c r="A19" s="450" t="s">
        <v>619</v>
      </c>
      <c r="B19" s="446">
        <v>4</v>
      </c>
      <c r="C19" s="859">
        <f>'State Aid'!C17</f>
        <v>0</v>
      </c>
      <c r="D19" s="860">
        <f>Estimates!$B$26*Estimates!$B$4*5.5/6</f>
        <v>0</v>
      </c>
      <c r="E19" s="444">
        <f>'State Aid'!E17</f>
        <v>0</v>
      </c>
      <c r="F19" s="444">
        <f>'State Aid'!F17</f>
        <v>0</v>
      </c>
    </row>
    <row r="20" spans="1:116" ht="20.100000000000001" customHeight="1" thickBot="1" x14ac:dyDescent="0.25">
      <c r="A20" s="452" t="s">
        <v>764</v>
      </c>
      <c r="B20" s="453"/>
      <c r="C20" s="864">
        <f>SUM(C10:C19)</f>
        <v>0</v>
      </c>
      <c r="D20" s="865">
        <f>SUM(D10:D19)</f>
        <v>0</v>
      </c>
      <c r="E20" s="654">
        <f t="shared" ref="E20:F20" si="0">SUM(E10:E19)</f>
        <v>0</v>
      </c>
      <c r="F20" s="455">
        <f t="shared" si="0"/>
        <v>0</v>
      </c>
    </row>
    <row r="21" spans="1:116" ht="20.100000000000001" customHeight="1" thickTop="1" thickBot="1" x14ac:dyDescent="0.25">
      <c r="A21" s="456" t="s">
        <v>670</v>
      </c>
      <c r="B21" s="457"/>
      <c r="C21" s="864">
        <f t="shared" ref="C21" si="1">(C10*$B$23)+(C11*$B$24)+(C12*$B$25)+(C13*$B$26)+(C14*$B$27)+(C15*$B$28)+(C16*$B$29)+(C17*$B$30)+(C18*$B$31)+(C19*$B$32)</f>
        <v>0</v>
      </c>
      <c r="D21" s="865">
        <f t="shared" ref="D21:F21" si="2">(D10*$B$10)+(D11*$B$11)+(D12*$B$12)+(D13*$B$13)+(D14*$B$14)+(D15*$B$15)+(D16*$B$16)+(D17*$B$17)+(D18*$B$18)+(D19*$B$19)</f>
        <v>0</v>
      </c>
      <c r="E21" s="654">
        <f t="shared" si="2"/>
        <v>0</v>
      </c>
      <c r="F21" s="455">
        <f t="shared" si="2"/>
        <v>0</v>
      </c>
    </row>
    <row r="22" spans="1:116" s="57" customFormat="1" ht="20.100000000000001" customHeight="1" thickTop="1" x14ac:dyDescent="0.2">
      <c r="A22" s="458" t="s">
        <v>497</v>
      </c>
      <c r="B22" s="459" t="s">
        <v>712</v>
      </c>
      <c r="C22" s="866"/>
      <c r="D22" s="867"/>
      <c r="E22" s="655"/>
      <c r="F22" s="460"/>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61"/>
      <c r="AS22" s="461"/>
      <c r="AT22" s="461"/>
      <c r="AU22" s="461"/>
      <c r="AV22" s="461"/>
      <c r="AW22" s="461"/>
      <c r="AX22" s="461"/>
      <c r="AY22" s="461"/>
      <c r="AZ22" s="461"/>
      <c r="BA22" s="461"/>
      <c r="BB22" s="461"/>
      <c r="BC22" s="461"/>
      <c r="BD22" s="461"/>
      <c r="BE22" s="461"/>
      <c r="BF22" s="461"/>
      <c r="BG22" s="461"/>
      <c r="BH22" s="461"/>
      <c r="BI22" s="461"/>
      <c r="BJ22" s="461"/>
      <c r="BK22" s="461"/>
      <c r="BL22" s="461"/>
      <c r="BM22" s="461"/>
      <c r="BN22" s="461"/>
      <c r="BO22" s="461"/>
      <c r="BP22" s="461"/>
      <c r="BQ22" s="461"/>
      <c r="BR22" s="461"/>
      <c r="BS22" s="461"/>
      <c r="BT22" s="461"/>
      <c r="BU22" s="461"/>
      <c r="BV22" s="461"/>
      <c r="BW22" s="461"/>
      <c r="BX22" s="461"/>
      <c r="BY22" s="461"/>
      <c r="BZ22" s="461"/>
      <c r="CA22" s="461"/>
      <c r="CB22" s="461"/>
      <c r="CC22" s="461"/>
      <c r="CD22" s="461"/>
      <c r="CE22" s="461"/>
      <c r="CF22" s="461"/>
      <c r="CG22" s="461"/>
      <c r="CH22" s="461"/>
      <c r="CI22" s="461"/>
      <c r="CJ22" s="461"/>
      <c r="CK22" s="461"/>
      <c r="CL22" s="461"/>
      <c r="CM22" s="461"/>
      <c r="CN22" s="461"/>
      <c r="CO22" s="461"/>
      <c r="CP22" s="461"/>
      <c r="CQ22" s="461"/>
      <c r="CR22" s="461"/>
      <c r="CS22" s="461"/>
      <c r="CT22" s="461"/>
      <c r="CU22" s="461"/>
      <c r="CV22" s="461"/>
      <c r="CW22" s="461"/>
      <c r="CX22" s="461"/>
      <c r="CY22" s="461"/>
      <c r="CZ22" s="461"/>
      <c r="DA22" s="461"/>
      <c r="DB22" s="461"/>
      <c r="DC22" s="461"/>
      <c r="DD22" s="461"/>
      <c r="DE22" s="461"/>
      <c r="DF22" s="461"/>
      <c r="DG22" s="461"/>
      <c r="DH22" s="461"/>
      <c r="DI22" s="461"/>
      <c r="DJ22" s="461"/>
      <c r="DK22" s="461"/>
      <c r="DL22" s="461"/>
    </row>
    <row r="23" spans="1:116" ht="13.5" customHeight="1" x14ac:dyDescent="0.2">
      <c r="A23" s="450" t="s">
        <v>620</v>
      </c>
      <c r="B23" s="446">
        <v>5</v>
      </c>
      <c r="C23" s="859">
        <f>'State Aid'!C21</f>
        <v>0</v>
      </c>
      <c r="D23" s="860">
        <f>(Estimates!$B$30*Estimates!$B$4*1/6)/6</f>
        <v>0</v>
      </c>
      <c r="E23" s="652">
        <f>'State Aid'!E21</f>
        <v>0</v>
      </c>
      <c r="F23" s="444">
        <f>'State Aid'!F21</f>
        <v>0</v>
      </c>
    </row>
    <row r="24" spans="1:116" ht="13.5" customHeight="1" x14ac:dyDescent="0.2">
      <c r="A24" s="450" t="s">
        <v>621</v>
      </c>
      <c r="B24" s="446">
        <v>3</v>
      </c>
      <c r="C24" s="859">
        <f>'State Aid'!C22</f>
        <v>0</v>
      </c>
      <c r="D24" s="860">
        <f>(Estimates!$B$31*Estimates!$B$4*4.5/6)/6</f>
        <v>0</v>
      </c>
      <c r="E24" s="652">
        <f>'State Aid'!E22</f>
        <v>0</v>
      </c>
      <c r="F24" s="444">
        <f>'State Aid'!F22</f>
        <v>0</v>
      </c>
    </row>
    <row r="25" spans="1:116" ht="13.5" customHeight="1" x14ac:dyDescent="0.2">
      <c r="A25" s="450" t="s">
        <v>622</v>
      </c>
      <c r="B25" s="446">
        <v>5</v>
      </c>
      <c r="C25" s="859">
        <f>'State Aid'!C23</f>
        <v>0</v>
      </c>
      <c r="D25" s="860">
        <f>(Estimates!$B$32*Estimates!$B$4*0.25/6)/6</f>
        <v>0</v>
      </c>
      <c r="E25" s="652">
        <f>'State Aid'!E23</f>
        <v>0</v>
      </c>
      <c r="F25" s="444">
        <f>'State Aid'!F23</f>
        <v>0</v>
      </c>
    </row>
    <row r="26" spans="1:116" ht="13.5" customHeight="1" x14ac:dyDescent="0.2">
      <c r="A26" s="450" t="s">
        <v>673</v>
      </c>
      <c r="B26" s="446">
        <v>3</v>
      </c>
      <c r="C26" s="859">
        <f>'State Aid'!C24</f>
        <v>0</v>
      </c>
      <c r="D26" s="860">
        <f>(Estimates!$B$33*Estimates!$B$4*2.859/6)/6</f>
        <v>0</v>
      </c>
      <c r="E26" s="652">
        <f>'State Aid'!E24</f>
        <v>0</v>
      </c>
      <c r="F26" s="444">
        <f>'State Aid'!F24</f>
        <v>0</v>
      </c>
    </row>
    <row r="27" spans="1:116" ht="13.5" customHeight="1" x14ac:dyDescent="0.2">
      <c r="A27" s="450" t="s">
        <v>674</v>
      </c>
      <c r="B27" s="446">
        <v>3</v>
      </c>
      <c r="C27" s="859">
        <f>'State Aid'!C25</f>
        <v>0</v>
      </c>
      <c r="D27" s="860">
        <f>(Estimates!$B$34*Estimates!$B$4*2.859/6)/6</f>
        <v>0</v>
      </c>
      <c r="E27" s="652">
        <f>'State Aid'!E25</f>
        <v>0</v>
      </c>
      <c r="F27" s="444">
        <f>'State Aid'!F25</f>
        <v>0</v>
      </c>
    </row>
    <row r="28" spans="1:116" ht="13.5" customHeight="1" x14ac:dyDescent="0.2">
      <c r="A28" s="450" t="s">
        <v>675</v>
      </c>
      <c r="B28" s="446">
        <v>3</v>
      </c>
      <c r="C28" s="859">
        <f>'State Aid'!C26</f>
        <v>0</v>
      </c>
      <c r="D28" s="860">
        <f>(Estimates!$B$35*Estimates!$B$4*2.859/6)/6</f>
        <v>0</v>
      </c>
      <c r="E28" s="652">
        <f>'State Aid'!E26</f>
        <v>0</v>
      </c>
      <c r="F28" s="444">
        <f>'State Aid'!F26</f>
        <v>0</v>
      </c>
    </row>
    <row r="29" spans="1:116" ht="13.5" customHeight="1" x14ac:dyDescent="0.2">
      <c r="A29" s="450" t="s">
        <v>676</v>
      </c>
      <c r="B29" s="446">
        <v>2.7</v>
      </c>
      <c r="C29" s="859">
        <f>'State Aid'!C27</f>
        <v>0</v>
      </c>
      <c r="D29" s="860">
        <f>(Estimates!$B$36*Estimates!$B$4*4.25/6)/6</f>
        <v>0</v>
      </c>
      <c r="E29" s="652">
        <f>'State Aid'!E27</f>
        <v>0</v>
      </c>
      <c r="F29" s="444">
        <f>'State Aid'!F27</f>
        <v>0</v>
      </c>
    </row>
    <row r="30" spans="1:116" ht="13.5" customHeight="1" x14ac:dyDescent="0.2">
      <c r="A30" s="450" t="s">
        <v>623</v>
      </c>
      <c r="B30" s="446">
        <v>2.2999999999999998</v>
      </c>
      <c r="C30" s="859">
        <f>'State Aid'!C28</f>
        <v>0</v>
      </c>
      <c r="D30" s="860">
        <f>(Estimates!$B$37*Estimates!$B$4*5.5/6)/6</f>
        <v>0</v>
      </c>
      <c r="E30" s="652">
        <f>'State Aid'!E28</f>
        <v>0</v>
      </c>
      <c r="F30" s="444">
        <f>'State Aid'!F28</f>
        <v>0</v>
      </c>
    </row>
    <row r="31" spans="1:116" ht="13.5" customHeight="1" x14ac:dyDescent="0.2">
      <c r="A31" s="450" t="s">
        <v>677</v>
      </c>
      <c r="B31" s="446">
        <v>2.8</v>
      </c>
      <c r="C31" s="859">
        <f>'State Aid'!C29</f>
        <v>0</v>
      </c>
      <c r="D31" s="860">
        <f>(Estimates!$B$38*Estimates!$B$4*5.5/6)/6</f>
        <v>0</v>
      </c>
      <c r="E31" s="652">
        <f>'State Aid'!E29</f>
        <v>0</v>
      </c>
      <c r="F31" s="444">
        <f>'State Aid'!F29</f>
        <v>0</v>
      </c>
    </row>
    <row r="32" spans="1:116" ht="13.5" customHeight="1" x14ac:dyDescent="0.2">
      <c r="A32" s="450" t="s">
        <v>624</v>
      </c>
      <c r="B32" s="446">
        <v>4</v>
      </c>
      <c r="C32" s="859">
        <f>'State Aid'!C30</f>
        <v>0</v>
      </c>
      <c r="D32" s="860">
        <f>(Estimates!$B$39*Estimates!$B$4*5.5/6)/6</f>
        <v>0</v>
      </c>
      <c r="E32" s="652">
        <f>'State Aid'!E30</f>
        <v>0</v>
      </c>
      <c r="F32" s="444">
        <f>'State Aid'!F30</f>
        <v>0</v>
      </c>
    </row>
    <row r="33" spans="1:116" ht="20.100000000000001" customHeight="1" thickBot="1" x14ac:dyDescent="0.25">
      <c r="A33" s="452" t="s">
        <v>761</v>
      </c>
      <c r="B33" s="453"/>
      <c r="C33" s="864">
        <f>SUM(C23:C32)</f>
        <v>0</v>
      </c>
      <c r="D33" s="865">
        <f>SUM(D23:D32)</f>
        <v>0</v>
      </c>
      <c r="E33" s="654">
        <f t="shared" ref="E33:F33" si="3">SUM(E23:E32)</f>
        <v>0</v>
      </c>
      <c r="F33" s="455">
        <f t="shared" si="3"/>
        <v>0</v>
      </c>
    </row>
    <row r="34" spans="1:116" ht="20.100000000000001" customHeight="1" thickTop="1" thickBot="1" x14ac:dyDescent="0.25">
      <c r="A34" s="456" t="s">
        <v>762</v>
      </c>
      <c r="B34" s="457"/>
      <c r="C34" s="864">
        <f t="shared" ref="C34:D34" si="4">(C23*$B$23)+(C24*$B$24)+(C25*$B$25)+(C26*$B$26)+(C27*$B$27)+(C28*$B$28)+(C29*$B$29)+(C30*$B$30)+(C31*$B$31)+(C32*$B$32)</f>
        <v>0</v>
      </c>
      <c r="D34" s="868">
        <f t="shared" si="4"/>
        <v>0</v>
      </c>
      <c r="E34" s="656">
        <f t="shared" ref="E34:F34" si="5">(E23*$B$23)+(E24*$B$24)+(E25*$B$25)+(E26*$B$26)+(E27*$B$27)+(E28*$B$28)+(E29*$B$29)+(E30*$B$30)+(E31*$B$31)+(E32*$B$32)</f>
        <v>0</v>
      </c>
      <c r="F34" s="462">
        <f t="shared" si="5"/>
        <v>0</v>
      </c>
    </row>
    <row r="35" spans="1:116" ht="20.100000000000001" customHeight="1" thickTop="1" x14ac:dyDescent="0.2">
      <c r="A35" s="463" t="s">
        <v>610</v>
      </c>
      <c r="B35" s="464">
        <v>1.1000000000000001</v>
      </c>
      <c r="C35" s="859">
        <f>'State Aid'!C38</f>
        <v>0</v>
      </c>
      <c r="D35" s="869">
        <f>Estimates!$B$27*Estimates!$B$4</f>
        <v>0</v>
      </c>
      <c r="E35" s="657">
        <f>'State Aid'!E38</f>
        <v>0</v>
      </c>
      <c r="F35" s="465">
        <f>'State Aid'!F38</f>
        <v>0</v>
      </c>
    </row>
    <row r="36" spans="1:116" ht="13.5" customHeight="1" x14ac:dyDescent="0.2">
      <c r="A36" s="466" t="s">
        <v>792</v>
      </c>
      <c r="B36" s="467">
        <v>1.35</v>
      </c>
      <c r="C36" s="857">
        <f>VLOOKUP(A2,PRIORJULY,186,FALSE)</f>
        <v>0</v>
      </c>
      <c r="D36" s="858">
        <f>(Estimates!$B$80*Estimates!$B$4*0.17)+(Estimates!$B$81*Estimates!$B$4*0.33)+(Estimates!$B$82*Estimates!$B$4*0.5)+(Estimates!$B$83*Estimates!$B$4*0.67)+(Estimates!$B$84*Estimates!$B$4*0.83)+(Estimates!$B$85*Estimates!$B$4*1)</f>
        <v>0</v>
      </c>
      <c r="E36" s="658">
        <f>VLOOKUP(A2,PRIORLAW,186,FALSE)</f>
        <v>0</v>
      </c>
      <c r="F36" s="468">
        <f>VLOOKUP(A2,PRIORLAW,186,FALSE)</f>
        <v>0</v>
      </c>
    </row>
    <row r="37" spans="1:116" ht="13.5" customHeight="1" x14ac:dyDescent="0.2">
      <c r="A37" s="450" t="s">
        <v>612</v>
      </c>
      <c r="B37" s="469">
        <v>50</v>
      </c>
      <c r="C37" s="859">
        <f>VLOOKUP(A2,PRIORJULY,183,FALSE)</f>
        <v>0</v>
      </c>
      <c r="D37" s="860">
        <f>Estimates!B86</f>
        <v>0</v>
      </c>
      <c r="E37" s="657">
        <f>'State Aid'!E40</f>
        <v>0</v>
      </c>
      <c r="F37" s="465">
        <f>'State Aid'!F40</f>
        <v>0</v>
      </c>
    </row>
    <row r="38" spans="1:116" s="470" customFormat="1" ht="20.100000000000001" customHeight="1" thickBot="1" x14ac:dyDescent="0.25">
      <c r="A38" s="452" t="s">
        <v>492</v>
      </c>
      <c r="B38" s="453"/>
      <c r="C38" s="864">
        <f>MAX(0,C6-C20-C36)</f>
        <v>0</v>
      </c>
      <c r="D38" s="865">
        <f t="shared" ref="D38" si="6">D6-D20-D36</f>
        <v>0</v>
      </c>
      <c r="E38" s="454">
        <f>MAX(0,IF(E6=0,0,E6-E20-E36))</f>
        <v>0</v>
      </c>
      <c r="F38" s="454">
        <f>MAX(0,IF(F6=0,0,F6-F20-F36))</f>
        <v>0</v>
      </c>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c r="CA38" s="339"/>
      <c r="CB38" s="339"/>
      <c r="CC38" s="339"/>
      <c r="CD38" s="339"/>
      <c r="CE38" s="339"/>
      <c r="CF38" s="339"/>
      <c r="CG38" s="339"/>
      <c r="CH38" s="339"/>
      <c r="CI38" s="339"/>
      <c r="CJ38" s="339"/>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row>
    <row r="39" spans="1:116" ht="13.5" customHeight="1" thickTop="1" x14ac:dyDescent="0.2">
      <c r="A39" s="466" t="s">
        <v>722</v>
      </c>
      <c r="B39" s="471">
        <v>0.12</v>
      </c>
      <c r="C39" s="870">
        <f>VLOOKUP($A$2,PRIORJULY,56,FALSE)</f>
        <v>0</v>
      </c>
      <c r="D39" s="871">
        <f>IF(Estimates!$B$78&lt;D6*0.05,Estimates!$B$78,D6*0.05)</f>
        <v>0</v>
      </c>
      <c r="E39" s="659">
        <f>VLOOKUP($A$2,PRIORLAW,56,FALSE)</f>
        <v>0</v>
      </c>
      <c r="F39" s="472">
        <f>E39</f>
        <v>0</v>
      </c>
    </row>
    <row r="40" spans="1:116" ht="13.5" customHeight="1" x14ac:dyDescent="0.2">
      <c r="A40" s="466" t="s">
        <v>717</v>
      </c>
      <c r="B40" s="473">
        <v>0.2</v>
      </c>
      <c r="C40" s="857">
        <f>VLOOKUP($A$2,PRIORJULY,111,FALSE)</f>
        <v>0</v>
      </c>
      <c r="D40" s="872">
        <f>IF($D$6=0,0,Estimates!B76)</f>
        <v>0</v>
      </c>
      <c r="E40" s="651">
        <f>VLOOKUP($A$2,PRIORLAW,111,FALSE)</f>
        <v>0</v>
      </c>
      <c r="F40" s="441">
        <f>E40</f>
        <v>0</v>
      </c>
    </row>
    <row r="41" spans="1:116" ht="13.5" customHeight="1" x14ac:dyDescent="0.2">
      <c r="A41" s="450" t="s">
        <v>607</v>
      </c>
      <c r="B41" s="474">
        <v>2.41</v>
      </c>
      <c r="C41" s="859">
        <f>'State Aid'!C50</f>
        <v>0</v>
      </c>
      <c r="D41" s="860">
        <f>Estimates!$B$11*Estimates!$B$4*0.2936</f>
        <v>0</v>
      </c>
      <c r="E41" s="660">
        <f>'State Aid'!E50</f>
        <v>0</v>
      </c>
      <c r="F41" s="475">
        <f>'State Aid'!F50</f>
        <v>0</v>
      </c>
    </row>
    <row r="42" spans="1:116" ht="13.5" customHeight="1" x14ac:dyDescent="0.2">
      <c r="A42" s="450" t="s">
        <v>614</v>
      </c>
      <c r="B42" s="476">
        <v>0.1</v>
      </c>
      <c r="C42" s="859">
        <f>VLOOKUP($A$2,PRIORJULY,22,FALSE)</f>
        <v>0</v>
      </c>
      <c r="D42" s="860">
        <f>(Estimates!$B$13*Estimates!$B$4)+(Estimates!$B$14*Estimates!$B$4)</f>
        <v>0</v>
      </c>
      <c r="E42" s="477">
        <f>'State Aid'!E34</f>
        <v>0</v>
      </c>
      <c r="F42" s="477">
        <f>'State Aid'!F34</f>
        <v>0</v>
      </c>
    </row>
    <row r="43" spans="1:116" ht="20.100000000000001" customHeight="1" thickBot="1" x14ac:dyDescent="0.25">
      <c r="A43" s="452" t="s">
        <v>763</v>
      </c>
      <c r="B43" s="453"/>
      <c r="C43" s="873">
        <f>VLOOKUP(A2,PRIORJULY,159,FALSE)</f>
        <v>0.97326799999999991</v>
      </c>
      <c r="D43" s="874">
        <f>VLOOKUP(A2,PRIORLAW,159,FALSE)</f>
        <v>0.97326799999999991</v>
      </c>
      <c r="E43" s="661">
        <f>VLOOKUP(A2,PRIORLAW,159,FALSE)</f>
        <v>0.97326799999999991</v>
      </c>
      <c r="F43" s="478">
        <f>VLOOKUP(A2,PRIORLAW,159,FALSE)</f>
        <v>0.97326799999999991</v>
      </c>
    </row>
    <row r="44" spans="1:116" s="482" customFormat="1" ht="20.100000000000001" customHeight="1" thickTop="1" thickBot="1" x14ac:dyDescent="0.25">
      <c r="A44" s="479" t="s">
        <v>760</v>
      </c>
      <c r="B44" s="480"/>
      <c r="C44" s="875">
        <f t="shared" ref="C44:F44" si="7">IFERROR(ROUND(((C61+C73+C78+C68+C70+C77)*C43)/C51,3),0)</f>
        <v>0</v>
      </c>
      <c r="D44" s="876">
        <f t="shared" si="7"/>
        <v>0</v>
      </c>
      <c r="E44" s="662">
        <f t="shared" si="7"/>
        <v>0</v>
      </c>
      <c r="F44" s="481">
        <f t="shared" si="7"/>
        <v>0</v>
      </c>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c r="BX44" s="339"/>
      <c r="BY44" s="339"/>
      <c r="BZ44" s="339"/>
      <c r="CA44" s="339"/>
      <c r="CB44" s="339"/>
      <c r="CC44" s="339"/>
      <c r="CD44" s="339"/>
      <c r="CE44" s="339"/>
      <c r="CF44" s="339"/>
      <c r="CG44" s="339"/>
      <c r="CH44" s="339"/>
      <c r="CI44" s="339"/>
      <c r="CJ44" s="339"/>
      <c r="CK44" s="339"/>
      <c r="CL44" s="339"/>
      <c r="CM44" s="339"/>
      <c r="CN44" s="339"/>
      <c r="CO44" s="339"/>
      <c r="CP44" s="339"/>
      <c r="CQ44" s="339"/>
      <c r="CR44" s="339"/>
      <c r="CS44" s="339"/>
      <c r="CT44" s="339"/>
      <c r="CU44" s="339"/>
      <c r="CV44" s="339"/>
      <c r="CW44" s="339"/>
      <c r="CX44" s="339"/>
      <c r="CY44" s="339"/>
      <c r="CZ44" s="339"/>
      <c r="DA44" s="339"/>
      <c r="DB44" s="339"/>
      <c r="DC44" s="339"/>
      <c r="DD44" s="339"/>
      <c r="DE44" s="339"/>
      <c r="DF44" s="339"/>
      <c r="DG44" s="339"/>
      <c r="DH44" s="339"/>
      <c r="DI44" s="339"/>
      <c r="DJ44" s="339"/>
      <c r="DK44" s="339"/>
      <c r="DL44" s="339"/>
    </row>
    <row r="45" spans="1:116" ht="13.5" customHeight="1" thickTop="1" x14ac:dyDescent="0.2">
      <c r="A45" s="483" t="s">
        <v>849</v>
      </c>
      <c r="B45" s="484"/>
      <c r="C45" s="877">
        <f>'State Aid'!C114</f>
        <v>0</v>
      </c>
      <c r="D45" s="878" t="str">
        <f>Estimates!$B$58</f>
        <v>Enter CDN in B1 of Estimates tab</v>
      </c>
      <c r="E45" s="663" t="str">
        <f>Estimates!$B$58</f>
        <v>Enter CDN in B1 of Estimates tab</v>
      </c>
      <c r="F45" s="646" t="str">
        <f>E45</f>
        <v>Enter CDN in B1 of Estimates tab</v>
      </c>
    </row>
    <row r="46" spans="1:116" ht="13.5" customHeight="1" x14ac:dyDescent="0.2">
      <c r="A46" s="486" t="s">
        <v>768</v>
      </c>
      <c r="B46" s="487"/>
      <c r="C46" s="879" t="str">
        <f>D46</f>
        <v>NO</v>
      </c>
      <c r="D46" s="880" t="str">
        <f>Estimates!$B$87</f>
        <v>NO</v>
      </c>
      <c r="E46" s="664" t="str">
        <f>Estimates!$B$87</f>
        <v>NO</v>
      </c>
      <c r="F46" s="485" t="str">
        <f>Estimates!$B$87</f>
        <v>NO</v>
      </c>
    </row>
    <row r="47" spans="1:116" s="489" customFormat="1" ht="13.5" customHeight="1" x14ac:dyDescent="0.2">
      <c r="A47" s="486" t="s">
        <v>767</v>
      </c>
      <c r="B47" s="487"/>
      <c r="C47" s="881">
        <f>VLOOKUP($A$2,PRIORJULY,53,FALSE)</f>
        <v>0</v>
      </c>
      <c r="D47" s="882">
        <f>Estimates!B88</f>
        <v>0</v>
      </c>
      <c r="E47" s="488">
        <f>IF($A$2=0,0,VLOOKUP($A$2,Initial!$B:$HD,52,FALSE))</f>
        <v>0</v>
      </c>
      <c r="F47" s="488">
        <f>IF($A$2=0,0,VLOOKUP($A$2,Initial!$B:$HD,52,FALSE))</f>
        <v>0</v>
      </c>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c r="BS47" s="339"/>
      <c r="BT47" s="339"/>
      <c r="BU47" s="339"/>
      <c r="BV47" s="339"/>
      <c r="BW47" s="339"/>
      <c r="BX47" s="339"/>
      <c r="BY47" s="339"/>
      <c r="BZ47" s="339"/>
      <c r="CA47" s="339"/>
      <c r="CB47" s="339"/>
      <c r="CC47" s="339"/>
      <c r="CD47" s="339"/>
      <c r="CE47" s="339"/>
      <c r="CF47" s="339"/>
      <c r="CG47" s="339"/>
      <c r="CH47" s="339"/>
      <c r="CI47" s="339"/>
      <c r="CJ47" s="339"/>
      <c r="CK47" s="339"/>
      <c r="CL47" s="339"/>
      <c r="CM47" s="339"/>
      <c r="CN47" s="339"/>
      <c r="CO47" s="339"/>
      <c r="CP47" s="339"/>
      <c r="CQ47" s="339"/>
      <c r="CR47" s="339"/>
      <c r="CS47" s="339"/>
      <c r="CT47" s="339"/>
      <c r="CU47" s="339"/>
      <c r="CV47" s="339"/>
      <c r="CW47" s="339"/>
      <c r="CX47" s="339"/>
      <c r="CY47" s="339"/>
      <c r="CZ47" s="339"/>
      <c r="DA47" s="339"/>
      <c r="DB47" s="339"/>
      <c r="DC47" s="339"/>
      <c r="DD47" s="339"/>
      <c r="DE47" s="339"/>
      <c r="DF47" s="339"/>
      <c r="DG47" s="339"/>
      <c r="DH47" s="339"/>
      <c r="DI47" s="339"/>
      <c r="DJ47" s="339"/>
      <c r="DK47" s="339"/>
      <c r="DL47" s="339"/>
    </row>
    <row r="48" spans="1:116" s="489" customFormat="1" ht="13.5" customHeight="1" x14ac:dyDescent="0.2">
      <c r="A48" s="486" t="s">
        <v>766</v>
      </c>
      <c r="B48" s="487"/>
      <c r="C48" s="881">
        <f>VLOOKUP($A$2,PRIORJULY,95,FALSE)</f>
        <v>0</v>
      </c>
      <c r="D48" s="882">
        <f>Estimates!B89</f>
        <v>0</v>
      </c>
      <c r="E48" s="665">
        <f>IF($A$2=0,0,VLOOKUP($A$2,Initial!$B:$HD,94,FALSE))</f>
        <v>0</v>
      </c>
      <c r="F48" s="488">
        <f>IF($A$2=0,0,VLOOKUP($A$2,Initial!$B:$HD,94,FALSE))</f>
        <v>0</v>
      </c>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339"/>
      <c r="BX48" s="339"/>
      <c r="BY48" s="339"/>
      <c r="BZ48" s="339"/>
      <c r="CA48" s="339"/>
      <c r="CB48" s="339"/>
      <c r="CC48" s="339"/>
      <c r="CD48" s="339"/>
      <c r="CE48" s="339"/>
      <c r="CF48" s="339"/>
      <c r="CG48" s="339"/>
      <c r="CH48" s="339"/>
      <c r="CI48" s="339"/>
      <c r="CJ48" s="339"/>
      <c r="CK48" s="339"/>
      <c r="CL48" s="339"/>
      <c r="CM48" s="339"/>
      <c r="CN48" s="339"/>
      <c r="CO48" s="339"/>
      <c r="CP48" s="339"/>
      <c r="CQ48" s="339"/>
      <c r="CR48" s="339"/>
      <c r="CS48" s="339"/>
      <c r="CT48" s="339"/>
      <c r="CU48" s="339"/>
      <c r="CV48" s="339"/>
      <c r="CW48" s="339"/>
      <c r="CX48" s="339"/>
      <c r="CY48" s="339"/>
      <c r="CZ48" s="339"/>
      <c r="DA48" s="339"/>
      <c r="DB48" s="339"/>
      <c r="DC48" s="339"/>
      <c r="DD48" s="339"/>
      <c r="DE48" s="339"/>
      <c r="DF48" s="339"/>
      <c r="DG48" s="339"/>
      <c r="DH48" s="339"/>
      <c r="DI48" s="339"/>
      <c r="DJ48" s="339"/>
      <c r="DK48" s="339"/>
      <c r="DL48" s="339"/>
    </row>
    <row r="49" spans="1:116" ht="20.100000000000001" customHeight="1" x14ac:dyDescent="0.2">
      <c r="A49" s="490" t="s">
        <v>718</v>
      </c>
      <c r="B49" s="491"/>
      <c r="C49" s="883"/>
      <c r="D49" s="884"/>
      <c r="E49" s="666"/>
      <c r="F49" s="492"/>
    </row>
    <row r="50" spans="1:116" ht="13.5" customHeight="1" x14ac:dyDescent="0.2">
      <c r="A50" s="486" t="s">
        <v>682</v>
      </c>
      <c r="B50" s="491"/>
      <c r="C50" s="883">
        <f>VLOOKUP(A2,PRIORJULY,19,FALSE)</f>
        <v>476.71000000000004</v>
      </c>
      <c r="D50" s="884">
        <f t="shared" ref="D50:F50" si="8">C50</f>
        <v>476.71000000000004</v>
      </c>
      <c r="E50" s="492">
        <f>VLOOKUP(A2,' Prior Law'!1:1048576,19,FALSE)</f>
        <v>411.57400000000001</v>
      </c>
      <c r="F50" s="492">
        <f t="shared" si="8"/>
        <v>411.57400000000001</v>
      </c>
    </row>
    <row r="51" spans="1:116" ht="13.5" customHeight="1" x14ac:dyDescent="0.2">
      <c r="A51" s="486" t="s">
        <v>719</v>
      </c>
      <c r="B51" s="491"/>
      <c r="C51" s="885">
        <f>VLOOKUP(A2,PRIORJULY,36,FALSE)</f>
        <v>5104</v>
      </c>
      <c r="D51" s="886">
        <f t="shared" ref="D51:F59" si="9">C51</f>
        <v>5104</v>
      </c>
      <c r="E51" s="493">
        <f>VLOOKUP(A2,' Prior Law'!1:1048576,36,FALSE)</f>
        <v>5104</v>
      </c>
      <c r="F51" s="493">
        <f t="shared" si="9"/>
        <v>5104</v>
      </c>
    </row>
    <row r="52" spans="1:116" ht="13.5" customHeight="1" x14ac:dyDescent="0.2">
      <c r="A52" s="486" t="s">
        <v>720</v>
      </c>
      <c r="B52" s="491"/>
      <c r="C52" s="887">
        <f>VLOOKUP(A2,PRIORJULY,5,FALSE)</f>
        <v>5392</v>
      </c>
      <c r="D52" s="886">
        <f t="shared" si="9"/>
        <v>5392</v>
      </c>
      <c r="E52" s="493">
        <f>VLOOKUP(A2,' Prior Law'!1:1048576,5,FALSE)</f>
        <v>5392</v>
      </c>
      <c r="F52" s="493">
        <f t="shared" si="9"/>
        <v>5392</v>
      </c>
    </row>
    <row r="53" spans="1:116" ht="13.5" customHeight="1" x14ac:dyDescent="0.2">
      <c r="A53" s="486" t="s">
        <v>721</v>
      </c>
      <c r="B53" s="494"/>
      <c r="C53" s="888">
        <f>VLOOKUP(A2,PRIORJULY,12,FALSE)</f>
        <v>6540</v>
      </c>
      <c r="D53" s="889">
        <f t="shared" si="9"/>
        <v>6540</v>
      </c>
      <c r="E53" s="493">
        <f>VLOOKUP(A2,' Prior Law'!1:1048576,12,FALSE)</f>
        <v>6541</v>
      </c>
      <c r="F53" s="493">
        <f t="shared" si="9"/>
        <v>6541</v>
      </c>
    </row>
    <row r="54" spans="1:116" ht="13.5" customHeight="1" x14ac:dyDescent="0.2">
      <c r="A54" s="486" t="s">
        <v>685</v>
      </c>
      <c r="B54" s="494"/>
      <c r="C54" s="890">
        <f>VLOOKUP(A2,PRIORJULY,163,FALSE)</f>
        <v>5.4563E-2</v>
      </c>
      <c r="D54" s="891">
        <f t="shared" si="9"/>
        <v>5.4563E-2</v>
      </c>
      <c r="E54" s="495">
        <f>VLOOKUP(A2,' Prior Law'!1:1048576,163,FALSE)</f>
        <v>5.6818E-2</v>
      </c>
      <c r="F54" s="495">
        <f t="shared" si="9"/>
        <v>5.6818E-2</v>
      </c>
    </row>
    <row r="55" spans="1:116" ht="13.5" customHeight="1" x14ac:dyDescent="0.2">
      <c r="A55" s="486" t="s">
        <v>686</v>
      </c>
      <c r="B55" s="491"/>
      <c r="C55" s="892">
        <f>VLOOKUP(A2,PRIORJULY,164,FALSE)</f>
        <v>4.9061999999999995E-2</v>
      </c>
      <c r="D55" s="891">
        <f t="shared" si="9"/>
        <v>4.9061999999999995E-2</v>
      </c>
      <c r="E55" s="495">
        <f>VLOOKUP(A2,' Prior Law'!1:1048576,164,FALSE)</f>
        <v>5.1494999999999999E-2</v>
      </c>
      <c r="F55" s="495">
        <f t="shared" si="9"/>
        <v>5.1494999999999999E-2</v>
      </c>
    </row>
    <row r="56" spans="1:116" ht="13.5" customHeight="1" x14ac:dyDescent="0.2">
      <c r="A56" s="486" t="s">
        <v>687</v>
      </c>
      <c r="B56" s="491"/>
      <c r="C56" s="893">
        <f>VLOOKUP(A2,PRIORJULY,211,FALSE)</f>
        <v>0</v>
      </c>
      <c r="D56" s="884">
        <v>4.5999999999999999E-2</v>
      </c>
      <c r="E56" s="492">
        <f>VLOOKUP(A2,' Prior Law'!1:1048576,211,FALSE)</f>
        <v>4.6019999999999998E-2</v>
      </c>
      <c r="F56" s="492">
        <f t="shared" si="9"/>
        <v>4.6019999999999998E-2</v>
      </c>
    </row>
    <row r="57" spans="1:116" ht="13.5" customHeight="1" x14ac:dyDescent="0.2">
      <c r="A57" s="486" t="s">
        <v>688</v>
      </c>
      <c r="B57" s="491"/>
      <c r="C57" s="894">
        <v>38.58</v>
      </c>
      <c r="D57" s="884">
        <f t="shared" si="9"/>
        <v>38.58</v>
      </c>
      <c r="E57" s="492">
        <v>39.04</v>
      </c>
      <c r="F57" s="492">
        <f t="shared" si="9"/>
        <v>39.04</v>
      </c>
    </row>
    <row r="58" spans="1:116" ht="13.5" customHeight="1" x14ac:dyDescent="0.2">
      <c r="A58" s="486" t="s">
        <v>689</v>
      </c>
      <c r="B58" s="491"/>
      <c r="C58" s="894">
        <v>126.888476</v>
      </c>
      <c r="D58" s="895">
        <f t="shared" si="9"/>
        <v>126.888476</v>
      </c>
      <c r="E58" s="496">
        <v>135.91999999999999</v>
      </c>
      <c r="F58" s="496">
        <f t="shared" si="9"/>
        <v>135.91999999999999</v>
      </c>
    </row>
    <row r="59" spans="1:116" ht="13.5" customHeight="1" thickBot="1" x14ac:dyDescent="0.25">
      <c r="A59" s="497" t="s">
        <v>690</v>
      </c>
      <c r="B59" s="498"/>
      <c r="C59" s="896">
        <v>31.95</v>
      </c>
      <c r="D59" s="897">
        <f t="shared" si="9"/>
        <v>31.95</v>
      </c>
      <c r="E59" s="499">
        <v>31.96</v>
      </c>
      <c r="F59" s="499">
        <f t="shared" si="9"/>
        <v>31.96</v>
      </c>
    </row>
    <row r="60" spans="1:116" s="504" customFormat="1" ht="20.100000000000001" customHeight="1" thickTop="1" x14ac:dyDescent="0.2">
      <c r="A60" s="500" t="s">
        <v>493</v>
      </c>
      <c r="B60" s="501"/>
      <c r="C60" s="898"/>
      <c r="D60" s="899"/>
      <c r="E60" s="667"/>
      <c r="F60" s="502"/>
      <c r="G60" s="339"/>
      <c r="H60" s="339"/>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row>
    <row r="61" spans="1:116" ht="13.5" customHeight="1" x14ac:dyDescent="0.2">
      <c r="A61" s="486" t="s">
        <v>529</v>
      </c>
      <c r="B61" s="491"/>
      <c r="C61" s="900">
        <f t="shared" ref="C61:E61" si="10">C38*C53</f>
        <v>0</v>
      </c>
      <c r="D61" s="901">
        <f t="shared" si="10"/>
        <v>0</v>
      </c>
      <c r="E61" s="505">
        <f t="shared" si="10"/>
        <v>0</v>
      </c>
      <c r="F61" s="505">
        <f t="shared" ref="F61" si="11">F38*F53</f>
        <v>0</v>
      </c>
    </row>
    <row r="62" spans="1:116" ht="13.5" customHeight="1" x14ac:dyDescent="0.2">
      <c r="A62" s="486" t="s">
        <v>732</v>
      </c>
      <c r="B62" s="491"/>
      <c r="C62" s="900"/>
      <c r="D62" s="901"/>
      <c r="E62" s="505"/>
      <c r="F62" s="505"/>
    </row>
    <row r="63" spans="1:116" ht="13.5" customHeight="1" x14ac:dyDescent="0.2">
      <c r="A63" s="486" t="s">
        <v>733</v>
      </c>
      <c r="B63" s="491"/>
      <c r="C63" s="900">
        <f t="shared" ref="C63:E63" si="12">(C21-(C18*$B$18+C19*$B$19))*C53</f>
        <v>0</v>
      </c>
      <c r="D63" s="901">
        <f t="shared" si="12"/>
        <v>0</v>
      </c>
      <c r="E63" s="505">
        <f t="shared" si="12"/>
        <v>0</v>
      </c>
      <c r="F63" s="505">
        <f t="shared" ref="F63" si="13">(F21-(F18*$B$18+F19*$B$19))*F53</f>
        <v>0</v>
      </c>
    </row>
    <row r="64" spans="1:116" ht="13.5" customHeight="1" x14ac:dyDescent="0.2">
      <c r="A64" s="486" t="s">
        <v>734</v>
      </c>
      <c r="B64" s="491"/>
      <c r="C64" s="900">
        <f t="shared" ref="C64:E64" si="14">C35*$B$35*C53</f>
        <v>0</v>
      </c>
      <c r="D64" s="901">
        <f t="shared" si="14"/>
        <v>0</v>
      </c>
      <c r="E64" s="505">
        <f t="shared" si="14"/>
        <v>0</v>
      </c>
      <c r="F64" s="505">
        <f t="shared" ref="F64" si="15">F35*$B$35*F53</f>
        <v>0</v>
      </c>
    </row>
    <row r="65" spans="1:6" ht="13.5" customHeight="1" x14ac:dyDescent="0.2">
      <c r="A65" s="486" t="s">
        <v>735</v>
      </c>
      <c r="B65" s="491"/>
      <c r="C65" s="900">
        <f t="shared" ref="C65:E65" si="16">C19*$B$19*C53</f>
        <v>0</v>
      </c>
      <c r="D65" s="901">
        <f t="shared" si="16"/>
        <v>0</v>
      </c>
      <c r="E65" s="505">
        <f t="shared" si="16"/>
        <v>0</v>
      </c>
      <c r="F65" s="505">
        <f t="shared" ref="F65" si="17">F19*$B$19*F53</f>
        <v>0</v>
      </c>
    </row>
    <row r="66" spans="1:6" ht="13.5" customHeight="1" x14ac:dyDescent="0.2">
      <c r="A66" s="486" t="s">
        <v>736</v>
      </c>
      <c r="B66" s="491"/>
      <c r="C66" s="900">
        <f t="shared" ref="C66:E66" si="18">C18*$B$18*C53</f>
        <v>0</v>
      </c>
      <c r="D66" s="901">
        <f t="shared" si="18"/>
        <v>0</v>
      </c>
      <c r="E66" s="505">
        <f t="shared" si="18"/>
        <v>0</v>
      </c>
      <c r="F66" s="505">
        <f t="shared" ref="F66" si="19">F18*$B$18*F53</f>
        <v>0</v>
      </c>
    </row>
    <row r="67" spans="1:6" ht="13.5" customHeight="1" x14ac:dyDescent="0.2">
      <c r="A67" s="486" t="s">
        <v>737</v>
      </c>
      <c r="B67" s="491"/>
      <c r="C67" s="900">
        <f t="shared" ref="C67:E67" si="20">C34*C53*0.75</f>
        <v>0</v>
      </c>
      <c r="D67" s="901">
        <f t="shared" si="20"/>
        <v>0</v>
      </c>
      <c r="E67" s="505">
        <f t="shared" si="20"/>
        <v>0</v>
      </c>
      <c r="F67" s="505">
        <f t="shared" ref="F67" si="21">F34*F53*0.75</f>
        <v>0</v>
      </c>
    </row>
    <row r="68" spans="1:6" ht="13.5" customHeight="1" x14ac:dyDescent="0.2">
      <c r="A68" s="506" t="s">
        <v>530</v>
      </c>
      <c r="B68" s="487"/>
      <c r="C68" s="900">
        <f>SUM(C63:C67)</f>
        <v>0</v>
      </c>
      <c r="D68" s="901">
        <f>SUM(D63:D67)</f>
        <v>0</v>
      </c>
      <c r="E68" s="505">
        <f t="shared" ref="E68:F68" si="22">SUM(E63:E67)</f>
        <v>0</v>
      </c>
      <c r="F68" s="505">
        <f t="shared" si="22"/>
        <v>0</v>
      </c>
    </row>
    <row r="69" spans="1:6" ht="13.5" customHeight="1" x14ac:dyDescent="0.2">
      <c r="A69" s="506" t="s">
        <v>738</v>
      </c>
      <c r="B69" s="487"/>
      <c r="C69" s="902"/>
      <c r="D69" s="903"/>
      <c r="E69" s="669"/>
      <c r="F69" s="507"/>
    </row>
    <row r="70" spans="1:6" ht="13.5" customHeight="1" x14ac:dyDescent="0.2">
      <c r="A70" s="508" t="s">
        <v>739</v>
      </c>
      <c r="B70" s="487"/>
      <c r="C70" s="900">
        <f t="shared" ref="C70:D70" si="23">C36*$B$36*C53</f>
        <v>0</v>
      </c>
      <c r="D70" s="901">
        <f t="shared" si="23"/>
        <v>0</v>
      </c>
      <c r="E70" s="668">
        <f>IF(E6=0,0,E36*$B$36*E53)</f>
        <v>0</v>
      </c>
      <c r="F70" s="505">
        <f>IF(F6=0,0,F36*$B$36*F53)</f>
        <v>0</v>
      </c>
    </row>
    <row r="71" spans="1:6" ht="13.5" customHeight="1" x14ac:dyDescent="0.2">
      <c r="A71" s="508" t="s">
        <v>740</v>
      </c>
      <c r="B71" s="487"/>
      <c r="C71" s="900">
        <f t="shared" ref="C71:E71" si="24">C37*$B$37</f>
        <v>0</v>
      </c>
      <c r="D71" s="901">
        <f t="shared" si="24"/>
        <v>0</v>
      </c>
      <c r="E71" s="668">
        <f t="shared" si="24"/>
        <v>0</v>
      </c>
      <c r="F71" s="505">
        <f t="shared" ref="F71" si="25">F37*$B$37</f>
        <v>0</v>
      </c>
    </row>
    <row r="72" spans="1:6" ht="13.5" customHeight="1" x14ac:dyDescent="0.2">
      <c r="A72" s="506" t="s">
        <v>535</v>
      </c>
      <c r="B72" s="487"/>
      <c r="C72" s="900">
        <f>SUM(C70:C71)</f>
        <v>0</v>
      </c>
      <c r="D72" s="901">
        <f t="shared" ref="D72:E72" si="26">SUM(D70:D71)</f>
        <v>0</v>
      </c>
      <c r="E72" s="505">
        <f t="shared" si="26"/>
        <v>0</v>
      </c>
      <c r="F72" s="505">
        <f t="shared" ref="F72" si="27">SUM(F70:F71)</f>
        <v>0</v>
      </c>
    </row>
    <row r="73" spans="1:6" ht="13.5" customHeight="1" x14ac:dyDescent="0.2">
      <c r="A73" s="506" t="s">
        <v>731</v>
      </c>
      <c r="B73" s="487"/>
      <c r="C73" s="900">
        <f t="shared" ref="C73:D73" si="28">C39*$B$39*C53</f>
        <v>0</v>
      </c>
      <c r="D73" s="901">
        <f t="shared" si="28"/>
        <v>0</v>
      </c>
      <c r="E73" s="668">
        <f>IF(E6=0,0,E39*$B$39*E53)</f>
        <v>0</v>
      </c>
      <c r="F73" s="505">
        <f>IF(F6=0,0,F39*$B$39*F53)</f>
        <v>0</v>
      </c>
    </row>
    <row r="74" spans="1:6" ht="13.5" customHeight="1" x14ac:dyDescent="0.2">
      <c r="A74" s="506" t="s">
        <v>758</v>
      </c>
      <c r="B74" s="487"/>
      <c r="C74" s="900"/>
      <c r="D74" s="901"/>
      <c r="E74" s="668"/>
      <c r="F74" s="505"/>
    </row>
    <row r="75" spans="1:6" ht="13.5" customHeight="1" x14ac:dyDescent="0.2">
      <c r="A75" s="506" t="s">
        <v>756</v>
      </c>
      <c r="B75" s="487"/>
      <c r="C75" s="900">
        <f t="shared" ref="C75:D75" si="29">C40*$B$40*C53</f>
        <v>0</v>
      </c>
      <c r="D75" s="901">
        <f t="shared" si="29"/>
        <v>0</v>
      </c>
      <c r="E75" s="668">
        <f>IF(E6=0,0,E40*$B$40*E53)</f>
        <v>0</v>
      </c>
      <c r="F75" s="505">
        <f>IF(F6=0,0,F40*$B$40*F53)</f>
        <v>0</v>
      </c>
    </row>
    <row r="76" spans="1:6" ht="13.5" customHeight="1" x14ac:dyDescent="0.2">
      <c r="A76" s="506" t="s">
        <v>757</v>
      </c>
      <c r="B76" s="487"/>
      <c r="C76" s="900">
        <f t="shared" ref="C76:E76" si="30">C41*$B$41*C53</f>
        <v>0</v>
      </c>
      <c r="D76" s="901">
        <f t="shared" si="30"/>
        <v>0</v>
      </c>
      <c r="E76" s="668">
        <f t="shared" si="30"/>
        <v>0</v>
      </c>
      <c r="F76" s="505">
        <f t="shared" ref="F76" si="31">F41*$B$41*F53</f>
        <v>0</v>
      </c>
    </row>
    <row r="77" spans="1:6" ht="13.5" customHeight="1" x14ac:dyDescent="0.2">
      <c r="A77" s="506" t="s">
        <v>531</v>
      </c>
      <c r="B77" s="487"/>
      <c r="C77" s="900">
        <f>SUM(C75:C76)</f>
        <v>0</v>
      </c>
      <c r="D77" s="901">
        <f t="shared" ref="D77:E77" si="32">SUM(D75:D76)</f>
        <v>0</v>
      </c>
      <c r="E77" s="505">
        <f t="shared" si="32"/>
        <v>0</v>
      </c>
      <c r="F77" s="505">
        <f t="shared" ref="F77" si="33">SUM(F75:F76)</f>
        <v>0</v>
      </c>
    </row>
    <row r="78" spans="1:6" ht="13.5" customHeight="1" x14ac:dyDescent="0.2">
      <c r="A78" s="506" t="s">
        <v>532</v>
      </c>
      <c r="B78" s="487"/>
      <c r="C78" s="900">
        <f t="shared" ref="C78:E78" si="34">C42*$B$42*C53</f>
        <v>0</v>
      </c>
      <c r="D78" s="901">
        <f t="shared" si="34"/>
        <v>0</v>
      </c>
      <c r="E78" s="505">
        <f t="shared" si="34"/>
        <v>0</v>
      </c>
      <c r="F78" s="505">
        <f t="shared" ref="F78" si="35">F42*$B$42*F53</f>
        <v>0</v>
      </c>
    </row>
    <row r="79" spans="1:6" ht="13.5" customHeight="1" x14ac:dyDescent="0.2">
      <c r="A79" s="506" t="s">
        <v>539</v>
      </c>
      <c r="B79" s="487"/>
      <c r="C79" s="885">
        <f>VLOOKUP(Estimates!$B$1,Initial!$B:$HD,194,FALSE)</f>
        <v>0</v>
      </c>
      <c r="D79" s="901">
        <f>IF(D6=0,0,Estimates!B62)</f>
        <v>0</v>
      </c>
      <c r="E79" s="505">
        <f>'State Aid'!E103</f>
        <v>0</v>
      </c>
      <c r="F79" s="505">
        <f>'State Aid'!F103</f>
        <v>0</v>
      </c>
    </row>
    <row r="80" spans="1:6" ht="13.5" customHeight="1" x14ac:dyDescent="0.2">
      <c r="A80" s="506" t="s">
        <v>727</v>
      </c>
      <c r="B80" s="487"/>
      <c r="C80" s="885"/>
      <c r="D80" s="901"/>
      <c r="E80" s="670"/>
      <c r="F80" s="509"/>
    </row>
    <row r="81" spans="1:116" ht="13.5" customHeight="1" x14ac:dyDescent="0.2">
      <c r="A81" s="510" t="s">
        <v>759</v>
      </c>
      <c r="B81" s="511"/>
      <c r="C81" s="904">
        <f>VLOOKUP(A2,PRIORJULY,171,FALSE)</f>
        <v>0</v>
      </c>
      <c r="D81" s="905">
        <f>IF(D6=0,0,Estimates!B75)</f>
        <v>0</v>
      </c>
      <c r="E81" s="671">
        <f>IF(E6=0,0,VLOOKUP($A$2,' Prior Law'!1:1048576,171,FALSE))</f>
        <v>0</v>
      </c>
      <c r="F81" s="512">
        <f>IF(F6=0,0,VLOOKUP($A$2,PRIORLAW,171,FALSE))</f>
        <v>0</v>
      </c>
    </row>
    <row r="82" spans="1:116" ht="13.5" customHeight="1" x14ac:dyDescent="0.2">
      <c r="A82" s="506" t="s">
        <v>749</v>
      </c>
      <c r="B82" s="487"/>
      <c r="C82" s="885">
        <f>VLOOKUP(Estimates!$B$1,Initial!B:HD,171,FALSE)</f>
        <v>0</v>
      </c>
      <c r="D82" s="901">
        <f>IF(D6=0,0,Estimates!B70)</f>
        <v>0</v>
      </c>
      <c r="E82" s="672">
        <f>'State Aid'!E100</f>
        <v>0</v>
      </c>
      <c r="F82" s="513">
        <f>'State Aid'!F100</f>
        <v>0</v>
      </c>
    </row>
    <row r="83" spans="1:116" ht="13.5" customHeight="1" x14ac:dyDescent="0.2">
      <c r="A83" s="506" t="s">
        <v>750</v>
      </c>
      <c r="B83" s="487"/>
      <c r="C83" s="885">
        <f>VLOOKUP(Estimates!$B$1,Initial!B:HD,174,FALSE)</f>
        <v>0</v>
      </c>
      <c r="D83" s="901">
        <f>IF(D6=0,0,Estimates!B71)</f>
        <v>0</v>
      </c>
      <c r="E83" s="673">
        <f>'State Aid'!E101</f>
        <v>0</v>
      </c>
      <c r="F83" s="514">
        <f>'State Aid'!F101</f>
        <v>0</v>
      </c>
    </row>
    <row r="84" spans="1:116" ht="13.5" customHeight="1" x14ac:dyDescent="0.2">
      <c r="A84" s="506" t="s">
        <v>528</v>
      </c>
      <c r="B84" s="487"/>
      <c r="C84" s="900">
        <f>SUM(C81:C83)</f>
        <v>0</v>
      </c>
      <c r="D84" s="901">
        <f t="shared" ref="D84:E84" si="36">SUM(D81:D83)</f>
        <v>0</v>
      </c>
      <c r="E84" s="505">
        <f t="shared" si="36"/>
        <v>0</v>
      </c>
      <c r="F84" s="505">
        <f t="shared" ref="F84" si="37">SUM(F81:F83)</f>
        <v>0</v>
      </c>
    </row>
    <row r="85" spans="1:116" ht="13.5" customHeight="1" x14ac:dyDescent="0.2">
      <c r="A85" s="506" t="s">
        <v>536</v>
      </c>
      <c r="B85" s="487"/>
      <c r="C85" s="900">
        <f t="shared" ref="C85:E85" si="38">IF(C6&gt;C7,C7*$B$7,C6*$B$7)</f>
        <v>0</v>
      </c>
      <c r="D85" s="901">
        <f t="shared" si="38"/>
        <v>0</v>
      </c>
      <c r="E85" s="505">
        <f t="shared" si="38"/>
        <v>0</v>
      </c>
      <c r="F85" s="505">
        <f t="shared" ref="F85" si="39">IF(F6&gt;F7,F7*$B$7,F6*$B$7)</f>
        <v>0</v>
      </c>
    </row>
    <row r="86" spans="1:116" s="57" customFormat="1" ht="20.100000000000001" customHeight="1" thickBot="1" x14ac:dyDescent="0.25">
      <c r="A86" s="515" t="s">
        <v>743</v>
      </c>
      <c r="B86" s="516"/>
      <c r="C86" s="906">
        <f>+C61+C68+C72+C73+C77+C78+C79+C84+C85</f>
        <v>0</v>
      </c>
      <c r="D86" s="907">
        <f>+D61+D68+D72+D73+D77+D78+D79+D84+D85</f>
        <v>0</v>
      </c>
      <c r="E86" s="674">
        <f>+E61+E68+E72+E73+E77+E78+E79+E84+E85</f>
        <v>0</v>
      </c>
      <c r="F86" s="517">
        <f>+F61+F68+F72+F73+F77+F78+F79+F84+F85</f>
        <v>0</v>
      </c>
      <c r="G86" s="339"/>
      <c r="H86" s="339"/>
      <c r="I86" s="461"/>
      <c r="J86" s="461"/>
      <c r="K86" s="461"/>
      <c r="L86" s="461"/>
      <c r="M86" s="461"/>
      <c r="N86" s="461"/>
      <c r="O86" s="461"/>
      <c r="P86" s="461"/>
      <c r="Q86" s="461"/>
      <c r="R86" s="461"/>
      <c r="S86" s="461"/>
      <c r="T86" s="461"/>
      <c r="U86" s="461"/>
      <c r="V86" s="461"/>
      <c r="W86" s="461"/>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1"/>
      <c r="AW86" s="461"/>
      <c r="AX86" s="461"/>
      <c r="AY86" s="461"/>
      <c r="AZ86" s="461"/>
      <c r="BA86" s="461"/>
      <c r="BB86" s="461"/>
      <c r="BC86" s="461"/>
      <c r="BD86" s="461"/>
      <c r="BE86" s="461"/>
      <c r="BF86" s="461"/>
      <c r="BG86" s="461"/>
      <c r="BH86" s="461"/>
      <c r="BI86" s="461"/>
      <c r="BJ86" s="461"/>
      <c r="BK86" s="461"/>
      <c r="BL86" s="461"/>
      <c r="BM86" s="461"/>
      <c r="BN86" s="461"/>
      <c r="BO86" s="461"/>
      <c r="BP86" s="461"/>
      <c r="BQ86" s="461"/>
      <c r="BR86" s="461"/>
      <c r="BS86" s="461"/>
      <c r="BT86" s="461"/>
      <c r="BU86" s="461"/>
      <c r="BV86" s="461"/>
      <c r="BW86" s="461"/>
      <c r="BX86" s="461"/>
      <c r="BY86" s="461"/>
      <c r="BZ86" s="461"/>
      <c r="CA86" s="461"/>
      <c r="CB86" s="461"/>
      <c r="CC86" s="461"/>
      <c r="CD86" s="461"/>
      <c r="CE86" s="461"/>
      <c r="CF86" s="461"/>
      <c r="CG86" s="461"/>
      <c r="CH86" s="461"/>
      <c r="CI86" s="461"/>
      <c r="CJ86" s="461"/>
      <c r="CK86" s="461"/>
      <c r="CL86" s="461"/>
      <c r="CM86" s="461"/>
      <c r="CN86" s="461"/>
      <c r="CO86" s="461"/>
      <c r="CP86" s="461"/>
      <c r="CQ86" s="461"/>
      <c r="CR86" s="461"/>
      <c r="CS86" s="461"/>
      <c r="CT86" s="461"/>
      <c r="CU86" s="461"/>
      <c r="CV86" s="461"/>
      <c r="CW86" s="461"/>
      <c r="CX86" s="461"/>
      <c r="CY86" s="461"/>
      <c r="CZ86" s="461"/>
      <c r="DA86" s="461"/>
      <c r="DB86" s="461"/>
      <c r="DC86" s="461"/>
      <c r="DD86" s="461"/>
      <c r="DE86" s="461"/>
      <c r="DF86" s="461"/>
      <c r="DG86" s="461"/>
      <c r="DH86" s="461"/>
      <c r="DI86" s="461"/>
      <c r="DJ86" s="461"/>
      <c r="DK86" s="461"/>
      <c r="DL86" s="461"/>
    </row>
    <row r="87" spans="1:116" s="504" customFormat="1" ht="20.100000000000001" customHeight="1" thickTop="1" x14ac:dyDescent="0.2">
      <c r="A87" s="518" t="s">
        <v>446</v>
      </c>
      <c r="B87" s="519"/>
      <c r="C87" s="908"/>
      <c r="D87" s="909"/>
      <c r="E87" s="675"/>
      <c r="F87" s="520"/>
      <c r="G87" s="339"/>
      <c r="H87" s="339"/>
      <c r="I87" s="503"/>
      <c r="J87" s="503"/>
      <c r="K87" s="503"/>
      <c r="L87" s="503"/>
      <c r="M87" s="503"/>
      <c r="N87" s="503"/>
      <c r="O87" s="503"/>
      <c r="P87" s="503"/>
      <c r="Q87" s="503"/>
      <c r="R87" s="503"/>
      <c r="S87" s="503"/>
      <c r="T87" s="503"/>
      <c r="U87" s="503"/>
      <c r="V87" s="503"/>
      <c r="W87" s="503"/>
      <c r="X87" s="503"/>
      <c r="Y87" s="503"/>
      <c r="Z87" s="503"/>
      <c r="AA87" s="503"/>
      <c r="AB87" s="503"/>
      <c r="AC87" s="503"/>
      <c r="AD87" s="503"/>
      <c r="AE87" s="503"/>
      <c r="AF87" s="503"/>
      <c r="AG87" s="503"/>
      <c r="AH87" s="503"/>
      <c r="AI87" s="503"/>
      <c r="AJ87" s="503"/>
      <c r="AK87" s="503"/>
      <c r="AL87" s="503"/>
      <c r="AM87" s="503"/>
      <c r="AN87" s="503"/>
      <c r="AO87" s="503"/>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3"/>
      <c r="BM87" s="503"/>
      <c r="BN87" s="503"/>
      <c r="BO87" s="503"/>
      <c r="BP87" s="503"/>
      <c r="BQ87" s="503"/>
      <c r="BR87" s="503"/>
      <c r="BS87" s="503"/>
      <c r="BT87" s="503"/>
      <c r="BU87" s="503"/>
      <c r="BV87" s="503"/>
      <c r="BW87" s="503"/>
      <c r="BX87" s="503"/>
      <c r="BY87" s="503"/>
      <c r="BZ87" s="503"/>
      <c r="CA87" s="503"/>
      <c r="CB87" s="503"/>
      <c r="CC87" s="503"/>
      <c r="CD87" s="503"/>
      <c r="CE87" s="503"/>
      <c r="CF87" s="503"/>
      <c r="CG87" s="503"/>
      <c r="CH87" s="503"/>
      <c r="CI87" s="503"/>
      <c r="CJ87" s="503"/>
      <c r="CK87" s="503"/>
      <c r="CL87" s="503"/>
      <c r="CM87" s="503"/>
      <c r="CN87" s="503"/>
      <c r="CO87" s="503"/>
      <c r="CP87" s="503"/>
      <c r="CQ87" s="503"/>
      <c r="CR87" s="503"/>
      <c r="CS87" s="503"/>
      <c r="CT87" s="503"/>
      <c r="CU87" s="503"/>
      <c r="CV87" s="503"/>
      <c r="CW87" s="503"/>
      <c r="CX87" s="503"/>
      <c r="CY87" s="503"/>
      <c r="CZ87" s="503"/>
      <c r="DA87" s="503"/>
      <c r="DB87" s="503"/>
      <c r="DC87" s="503"/>
      <c r="DD87" s="503"/>
      <c r="DE87" s="503"/>
      <c r="DF87" s="503"/>
      <c r="DG87" s="503"/>
      <c r="DH87" s="503"/>
      <c r="DI87" s="503"/>
      <c r="DJ87" s="503"/>
      <c r="DK87" s="503"/>
      <c r="DL87" s="503"/>
    </row>
    <row r="88" spans="1:116" ht="13.5" customHeight="1" x14ac:dyDescent="0.2">
      <c r="A88" s="508" t="s">
        <v>533</v>
      </c>
      <c r="B88" s="443"/>
      <c r="C88" s="910">
        <f t="shared" ref="C88:E88" si="40">ROUND((C58*C44*C54*100),1)</f>
        <v>0</v>
      </c>
      <c r="D88" s="911">
        <f t="shared" si="40"/>
        <v>0</v>
      </c>
      <c r="E88" s="676">
        <f t="shared" si="40"/>
        <v>0</v>
      </c>
      <c r="F88" s="521">
        <f t="shared" ref="F88" si="41">ROUND((F58*F44*F54*100),1)</f>
        <v>0</v>
      </c>
    </row>
    <row r="89" spans="1:116" ht="13.5" customHeight="1" x14ac:dyDescent="0.2">
      <c r="A89" s="508" t="s">
        <v>534</v>
      </c>
      <c r="B89" s="443"/>
      <c r="C89" s="900">
        <f t="shared" ref="C89:E89" si="42">ROUND((C59*C44*C55*100),1)</f>
        <v>0</v>
      </c>
      <c r="D89" s="901">
        <f t="shared" si="42"/>
        <v>0</v>
      </c>
      <c r="E89" s="668">
        <f t="shared" si="42"/>
        <v>0</v>
      </c>
      <c r="F89" s="505">
        <f t="shared" ref="F89" si="43">ROUND((F59*F44*F55*100),1)</f>
        <v>0</v>
      </c>
    </row>
    <row r="90" spans="1:116" ht="20.100000000000001" customHeight="1" thickBot="1" x14ac:dyDescent="0.25">
      <c r="A90" s="452" t="s">
        <v>744</v>
      </c>
      <c r="B90" s="522"/>
      <c r="C90" s="912">
        <f>SUM(C88:C89)</f>
        <v>0</v>
      </c>
      <c r="D90" s="913">
        <f>SUM(D88:D89)</f>
        <v>0</v>
      </c>
      <c r="E90" s="677">
        <f t="shared" ref="E90:F90" si="44">SUM(E88:E89)</f>
        <v>0</v>
      </c>
      <c r="F90" s="523">
        <f t="shared" si="44"/>
        <v>0</v>
      </c>
    </row>
    <row r="91" spans="1:116" s="57" customFormat="1" ht="20.100000000000001" customHeight="1" thickTop="1" x14ac:dyDescent="0.2">
      <c r="A91" s="524" t="s">
        <v>12</v>
      </c>
      <c r="B91" s="501"/>
      <c r="C91" s="866"/>
      <c r="D91" s="867"/>
      <c r="E91" s="655"/>
      <c r="F91" s="525"/>
      <c r="G91" s="339"/>
      <c r="H91" s="339"/>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1"/>
      <c r="AV91" s="461"/>
      <c r="AW91" s="461"/>
      <c r="AX91" s="461"/>
      <c r="AY91" s="461"/>
      <c r="AZ91" s="461"/>
      <c r="BA91" s="461"/>
      <c r="BB91" s="461"/>
      <c r="BC91" s="461"/>
      <c r="BD91" s="461"/>
      <c r="BE91" s="461"/>
      <c r="BF91" s="461"/>
      <c r="BG91" s="461"/>
      <c r="BH91" s="461"/>
      <c r="BI91" s="461"/>
      <c r="BJ91" s="461"/>
      <c r="BK91" s="461"/>
      <c r="BL91" s="461"/>
      <c r="BM91" s="461"/>
      <c r="BN91" s="461"/>
      <c r="BO91" s="461"/>
      <c r="BP91" s="461"/>
      <c r="BQ91" s="461"/>
      <c r="BR91" s="461"/>
      <c r="BS91" s="461"/>
      <c r="BT91" s="461"/>
      <c r="BU91" s="461"/>
      <c r="BV91" s="461"/>
      <c r="BW91" s="461"/>
      <c r="BX91" s="461"/>
      <c r="BY91" s="461"/>
      <c r="BZ91" s="461"/>
      <c r="CA91" s="461"/>
      <c r="CB91" s="461"/>
      <c r="CC91" s="461"/>
      <c r="CD91" s="461"/>
      <c r="CE91" s="461"/>
      <c r="CF91" s="461"/>
      <c r="CG91" s="461"/>
      <c r="CH91" s="461"/>
      <c r="CI91" s="461"/>
      <c r="CJ91" s="461"/>
      <c r="CK91" s="461"/>
      <c r="CL91" s="461"/>
      <c r="CM91" s="461"/>
      <c r="CN91" s="461"/>
      <c r="CO91" s="461"/>
      <c r="CP91" s="461"/>
      <c r="CQ91" s="461"/>
      <c r="CR91" s="461"/>
      <c r="CS91" s="461"/>
      <c r="CT91" s="461"/>
      <c r="CU91" s="461"/>
      <c r="CV91" s="461"/>
      <c r="CW91" s="461"/>
      <c r="CX91" s="461"/>
      <c r="CY91" s="461"/>
      <c r="CZ91" s="461"/>
      <c r="DA91" s="461"/>
      <c r="DB91" s="461"/>
      <c r="DC91" s="461"/>
      <c r="DD91" s="461"/>
      <c r="DE91" s="461"/>
      <c r="DF91" s="461"/>
      <c r="DG91" s="461"/>
      <c r="DH91" s="461"/>
      <c r="DI91" s="461"/>
      <c r="DJ91" s="461"/>
      <c r="DK91" s="461"/>
      <c r="DL91" s="461"/>
    </row>
    <row r="92" spans="1:116" ht="13.5" customHeight="1" x14ac:dyDescent="0.2">
      <c r="A92" s="526" t="s">
        <v>537</v>
      </c>
      <c r="B92" s="527"/>
      <c r="C92" s="900">
        <f t="shared" ref="C92:E92" si="45">IF(C45="YES", IFERROR(ROUND((C6*C56*C57*100),1),0), 0)</f>
        <v>0</v>
      </c>
      <c r="D92" s="901">
        <f t="shared" si="45"/>
        <v>0</v>
      </c>
      <c r="E92" s="505">
        <f t="shared" si="45"/>
        <v>0</v>
      </c>
      <c r="F92" s="505">
        <f t="shared" ref="F92" si="46">IF(F45="YES", IFERROR(ROUND((F6*F56*F57*100),1),0), 0)</f>
        <v>0</v>
      </c>
    </row>
    <row r="93" spans="1:116" ht="13.5" customHeight="1" x14ac:dyDescent="0.2">
      <c r="A93" s="526" t="s">
        <v>745</v>
      </c>
      <c r="B93" s="527"/>
      <c r="C93" s="900">
        <f t="shared" ref="C93" si="47">IF(C46="YES",C47*500+C48*250,0)</f>
        <v>0</v>
      </c>
      <c r="D93" s="901">
        <f t="shared" ref="D93:E93" si="48">IF(D6=0,0,D47*500+D48*250)</f>
        <v>0</v>
      </c>
      <c r="E93" s="505">
        <f t="shared" si="48"/>
        <v>0</v>
      </c>
      <c r="F93" s="505">
        <f t="shared" ref="F93" si="49">IF(F6=0,0,F47*500+F48*250)</f>
        <v>0</v>
      </c>
    </row>
    <row r="94" spans="1:116" s="504" customFormat="1" ht="20.100000000000001" customHeight="1" thickBot="1" x14ac:dyDescent="0.25">
      <c r="A94" s="452" t="s">
        <v>741</v>
      </c>
      <c r="B94" s="522"/>
      <c r="C94" s="914">
        <f t="shared" ref="C94:E94" si="50">+C93+C92</f>
        <v>0</v>
      </c>
      <c r="D94" s="915">
        <f t="shared" si="50"/>
        <v>0</v>
      </c>
      <c r="E94" s="528">
        <f t="shared" si="50"/>
        <v>0</v>
      </c>
      <c r="F94" s="528">
        <f t="shared" ref="F94" si="51">+F93+F92</f>
        <v>0</v>
      </c>
      <c r="G94" s="339"/>
      <c r="H94" s="339"/>
      <c r="I94" s="503"/>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3"/>
      <c r="BM94" s="503"/>
      <c r="BN94" s="503"/>
      <c r="BO94" s="503"/>
      <c r="BP94" s="503"/>
      <c r="BQ94" s="503"/>
      <c r="BR94" s="503"/>
      <c r="BS94" s="503"/>
      <c r="BT94" s="503"/>
      <c r="BU94" s="503"/>
      <c r="BV94" s="503"/>
      <c r="BW94" s="503"/>
      <c r="BX94" s="503"/>
      <c r="BY94" s="503"/>
      <c r="BZ94" s="503"/>
      <c r="CA94" s="503"/>
      <c r="CB94" s="503"/>
      <c r="CC94" s="503"/>
      <c r="CD94" s="503"/>
      <c r="CE94" s="503"/>
      <c r="CF94" s="503"/>
      <c r="CG94" s="503"/>
      <c r="CH94" s="503"/>
      <c r="CI94" s="503"/>
      <c r="CJ94" s="503"/>
      <c r="CK94" s="503"/>
      <c r="CL94" s="503"/>
      <c r="CM94" s="503"/>
      <c r="CN94" s="503"/>
      <c r="CO94" s="503"/>
      <c r="CP94" s="503"/>
      <c r="CQ94" s="503"/>
      <c r="CR94" s="503"/>
      <c r="CS94" s="503"/>
      <c r="CT94" s="503"/>
      <c r="CU94" s="503"/>
      <c r="CV94" s="503"/>
      <c r="CW94" s="503"/>
      <c r="CX94" s="503"/>
      <c r="CY94" s="503"/>
      <c r="CZ94" s="503"/>
      <c r="DA94" s="503"/>
      <c r="DB94" s="503"/>
      <c r="DC94" s="503"/>
      <c r="DD94" s="503"/>
      <c r="DE94" s="503"/>
      <c r="DF94" s="503"/>
      <c r="DG94" s="503"/>
      <c r="DH94" s="503"/>
      <c r="DI94" s="503"/>
      <c r="DJ94" s="503"/>
      <c r="DK94" s="503"/>
      <c r="DL94" s="503"/>
    </row>
    <row r="95" spans="1:116" s="56" customFormat="1" ht="20.100000000000001" customHeight="1" thickTop="1" thickBot="1" x14ac:dyDescent="0.25">
      <c r="A95" s="529" t="s">
        <v>742</v>
      </c>
      <c r="B95" s="530"/>
      <c r="C95" s="906">
        <f t="shared" ref="C95:E95" si="52">C86+C90+C94</f>
        <v>0</v>
      </c>
      <c r="D95" s="907">
        <f t="shared" si="52"/>
        <v>0</v>
      </c>
      <c r="E95" s="674">
        <f t="shared" si="52"/>
        <v>0</v>
      </c>
      <c r="F95" s="517">
        <f t="shared" ref="F95" si="53">F86+F90+F94</f>
        <v>0</v>
      </c>
      <c r="G95" s="339"/>
      <c r="H95" s="339"/>
      <c r="I95" s="531"/>
      <c r="J95" s="531"/>
      <c r="K95" s="531"/>
      <c r="L95" s="531"/>
      <c r="M95" s="531"/>
      <c r="N95" s="531"/>
      <c r="O95" s="531"/>
      <c r="P95" s="531"/>
      <c r="Q95" s="531"/>
      <c r="R95" s="531"/>
      <c r="S95" s="531"/>
      <c r="T95" s="531"/>
      <c r="U95" s="531"/>
      <c r="V95" s="531"/>
      <c r="W95" s="531"/>
      <c r="X95" s="531"/>
      <c r="Y95" s="531"/>
      <c r="Z95" s="531"/>
      <c r="AA95" s="531"/>
      <c r="AB95" s="531"/>
      <c r="AC95" s="531"/>
      <c r="AD95" s="531"/>
      <c r="AE95" s="531"/>
      <c r="AF95" s="531"/>
      <c r="AG95" s="531"/>
      <c r="AH95" s="531"/>
      <c r="AI95" s="531"/>
      <c r="AJ95" s="531"/>
      <c r="AK95" s="531"/>
      <c r="AL95" s="531"/>
      <c r="AM95" s="531"/>
      <c r="AN95" s="531"/>
      <c r="AO95" s="531"/>
      <c r="AP95" s="531"/>
      <c r="AQ95" s="531"/>
      <c r="AR95" s="531"/>
      <c r="AS95" s="531"/>
      <c r="AT95" s="531"/>
      <c r="AU95" s="531"/>
      <c r="AV95" s="531"/>
      <c r="AW95" s="531"/>
      <c r="AX95" s="531"/>
      <c r="AY95" s="531"/>
      <c r="AZ95" s="531"/>
      <c r="BA95" s="531"/>
      <c r="BB95" s="531"/>
      <c r="BC95" s="531"/>
      <c r="BD95" s="531"/>
      <c r="BE95" s="531"/>
      <c r="BF95" s="531"/>
      <c r="BG95" s="531"/>
      <c r="BH95" s="531"/>
      <c r="BI95" s="531"/>
      <c r="BJ95" s="531"/>
      <c r="BK95" s="531"/>
      <c r="BL95" s="531"/>
      <c r="BM95" s="531"/>
      <c r="BN95" s="531"/>
      <c r="BO95" s="531"/>
      <c r="BP95" s="531"/>
      <c r="BQ95" s="531"/>
      <c r="BR95" s="531"/>
      <c r="BS95" s="531"/>
      <c r="BT95" s="531"/>
      <c r="BU95" s="531"/>
      <c r="BV95" s="531"/>
      <c r="BW95" s="531"/>
      <c r="BX95" s="531"/>
      <c r="BY95" s="531"/>
      <c r="BZ95" s="531"/>
      <c r="CA95" s="531"/>
      <c r="CB95" s="531"/>
      <c r="CC95" s="531"/>
      <c r="CD95" s="531"/>
      <c r="CE95" s="531"/>
      <c r="CF95" s="531"/>
      <c r="CG95" s="531"/>
      <c r="CH95" s="531"/>
      <c r="CI95" s="531"/>
      <c r="CJ95" s="531"/>
      <c r="CK95" s="531"/>
      <c r="CL95" s="531"/>
      <c r="CM95" s="531"/>
      <c r="CN95" s="531"/>
      <c r="CO95" s="531"/>
      <c r="CP95" s="531"/>
      <c r="CQ95" s="531"/>
      <c r="CR95" s="531"/>
      <c r="CS95" s="531"/>
      <c r="CT95" s="531"/>
      <c r="CU95" s="531"/>
      <c r="CV95" s="531"/>
      <c r="CW95" s="531"/>
      <c r="CX95" s="531"/>
      <c r="CY95" s="531"/>
      <c r="CZ95" s="531"/>
      <c r="DA95" s="531"/>
      <c r="DB95" s="531"/>
      <c r="DC95" s="531"/>
      <c r="DD95" s="531"/>
      <c r="DE95" s="531"/>
      <c r="DF95" s="531"/>
      <c r="DG95" s="531"/>
      <c r="DH95" s="531"/>
      <c r="DI95" s="531"/>
      <c r="DJ95" s="531"/>
      <c r="DK95" s="531"/>
      <c r="DL95" s="531"/>
    </row>
    <row r="96" spans="1:116" ht="13.5" customHeight="1" thickTop="1" x14ac:dyDescent="0.2">
      <c r="A96" s="532" t="s">
        <v>747</v>
      </c>
      <c r="B96" s="533" t="s">
        <v>494</v>
      </c>
      <c r="C96" s="916">
        <f t="shared" ref="C96" si="54">C8*C50</f>
        <v>0</v>
      </c>
      <c r="D96" s="917">
        <f>D6*D50</f>
        <v>0</v>
      </c>
      <c r="E96" s="534">
        <f>IF(E6=0,0,E8*E50)</f>
        <v>0</v>
      </c>
      <c r="F96" s="534">
        <f>IF(F6=0,0,F8*F50)</f>
        <v>0</v>
      </c>
    </row>
    <row r="97" spans="1:6" ht="13.5" customHeight="1" x14ac:dyDescent="0.2">
      <c r="A97" s="535" t="s">
        <v>746</v>
      </c>
      <c r="B97" s="536" t="s">
        <v>495</v>
      </c>
      <c r="C97" s="900">
        <f>C95-C96</f>
        <v>0</v>
      </c>
      <c r="D97" s="901">
        <f t="shared" ref="D97:E97" si="55">D95-D96</f>
        <v>0</v>
      </c>
      <c r="E97" s="668">
        <f t="shared" si="55"/>
        <v>0</v>
      </c>
      <c r="F97" s="505">
        <f t="shared" ref="F97" si="56">F95-F96</f>
        <v>0</v>
      </c>
    </row>
    <row r="98" spans="1:6" ht="20.100000000000001" customHeight="1" x14ac:dyDescent="0.2">
      <c r="A98" s="537" t="s">
        <v>519</v>
      </c>
      <c r="B98" s="538"/>
      <c r="C98" s="918">
        <f>C86+C90+C94</f>
        <v>0</v>
      </c>
      <c r="D98" s="919">
        <f t="shared" ref="D98:E98" si="57">D86+D90+D94</f>
        <v>0</v>
      </c>
      <c r="E98" s="678">
        <f t="shared" si="57"/>
        <v>0</v>
      </c>
      <c r="F98" s="539">
        <f t="shared" ref="F98" si="58">F86+F90+F94</f>
        <v>0</v>
      </c>
    </row>
    <row r="99" spans="1:6" ht="20.100000000000001" customHeight="1" thickBot="1" x14ac:dyDescent="0.25">
      <c r="A99" s="515" t="s">
        <v>525</v>
      </c>
      <c r="B99" s="516"/>
      <c r="C99" s="920">
        <f>IFERROR(C98/C6,0)</f>
        <v>0</v>
      </c>
      <c r="D99" s="921">
        <f t="shared" ref="D99:E99" si="59">IFERROR(D98/D6,0)</f>
        <v>0</v>
      </c>
      <c r="E99" s="679">
        <f t="shared" si="59"/>
        <v>0</v>
      </c>
      <c r="F99" s="540">
        <f t="shared" ref="F99" si="60">IFERROR(F98/F6,0)</f>
        <v>0</v>
      </c>
    </row>
    <row r="100" spans="1:6" s="339" customFormat="1" ht="20.100000000000001" customHeight="1" thickTop="1" x14ac:dyDescent="0.2">
      <c r="A100" s="409"/>
      <c r="B100" s="408"/>
      <c r="C100" s="853"/>
      <c r="D100" s="853"/>
    </row>
    <row r="101" spans="1:6" s="339" customFormat="1" ht="20.100000000000001" customHeight="1" x14ac:dyDescent="0.2">
      <c r="B101" s="408"/>
      <c r="C101" s="853"/>
      <c r="D101" s="853"/>
    </row>
    <row r="102" spans="1:6" s="339" customFormat="1" ht="20.100000000000001" customHeight="1" x14ac:dyDescent="0.2">
      <c r="A102" s="409"/>
      <c r="B102" s="408"/>
      <c r="C102" s="853"/>
      <c r="D102" s="853"/>
    </row>
    <row r="103" spans="1:6" s="339" customFormat="1" ht="20.100000000000001" customHeight="1" x14ac:dyDescent="0.2">
      <c r="A103" s="409"/>
      <c r="B103" s="408"/>
      <c r="C103" s="853"/>
      <c r="D103" s="853"/>
    </row>
    <row r="104" spans="1:6" s="339" customFormat="1" ht="20.100000000000001" customHeight="1" x14ac:dyDescent="0.2">
      <c r="A104" s="409"/>
      <c r="B104" s="408"/>
      <c r="C104" s="853"/>
      <c r="D104" s="853"/>
    </row>
    <row r="105" spans="1:6" s="339" customFormat="1" ht="20.100000000000001" customHeight="1" x14ac:dyDescent="0.2">
      <c r="A105" s="409"/>
      <c r="B105" s="408"/>
      <c r="C105" s="853"/>
      <c r="D105" s="853"/>
    </row>
    <row r="106" spans="1:6" s="339" customFormat="1" ht="20.100000000000001" customHeight="1" x14ac:dyDescent="0.2">
      <c r="A106" s="409"/>
      <c r="B106" s="408"/>
      <c r="C106" s="853"/>
      <c r="D106" s="853"/>
    </row>
    <row r="107" spans="1:6" s="339" customFormat="1" ht="20.100000000000001" customHeight="1" x14ac:dyDescent="0.2">
      <c r="A107" s="409"/>
      <c r="B107" s="408"/>
      <c r="C107" s="853"/>
      <c r="D107" s="853"/>
    </row>
    <row r="108" spans="1:6" s="339" customFormat="1" ht="20.100000000000001" customHeight="1" x14ac:dyDescent="0.2">
      <c r="A108" s="409"/>
      <c r="B108" s="408"/>
      <c r="C108" s="853"/>
      <c r="D108" s="853"/>
    </row>
    <row r="109" spans="1:6" s="339" customFormat="1" ht="20.100000000000001" customHeight="1" x14ac:dyDescent="0.2">
      <c r="A109" s="409"/>
      <c r="B109" s="408"/>
      <c r="C109" s="853"/>
      <c r="D109" s="853"/>
    </row>
    <row r="110" spans="1:6" s="339" customFormat="1" ht="20.100000000000001" customHeight="1" x14ac:dyDescent="0.2">
      <c r="A110" s="409"/>
      <c r="B110" s="408"/>
      <c r="C110" s="853"/>
      <c r="D110" s="853"/>
    </row>
    <row r="111" spans="1:6" s="339" customFormat="1" ht="20.100000000000001" customHeight="1" x14ac:dyDescent="0.2">
      <c r="A111" s="409"/>
      <c r="B111" s="408"/>
      <c r="C111" s="853"/>
      <c r="D111" s="853"/>
    </row>
    <row r="112" spans="1:6" s="339" customFormat="1" ht="20.100000000000001" customHeight="1" x14ac:dyDescent="0.2">
      <c r="A112" s="409"/>
      <c r="B112" s="408"/>
      <c r="C112" s="853"/>
      <c r="D112" s="853"/>
    </row>
    <row r="113" spans="1:4" s="339" customFormat="1" ht="20.100000000000001" customHeight="1" x14ac:dyDescent="0.2">
      <c r="A113" s="409"/>
      <c r="B113" s="408"/>
      <c r="C113" s="853"/>
      <c r="D113" s="853"/>
    </row>
    <row r="114" spans="1:4" s="339" customFormat="1" ht="20.100000000000001" customHeight="1" x14ac:dyDescent="0.2">
      <c r="A114" s="409"/>
      <c r="B114" s="408"/>
      <c r="C114" s="853"/>
      <c r="D114" s="853"/>
    </row>
    <row r="115" spans="1:4" s="339" customFormat="1" ht="20.100000000000001" customHeight="1" x14ac:dyDescent="0.2">
      <c r="A115" s="409"/>
      <c r="B115" s="408"/>
      <c r="C115" s="853"/>
      <c r="D115" s="853"/>
    </row>
    <row r="116" spans="1:4" s="339" customFormat="1" ht="20.100000000000001" customHeight="1" x14ac:dyDescent="0.2">
      <c r="A116" s="409"/>
      <c r="B116" s="408"/>
      <c r="C116" s="853"/>
      <c r="D116" s="853"/>
    </row>
    <row r="117" spans="1:4" s="339" customFormat="1" ht="20.100000000000001" customHeight="1" x14ac:dyDescent="0.2">
      <c r="A117" s="409"/>
      <c r="B117" s="408"/>
      <c r="C117" s="853"/>
      <c r="D117" s="853"/>
    </row>
    <row r="118" spans="1:4" s="339" customFormat="1" ht="20.100000000000001" customHeight="1" x14ac:dyDescent="0.2">
      <c r="A118" s="409"/>
      <c r="B118" s="408"/>
      <c r="C118" s="853"/>
      <c r="D118" s="853"/>
    </row>
    <row r="119" spans="1:4" s="339" customFormat="1" ht="20.100000000000001" customHeight="1" x14ac:dyDescent="0.2">
      <c r="A119" s="409"/>
      <c r="B119" s="408"/>
      <c r="C119" s="853"/>
      <c r="D119" s="853"/>
    </row>
    <row r="120" spans="1:4" s="339" customFormat="1" ht="20.100000000000001" customHeight="1" x14ac:dyDescent="0.2">
      <c r="A120" s="409"/>
      <c r="B120" s="408"/>
      <c r="C120" s="853"/>
      <c r="D120" s="853"/>
    </row>
    <row r="121" spans="1:4" s="339" customFormat="1" ht="20.100000000000001" customHeight="1" x14ac:dyDescent="0.2">
      <c r="A121" s="409"/>
      <c r="B121" s="408"/>
      <c r="C121" s="853"/>
      <c r="D121" s="853"/>
    </row>
    <row r="122" spans="1:4" s="339" customFormat="1" ht="20.100000000000001" customHeight="1" x14ac:dyDescent="0.2">
      <c r="A122" s="409"/>
      <c r="B122" s="408"/>
      <c r="C122" s="853"/>
      <c r="D122" s="853"/>
    </row>
    <row r="123" spans="1:4" s="339" customFormat="1" ht="20.100000000000001" customHeight="1" x14ac:dyDescent="0.2">
      <c r="A123" s="409"/>
      <c r="B123" s="408"/>
      <c r="C123" s="853"/>
      <c r="D123" s="853"/>
    </row>
    <row r="124" spans="1:4" s="339" customFormat="1" ht="20.100000000000001" customHeight="1" x14ac:dyDescent="0.2">
      <c r="A124" s="409"/>
      <c r="B124" s="408"/>
      <c r="C124" s="853"/>
      <c r="D124" s="853"/>
    </row>
    <row r="125" spans="1:4" s="339" customFormat="1" ht="20.100000000000001" customHeight="1" x14ac:dyDescent="0.2">
      <c r="A125" s="409"/>
      <c r="B125" s="408"/>
      <c r="C125" s="853"/>
      <c r="D125" s="853"/>
    </row>
    <row r="126" spans="1:4" s="339" customFormat="1" ht="20.100000000000001" customHeight="1" x14ac:dyDescent="0.2">
      <c r="A126" s="409"/>
      <c r="B126" s="408"/>
      <c r="C126" s="853"/>
      <c r="D126" s="853"/>
    </row>
    <row r="127" spans="1:4" s="339" customFormat="1" ht="20.100000000000001" customHeight="1" x14ac:dyDescent="0.2">
      <c r="A127" s="409"/>
      <c r="B127" s="408"/>
      <c r="C127" s="853"/>
      <c r="D127" s="853"/>
    </row>
    <row r="128" spans="1:4" s="339" customFormat="1" ht="20.100000000000001" customHeight="1" x14ac:dyDescent="0.2">
      <c r="A128" s="409"/>
      <c r="B128" s="408"/>
      <c r="C128" s="853"/>
      <c r="D128" s="853"/>
    </row>
    <row r="129" spans="1:4" s="339" customFormat="1" ht="20.100000000000001" customHeight="1" x14ac:dyDescent="0.2">
      <c r="A129" s="409"/>
      <c r="B129" s="408"/>
      <c r="C129" s="853"/>
      <c r="D129" s="853"/>
    </row>
    <row r="130" spans="1:4" s="339" customFormat="1" ht="20.100000000000001" customHeight="1" x14ac:dyDescent="0.2">
      <c r="A130" s="409"/>
      <c r="B130" s="408"/>
      <c r="C130" s="853"/>
      <c r="D130" s="853"/>
    </row>
    <row r="131" spans="1:4" s="339" customFormat="1" ht="20.100000000000001" customHeight="1" x14ac:dyDescent="0.2">
      <c r="A131" s="409"/>
      <c r="B131" s="408"/>
      <c r="C131" s="853"/>
      <c r="D131" s="853"/>
    </row>
    <row r="132" spans="1:4" s="339" customFormat="1" ht="20.100000000000001" customHeight="1" x14ac:dyDescent="0.2">
      <c r="A132" s="409"/>
      <c r="B132" s="408"/>
      <c r="C132" s="853"/>
      <c r="D132" s="853"/>
    </row>
    <row r="133" spans="1:4" s="339" customFormat="1" ht="20.100000000000001" customHeight="1" x14ac:dyDescent="0.2">
      <c r="A133" s="409"/>
      <c r="B133" s="408"/>
      <c r="C133" s="853"/>
      <c r="D133" s="853"/>
    </row>
    <row r="134" spans="1:4" s="339" customFormat="1" ht="20.100000000000001" customHeight="1" x14ac:dyDescent="0.2">
      <c r="A134" s="409"/>
      <c r="B134" s="408"/>
      <c r="C134" s="853"/>
      <c r="D134" s="853"/>
    </row>
    <row r="135" spans="1:4" s="339" customFormat="1" ht="20.100000000000001" customHeight="1" x14ac:dyDescent="0.2">
      <c r="A135" s="409"/>
      <c r="B135" s="408"/>
      <c r="C135" s="853"/>
      <c r="D135" s="853"/>
    </row>
    <row r="136" spans="1:4" s="339" customFormat="1" ht="20.100000000000001" customHeight="1" x14ac:dyDescent="0.2">
      <c r="A136" s="409"/>
      <c r="B136" s="408"/>
      <c r="C136" s="853"/>
      <c r="D136" s="853"/>
    </row>
    <row r="137" spans="1:4" s="339" customFormat="1" ht="20.100000000000001" customHeight="1" x14ac:dyDescent="0.2">
      <c r="A137" s="409"/>
      <c r="B137" s="408"/>
      <c r="C137" s="853"/>
      <c r="D137" s="853"/>
    </row>
    <row r="138" spans="1:4" s="339" customFormat="1" ht="20.100000000000001" customHeight="1" x14ac:dyDescent="0.2">
      <c r="A138" s="409"/>
      <c r="B138" s="408"/>
      <c r="C138" s="853"/>
      <c r="D138" s="853"/>
    </row>
    <row r="139" spans="1:4" s="339" customFormat="1" ht="20.100000000000001" customHeight="1" x14ac:dyDescent="0.2">
      <c r="A139" s="409"/>
      <c r="B139" s="408"/>
      <c r="C139" s="853"/>
      <c r="D139" s="853"/>
    </row>
    <row r="140" spans="1:4" s="339" customFormat="1" ht="20.100000000000001" customHeight="1" x14ac:dyDescent="0.2">
      <c r="A140" s="409"/>
      <c r="B140" s="408"/>
      <c r="C140" s="853"/>
      <c r="D140" s="853"/>
    </row>
    <row r="141" spans="1:4" s="339" customFormat="1" ht="20.100000000000001" customHeight="1" x14ac:dyDescent="0.2">
      <c r="A141" s="409"/>
      <c r="B141" s="408"/>
      <c r="C141" s="853"/>
      <c r="D141" s="853"/>
    </row>
    <row r="142" spans="1:4" s="339" customFormat="1" ht="20.100000000000001" customHeight="1" x14ac:dyDescent="0.2">
      <c r="A142" s="409"/>
      <c r="B142" s="408"/>
      <c r="C142" s="853"/>
      <c r="D142" s="853"/>
    </row>
    <row r="143" spans="1:4" s="339" customFormat="1" ht="20.100000000000001" customHeight="1" x14ac:dyDescent="0.2">
      <c r="A143" s="409"/>
      <c r="B143" s="408"/>
      <c r="C143" s="853"/>
      <c r="D143" s="853"/>
    </row>
    <row r="144" spans="1:4" s="339" customFormat="1" ht="20.100000000000001" customHeight="1" x14ac:dyDescent="0.2">
      <c r="A144" s="409"/>
      <c r="B144" s="408"/>
      <c r="C144" s="853"/>
      <c r="D144" s="853"/>
    </row>
    <row r="145" spans="1:4" s="339" customFormat="1" ht="20.100000000000001" customHeight="1" x14ac:dyDescent="0.2">
      <c r="A145" s="409"/>
      <c r="B145" s="408"/>
      <c r="C145" s="853"/>
      <c r="D145" s="853"/>
    </row>
    <row r="146" spans="1:4" s="339" customFormat="1" ht="20.100000000000001" customHeight="1" x14ac:dyDescent="0.2">
      <c r="A146" s="409"/>
      <c r="B146" s="408"/>
      <c r="C146" s="853"/>
      <c r="D146" s="853"/>
    </row>
    <row r="147" spans="1:4" s="339" customFormat="1" ht="20.100000000000001" customHeight="1" x14ac:dyDescent="0.2">
      <c r="A147" s="409"/>
      <c r="B147" s="408"/>
      <c r="C147" s="853"/>
      <c r="D147" s="853"/>
    </row>
    <row r="148" spans="1:4" s="339" customFormat="1" ht="20.100000000000001" customHeight="1" x14ac:dyDescent="0.2">
      <c r="A148" s="409"/>
      <c r="B148" s="408"/>
      <c r="C148" s="853"/>
      <c r="D148" s="853"/>
    </row>
    <row r="149" spans="1:4" s="339" customFormat="1" ht="20.100000000000001" customHeight="1" x14ac:dyDescent="0.2">
      <c r="A149" s="409"/>
      <c r="B149" s="408"/>
      <c r="C149" s="853"/>
      <c r="D149" s="853"/>
    </row>
    <row r="150" spans="1:4" s="339" customFormat="1" ht="20.100000000000001" customHeight="1" x14ac:dyDescent="0.2">
      <c r="A150" s="409"/>
      <c r="B150" s="408"/>
      <c r="C150" s="853"/>
      <c r="D150" s="853"/>
    </row>
    <row r="151" spans="1:4" s="339" customFormat="1" ht="20.100000000000001" customHeight="1" x14ac:dyDescent="0.2">
      <c r="A151" s="409"/>
      <c r="B151" s="408"/>
      <c r="C151" s="853"/>
      <c r="D151" s="853"/>
    </row>
    <row r="152" spans="1:4" s="339" customFormat="1" ht="20.100000000000001" customHeight="1" x14ac:dyDescent="0.2">
      <c r="A152" s="409"/>
      <c r="B152" s="408"/>
      <c r="C152" s="853"/>
      <c r="D152" s="853"/>
    </row>
    <row r="153" spans="1:4" s="339" customFormat="1" ht="20.100000000000001" customHeight="1" x14ac:dyDescent="0.2">
      <c r="A153" s="409"/>
      <c r="B153" s="408"/>
      <c r="C153" s="853"/>
      <c r="D153" s="853"/>
    </row>
    <row r="154" spans="1:4" s="339" customFormat="1" ht="20.100000000000001" customHeight="1" x14ac:dyDescent="0.2">
      <c r="A154" s="409"/>
      <c r="B154" s="408"/>
      <c r="C154" s="853"/>
      <c r="D154" s="853"/>
    </row>
    <row r="155" spans="1:4" s="339" customFormat="1" ht="20.100000000000001" customHeight="1" x14ac:dyDescent="0.2">
      <c r="A155" s="409"/>
      <c r="B155" s="408"/>
      <c r="C155" s="853"/>
      <c r="D155" s="853"/>
    </row>
    <row r="156" spans="1:4" s="339" customFormat="1" ht="20.100000000000001" customHeight="1" x14ac:dyDescent="0.2">
      <c r="A156" s="409"/>
      <c r="B156" s="408"/>
      <c r="C156" s="853"/>
      <c r="D156" s="853"/>
    </row>
    <row r="157" spans="1:4" s="339" customFormat="1" ht="20.100000000000001" customHeight="1" x14ac:dyDescent="0.2">
      <c r="A157" s="409"/>
      <c r="B157" s="408"/>
      <c r="C157" s="853"/>
      <c r="D157" s="853"/>
    </row>
    <row r="158" spans="1:4" s="339" customFormat="1" ht="20.100000000000001" customHeight="1" x14ac:dyDescent="0.2">
      <c r="A158" s="409"/>
      <c r="B158" s="408"/>
      <c r="C158" s="853"/>
      <c r="D158" s="853"/>
    </row>
    <row r="159" spans="1:4" s="339" customFormat="1" ht="20.100000000000001" customHeight="1" x14ac:dyDescent="0.2">
      <c r="A159" s="409"/>
      <c r="B159" s="408"/>
      <c r="C159" s="853"/>
      <c r="D159" s="853"/>
    </row>
    <row r="160" spans="1:4" s="339" customFormat="1" ht="20.100000000000001" customHeight="1" x14ac:dyDescent="0.2">
      <c r="A160" s="409"/>
      <c r="B160" s="408"/>
      <c r="C160" s="853"/>
      <c r="D160" s="853"/>
    </row>
    <row r="161" spans="1:4" s="339" customFormat="1" ht="20.100000000000001" customHeight="1" x14ac:dyDescent="0.2">
      <c r="A161" s="409"/>
      <c r="B161" s="408"/>
      <c r="C161" s="853"/>
      <c r="D161" s="853"/>
    </row>
    <row r="162" spans="1:4" s="339" customFormat="1" ht="20.100000000000001" customHeight="1" x14ac:dyDescent="0.2">
      <c r="A162" s="409"/>
      <c r="B162" s="408"/>
      <c r="C162" s="853"/>
      <c r="D162" s="853"/>
    </row>
    <row r="163" spans="1:4" s="339" customFormat="1" ht="20.100000000000001" customHeight="1" x14ac:dyDescent="0.2">
      <c r="A163" s="409"/>
      <c r="B163" s="408"/>
      <c r="C163" s="853"/>
      <c r="D163" s="853"/>
    </row>
    <row r="164" spans="1:4" s="339" customFormat="1" ht="20.100000000000001" customHeight="1" x14ac:dyDescent="0.2">
      <c r="A164" s="409"/>
      <c r="B164" s="408"/>
      <c r="C164" s="853"/>
      <c r="D164" s="853"/>
    </row>
    <row r="165" spans="1:4" s="339" customFormat="1" ht="20.100000000000001" customHeight="1" x14ac:dyDescent="0.2">
      <c r="A165" s="409"/>
      <c r="B165" s="408"/>
      <c r="C165" s="853"/>
      <c r="D165" s="853"/>
    </row>
    <row r="166" spans="1:4" s="339" customFormat="1" ht="20.100000000000001" customHeight="1" x14ac:dyDescent="0.2">
      <c r="A166" s="409"/>
      <c r="B166" s="408"/>
      <c r="C166" s="853"/>
      <c r="D166" s="853"/>
    </row>
    <row r="167" spans="1:4" s="339" customFormat="1" ht="20.100000000000001" customHeight="1" x14ac:dyDescent="0.2">
      <c r="A167" s="409"/>
      <c r="B167" s="408"/>
      <c r="C167" s="853"/>
      <c r="D167" s="853"/>
    </row>
    <row r="168" spans="1:4" s="339" customFormat="1" ht="20.100000000000001" customHeight="1" x14ac:dyDescent="0.2">
      <c r="A168" s="409"/>
      <c r="B168" s="408"/>
      <c r="C168" s="853"/>
      <c r="D168" s="853"/>
    </row>
    <row r="169" spans="1:4" s="339" customFormat="1" ht="20.100000000000001" customHeight="1" x14ac:dyDescent="0.2">
      <c r="A169" s="409"/>
      <c r="B169" s="408"/>
      <c r="C169" s="853"/>
      <c r="D169" s="853"/>
    </row>
    <row r="170" spans="1:4" s="339" customFormat="1" ht="20.100000000000001" customHeight="1" x14ac:dyDescent="0.2">
      <c r="A170" s="409"/>
      <c r="B170" s="408"/>
      <c r="C170" s="853"/>
      <c r="D170" s="853"/>
    </row>
    <row r="171" spans="1:4" s="339" customFormat="1" ht="20.100000000000001" customHeight="1" x14ac:dyDescent="0.2">
      <c r="A171" s="409"/>
      <c r="B171" s="408"/>
      <c r="C171" s="853"/>
      <c r="D171" s="853"/>
    </row>
    <row r="172" spans="1:4" s="339" customFormat="1" ht="20.100000000000001" customHeight="1" x14ac:dyDescent="0.2">
      <c r="A172" s="409"/>
      <c r="B172" s="408"/>
      <c r="C172" s="853"/>
      <c r="D172" s="853"/>
    </row>
    <row r="173" spans="1:4" s="339" customFormat="1" ht="20.100000000000001" customHeight="1" x14ac:dyDescent="0.2">
      <c r="A173" s="409"/>
      <c r="B173" s="408"/>
      <c r="C173" s="853"/>
      <c r="D173" s="853"/>
    </row>
    <row r="174" spans="1:4" s="339" customFormat="1" ht="20.100000000000001" customHeight="1" x14ac:dyDescent="0.2">
      <c r="A174" s="409"/>
      <c r="B174" s="408"/>
      <c r="C174" s="853"/>
      <c r="D174" s="853"/>
    </row>
    <row r="175" spans="1:4" s="339" customFormat="1" ht="20.100000000000001" customHeight="1" x14ac:dyDescent="0.2">
      <c r="A175" s="409"/>
      <c r="B175" s="408"/>
      <c r="C175" s="853"/>
      <c r="D175" s="853"/>
    </row>
    <row r="176" spans="1:4" s="339" customFormat="1" ht="20.100000000000001" customHeight="1" x14ac:dyDescent="0.2">
      <c r="A176" s="409"/>
      <c r="B176" s="408"/>
      <c r="C176" s="853"/>
      <c r="D176" s="853"/>
    </row>
    <row r="177" spans="1:4" s="339" customFormat="1" ht="20.100000000000001" customHeight="1" x14ac:dyDescent="0.2">
      <c r="A177" s="409"/>
      <c r="B177" s="408"/>
      <c r="C177" s="853"/>
      <c r="D177" s="853"/>
    </row>
    <row r="178" spans="1:4" s="339" customFormat="1" ht="20.100000000000001" customHeight="1" x14ac:dyDescent="0.2">
      <c r="A178" s="409"/>
      <c r="B178" s="408"/>
      <c r="C178" s="853"/>
      <c r="D178" s="853"/>
    </row>
    <row r="179" spans="1:4" s="339" customFormat="1" ht="20.100000000000001" customHeight="1" x14ac:dyDescent="0.2">
      <c r="A179" s="409"/>
      <c r="B179" s="408"/>
      <c r="C179" s="853"/>
      <c r="D179" s="853"/>
    </row>
    <row r="180" spans="1:4" s="339" customFormat="1" ht="20.100000000000001" customHeight="1" x14ac:dyDescent="0.2">
      <c r="A180" s="409"/>
      <c r="B180" s="408"/>
      <c r="C180" s="853"/>
      <c r="D180" s="853"/>
    </row>
    <row r="181" spans="1:4" s="339" customFormat="1" ht="20.100000000000001" customHeight="1" x14ac:dyDescent="0.2">
      <c r="A181" s="409"/>
      <c r="B181" s="408"/>
      <c r="C181" s="853"/>
      <c r="D181" s="853"/>
    </row>
    <row r="182" spans="1:4" s="339" customFormat="1" ht="20.100000000000001" customHeight="1" x14ac:dyDescent="0.2">
      <c r="A182" s="409"/>
      <c r="B182" s="408"/>
      <c r="C182" s="853"/>
      <c r="D182" s="853"/>
    </row>
    <row r="183" spans="1:4" s="339" customFormat="1" ht="20.100000000000001" customHeight="1" x14ac:dyDescent="0.2">
      <c r="A183" s="409"/>
      <c r="B183" s="408"/>
      <c r="C183" s="853"/>
      <c r="D183" s="853"/>
    </row>
    <row r="184" spans="1:4" s="339" customFormat="1" ht="20.100000000000001" customHeight="1" x14ac:dyDescent="0.2">
      <c r="A184" s="409"/>
      <c r="B184" s="408"/>
      <c r="C184" s="853"/>
      <c r="D184" s="853"/>
    </row>
    <row r="185" spans="1:4" s="339" customFormat="1" ht="20.100000000000001" customHeight="1" x14ac:dyDescent="0.2">
      <c r="A185" s="409"/>
      <c r="B185" s="408"/>
      <c r="C185" s="853"/>
      <c r="D185" s="853"/>
    </row>
    <row r="186" spans="1:4" s="339" customFormat="1" ht="20.100000000000001" customHeight="1" x14ac:dyDescent="0.2">
      <c r="A186" s="409"/>
      <c r="B186" s="408"/>
      <c r="C186" s="853"/>
      <c r="D186" s="853"/>
    </row>
    <row r="187" spans="1:4" s="339" customFormat="1" ht="20.100000000000001" customHeight="1" x14ac:dyDescent="0.2">
      <c r="A187" s="409"/>
      <c r="B187" s="408"/>
      <c r="C187" s="853"/>
      <c r="D187" s="853"/>
    </row>
    <row r="188" spans="1:4" s="339" customFormat="1" ht="20.100000000000001" customHeight="1" x14ac:dyDescent="0.2">
      <c r="A188" s="409"/>
      <c r="B188" s="408"/>
      <c r="C188" s="853"/>
      <c r="D188" s="853"/>
    </row>
    <row r="189" spans="1:4" s="339" customFormat="1" ht="20.100000000000001" customHeight="1" x14ac:dyDescent="0.2">
      <c r="A189" s="409"/>
      <c r="B189" s="408"/>
      <c r="C189" s="853"/>
      <c r="D189" s="853"/>
    </row>
    <row r="190" spans="1:4" s="339" customFormat="1" ht="20.100000000000001" customHeight="1" x14ac:dyDescent="0.2">
      <c r="A190" s="409"/>
      <c r="B190" s="408"/>
      <c r="C190" s="853"/>
      <c r="D190" s="853"/>
    </row>
    <row r="191" spans="1:4" s="339" customFormat="1" ht="20.100000000000001" customHeight="1" x14ac:dyDescent="0.2">
      <c r="A191" s="409"/>
      <c r="B191" s="408"/>
      <c r="C191" s="853"/>
      <c r="D191" s="853"/>
    </row>
    <row r="192" spans="1:4" s="339" customFormat="1" ht="20.100000000000001" customHeight="1" x14ac:dyDescent="0.2">
      <c r="A192" s="409"/>
      <c r="B192" s="408"/>
      <c r="C192" s="853"/>
      <c r="D192" s="853"/>
    </row>
    <row r="193" spans="1:4" s="339" customFormat="1" ht="20.100000000000001" customHeight="1" x14ac:dyDescent="0.2">
      <c r="A193" s="409"/>
      <c r="B193" s="408"/>
      <c r="C193" s="853"/>
      <c r="D193" s="853"/>
    </row>
    <row r="194" spans="1:4" s="339" customFormat="1" ht="20.100000000000001" customHeight="1" x14ac:dyDescent="0.2">
      <c r="A194" s="409"/>
      <c r="B194" s="408"/>
      <c r="C194" s="853"/>
      <c r="D194" s="853"/>
    </row>
    <row r="195" spans="1:4" s="339" customFormat="1" ht="20.100000000000001" customHeight="1" x14ac:dyDescent="0.2">
      <c r="A195" s="409"/>
      <c r="B195" s="408"/>
      <c r="C195" s="853"/>
      <c r="D195" s="853"/>
    </row>
    <row r="196" spans="1:4" s="339" customFormat="1" ht="20.100000000000001" customHeight="1" x14ac:dyDescent="0.2">
      <c r="A196" s="409"/>
      <c r="B196" s="408"/>
      <c r="C196" s="853"/>
      <c r="D196" s="853"/>
    </row>
    <row r="197" spans="1:4" s="339" customFormat="1" ht="20.100000000000001" customHeight="1" x14ac:dyDescent="0.2">
      <c r="A197" s="409"/>
      <c r="B197" s="408"/>
      <c r="C197" s="853"/>
      <c r="D197" s="853"/>
    </row>
    <row r="198" spans="1:4" s="339" customFormat="1" ht="20.100000000000001" customHeight="1" x14ac:dyDescent="0.2">
      <c r="A198" s="409"/>
      <c r="B198" s="408"/>
      <c r="C198" s="853"/>
      <c r="D198" s="853"/>
    </row>
    <row r="199" spans="1:4" s="339" customFormat="1" ht="20.100000000000001" customHeight="1" x14ac:dyDescent="0.2">
      <c r="A199" s="409"/>
      <c r="B199" s="408"/>
      <c r="C199" s="853"/>
      <c r="D199" s="853"/>
    </row>
    <row r="200" spans="1:4" s="339" customFormat="1" ht="20.100000000000001" customHeight="1" x14ac:dyDescent="0.2">
      <c r="A200" s="409"/>
      <c r="B200" s="408"/>
      <c r="C200" s="853"/>
      <c r="D200" s="853"/>
    </row>
    <row r="201" spans="1:4" s="339" customFormat="1" ht="20.100000000000001" customHeight="1" x14ac:dyDescent="0.2">
      <c r="A201" s="409"/>
      <c r="B201" s="408"/>
      <c r="C201" s="853"/>
      <c r="D201" s="853"/>
    </row>
    <row r="202" spans="1:4" s="339" customFormat="1" ht="20.100000000000001" customHeight="1" x14ac:dyDescent="0.2">
      <c r="A202" s="409"/>
      <c r="B202" s="408"/>
      <c r="C202" s="853"/>
      <c r="D202" s="853"/>
    </row>
    <row r="203" spans="1:4" s="339" customFormat="1" ht="20.100000000000001" customHeight="1" x14ac:dyDescent="0.2">
      <c r="A203" s="409"/>
      <c r="B203" s="408"/>
      <c r="C203" s="853"/>
      <c r="D203" s="853"/>
    </row>
    <row r="204" spans="1:4" s="339" customFormat="1" ht="20.100000000000001" customHeight="1" x14ac:dyDescent="0.2">
      <c r="A204" s="409"/>
      <c r="B204" s="408"/>
      <c r="C204" s="853"/>
      <c r="D204" s="853"/>
    </row>
    <row r="205" spans="1:4" s="339" customFormat="1" ht="20.100000000000001" customHeight="1" x14ac:dyDescent="0.2">
      <c r="A205" s="409"/>
      <c r="B205" s="408"/>
      <c r="C205" s="853"/>
      <c r="D205" s="853"/>
    </row>
    <row r="206" spans="1:4" s="339" customFormat="1" ht="20.100000000000001" customHeight="1" x14ac:dyDescent="0.2">
      <c r="A206" s="409"/>
      <c r="B206" s="408"/>
      <c r="C206" s="853"/>
      <c r="D206" s="853"/>
    </row>
    <row r="207" spans="1:4" s="339" customFormat="1" ht="20.100000000000001" customHeight="1" x14ac:dyDescent="0.2">
      <c r="A207" s="409"/>
      <c r="B207" s="408"/>
      <c r="C207" s="853"/>
      <c r="D207" s="853"/>
    </row>
    <row r="208" spans="1:4" s="339" customFormat="1" ht="20.100000000000001" customHeight="1" x14ac:dyDescent="0.2">
      <c r="A208" s="409"/>
      <c r="B208" s="408"/>
      <c r="C208" s="853"/>
      <c r="D208" s="853"/>
    </row>
    <row r="209" spans="1:4" s="339" customFormat="1" ht="20.100000000000001" customHeight="1" x14ac:dyDescent="0.2">
      <c r="A209" s="409"/>
      <c r="B209" s="408"/>
      <c r="C209" s="853"/>
      <c r="D209" s="853"/>
    </row>
    <row r="210" spans="1:4" s="339" customFormat="1" ht="20.100000000000001" customHeight="1" x14ac:dyDescent="0.2">
      <c r="A210" s="409"/>
      <c r="B210" s="408"/>
      <c r="C210" s="853"/>
      <c r="D210" s="853"/>
    </row>
    <row r="211" spans="1:4" s="339" customFormat="1" ht="20.100000000000001" customHeight="1" x14ac:dyDescent="0.2">
      <c r="A211" s="409"/>
      <c r="B211" s="408"/>
      <c r="C211" s="853"/>
      <c r="D211" s="853"/>
    </row>
    <row r="212" spans="1:4" s="339" customFormat="1" ht="20.100000000000001" customHeight="1" x14ac:dyDescent="0.2">
      <c r="A212" s="409"/>
      <c r="B212" s="408"/>
      <c r="C212" s="853"/>
      <c r="D212" s="853"/>
    </row>
    <row r="213" spans="1:4" s="339" customFormat="1" ht="20.100000000000001" customHeight="1" x14ac:dyDescent="0.2">
      <c r="A213" s="409"/>
      <c r="B213" s="408"/>
      <c r="C213" s="853"/>
      <c r="D213" s="853"/>
    </row>
    <row r="214" spans="1:4" s="339" customFormat="1" ht="20.100000000000001" customHeight="1" x14ac:dyDescent="0.2">
      <c r="A214" s="409"/>
      <c r="B214" s="408"/>
      <c r="C214" s="853"/>
      <c r="D214" s="853"/>
    </row>
    <row r="215" spans="1:4" s="339" customFormat="1" ht="20.100000000000001" customHeight="1" x14ac:dyDescent="0.2">
      <c r="A215" s="409"/>
      <c r="B215" s="408"/>
      <c r="C215" s="853"/>
      <c r="D215" s="853"/>
    </row>
    <row r="216" spans="1:4" s="339" customFormat="1" ht="20.100000000000001" customHeight="1" x14ac:dyDescent="0.2">
      <c r="A216" s="409"/>
      <c r="B216" s="408"/>
      <c r="C216" s="853"/>
      <c r="D216" s="853"/>
    </row>
    <row r="217" spans="1:4" s="339" customFormat="1" ht="20.100000000000001" customHeight="1" x14ac:dyDescent="0.2">
      <c r="A217" s="409"/>
      <c r="B217" s="408"/>
      <c r="C217" s="853"/>
      <c r="D217" s="853"/>
    </row>
    <row r="218" spans="1:4" s="339" customFormat="1" ht="20.100000000000001" customHeight="1" x14ac:dyDescent="0.2">
      <c r="A218" s="409"/>
      <c r="B218" s="408"/>
      <c r="C218" s="853"/>
      <c r="D218" s="853"/>
    </row>
    <row r="219" spans="1:4" s="339" customFormat="1" ht="20.100000000000001" customHeight="1" x14ac:dyDescent="0.2">
      <c r="A219" s="409"/>
      <c r="B219" s="408"/>
      <c r="C219" s="853"/>
      <c r="D219" s="853"/>
    </row>
    <row r="220" spans="1:4" s="339" customFormat="1" ht="20.100000000000001" customHeight="1" x14ac:dyDescent="0.2">
      <c r="A220" s="409"/>
      <c r="B220" s="408"/>
      <c r="C220" s="853"/>
      <c r="D220" s="853"/>
    </row>
    <row r="221" spans="1:4" s="339" customFormat="1" ht="20.100000000000001" customHeight="1" x14ac:dyDescent="0.2">
      <c r="A221" s="409"/>
      <c r="B221" s="408"/>
      <c r="C221" s="853"/>
      <c r="D221" s="853"/>
    </row>
    <row r="222" spans="1:4" s="339" customFormat="1" ht="20.100000000000001" customHeight="1" x14ac:dyDescent="0.2">
      <c r="A222" s="409"/>
      <c r="B222" s="408"/>
      <c r="C222" s="853"/>
      <c r="D222" s="853"/>
    </row>
    <row r="223" spans="1:4" s="339" customFormat="1" ht="20.100000000000001" customHeight="1" x14ac:dyDescent="0.2">
      <c r="A223" s="409"/>
      <c r="B223" s="408"/>
      <c r="C223" s="853"/>
      <c r="D223" s="853"/>
    </row>
    <row r="224" spans="1:4" s="339" customFormat="1" ht="20.100000000000001" customHeight="1" x14ac:dyDescent="0.2">
      <c r="A224" s="409"/>
      <c r="B224" s="408"/>
      <c r="C224" s="853"/>
      <c r="D224" s="853"/>
    </row>
    <row r="225" spans="1:4" s="339" customFormat="1" ht="20.100000000000001" customHeight="1" x14ac:dyDescent="0.2">
      <c r="A225" s="409"/>
      <c r="B225" s="408"/>
      <c r="C225" s="853"/>
      <c r="D225" s="853"/>
    </row>
    <row r="226" spans="1:4" s="339" customFormat="1" ht="20.100000000000001" customHeight="1" x14ac:dyDescent="0.2">
      <c r="A226" s="409"/>
      <c r="B226" s="408"/>
      <c r="C226" s="853"/>
      <c r="D226" s="853"/>
    </row>
    <row r="227" spans="1:4" s="339" customFormat="1" ht="20.100000000000001" customHeight="1" x14ac:dyDescent="0.2">
      <c r="A227" s="409"/>
      <c r="B227" s="408"/>
      <c r="C227" s="853"/>
      <c r="D227" s="853"/>
    </row>
    <row r="228" spans="1:4" s="339" customFormat="1" ht="20.100000000000001" customHeight="1" x14ac:dyDescent="0.2">
      <c r="A228" s="409"/>
      <c r="B228" s="408"/>
      <c r="C228" s="853"/>
      <c r="D228" s="853"/>
    </row>
    <row r="229" spans="1:4" s="339" customFormat="1" ht="20.100000000000001" customHeight="1" x14ac:dyDescent="0.2">
      <c r="A229" s="409"/>
      <c r="B229" s="408"/>
      <c r="C229" s="853"/>
      <c r="D229" s="853"/>
    </row>
    <row r="230" spans="1:4" s="339" customFormat="1" ht="20.100000000000001" customHeight="1" x14ac:dyDescent="0.2">
      <c r="A230" s="409"/>
      <c r="B230" s="408"/>
      <c r="C230" s="853"/>
      <c r="D230" s="853"/>
    </row>
    <row r="231" spans="1:4" s="339" customFormat="1" ht="20.100000000000001" customHeight="1" x14ac:dyDescent="0.2">
      <c r="A231" s="409"/>
      <c r="B231" s="408"/>
      <c r="C231" s="853"/>
      <c r="D231" s="853"/>
    </row>
    <row r="232" spans="1:4" s="339" customFormat="1" ht="20.100000000000001" customHeight="1" x14ac:dyDescent="0.2">
      <c r="A232" s="409"/>
      <c r="B232" s="408"/>
      <c r="C232" s="853"/>
      <c r="D232" s="853"/>
    </row>
    <row r="233" spans="1:4" s="339" customFormat="1" ht="20.100000000000001" customHeight="1" x14ac:dyDescent="0.2">
      <c r="A233" s="409"/>
      <c r="B233" s="408"/>
      <c r="C233" s="853"/>
      <c r="D233" s="853"/>
    </row>
    <row r="234" spans="1:4" s="339" customFormat="1" ht="20.100000000000001" customHeight="1" x14ac:dyDescent="0.2">
      <c r="A234" s="409"/>
      <c r="B234" s="408"/>
      <c r="C234" s="853"/>
      <c r="D234" s="853"/>
    </row>
    <row r="235" spans="1:4" s="339" customFormat="1" ht="20.100000000000001" customHeight="1" x14ac:dyDescent="0.2">
      <c r="A235" s="409"/>
      <c r="B235" s="408"/>
      <c r="C235" s="853"/>
      <c r="D235" s="853"/>
    </row>
    <row r="236" spans="1:4" s="339" customFormat="1" ht="20.100000000000001" customHeight="1" x14ac:dyDescent="0.2">
      <c r="A236" s="409"/>
      <c r="B236" s="408"/>
      <c r="C236" s="853"/>
      <c r="D236" s="853"/>
    </row>
    <row r="237" spans="1:4" s="339" customFormat="1" ht="20.100000000000001" customHeight="1" x14ac:dyDescent="0.2">
      <c r="A237" s="409"/>
      <c r="B237" s="408"/>
      <c r="C237" s="853"/>
      <c r="D237" s="853"/>
    </row>
    <row r="238" spans="1:4" s="339" customFormat="1" ht="20.100000000000001" customHeight="1" x14ac:dyDescent="0.2">
      <c r="A238" s="409"/>
      <c r="B238" s="408"/>
      <c r="C238" s="853"/>
      <c r="D238" s="853"/>
    </row>
    <row r="239" spans="1:4" s="339" customFormat="1" ht="20.100000000000001" customHeight="1" x14ac:dyDescent="0.2">
      <c r="A239" s="409"/>
      <c r="B239" s="408"/>
      <c r="C239" s="853"/>
      <c r="D239" s="853"/>
    </row>
    <row r="240" spans="1:4" s="339" customFormat="1" ht="20.100000000000001" customHeight="1" x14ac:dyDescent="0.2">
      <c r="A240" s="409"/>
      <c r="B240" s="408"/>
      <c r="C240" s="853"/>
      <c r="D240" s="853"/>
    </row>
    <row r="241" spans="1:4" s="339" customFormat="1" ht="20.100000000000001" customHeight="1" x14ac:dyDescent="0.2">
      <c r="A241" s="409"/>
      <c r="B241" s="408"/>
      <c r="C241" s="853"/>
      <c r="D241" s="853"/>
    </row>
    <row r="242" spans="1:4" s="339" customFormat="1" ht="20.100000000000001" customHeight="1" x14ac:dyDescent="0.2">
      <c r="A242" s="409"/>
      <c r="B242" s="408"/>
      <c r="C242" s="853"/>
      <c r="D242" s="853"/>
    </row>
    <row r="243" spans="1:4" s="339" customFormat="1" ht="20.100000000000001" customHeight="1" x14ac:dyDescent="0.2">
      <c r="A243" s="409"/>
      <c r="B243" s="408"/>
      <c r="C243" s="853"/>
      <c r="D243" s="853"/>
    </row>
    <row r="244" spans="1:4" s="339" customFormat="1" ht="20.100000000000001" customHeight="1" x14ac:dyDescent="0.2">
      <c r="A244" s="409"/>
      <c r="B244" s="408"/>
      <c r="C244" s="853"/>
      <c r="D244" s="853"/>
    </row>
    <row r="245" spans="1:4" s="339" customFormat="1" ht="20.100000000000001" customHeight="1" x14ac:dyDescent="0.2">
      <c r="A245" s="409"/>
      <c r="B245" s="408"/>
      <c r="C245" s="853"/>
      <c r="D245" s="853"/>
    </row>
    <row r="246" spans="1:4" s="339" customFormat="1" ht="20.100000000000001" customHeight="1" x14ac:dyDescent="0.2">
      <c r="A246" s="409"/>
      <c r="B246" s="408"/>
      <c r="C246" s="853"/>
      <c r="D246" s="853"/>
    </row>
    <row r="247" spans="1:4" s="339" customFormat="1" ht="20.100000000000001" customHeight="1" x14ac:dyDescent="0.2">
      <c r="A247" s="409"/>
      <c r="B247" s="408"/>
      <c r="C247" s="853"/>
      <c r="D247" s="853"/>
    </row>
    <row r="248" spans="1:4" s="339" customFormat="1" ht="20.100000000000001" customHeight="1" x14ac:dyDescent="0.2">
      <c r="A248" s="409"/>
      <c r="B248" s="408"/>
      <c r="C248" s="853"/>
      <c r="D248" s="853"/>
    </row>
    <row r="249" spans="1:4" s="339" customFormat="1" ht="20.100000000000001" customHeight="1" x14ac:dyDescent="0.2">
      <c r="A249" s="409"/>
      <c r="B249" s="408"/>
      <c r="C249" s="853"/>
      <c r="D249" s="853"/>
    </row>
    <row r="250" spans="1:4" s="339" customFormat="1" ht="20.100000000000001" customHeight="1" x14ac:dyDescent="0.2">
      <c r="A250" s="409"/>
      <c r="B250" s="408"/>
      <c r="C250" s="853"/>
      <c r="D250" s="853"/>
    </row>
    <row r="251" spans="1:4" s="339" customFormat="1" ht="20.100000000000001" customHeight="1" x14ac:dyDescent="0.2">
      <c r="A251" s="409"/>
      <c r="B251" s="408"/>
      <c r="C251" s="853"/>
      <c r="D251" s="853"/>
    </row>
    <row r="252" spans="1:4" s="339" customFormat="1" ht="20.100000000000001" customHeight="1" x14ac:dyDescent="0.2">
      <c r="A252" s="409"/>
      <c r="B252" s="408"/>
      <c r="C252" s="853"/>
      <c r="D252" s="853"/>
    </row>
    <row r="253" spans="1:4" s="339" customFormat="1" ht="20.100000000000001" customHeight="1" x14ac:dyDescent="0.2">
      <c r="A253" s="409"/>
      <c r="B253" s="408"/>
      <c r="C253" s="853"/>
      <c r="D253" s="853"/>
    </row>
    <row r="254" spans="1:4" s="339" customFormat="1" ht="20.100000000000001" customHeight="1" x14ac:dyDescent="0.2">
      <c r="A254" s="409"/>
      <c r="B254" s="408"/>
      <c r="C254" s="853"/>
      <c r="D254" s="853"/>
    </row>
    <row r="255" spans="1:4" s="339" customFormat="1" ht="20.100000000000001" customHeight="1" x14ac:dyDescent="0.2">
      <c r="A255" s="409"/>
      <c r="B255" s="408"/>
      <c r="C255" s="853"/>
      <c r="D255" s="853"/>
    </row>
    <row r="256" spans="1:4" s="339" customFormat="1" ht="20.100000000000001" customHeight="1" x14ac:dyDescent="0.2">
      <c r="A256" s="409"/>
      <c r="B256" s="408"/>
      <c r="C256" s="853"/>
      <c r="D256" s="853"/>
    </row>
    <row r="257" spans="1:4" s="339" customFormat="1" ht="20.100000000000001" customHeight="1" x14ac:dyDescent="0.2">
      <c r="A257" s="409"/>
      <c r="B257" s="408"/>
      <c r="C257" s="853"/>
      <c r="D257" s="853"/>
    </row>
    <row r="258" spans="1:4" s="339" customFormat="1" ht="20.100000000000001" customHeight="1" x14ac:dyDescent="0.2">
      <c r="A258" s="409"/>
      <c r="B258" s="408"/>
      <c r="C258" s="853"/>
      <c r="D258" s="853"/>
    </row>
    <row r="259" spans="1:4" s="339" customFormat="1" ht="20.100000000000001" customHeight="1" x14ac:dyDescent="0.2">
      <c r="A259" s="409"/>
      <c r="B259" s="408"/>
      <c r="C259" s="853"/>
      <c r="D259" s="853"/>
    </row>
    <row r="260" spans="1:4" s="339" customFormat="1" ht="20.100000000000001" customHeight="1" x14ac:dyDescent="0.2">
      <c r="A260" s="409"/>
      <c r="B260" s="408"/>
      <c r="C260" s="853"/>
      <c r="D260" s="853"/>
    </row>
    <row r="261" spans="1:4" s="339" customFormat="1" ht="20.100000000000001" customHeight="1" x14ac:dyDescent="0.2">
      <c r="A261" s="409"/>
      <c r="B261" s="408"/>
      <c r="C261" s="853"/>
      <c r="D261" s="853"/>
    </row>
    <row r="262" spans="1:4" s="339" customFormat="1" ht="20.100000000000001" customHeight="1" x14ac:dyDescent="0.2">
      <c r="A262" s="409"/>
      <c r="B262" s="408"/>
      <c r="C262" s="853"/>
      <c r="D262" s="853"/>
    </row>
    <row r="263" spans="1:4" s="339" customFormat="1" ht="20.100000000000001" customHeight="1" x14ac:dyDescent="0.2">
      <c r="A263" s="409"/>
      <c r="B263" s="408"/>
      <c r="C263" s="853"/>
      <c r="D263" s="853"/>
    </row>
    <row r="264" spans="1:4" s="339" customFormat="1" ht="20.100000000000001" customHeight="1" x14ac:dyDescent="0.2">
      <c r="A264" s="409"/>
      <c r="B264" s="408"/>
      <c r="C264" s="853"/>
      <c r="D264" s="853"/>
    </row>
    <row r="265" spans="1:4" s="339" customFormat="1" ht="20.100000000000001" customHeight="1" x14ac:dyDescent="0.2">
      <c r="A265" s="409"/>
      <c r="B265" s="408"/>
      <c r="C265" s="853"/>
      <c r="D265" s="853"/>
    </row>
    <row r="266" spans="1:4" s="339" customFormat="1" ht="20.100000000000001" customHeight="1" x14ac:dyDescent="0.2">
      <c r="A266" s="409"/>
      <c r="B266" s="408"/>
      <c r="C266" s="853"/>
      <c r="D266" s="853"/>
    </row>
    <row r="267" spans="1:4" s="339" customFormat="1" ht="20.100000000000001" customHeight="1" x14ac:dyDescent="0.2">
      <c r="A267" s="409"/>
      <c r="B267" s="408"/>
      <c r="C267" s="853"/>
      <c r="D267" s="853"/>
    </row>
    <row r="268" spans="1:4" s="339" customFormat="1" ht="20.100000000000001" customHeight="1" x14ac:dyDescent="0.2">
      <c r="A268" s="409"/>
      <c r="B268" s="408"/>
      <c r="C268" s="853"/>
      <c r="D268" s="853"/>
    </row>
    <row r="269" spans="1:4" s="339" customFormat="1" ht="20.100000000000001" customHeight="1" x14ac:dyDescent="0.2">
      <c r="A269" s="409"/>
      <c r="B269" s="408"/>
      <c r="C269" s="853"/>
      <c r="D269" s="853"/>
    </row>
    <row r="270" spans="1:4" s="339" customFormat="1" ht="20.100000000000001" customHeight="1" x14ac:dyDescent="0.2">
      <c r="A270" s="409"/>
      <c r="B270" s="408"/>
      <c r="C270" s="853"/>
      <c r="D270" s="853"/>
    </row>
    <row r="271" spans="1:4" s="339" customFormat="1" ht="20.100000000000001" customHeight="1" x14ac:dyDescent="0.2">
      <c r="A271" s="409"/>
      <c r="B271" s="408"/>
      <c r="C271" s="853"/>
      <c r="D271" s="853"/>
    </row>
    <row r="272" spans="1:4" s="339" customFormat="1" ht="20.100000000000001" customHeight="1" x14ac:dyDescent="0.2">
      <c r="A272" s="409"/>
      <c r="B272" s="408"/>
      <c r="C272" s="853"/>
      <c r="D272" s="853"/>
    </row>
    <row r="273" spans="1:4" s="339" customFormat="1" ht="20.100000000000001" customHeight="1" x14ac:dyDescent="0.2">
      <c r="A273" s="409"/>
      <c r="B273" s="408"/>
      <c r="C273" s="853"/>
      <c r="D273" s="853"/>
    </row>
    <row r="274" spans="1:4" s="339" customFormat="1" ht="20.100000000000001" customHeight="1" x14ac:dyDescent="0.2">
      <c r="A274" s="409"/>
      <c r="B274" s="408"/>
      <c r="C274" s="853"/>
      <c r="D274" s="853"/>
    </row>
    <row r="275" spans="1:4" s="339" customFormat="1" ht="20.100000000000001" customHeight="1" x14ac:dyDescent="0.2">
      <c r="A275" s="409"/>
      <c r="B275" s="408"/>
      <c r="C275" s="853"/>
      <c r="D275" s="853"/>
    </row>
    <row r="276" spans="1:4" s="339" customFormat="1" ht="20.100000000000001" customHeight="1" x14ac:dyDescent="0.2">
      <c r="A276" s="409"/>
      <c r="B276" s="408"/>
      <c r="C276" s="853"/>
      <c r="D276" s="853"/>
    </row>
    <row r="277" spans="1:4" s="339" customFormat="1" ht="20.100000000000001" customHeight="1" x14ac:dyDescent="0.2">
      <c r="A277" s="409"/>
      <c r="B277" s="408"/>
      <c r="C277" s="853"/>
      <c r="D277" s="853"/>
    </row>
    <row r="278" spans="1:4" s="339" customFormat="1" ht="20.100000000000001" customHeight="1" x14ac:dyDescent="0.2">
      <c r="A278" s="409"/>
      <c r="B278" s="408"/>
      <c r="C278" s="853"/>
      <c r="D278" s="853"/>
    </row>
    <row r="279" spans="1:4" s="339" customFormat="1" ht="20.100000000000001" customHeight="1" x14ac:dyDescent="0.2">
      <c r="A279" s="409"/>
      <c r="B279" s="408"/>
      <c r="C279" s="853"/>
      <c r="D279" s="853"/>
    </row>
    <row r="280" spans="1:4" s="339" customFormat="1" ht="20.100000000000001" customHeight="1" x14ac:dyDescent="0.2">
      <c r="A280" s="409"/>
      <c r="B280" s="408"/>
      <c r="C280" s="853"/>
      <c r="D280" s="853"/>
    </row>
    <row r="281" spans="1:4" s="339" customFormat="1" ht="20.100000000000001" customHeight="1" x14ac:dyDescent="0.2">
      <c r="A281" s="409"/>
      <c r="B281" s="408"/>
      <c r="C281" s="853"/>
      <c r="D281" s="853"/>
    </row>
    <row r="282" spans="1:4" s="339" customFormat="1" ht="20.100000000000001" customHeight="1" x14ac:dyDescent="0.2">
      <c r="A282" s="409"/>
      <c r="B282" s="408"/>
      <c r="C282" s="853"/>
      <c r="D282" s="853"/>
    </row>
    <row r="283" spans="1:4" s="339" customFormat="1" ht="20.100000000000001" customHeight="1" x14ac:dyDescent="0.2">
      <c r="A283" s="409"/>
      <c r="B283" s="408"/>
      <c r="C283" s="853"/>
      <c r="D283" s="853"/>
    </row>
    <row r="284" spans="1:4" s="339" customFormat="1" ht="20.100000000000001" customHeight="1" x14ac:dyDescent="0.2">
      <c r="A284" s="409"/>
      <c r="B284" s="408"/>
      <c r="C284" s="853"/>
      <c r="D284" s="853"/>
    </row>
    <row r="285" spans="1:4" s="339" customFormat="1" ht="20.100000000000001" customHeight="1" x14ac:dyDescent="0.2">
      <c r="A285" s="409"/>
      <c r="B285" s="408"/>
      <c r="C285" s="853"/>
      <c r="D285" s="853"/>
    </row>
    <row r="286" spans="1:4" s="339" customFormat="1" ht="20.100000000000001" customHeight="1" x14ac:dyDescent="0.2">
      <c r="A286" s="409"/>
      <c r="B286" s="408"/>
      <c r="C286" s="853"/>
      <c r="D286" s="853"/>
    </row>
    <row r="287" spans="1:4" s="339" customFormat="1" ht="20.100000000000001" customHeight="1" x14ac:dyDescent="0.2">
      <c r="A287" s="409"/>
      <c r="B287" s="408"/>
      <c r="C287" s="853"/>
      <c r="D287" s="853"/>
    </row>
    <row r="288" spans="1:4" s="339" customFormat="1" ht="20.100000000000001" customHeight="1" x14ac:dyDescent="0.2">
      <c r="A288" s="409"/>
      <c r="B288" s="408"/>
      <c r="C288" s="853"/>
      <c r="D288" s="853"/>
    </row>
    <row r="289" spans="1:4" s="339" customFormat="1" ht="20.100000000000001" customHeight="1" x14ac:dyDescent="0.2">
      <c r="A289" s="409"/>
      <c r="B289" s="408"/>
      <c r="C289" s="853"/>
      <c r="D289" s="853"/>
    </row>
    <row r="290" spans="1:4" s="339" customFormat="1" ht="20.100000000000001" customHeight="1" x14ac:dyDescent="0.2">
      <c r="A290" s="409"/>
      <c r="B290" s="408"/>
      <c r="C290" s="853"/>
      <c r="D290" s="853"/>
    </row>
    <row r="291" spans="1:4" s="339" customFormat="1" ht="20.100000000000001" customHeight="1" x14ac:dyDescent="0.2">
      <c r="A291" s="409"/>
      <c r="B291" s="408"/>
      <c r="C291" s="853"/>
      <c r="D291" s="853"/>
    </row>
    <row r="292" spans="1:4" s="339" customFormat="1" ht="20.100000000000001" customHeight="1" x14ac:dyDescent="0.2">
      <c r="A292" s="409"/>
      <c r="B292" s="408"/>
      <c r="C292" s="853"/>
      <c r="D292" s="853"/>
    </row>
    <row r="293" spans="1:4" s="339" customFormat="1" ht="20.100000000000001" customHeight="1" x14ac:dyDescent="0.2">
      <c r="A293" s="409"/>
      <c r="B293" s="408"/>
      <c r="C293" s="853"/>
      <c r="D293" s="853"/>
    </row>
    <row r="294" spans="1:4" s="339" customFormat="1" ht="20.100000000000001" customHeight="1" x14ac:dyDescent="0.2">
      <c r="A294" s="409"/>
      <c r="B294" s="408"/>
      <c r="C294" s="853"/>
      <c r="D294" s="853"/>
    </row>
    <row r="295" spans="1:4" s="339" customFormat="1" ht="20.100000000000001" customHeight="1" x14ac:dyDescent="0.2">
      <c r="A295" s="409"/>
      <c r="B295" s="408"/>
      <c r="C295" s="853"/>
      <c r="D295" s="853"/>
    </row>
    <row r="296" spans="1:4" s="339" customFormat="1" ht="20.100000000000001" customHeight="1" x14ac:dyDescent="0.2">
      <c r="A296" s="409"/>
      <c r="B296" s="408"/>
      <c r="C296" s="853"/>
      <c r="D296" s="853"/>
    </row>
    <row r="297" spans="1:4" s="339" customFormat="1" ht="20.100000000000001" customHeight="1" x14ac:dyDescent="0.2">
      <c r="A297" s="409"/>
      <c r="B297" s="408"/>
      <c r="C297" s="853"/>
      <c r="D297" s="853"/>
    </row>
    <row r="298" spans="1:4" s="339" customFormat="1" ht="20.100000000000001" customHeight="1" x14ac:dyDescent="0.2">
      <c r="A298" s="409"/>
      <c r="B298" s="408"/>
      <c r="C298" s="853"/>
      <c r="D298" s="853"/>
    </row>
    <row r="299" spans="1:4" s="339" customFormat="1" ht="20.100000000000001" customHeight="1" x14ac:dyDescent="0.2">
      <c r="A299" s="409"/>
      <c r="B299" s="408"/>
      <c r="C299" s="853"/>
      <c r="D299" s="853"/>
    </row>
    <row r="300" spans="1:4" s="339" customFormat="1" ht="20.100000000000001" customHeight="1" x14ac:dyDescent="0.2">
      <c r="A300" s="409"/>
      <c r="B300" s="408"/>
      <c r="C300" s="853"/>
      <c r="D300" s="853"/>
    </row>
    <row r="301" spans="1:4" s="339" customFormat="1" ht="20.100000000000001" customHeight="1" x14ac:dyDescent="0.2">
      <c r="A301" s="409"/>
      <c r="B301" s="408"/>
      <c r="C301" s="853"/>
      <c r="D301" s="853"/>
    </row>
    <row r="302" spans="1:4" s="339" customFormat="1" ht="20.100000000000001" customHeight="1" x14ac:dyDescent="0.2">
      <c r="A302" s="409"/>
      <c r="B302" s="408"/>
      <c r="C302" s="853"/>
      <c r="D302" s="853"/>
    </row>
    <row r="303" spans="1:4" s="339" customFormat="1" ht="20.100000000000001" customHeight="1" x14ac:dyDescent="0.2">
      <c r="A303" s="409"/>
      <c r="B303" s="408"/>
      <c r="C303" s="853"/>
      <c r="D303" s="853"/>
    </row>
    <row r="304" spans="1:4" s="339" customFormat="1" ht="20.100000000000001" customHeight="1" x14ac:dyDescent="0.2">
      <c r="A304" s="409"/>
      <c r="B304" s="408"/>
      <c r="C304" s="853"/>
      <c r="D304" s="853"/>
    </row>
    <row r="305" spans="1:4" s="339" customFormat="1" ht="20.100000000000001" customHeight="1" x14ac:dyDescent="0.2">
      <c r="A305" s="409"/>
      <c r="B305" s="408"/>
      <c r="C305" s="853"/>
      <c r="D305" s="853"/>
    </row>
    <row r="306" spans="1:4" s="339" customFormat="1" ht="20.100000000000001" customHeight="1" x14ac:dyDescent="0.2">
      <c r="A306" s="409"/>
      <c r="B306" s="408"/>
      <c r="C306" s="853"/>
      <c r="D306" s="853"/>
    </row>
    <row r="307" spans="1:4" s="339" customFormat="1" ht="20.100000000000001" customHeight="1" x14ac:dyDescent="0.2">
      <c r="A307" s="409"/>
      <c r="B307" s="408"/>
      <c r="C307" s="853"/>
      <c r="D307" s="853"/>
    </row>
    <row r="308" spans="1:4" s="339" customFormat="1" ht="20.100000000000001" customHeight="1" x14ac:dyDescent="0.2">
      <c r="A308" s="409"/>
      <c r="B308" s="408"/>
      <c r="C308" s="853"/>
      <c r="D308" s="853"/>
    </row>
    <row r="309" spans="1:4" s="339" customFormat="1" ht="20.100000000000001" customHeight="1" x14ac:dyDescent="0.2">
      <c r="A309" s="409"/>
      <c r="B309" s="408"/>
      <c r="C309" s="853"/>
      <c r="D309" s="853"/>
    </row>
    <row r="310" spans="1:4" s="339" customFormat="1" ht="20.100000000000001" customHeight="1" x14ac:dyDescent="0.2">
      <c r="A310" s="409"/>
      <c r="B310" s="408"/>
      <c r="C310" s="853"/>
      <c r="D310" s="853"/>
    </row>
    <row r="311" spans="1:4" s="339" customFormat="1" ht="20.100000000000001" customHeight="1" x14ac:dyDescent="0.2">
      <c r="A311" s="409"/>
      <c r="B311" s="408"/>
      <c r="C311" s="853"/>
      <c r="D311" s="853"/>
    </row>
    <row r="312" spans="1:4" s="339" customFormat="1" ht="20.100000000000001" customHeight="1" x14ac:dyDescent="0.2">
      <c r="A312" s="409"/>
      <c r="B312" s="408"/>
      <c r="C312" s="853"/>
      <c r="D312" s="853"/>
    </row>
    <row r="313" spans="1:4" s="339" customFormat="1" ht="20.100000000000001" customHeight="1" x14ac:dyDescent="0.2">
      <c r="A313" s="409"/>
      <c r="B313" s="408"/>
      <c r="C313" s="853"/>
      <c r="D313" s="853"/>
    </row>
    <row r="314" spans="1:4" s="339" customFormat="1" ht="20.100000000000001" customHeight="1" x14ac:dyDescent="0.2">
      <c r="A314" s="409"/>
      <c r="B314" s="408"/>
      <c r="C314" s="853"/>
      <c r="D314" s="853"/>
    </row>
    <row r="315" spans="1:4" s="339" customFormat="1" ht="20.100000000000001" customHeight="1" x14ac:dyDescent="0.2">
      <c r="A315" s="409"/>
      <c r="B315" s="408"/>
      <c r="C315" s="853"/>
      <c r="D315" s="853"/>
    </row>
    <row r="316" spans="1:4" s="339" customFormat="1" ht="20.100000000000001" customHeight="1" x14ac:dyDescent="0.2">
      <c r="A316" s="409"/>
      <c r="B316" s="408"/>
      <c r="C316" s="853"/>
      <c r="D316" s="853"/>
    </row>
    <row r="317" spans="1:4" s="339" customFormat="1" ht="20.100000000000001" customHeight="1" x14ac:dyDescent="0.2">
      <c r="A317" s="409"/>
      <c r="B317" s="408"/>
      <c r="C317" s="853"/>
      <c r="D317" s="853"/>
    </row>
    <row r="318" spans="1:4" s="339" customFormat="1" ht="20.100000000000001" customHeight="1" x14ac:dyDescent="0.2">
      <c r="A318" s="409"/>
      <c r="B318" s="408"/>
      <c r="C318" s="853"/>
      <c r="D318" s="853"/>
    </row>
    <row r="319" spans="1:4" s="339" customFormat="1" ht="20.100000000000001" customHeight="1" x14ac:dyDescent="0.2">
      <c r="A319" s="409"/>
      <c r="B319" s="408"/>
      <c r="C319" s="853"/>
      <c r="D319" s="853"/>
    </row>
    <row r="320" spans="1:4" s="339" customFormat="1" ht="20.100000000000001" customHeight="1" x14ac:dyDescent="0.2">
      <c r="A320" s="409"/>
      <c r="B320" s="408"/>
      <c r="C320" s="853"/>
      <c r="D320" s="853"/>
    </row>
    <row r="321" spans="1:4" s="339" customFormat="1" ht="20.100000000000001" customHeight="1" x14ac:dyDescent="0.2">
      <c r="A321" s="409"/>
      <c r="B321" s="408"/>
      <c r="C321" s="853"/>
      <c r="D321" s="853"/>
    </row>
    <row r="322" spans="1:4" s="339" customFormat="1" ht="20.100000000000001" customHeight="1" x14ac:dyDescent="0.2">
      <c r="A322" s="409"/>
      <c r="B322" s="408"/>
      <c r="C322" s="853"/>
      <c r="D322" s="853"/>
    </row>
    <row r="323" spans="1:4" s="339" customFormat="1" ht="20.100000000000001" customHeight="1" x14ac:dyDescent="0.2">
      <c r="A323" s="409"/>
      <c r="B323" s="408"/>
      <c r="C323" s="853"/>
      <c r="D323" s="853"/>
    </row>
    <row r="324" spans="1:4" s="339" customFormat="1" ht="20.100000000000001" customHeight="1" x14ac:dyDescent="0.2">
      <c r="A324" s="409"/>
      <c r="B324" s="408"/>
      <c r="C324" s="853"/>
      <c r="D324" s="853"/>
    </row>
    <row r="325" spans="1:4" s="339" customFormat="1" ht="20.100000000000001" customHeight="1" x14ac:dyDescent="0.2">
      <c r="A325" s="409"/>
      <c r="B325" s="408"/>
      <c r="C325" s="853"/>
      <c r="D325" s="853"/>
    </row>
    <row r="326" spans="1:4" s="339" customFormat="1" ht="20.100000000000001" customHeight="1" x14ac:dyDescent="0.2">
      <c r="A326" s="409"/>
      <c r="B326" s="408"/>
      <c r="C326" s="853"/>
      <c r="D326" s="853"/>
    </row>
    <row r="327" spans="1:4" s="339" customFormat="1" ht="20.100000000000001" customHeight="1" x14ac:dyDescent="0.2">
      <c r="A327" s="409"/>
      <c r="B327" s="408"/>
      <c r="C327" s="853"/>
      <c r="D327" s="853"/>
    </row>
    <row r="328" spans="1:4" s="339" customFormat="1" ht="20.100000000000001" customHeight="1" x14ac:dyDescent="0.2">
      <c r="A328" s="409"/>
      <c r="B328" s="408"/>
      <c r="C328" s="853"/>
      <c r="D328" s="853"/>
    </row>
    <row r="329" spans="1:4" s="339" customFormat="1" ht="20.100000000000001" customHeight="1" x14ac:dyDescent="0.2">
      <c r="A329" s="409"/>
      <c r="B329" s="408"/>
      <c r="C329" s="853"/>
      <c r="D329" s="853"/>
    </row>
    <row r="330" spans="1:4" s="339" customFormat="1" ht="20.100000000000001" customHeight="1" x14ac:dyDescent="0.2">
      <c r="A330" s="409"/>
      <c r="B330" s="408"/>
      <c r="C330" s="853"/>
      <c r="D330" s="853"/>
    </row>
    <row r="331" spans="1:4" s="339" customFormat="1" ht="20.100000000000001" customHeight="1" x14ac:dyDescent="0.2">
      <c r="A331" s="409"/>
      <c r="B331" s="408"/>
      <c r="C331" s="853"/>
      <c r="D331" s="853"/>
    </row>
    <row r="332" spans="1:4" s="339" customFormat="1" ht="20.100000000000001" customHeight="1" x14ac:dyDescent="0.2">
      <c r="A332" s="409"/>
      <c r="B332" s="408"/>
      <c r="C332" s="853"/>
      <c r="D332" s="853"/>
    </row>
    <row r="333" spans="1:4" s="339" customFormat="1" ht="20.100000000000001" customHeight="1" x14ac:dyDescent="0.2">
      <c r="A333" s="409"/>
      <c r="B333" s="408"/>
      <c r="C333" s="853"/>
      <c r="D333" s="853"/>
    </row>
    <row r="334" spans="1:4" s="339" customFormat="1" ht="20.100000000000001" customHeight="1" x14ac:dyDescent="0.2">
      <c r="A334" s="409"/>
      <c r="B334" s="408"/>
      <c r="C334" s="853"/>
      <c r="D334" s="853"/>
    </row>
    <row r="335" spans="1:4" s="339" customFormat="1" ht="20.100000000000001" customHeight="1" x14ac:dyDescent="0.2">
      <c r="A335" s="409"/>
      <c r="B335" s="408"/>
      <c r="C335" s="853"/>
      <c r="D335" s="853"/>
    </row>
    <row r="336" spans="1:4" s="339" customFormat="1" ht="20.100000000000001" customHeight="1" x14ac:dyDescent="0.2">
      <c r="A336" s="409"/>
      <c r="B336" s="408"/>
      <c r="C336" s="853"/>
      <c r="D336" s="853"/>
    </row>
    <row r="337" spans="1:4" s="339" customFormat="1" ht="20.100000000000001" customHeight="1" x14ac:dyDescent="0.2">
      <c r="A337" s="409"/>
      <c r="B337" s="408"/>
      <c r="C337" s="853"/>
      <c r="D337" s="853"/>
    </row>
    <row r="338" spans="1:4" s="339" customFormat="1" ht="20.100000000000001" customHeight="1" x14ac:dyDescent="0.2">
      <c r="A338" s="409"/>
      <c r="B338" s="408"/>
      <c r="C338" s="853"/>
      <c r="D338" s="853"/>
    </row>
    <row r="339" spans="1:4" s="339" customFormat="1" ht="20.100000000000001" customHeight="1" x14ac:dyDescent="0.2">
      <c r="A339" s="409"/>
      <c r="B339" s="408"/>
      <c r="C339" s="853"/>
      <c r="D339" s="853"/>
    </row>
    <row r="340" spans="1:4" s="339" customFormat="1" ht="20.100000000000001" customHeight="1" x14ac:dyDescent="0.2">
      <c r="A340" s="409"/>
      <c r="B340" s="408"/>
      <c r="C340" s="853"/>
      <c r="D340" s="853"/>
    </row>
    <row r="341" spans="1:4" s="339" customFormat="1" ht="20.100000000000001" customHeight="1" x14ac:dyDescent="0.2">
      <c r="A341" s="409"/>
      <c r="B341" s="408"/>
      <c r="C341" s="853"/>
      <c r="D341" s="853"/>
    </row>
    <row r="342" spans="1:4" s="339" customFormat="1" ht="20.100000000000001" customHeight="1" x14ac:dyDescent="0.2">
      <c r="A342" s="409"/>
      <c r="B342" s="408"/>
      <c r="C342" s="853"/>
      <c r="D342" s="853"/>
    </row>
    <row r="343" spans="1:4" s="339" customFormat="1" ht="20.100000000000001" customHeight="1" x14ac:dyDescent="0.2">
      <c r="A343" s="409"/>
      <c r="B343" s="408"/>
      <c r="C343" s="853"/>
      <c r="D343" s="853"/>
    </row>
    <row r="344" spans="1:4" s="339" customFormat="1" ht="20.100000000000001" customHeight="1" x14ac:dyDescent="0.2">
      <c r="A344" s="409"/>
      <c r="B344" s="408"/>
      <c r="C344" s="853"/>
      <c r="D344" s="853"/>
    </row>
    <row r="345" spans="1:4" s="339" customFormat="1" ht="20.100000000000001" customHeight="1" x14ac:dyDescent="0.2">
      <c r="A345" s="409"/>
      <c r="B345" s="408"/>
      <c r="C345" s="853"/>
      <c r="D345" s="853"/>
    </row>
    <row r="346" spans="1:4" s="339" customFormat="1" ht="20.100000000000001" customHeight="1" x14ac:dyDescent="0.2">
      <c r="A346" s="409"/>
      <c r="B346" s="408"/>
      <c r="C346" s="853"/>
      <c r="D346" s="853"/>
    </row>
    <row r="347" spans="1:4" s="339" customFormat="1" ht="20.100000000000001" customHeight="1" x14ac:dyDescent="0.2">
      <c r="A347" s="409"/>
      <c r="B347" s="408"/>
      <c r="C347" s="853"/>
      <c r="D347" s="853"/>
    </row>
    <row r="348" spans="1:4" s="339" customFormat="1" ht="20.100000000000001" customHeight="1" x14ac:dyDescent="0.2">
      <c r="A348" s="409"/>
      <c r="B348" s="408"/>
      <c r="C348" s="853"/>
      <c r="D348" s="853"/>
    </row>
    <row r="349" spans="1:4" s="339" customFormat="1" ht="20.100000000000001" customHeight="1" x14ac:dyDescent="0.2">
      <c r="A349" s="409"/>
      <c r="B349" s="408"/>
      <c r="C349" s="853"/>
      <c r="D349" s="853"/>
    </row>
    <row r="350" spans="1:4" s="339" customFormat="1" ht="20.100000000000001" customHeight="1" x14ac:dyDescent="0.2">
      <c r="A350" s="409"/>
      <c r="B350" s="408"/>
      <c r="C350" s="853"/>
      <c r="D350" s="853"/>
    </row>
    <row r="351" spans="1:4" s="339" customFormat="1" ht="20.100000000000001" customHeight="1" x14ac:dyDescent="0.2">
      <c r="A351" s="409"/>
      <c r="B351" s="408"/>
      <c r="C351" s="853"/>
      <c r="D351" s="853"/>
    </row>
    <row r="352" spans="1:4" s="339" customFormat="1" ht="20.100000000000001" customHeight="1" x14ac:dyDescent="0.2">
      <c r="A352" s="409"/>
      <c r="B352" s="408"/>
      <c r="C352" s="853"/>
      <c r="D352" s="853"/>
    </row>
    <row r="353" spans="1:4" s="339" customFormat="1" ht="20.100000000000001" customHeight="1" x14ac:dyDescent="0.2">
      <c r="A353" s="409"/>
      <c r="B353" s="408"/>
      <c r="C353" s="853"/>
      <c r="D353" s="853"/>
    </row>
    <row r="354" spans="1:4" s="339" customFormat="1" ht="20.100000000000001" customHeight="1" x14ac:dyDescent="0.2">
      <c r="A354" s="409"/>
      <c r="B354" s="408"/>
      <c r="C354" s="853"/>
      <c r="D354" s="853"/>
    </row>
    <row r="355" spans="1:4" s="339" customFormat="1" ht="20.100000000000001" customHeight="1" x14ac:dyDescent="0.2">
      <c r="A355" s="409"/>
      <c r="B355" s="408"/>
      <c r="C355" s="853"/>
      <c r="D355" s="853"/>
    </row>
    <row r="356" spans="1:4" s="339" customFormat="1" ht="20.100000000000001" customHeight="1" x14ac:dyDescent="0.2">
      <c r="A356" s="409"/>
      <c r="B356" s="408"/>
      <c r="C356" s="853"/>
      <c r="D356" s="853"/>
    </row>
    <row r="357" spans="1:4" s="339" customFormat="1" ht="20.100000000000001" customHeight="1" x14ac:dyDescent="0.2">
      <c r="A357" s="409"/>
      <c r="B357" s="408"/>
      <c r="C357" s="853"/>
      <c r="D357" s="853"/>
    </row>
    <row r="358" spans="1:4" s="339" customFormat="1" ht="20.100000000000001" customHeight="1" x14ac:dyDescent="0.2">
      <c r="A358" s="409"/>
      <c r="B358" s="408"/>
      <c r="C358" s="853"/>
      <c r="D358" s="853"/>
    </row>
    <row r="359" spans="1:4" s="339" customFormat="1" ht="20.100000000000001" customHeight="1" x14ac:dyDescent="0.2">
      <c r="A359" s="409"/>
      <c r="B359" s="408"/>
      <c r="C359" s="853"/>
      <c r="D359" s="853"/>
    </row>
    <row r="360" spans="1:4" s="339" customFormat="1" ht="20.100000000000001" customHeight="1" x14ac:dyDescent="0.2">
      <c r="A360" s="409"/>
      <c r="B360" s="408"/>
      <c r="C360" s="853"/>
      <c r="D360" s="853"/>
    </row>
    <row r="361" spans="1:4" s="339" customFormat="1" ht="20.100000000000001" customHeight="1" x14ac:dyDescent="0.2">
      <c r="A361" s="409"/>
      <c r="B361" s="408"/>
      <c r="C361" s="853"/>
      <c r="D361" s="853"/>
    </row>
    <row r="362" spans="1:4" s="339" customFormat="1" ht="20.100000000000001" customHeight="1" x14ac:dyDescent="0.2">
      <c r="A362" s="409"/>
      <c r="B362" s="408"/>
      <c r="C362" s="853"/>
      <c r="D362" s="853"/>
    </row>
    <row r="363" spans="1:4" s="339" customFormat="1" ht="20.100000000000001" customHeight="1" x14ac:dyDescent="0.2">
      <c r="A363" s="409"/>
      <c r="B363" s="408"/>
      <c r="C363" s="853"/>
      <c r="D363" s="853"/>
    </row>
    <row r="364" spans="1:4" s="339" customFormat="1" ht="20.100000000000001" customHeight="1" x14ac:dyDescent="0.2">
      <c r="A364" s="409"/>
      <c r="B364" s="408"/>
      <c r="C364" s="853"/>
      <c r="D364" s="853"/>
    </row>
    <row r="365" spans="1:4" s="339" customFormat="1" ht="20.100000000000001" customHeight="1" x14ac:dyDescent="0.2">
      <c r="A365" s="409"/>
      <c r="B365" s="408"/>
      <c r="C365" s="853"/>
      <c r="D365" s="853"/>
    </row>
    <row r="366" spans="1:4" s="339" customFormat="1" ht="20.100000000000001" customHeight="1" x14ac:dyDescent="0.2">
      <c r="A366" s="409"/>
      <c r="B366" s="408"/>
      <c r="C366" s="853"/>
      <c r="D366" s="853"/>
    </row>
    <row r="367" spans="1:4" s="339" customFormat="1" ht="20.100000000000001" customHeight="1" x14ac:dyDescent="0.2">
      <c r="A367" s="409"/>
      <c r="B367" s="408"/>
      <c r="C367" s="853"/>
      <c r="D367" s="853"/>
    </row>
    <row r="368" spans="1:4" s="339" customFormat="1" ht="20.100000000000001" customHeight="1" x14ac:dyDescent="0.2">
      <c r="A368" s="409"/>
      <c r="B368" s="408"/>
      <c r="C368" s="853"/>
      <c r="D368" s="853"/>
    </row>
    <row r="369" spans="1:4" s="339" customFormat="1" ht="20.100000000000001" customHeight="1" x14ac:dyDescent="0.2">
      <c r="A369" s="409"/>
      <c r="B369" s="408"/>
      <c r="C369" s="853"/>
      <c r="D369" s="853"/>
    </row>
    <row r="370" spans="1:4" s="339" customFormat="1" ht="20.100000000000001" customHeight="1" x14ac:dyDescent="0.2">
      <c r="A370" s="409"/>
      <c r="B370" s="408"/>
      <c r="C370" s="853"/>
      <c r="D370" s="853"/>
    </row>
    <row r="371" spans="1:4" s="339" customFormat="1" ht="20.100000000000001" customHeight="1" x14ac:dyDescent="0.2">
      <c r="A371" s="409"/>
      <c r="B371" s="408"/>
      <c r="C371" s="853"/>
      <c r="D371" s="853"/>
    </row>
    <row r="372" spans="1:4" s="339" customFormat="1" ht="20.100000000000001" customHeight="1" x14ac:dyDescent="0.2">
      <c r="A372" s="409"/>
      <c r="B372" s="408"/>
      <c r="C372" s="853"/>
      <c r="D372" s="853"/>
    </row>
    <row r="373" spans="1:4" s="339" customFormat="1" ht="20.100000000000001" customHeight="1" x14ac:dyDescent="0.2">
      <c r="A373" s="409"/>
      <c r="B373" s="408"/>
      <c r="C373" s="853"/>
      <c r="D373" s="853"/>
    </row>
    <row r="374" spans="1:4" s="339" customFormat="1" ht="20.100000000000001" customHeight="1" x14ac:dyDescent="0.2">
      <c r="A374" s="409"/>
      <c r="B374" s="408"/>
      <c r="C374" s="853"/>
      <c r="D374" s="853"/>
    </row>
    <row r="375" spans="1:4" s="339" customFormat="1" ht="20.100000000000001" customHeight="1" x14ac:dyDescent="0.2">
      <c r="A375" s="409"/>
      <c r="B375" s="408"/>
      <c r="C375" s="853"/>
      <c r="D375" s="853"/>
    </row>
    <row r="376" spans="1:4" s="339" customFormat="1" ht="20.100000000000001" customHeight="1" x14ac:dyDescent="0.2">
      <c r="A376" s="409"/>
      <c r="B376" s="408"/>
      <c r="C376" s="853"/>
      <c r="D376" s="853"/>
    </row>
    <row r="377" spans="1:4" s="339" customFormat="1" ht="20.100000000000001" customHeight="1" x14ac:dyDescent="0.2">
      <c r="A377" s="409"/>
      <c r="B377" s="408"/>
      <c r="C377" s="853"/>
      <c r="D377" s="853"/>
    </row>
    <row r="378" spans="1:4" s="339" customFormat="1" ht="20.100000000000001" customHeight="1" x14ac:dyDescent="0.2">
      <c r="A378" s="409"/>
      <c r="B378" s="408"/>
      <c r="C378" s="853"/>
      <c r="D378" s="853"/>
    </row>
    <row r="379" spans="1:4" s="339" customFormat="1" ht="20.100000000000001" customHeight="1" x14ac:dyDescent="0.2">
      <c r="A379" s="409"/>
      <c r="B379" s="408"/>
      <c r="C379" s="853"/>
      <c r="D379" s="853"/>
    </row>
    <row r="380" spans="1:4" s="339" customFormat="1" ht="20.100000000000001" customHeight="1" x14ac:dyDescent="0.2">
      <c r="A380" s="409"/>
      <c r="B380" s="408"/>
      <c r="C380" s="853"/>
      <c r="D380" s="853"/>
    </row>
    <row r="381" spans="1:4" s="339" customFormat="1" ht="20.100000000000001" customHeight="1" x14ac:dyDescent="0.2">
      <c r="A381" s="409"/>
      <c r="B381" s="408"/>
      <c r="C381" s="853"/>
      <c r="D381" s="853"/>
    </row>
    <row r="382" spans="1:4" s="339" customFormat="1" ht="20.100000000000001" customHeight="1" x14ac:dyDescent="0.2">
      <c r="A382" s="409"/>
      <c r="B382" s="408"/>
      <c r="C382" s="853"/>
      <c r="D382" s="853"/>
    </row>
    <row r="383" spans="1:4" s="339" customFormat="1" ht="20.100000000000001" customHeight="1" x14ac:dyDescent="0.2">
      <c r="A383" s="409"/>
      <c r="B383" s="408"/>
      <c r="C383" s="853"/>
      <c r="D383" s="853"/>
    </row>
    <row r="384" spans="1:4" s="339" customFormat="1" ht="20.100000000000001" customHeight="1" x14ac:dyDescent="0.2">
      <c r="A384" s="409"/>
      <c r="B384" s="408"/>
      <c r="C384" s="853"/>
      <c r="D384" s="853"/>
    </row>
    <row r="385" spans="1:4" s="339" customFormat="1" ht="20.100000000000001" customHeight="1" x14ac:dyDescent="0.2">
      <c r="A385" s="409"/>
      <c r="B385" s="408"/>
      <c r="C385" s="853"/>
      <c r="D385" s="853"/>
    </row>
    <row r="386" spans="1:4" s="339" customFormat="1" ht="20.100000000000001" customHeight="1" x14ac:dyDescent="0.2">
      <c r="A386" s="409"/>
      <c r="B386" s="408"/>
      <c r="C386" s="853"/>
      <c r="D386" s="853"/>
    </row>
    <row r="387" spans="1:4" s="339" customFormat="1" ht="20.100000000000001" customHeight="1" x14ac:dyDescent="0.2">
      <c r="A387" s="409"/>
      <c r="B387" s="408"/>
      <c r="C387" s="853"/>
      <c r="D387" s="853"/>
    </row>
    <row r="388" spans="1:4" s="339" customFormat="1" ht="20.100000000000001" customHeight="1" x14ac:dyDescent="0.2">
      <c r="A388" s="409"/>
      <c r="B388" s="408"/>
      <c r="C388" s="853"/>
      <c r="D388" s="853"/>
    </row>
    <row r="389" spans="1:4" s="339" customFormat="1" ht="20.100000000000001" customHeight="1" x14ac:dyDescent="0.2">
      <c r="A389" s="409"/>
      <c r="B389" s="408"/>
      <c r="C389" s="853"/>
      <c r="D389" s="853"/>
    </row>
    <row r="390" spans="1:4" s="339" customFormat="1" ht="20.100000000000001" customHeight="1" x14ac:dyDescent="0.2">
      <c r="A390" s="409"/>
      <c r="B390" s="408"/>
      <c r="C390" s="853"/>
      <c r="D390" s="853"/>
    </row>
    <row r="391" spans="1:4" s="339" customFormat="1" ht="20.100000000000001" customHeight="1" x14ac:dyDescent="0.2">
      <c r="A391" s="409"/>
      <c r="B391" s="408"/>
      <c r="C391" s="853"/>
      <c r="D391" s="853"/>
    </row>
    <row r="392" spans="1:4" s="339" customFormat="1" ht="20.100000000000001" customHeight="1" x14ac:dyDescent="0.2">
      <c r="A392" s="409"/>
      <c r="B392" s="408"/>
      <c r="C392" s="853"/>
      <c r="D392" s="853"/>
    </row>
    <row r="393" spans="1:4" s="339" customFormat="1" ht="20.100000000000001" customHeight="1" x14ac:dyDescent="0.2">
      <c r="A393" s="409"/>
      <c r="B393" s="408"/>
      <c r="C393" s="853"/>
      <c r="D393" s="853"/>
    </row>
    <row r="394" spans="1:4" s="339" customFormat="1" ht="20.100000000000001" customHeight="1" x14ac:dyDescent="0.2">
      <c r="A394" s="409"/>
      <c r="B394" s="408"/>
      <c r="C394" s="853"/>
      <c r="D394" s="853"/>
    </row>
    <row r="395" spans="1:4" s="339" customFormat="1" ht="20.100000000000001" customHeight="1" x14ac:dyDescent="0.2">
      <c r="A395" s="409"/>
      <c r="B395" s="408"/>
      <c r="C395" s="853"/>
      <c r="D395" s="853"/>
    </row>
    <row r="396" spans="1:4" s="339" customFormat="1" ht="20.100000000000001" customHeight="1" x14ac:dyDescent="0.2">
      <c r="A396" s="409"/>
      <c r="B396" s="408"/>
      <c r="C396" s="853"/>
      <c r="D396" s="853"/>
    </row>
    <row r="397" spans="1:4" s="339" customFormat="1" ht="20.100000000000001" customHeight="1" x14ac:dyDescent="0.2">
      <c r="A397" s="409"/>
      <c r="B397" s="408"/>
      <c r="C397" s="853"/>
      <c r="D397" s="853"/>
    </row>
    <row r="398" spans="1:4" s="339" customFormat="1" ht="20.100000000000001" customHeight="1" x14ac:dyDescent="0.2">
      <c r="A398" s="409"/>
      <c r="B398" s="408"/>
      <c r="C398" s="853"/>
      <c r="D398" s="853"/>
    </row>
    <row r="399" spans="1:4" s="339" customFormat="1" ht="20.100000000000001" customHeight="1" x14ac:dyDescent="0.2">
      <c r="A399" s="409"/>
      <c r="B399" s="408"/>
      <c r="C399" s="853"/>
      <c r="D399" s="853"/>
    </row>
    <row r="400" spans="1:4" s="339" customFormat="1" ht="20.100000000000001" customHeight="1" x14ac:dyDescent="0.2">
      <c r="A400" s="409"/>
      <c r="B400" s="408"/>
      <c r="C400" s="853"/>
      <c r="D400" s="853"/>
    </row>
    <row r="401" spans="1:4" s="339" customFormat="1" ht="20.100000000000001" customHeight="1" x14ac:dyDescent="0.2">
      <c r="A401" s="409"/>
      <c r="B401" s="408"/>
      <c r="C401" s="853"/>
      <c r="D401" s="853"/>
    </row>
    <row r="402" spans="1:4" s="339" customFormat="1" ht="20.100000000000001" customHeight="1" x14ac:dyDescent="0.2">
      <c r="A402" s="409"/>
      <c r="B402" s="408"/>
      <c r="C402" s="853"/>
      <c r="D402" s="853"/>
    </row>
    <row r="403" spans="1:4" s="339" customFormat="1" ht="20.100000000000001" customHeight="1" x14ac:dyDescent="0.2">
      <c r="A403" s="409"/>
      <c r="B403" s="408"/>
      <c r="C403" s="853"/>
      <c r="D403" s="853"/>
    </row>
    <row r="404" spans="1:4" s="339" customFormat="1" ht="20.100000000000001" customHeight="1" x14ac:dyDescent="0.2">
      <c r="A404" s="409"/>
      <c r="B404" s="408"/>
      <c r="C404" s="853"/>
      <c r="D404" s="853"/>
    </row>
    <row r="405" spans="1:4" s="339" customFormat="1" ht="20.100000000000001" customHeight="1" x14ac:dyDescent="0.2">
      <c r="A405" s="409"/>
      <c r="B405" s="408"/>
      <c r="C405" s="853"/>
      <c r="D405" s="853"/>
    </row>
    <row r="406" spans="1:4" s="339" customFormat="1" ht="20.100000000000001" customHeight="1" x14ac:dyDescent="0.2">
      <c r="A406" s="409"/>
      <c r="B406" s="408"/>
      <c r="C406" s="853"/>
      <c r="D406" s="853"/>
    </row>
    <row r="407" spans="1:4" s="339" customFormat="1" ht="20.100000000000001" customHeight="1" x14ac:dyDescent="0.2">
      <c r="A407" s="409"/>
      <c r="B407" s="408"/>
      <c r="C407" s="853"/>
      <c r="D407" s="853"/>
    </row>
    <row r="408" spans="1:4" s="339" customFormat="1" ht="20.100000000000001" customHeight="1" x14ac:dyDescent="0.2">
      <c r="A408" s="409"/>
      <c r="B408" s="408"/>
      <c r="C408" s="853"/>
      <c r="D408" s="853"/>
    </row>
    <row r="409" spans="1:4" s="339" customFormat="1" ht="20.100000000000001" customHeight="1" x14ac:dyDescent="0.2">
      <c r="A409" s="409"/>
      <c r="B409" s="408"/>
      <c r="C409" s="853"/>
      <c r="D409" s="853"/>
    </row>
    <row r="410" spans="1:4" s="339" customFormat="1" ht="20.100000000000001" customHeight="1" x14ac:dyDescent="0.2">
      <c r="A410" s="409"/>
      <c r="B410" s="408"/>
      <c r="C410" s="853"/>
      <c r="D410" s="853"/>
    </row>
    <row r="411" spans="1:4" s="339" customFormat="1" ht="20.100000000000001" customHeight="1" x14ac:dyDescent="0.2">
      <c r="A411" s="409"/>
      <c r="B411" s="408"/>
      <c r="C411" s="853"/>
      <c r="D411" s="853"/>
    </row>
    <row r="412" spans="1:4" s="339" customFormat="1" ht="20.100000000000001" customHeight="1" x14ac:dyDescent="0.2">
      <c r="A412" s="409"/>
      <c r="B412" s="408"/>
      <c r="C412" s="853"/>
      <c r="D412" s="853"/>
    </row>
    <row r="413" spans="1:4" s="339" customFormat="1" ht="20.100000000000001" customHeight="1" x14ac:dyDescent="0.2">
      <c r="A413" s="409"/>
      <c r="B413" s="408"/>
      <c r="C413" s="853"/>
      <c r="D413" s="853"/>
    </row>
    <row r="414" spans="1:4" s="339" customFormat="1" ht="20.100000000000001" customHeight="1" x14ac:dyDescent="0.2">
      <c r="A414" s="409"/>
      <c r="B414" s="408"/>
      <c r="C414" s="853"/>
      <c r="D414" s="853"/>
    </row>
    <row r="415" spans="1:4" s="339" customFormat="1" ht="20.100000000000001" customHeight="1" x14ac:dyDescent="0.2">
      <c r="A415" s="409"/>
      <c r="B415" s="408"/>
      <c r="C415" s="853"/>
      <c r="D415" s="853"/>
    </row>
    <row r="416" spans="1:4" s="339" customFormat="1" ht="20.100000000000001" customHeight="1" x14ac:dyDescent="0.2">
      <c r="A416" s="409"/>
      <c r="B416" s="408"/>
      <c r="C416" s="853"/>
      <c r="D416" s="853"/>
    </row>
    <row r="417" spans="1:4" s="339" customFormat="1" ht="20.100000000000001" customHeight="1" x14ac:dyDescent="0.2">
      <c r="A417" s="409"/>
      <c r="B417" s="408"/>
      <c r="C417" s="853"/>
      <c r="D417" s="853"/>
    </row>
    <row r="418" spans="1:4" s="339" customFormat="1" ht="20.100000000000001" customHeight="1" x14ac:dyDescent="0.2">
      <c r="A418" s="409"/>
      <c r="B418" s="408"/>
      <c r="C418" s="853"/>
      <c r="D418" s="853"/>
    </row>
    <row r="419" spans="1:4" s="339" customFormat="1" ht="20.100000000000001" customHeight="1" x14ac:dyDescent="0.2">
      <c r="A419" s="409"/>
      <c r="B419" s="408"/>
      <c r="C419" s="853"/>
      <c r="D419" s="853"/>
    </row>
    <row r="420" spans="1:4" s="339" customFormat="1" ht="20.100000000000001" customHeight="1" x14ac:dyDescent="0.2">
      <c r="A420" s="409"/>
      <c r="B420" s="408"/>
      <c r="C420" s="853"/>
      <c r="D420" s="853"/>
    </row>
    <row r="421" spans="1:4" s="339" customFormat="1" ht="20.100000000000001" customHeight="1" x14ac:dyDescent="0.2">
      <c r="A421" s="409"/>
      <c r="B421" s="408"/>
      <c r="C421" s="853"/>
      <c r="D421" s="853"/>
    </row>
    <row r="422" spans="1:4" s="339" customFormat="1" ht="20.100000000000001" customHeight="1" x14ac:dyDescent="0.2">
      <c r="A422" s="409"/>
      <c r="B422" s="408"/>
      <c r="C422" s="853"/>
      <c r="D422" s="853"/>
    </row>
    <row r="423" spans="1:4" s="339" customFormat="1" ht="20.100000000000001" customHeight="1" x14ac:dyDescent="0.2">
      <c r="A423" s="409"/>
      <c r="B423" s="408"/>
      <c r="C423" s="853"/>
      <c r="D423" s="853"/>
    </row>
    <row r="424" spans="1:4" s="339" customFormat="1" ht="20.100000000000001" customHeight="1" x14ac:dyDescent="0.2">
      <c r="A424" s="409"/>
      <c r="B424" s="408"/>
      <c r="C424" s="853"/>
      <c r="D424" s="853"/>
    </row>
    <row r="425" spans="1:4" s="339" customFormat="1" ht="20.100000000000001" customHeight="1" x14ac:dyDescent="0.2">
      <c r="A425" s="409"/>
      <c r="B425" s="408"/>
      <c r="C425" s="853"/>
      <c r="D425" s="853"/>
    </row>
  </sheetData>
  <sheetProtection algorithmName="SHA-512" hashValue="g5XWPd29FIb2YK60Nx4PpPGIaRgUQ+vkcIXhu/g8sUYAK6A7hbzJHC4q0j0Jnts4tB8Pqu9iaNP9/0Nt7V1YSg==" saltValue="nzxUMLYikn6MbXnwDXh83g==" spinCount="100000" sheet="1" objects="1" scenarios="1"/>
  <phoneticPr fontId="6" type="noConversion"/>
  <pageMargins left="0.25" right="0.25" top="1" bottom="0.71" header="0.3" footer="0.3"/>
  <pageSetup scale="75" fitToHeight="0" orientation="landscape" r:id="rId1"/>
  <headerFooter>
    <oddHeader xml:space="preserve">&amp;C&amp;"Arial Nova,Bold"&amp;16 2020 - 2021 Charter School Estimate of State Aid
Before House Bill &amp;14 3
</oddHeader>
    <oddFooter>&amp;L&amp;"Arial Nova,Regular"&amp;11&amp;D
&amp;T&amp;R&amp;"Arial Nova,Regular"&amp;11&amp;P of &amp;N</oddFooter>
  </headerFooter>
  <rowBreaks count="1" manualBreakCount="1">
    <brk id="48" max="11"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1A3-CEF5-4015-BF60-EDD0568E0366}">
  <sheetPr codeName="Sheet7"/>
  <dimension ref="A1:M188"/>
  <sheetViews>
    <sheetView workbookViewId="0">
      <selection activeCell="O8" sqref="O8"/>
    </sheetView>
  </sheetViews>
  <sheetFormatPr defaultRowHeight="12.75" x14ac:dyDescent="0.2"/>
  <sheetData>
    <row r="1" spans="1:13" x14ac:dyDescent="0.2">
      <c r="A1">
        <v>1</v>
      </c>
      <c r="B1">
        <v>2</v>
      </c>
      <c r="C1">
        <v>3</v>
      </c>
      <c r="D1">
        <v>4</v>
      </c>
      <c r="E1">
        <v>5</v>
      </c>
      <c r="F1">
        <v>6</v>
      </c>
      <c r="G1">
        <v>7</v>
      </c>
      <c r="H1">
        <v>8</v>
      </c>
      <c r="I1">
        <v>9</v>
      </c>
      <c r="J1">
        <v>10</v>
      </c>
      <c r="K1">
        <v>11</v>
      </c>
      <c r="L1">
        <v>12</v>
      </c>
      <c r="M1">
        <v>13</v>
      </c>
    </row>
    <row r="2" spans="1:13" x14ac:dyDescent="0.2">
      <c r="A2" t="s">
        <v>124</v>
      </c>
      <c r="B2" t="s">
        <v>123</v>
      </c>
      <c r="C2" t="s">
        <v>447</v>
      </c>
      <c r="D2" t="s">
        <v>597</v>
      </c>
      <c r="E2" t="s">
        <v>598</v>
      </c>
      <c r="F2" t="s">
        <v>599</v>
      </c>
      <c r="G2" t="s">
        <v>600</v>
      </c>
      <c r="H2" t="s">
        <v>601</v>
      </c>
      <c r="I2" t="s">
        <v>602</v>
      </c>
      <c r="J2" t="s">
        <v>603</v>
      </c>
      <c r="K2" t="s">
        <v>604</v>
      </c>
      <c r="L2" t="s">
        <v>605</v>
      </c>
      <c r="M2" t="s">
        <v>606</v>
      </c>
    </row>
    <row r="3" spans="1:13" x14ac:dyDescent="0.2">
      <c r="A3">
        <v>0</v>
      </c>
      <c r="B3">
        <v>0</v>
      </c>
      <c r="C3">
        <v>0</v>
      </c>
      <c r="D3">
        <v>0</v>
      </c>
      <c r="E3">
        <v>0</v>
      </c>
      <c r="F3">
        <v>9053</v>
      </c>
    </row>
    <row r="4" spans="1:13" x14ac:dyDescent="0.2">
      <c r="A4">
        <v>3801</v>
      </c>
      <c r="B4">
        <v>28349</v>
      </c>
      <c r="C4">
        <v>9</v>
      </c>
      <c r="D4">
        <v>9021054</v>
      </c>
      <c r="E4">
        <v>9978</v>
      </c>
      <c r="F4">
        <v>9053</v>
      </c>
      <c r="G4">
        <v>10278</v>
      </c>
      <c r="H4">
        <v>11587</v>
      </c>
      <c r="I4">
        <v>10278</v>
      </c>
      <c r="J4">
        <v>8642689</v>
      </c>
      <c r="K4">
        <v>9560</v>
      </c>
      <c r="L4">
        <v>9291686</v>
      </c>
      <c r="M4">
        <v>8993282</v>
      </c>
    </row>
    <row r="5" spans="1:13" x14ac:dyDescent="0.2">
      <c r="A5">
        <v>13801</v>
      </c>
      <c r="B5">
        <v>28349</v>
      </c>
      <c r="C5">
        <v>9</v>
      </c>
      <c r="D5">
        <v>4037479</v>
      </c>
      <c r="E5">
        <v>9951</v>
      </c>
      <c r="F5">
        <v>9053</v>
      </c>
      <c r="G5">
        <v>10250</v>
      </c>
      <c r="H5">
        <v>11587</v>
      </c>
      <c r="I5">
        <v>10250</v>
      </c>
      <c r="J5">
        <v>3852692</v>
      </c>
      <c r="K5">
        <v>9496</v>
      </c>
      <c r="L5">
        <v>4158603</v>
      </c>
      <c r="M5">
        <v>4114256</v>
      </c>
    </row>
    <row r="6" spans="1:13" x14ac:dyDescent="0.2">
      <c r="A6">
        <v>14801</v>
      </c>
      <c r="B6">
        <v>28349</v>
      </c>
      <c r="C6">
        <v>9</v>
      </c>
      <c r="D6">
        <v>17564720</v>
      </c>
      <c r="E6">
        <v>11549</v>
      </c>
      <c r="F6">
        <v>9053</v>
      </c>
      <c r="G6">
        <v>11896</v>
      </c>
      <c r="H6">
        <v>11587</v>
      </c>
      <c r="I6">
        <v>11587</v>
      </c>
      <c r="J6">
        <v>16689648</v>
      </c>
      <c r="K6">
        <v>10974</v>
      </c>
      <c r="L6">
        <v>17622751</v>
      </c>
      <c r="M6">
        <v>16923103</v>
      </c>
    </row>
    <row r="7" spans="1:13" x14ac:dyDescent="0.2">
      <c r="A7">
        <v>14803</v>
      </c>
      <c r="B7">
        <v>28349</v>
      </c>
      <c r="C7">
        <v>9</v>
      </c>
      <c r="D7">
        <v>7191322</v>
      </c>
      <c r="E7">
        <v>10094</v>
      </c>
      <c r="F7">
        <v>9053</v>
      </c>
      <c r="G7">
        <v>10397</v>
      </c>
      <c r="H7">
        <v>11587</v>
      </c>
      <c r="I7">
        <v>10397</v>
      </c>
      <c r="J7">
        <v>6905443</v>
      </c>
      <c r="K7">
        <v>9693</v>
      </c>
      <c r="L7">
        <v>7407062</v>
      </c>
      <c r="M7">
        <v>7264737</v>
      </c>
    </row>
    <row r="8" spans="1:13" x14ac:dyDescent="0.2">
      <c r="A8">
        <v>14804</v>
      </c>
      <c r="B8">
        <v>28349</v>
      </c>
      <c r="C8">
        <v>9</v>
      </c>
      <c r="D8">
        <v>16473713</v>
      </c>
      <c r="E8">
        <v>9458</v>
      </c>
      <c r="F8">
        <v>9053</v>
      </c>
      <c r="G8">
        <v>9742</v>
      </c>
      <c r="H8">
        <v>11587</v>
      </c>
      <c r="I8">
        <v>9742</v>
      </c>
      <c r="J8">
        <v>15668063</v>
      </c>
      <c r="K8">
        <v>8995</v>
      </c>
      <c r="L8">
        <v>16967924</v>
      </c>
      <c r="M8">
        <v>16246920</v>
      </c>
    </row>
    <row r="9" spans="1:13" x14ac:dyDescent="0.2">
      <c r="A9">
        <v>15801</v>
      </c>
      <c r="B9">
        <v>28349</v>
      </c>
      <c r="C9">
        <v>9</v>
      </c>
      <c r="D9">
        <v>2165680</v>
      </c>
      <c r="E9">
        <v>12362</v>
      </c>
      <c r="F9">
        <v>9053</v>
      </c>
      <c r="G9">
        <v>12733</v>
      </c>
      <c r="H9">
        <v>11587</v>
      </c>
      <c r="I9">
        <v>11587</v>
      </c>
      <c r="J9">
        <v>2114236</v>
      </c>
      <c r="K9">
        <v>12069</v>
      </c>
      <c r="L9">
        <v>2114236</v>
      </c>
      <c r="M9">
        <v>2069888</v>
      </c>
    </row>
    <row r="10" spans="1:13" x14ac:dyDescent="0.2">
      <c r="A10">
        <v>15802</v>
      </c>
      <c r="B10">
        <v>28349</v>
      </c>
      <c r="C10">
        <v>9</v>
      </c>
      <c r="D10">
        <v>8490148</v>
      </c>
      <c r="E10">
        <v>11291</v>
      </c>
      <c r="F10">
        <v>9053</v>
      </c>
      <c r="G10">
        <v>11630</v>
      </c>
      <c r="H10">
        <v>11587</v>
      </c>
      <c r="I10">
        <v>11587</v>
      </c>
      <c r="J10">
        <v>8200589</v>
      </c>
      <c r="K10">
        <v>10906</v>
      </c>
      <c r="L10">
        <v>8712801</v>
      </c>
      <c r="M10">
        <v>8775163</v>
      </c>
    </row>
    <row r="11" spans="1:13" x14ac:dyDescent="0.2">
      <c r="A11">
        <v>15805</v>
      </c>
      <c r="B11">
        <v>28349</v>
      </c>
      <c r="C11">
        <v>9</v>
      </c>
      <c r="D11">
        <v>5404797</v>
      </c>
      <c r="E11">
        <v>10092</v>
      </c>
      <c r="F11">
        <v>9053</v>
      </c>
      <c r="G11">
        <v>10394</v>
      </c>
      <c r="H11">
        <v>11587</v>
      </c>
      <c r="I11">
        <v>10394</v>
      </c>
      <c r="J11">
        <v>5218955</v>
      </c>
      <c r="K11">
        <v>9745</v>
      </c>
      <c r="L11">
        <v>5566941</v>
      </c>
      <c r="M11">
        <v>5585077</v>
      </c>
    </row>
    <row r="12" spans="1:13" x14ac:dyDescent="0.2">
      <c r="A12">
        <v>15806</v>
      </c>
      <c r="B12">
        <v>28349</v>
      </c>
      <c r="C12">
        <v>9</v>
      </c>
      <c r="D12">
        <v>4845056</v>
      </c>
      <c r="E12">
        <v>11735</v>
      </c>
      <c r="F12">
        <v>9053</v>
      </c>
      <c r="G12">
        <v>12087</v>
      </c>
      <c r="H12">
        <v>11587</v>
      </c>
      <c r="I12">
        <v>11587</v>
      </c>
      <c r="J12">
        <v>4630373</v>
      </c>
      <c r="K12">
        <v>11215</v>
      </c>
      <c r="L12">
        <v>4783989</v>
      </c>
      <c r="M12">
        <v>4711083</v>
      </c>
    </row>
    <row r="13" spans="1:13" x14ac:dyDescent="0.2">
      <c r="A13">
        <v>15807</v>
      </c>
      <c r="B13">
        <v>28349</v>
      </c>
      <c r="C13">
        <v>9</v>
      </c>
      <c r="D13">
        <v>9000528</v>
      </c>
      <c r="E13">
        <v>10776</v>
      </c>
      <c r="F13">
        <v>9053</v>
      </c>
      <c r="G13">
        <v>11099</v>
      </c>
      <c r="H13">
        <v>11587</v>
      </c>
      <c r="I13">
        <v>11099</v>
      </c>
      <c r="J13">
        <v>8795017</v>
      </c>
      <c r="K13">
        <v>10529</v>
      </c>
      <c r="L13">
        <v>9270544</v>
      </c>
      <c r="M13">
        <v>9053793</v>
      </c>
    </row>
    <row r="14" spans="1:13" x14ac:dyDescent="0.2">
      <c r="A14">
        <v>15808</v>
      </c>
      <c r="B14">
        <v>28349</v>
      </c>
      <c r="C14">
        <v>9</v>
      </c>
      <c r="D14">
        <v>10812638</v>
      </c>
      <c r="E14">
        <v>13932</v>
      </c>
      <c r="F14">
        <v>9053</v>
      </c>
      <c r="G14">
        <v>14350</v>
      </c>
      <c r="H14">
        <v>11587</v>
      </c>
      <c r="I14">
        <v>11587</v>
      </c>
      <c r="J14">
        <v>10543890</v>
      </c>
      <c r="K14">
        <v>13586</v>
      </c>
      <c r="L14">
        <v>10543890</v>
      </c>
      <c r="M14">
        <v>10505010</v>
      </c>
    </row>
    <row r="15" spans="1:13" x14ac:dyDescent="0.2">
      <c r="A15">
        <v>15809</v>
      </c>
      <c r="B15">
        <v>28349</v>
      </c>
      <c r="C15">
        <v>9</v>
      </c>
      <c r="D15">
        <v>3002427</v>
      </c>
      <c r="E15">
        <v>10799</v>
      </c>
      <c r="F15">
        <v>9053</v>
      </c>
      <c r="G15">
        <v>11122</v>
      </c>
      <c r="H15">
        <v>11587</v>
      </c>
      <c r="I15">
        <v>11122</v>
      </c>
      <c r="J15">
        <v>2912287</v>
      </c>
      <c r="K15">
        <v>10474</v>
      </c>
      <c r="L15">
        <v>3092500</v>
      </c>
      <c r="M15">
        <v>3230768</v>
      </c>
    </row>
    <row r="16" spans="1:13" x14ac:dyDescent="0.2">
      <c r="A16">
        <v>15814</v>
      </c>
      <c r="B16">
        <v>28349</v>
      </c>
      <c r="C16">
        <v>9</v>
      </c>
      <c r="D16">
        <v>1214475</v>
      </c>
      <c r="E16">
        <v>11179</v>
      </c>
      <c r="F16">
        <v>9053</v>
      </c>
      <c r="G16">
        <v>11514</v>
      </c>
      <c r="H16">
        <v>11587</v>
      </c>
      <c r="I16">
        <v>11514</v>
      </c>
      <c r="J16">
        <v>1158479</v>
      </c>
      <c r="K16">
        <v>10664</v>
      </c>
      <c r="L16">
        <v>1250909</v>
      </c>
      <c r="M16">
        <v>1215151</v>
      </c>
    </row>
    <row r="17" spans="1:13" x14ac:dyDescent="0.2">
      <c r="A17">
        <v>15815</v>
      </c>
      <c r="B17">
        <v>28349</v>
      </c>
      <c r="C17">
        <v>9</v>
      </c>
      <c r="D17">
        <v>6399847</v>
      </c>
      <c r="E17">
        <v>10594</v>
      </c>
      <c r="F17">
        <v>9053</v>
      </c>
      <c r="G17">
        <v>10912</v>
      </c>
      <c r="H17">
        <v>11587</v>
      </c>
      <c r="I17">
        <v>10912</v>
      </c>
      <c r="J17">
        <v>6034244</v>
      </c>
      <c r="K17">
        <v>9989</v>
      </c>
      <c r="L17">
        <v>6591842</v>
      </c>
      <c r="M17">
        <v>6091086</v>
      </c>
    </row>
    <row r="18" spans="1:13" x14ac:dyDescent="0.2">
      <c r="A18">
        <v>15822</v>
      </c>
      <c r="B18">
        <v>28349</v>
      </c>
      <c r="C18">
        <v>9</v>
      </c>
      <c r="D18">
        <v>60723260</v>
      </c>
      <c r="E18">
        <v>10181</v>
      </c>
      <c r="F18">
        <v>9053</v>
      </c>
      <c r="G18">
        <v>10486</v>
      </c>
      <c r="H18">
        <v>11587</v>
      </c>
      <c r="I18">
        <v>10486</v>
      </c>
      <c r="J18">
        <v>57912565</v>
      </c>
      <c r="K18">
        <v>9709</v>
      </c>
      <c r="L18">
        <v>62544958</v>
      </c>
      <c r="M18">
        <v>62251859</v>
      </c>
    </row>
    <row r="19" spans="1:13" x14ac:dyDescent="0.2">
      <c r="A19">
        <v>15825</v>
      </c>
      <c r="B19">
        <v>28349</v>
      </c>
      <c r="C19">
        <v>9</v>
      </c>
      <c r="D19">
        <v>3017113</v>
      </c>
      <c r="E19">
        <v>10353</v>
      </c>
      <c r="F19">
        <v>9053</v>
      </c>
      <c r="G19">
        <v>10664</v>
      </c>
      <c r="H19">
        <v>11587</v>
      </c>
      <c r="I19">
        <v>10664</v>
      </c>
      <c r="J19">
        <v>2914119</v>
      </c>
      <c r="K19">
        <v>10000</v>
      </c>
      <c r="L19">
        <v>3107626</v>
      </c>
      <c r="M19">
        <v>3094140</v>
      </c>
    </row>
    <row r="20" spans="1:13" x14ac:dyDescent="0.2">
      <c r="A20">
        <v>15827</v>
      </c>
      <c r="B20">
        <v>28349</v>
      </c>
      <c r="C20">
        <v>9</v>
      </c>
      <c r="D20">
        <v>20456541</v>
      </c>
      <c r="E20">
        <v>9925</v>
      </c>
      <c r="F20">
        <v>9053</v>
      </c>
      <c r="G20">
        <v>10223</v>
      </c>
      <c r="H20">
        <v>11587</v>
      </c>
      <c r="I20">
        <v>10223</v>
      </c>
      <c r="J20">
        <v>19596993</v>
      </c>
      <c r="K20">
        <v>9508</v>
      </c>
      <c r="L20">
        <v>21070237</v>
      </c>
      <c r="M20">
        <v>20781348</v>
      </c>
    </row>
    <row r="21" spans="1:13" x14ac:dyDescent="0.2">
      <c r="A21">
        <v>15828</v>
      </c>
      <c r="B21">
        <v>28349</v>
      </c>
      <c r="C21">
        <v>9</v>
      </c>
      <c r="D21">
        <v>43921686</v>
      </c>
      <c r="E21">
        <v>10543</v>
      </c>
      <c r="F21">
        <v>9053</v>
      </c>
      <c r="G21">
        <v>10860</v>
      </c>
      <c r="H21">
        <v>11587</v>
      </c>
      <c r="I21">
        <v>10860</v>
      </c>
      <c r="J21">
        <v>42368527</v>
      </c>
      <c r="K21">
        <v>10170</v>
      </c>
      <c r="L21">
        <v>45239337</v>
      </c>
      <c r="M21">
        <v>44591103</v>
      </c>
    </row>
    <row r="22" spans="1:13" x14ac:dyDescent="0.2">
      <c r="A22">
        <v>15830</v>
      </c>
      <c r="B22">
        <v>28349</v>
      </c>
      <c r="C22">
        <v>9</v>
      </c>
      <c r="D22">
        <v>31782153</v>
      </c>
      <c r="E22">
        <v>10344</v>
      </c>
      <c r="F22">
        <v>9053</v>
      </c>
      <c r="G22">
        <v>10654</v>
      </c>
      <c r="H22">
        <v>11587</v>
      </c>
      <c r="I22">
        <v>10654</v>
      </c>
      <c r="J22">
        <v>30647644</v>
      </c>
      <c r="K22">
        <v>9975</v>
      </c>
      <c r="L22">
        <v>32735618</v>
      </c>
      <c r="M22">
        <v>32053444</v>
      </c>
    </row>
    <row r="23" spans="1:13" x14ac:dyDescent="0.2">
      <c r="A23">
        <v>15831</v>
      </c>
      <c r="B23">
        <v>28349</v>
      </c>
      <c r="C23">
        <v>9</v>
      </c>
      <c r="D23">
        <v>30380719</v>
      </c>
      <c r="E23">
        <v>9900</v>
      </c>
      <c r="F23">
        <v>9053</v>
      </c>
      <c r="G23">
        <v>10197</v>
      </c>
      <c r="H23">
        <v>11587</v>
      </c>
      <c r="I23">
        <v>10197</v>
      </c>
      <c r="J23">
        <v>28218756</v>
      </c>
      <c r="K23">
        <v>9196</v>
      </c>
      <c r="L23">
        <v>31292141</v>
      </c>
      <c r="M23">
        <v>30277799</v>
      </c>
    </row>
    <row r="24" spans="1:13" x14ac:dyDescent="0.2">
      <c r="A24">
        <v>15833</v>
      </c>
      <c r="B24">
        <v>28349</v>
      </c>
      <c r="C24">
        <v>9</v>
      </c>
      <c r="D24">
        <v>1098917</v>
      </c>
      <c r="E24">
        <v>10351</v>
      </c>
      <c r="F24">
        <v>9053</v>
      </c>
      <c r="G24">
        <v>10661</v>
      </c>
      <c r="H24">
        <v>11587</v>
      </c>
      <c r="I24">
        <v>10661</v>
      </c>
      <c r="J24">
        <v>1098917</v>
      </c>
      <c r="K24">
        <v>10351</v>
      </c>
      <c r="L24">
        <v>1131885</v>
      </c>
      <c r="M24">
        <v>1049205</v>
      </c>
    </row>
    <row r="25" spans="1:13" x14ac:dyDescent="0.2">
      <c r="A25">
        <v>15834</v>
      </c>
      <c r="B25">
        <v>28349</v>
      </c>
      <c r="C25">
        <v>9</v>
      </c>
      <c r="D25">
        <v>20056727</v>
      </c>
      <c r="E25">
        <v>8144</v>
      </c>
      <c r="F25">
        <v>9053</v>
      </c>
      <c r="G25">
        <v>8388</v>
      </c>
      <c r="H25">
        <v>11587</v>
      </c>
      <c r="I25">
        <v>8388</v>
      </c>
      <c r="J25">
        <v>19296465</v>
      </c>
      <c r="K25">
        <v>7835</v>
      </c>
      <c r="L25">
        <v>20658429</v>
      </c>
      <c r="M25">
        <v>20633372</v>
      </c>
    </row>
    <row r="26" spans="1:13" x14ac:dyDescent="0.2">
      <c r="A26">
        <v>15835</v>
      </c>
      <c r="B26">
        <v>28349</v>
      </c>
      <c r="C26">
        <v>9</v>
      </c>
      <c r="D26">
        <v>40861309</v>
      </c>
      <c r="E26">
        <v>8825</v>
      </c>
      <c r="F26">
        <v>9053</v>
      </c>
      <c r="G26">
        <v>9089</v>
      </c>
      <c r="H26">
        <v>11587</v>
      </c>
      <c r="I26">
        <v>9089</v>
      </c>
      <c r="J26">
        <v>38601725</v>
      </c>
      <c r="K26">
        <v>8337</v>
      </c>
      <c r="L26">
        <v>42087148</v>
      </c>
      <c r="M26">
        <v>40694258</v>
      </c>
    </row>
    <row r="27" spans="1:13" x14ac:dyDescent="0.2">
      <c r="A27">
        <v>15836</v>
      </c>
      <c r="B27">
        <v>28349</v>
      </c>
      <c r="C27">
        <v>9</v>
      </c>
      <c r="D27">
        <v>3477328</v>
      </c>
      <c r="E27">
        <v>8574</v>
      </c>
      <c r="F27">
        <v>9053</v>
      </c>
      <c r="G27">
        <v>8831</v>
      </c>
      <c r="H27">
        <v>11587</v>
      </c>
      <c r="I27">
        <v>8831</v>
      </c>
      <c r="J27">
        <v>3345108</v>
      </c>
      <c r="K27">
        <v>8248</v>
      </c>
      <c r="L27">
        <v>3581648</v>
      </c>
      <c r="M27">
        <v>3542520</v>
      </c>
    </row>
    <row r="28" spans="1:13" x14ac:dyDescent="0.2">
      <c r="A28">
        <v>15838</v>
      </c>
      <c r="B28">
        <v>28349</v>
      </c>
      <c r="C28">
        <v>9</v>
      </c>
      <c r="D28">
        <v>3446020</v>
      </c>
      <c r="E28">
        <v>10218</v>
      </c>
      <c r="F28">
        <v>9053</v>
      </c>
      <c r="G28">
        <v>10524</v>
      </c>
      <c r="H28">
        <v>11587</v>
      </c>
      <c r="I28">
        <v>10524</v>
      </c>
      <c r="J28">
        <v>2908546</v>
      </c>
      <c r="K28">
        <v>8624</v>
      </c>
      <c r="L28">
        <v>3549401</v>
      </c>
      <c r="M28">
        <v>3637870</v>
      </c>
    </row>
    <row r="29" spans="1:13" x14ac:dyDescent="0.2">
      <c r="A29">
        <v>15839</v>
      </c>
      <c r="B29">
        <v>28349</v>
      </c>
      <c r="C29">
        <v>9</v>
      </c>
      <c r="D29">
        <v>0</v>
      </c>
      <c r="F29">
        <v>9053</v>
      </c>
      <c r="H29">
        <v>11587</v>
      </c>
      <c r="I29">
        <v>11587</v>
      </c>
      <c r="J29">
        <v>0</v>
      </c>
      <c r="L29">
        <v>0</v>
      </c>
      <c r="M29">
        <v>0</v>
      </c>
    </row>
    <row r="30" spans="1:13" x14ac:dyDescent="0.2">
      <c r="A30">
        <v>15840</v>
      </c>
      <c r="B30">
        <v>28349</v>
      </c>
      <c r="C30">
        <v>9</v>
      </c>
      <c r="D30">
        <v>0</v>
      </c>
      <c r="F30">
        <v>9053</v>
      </c>
      <c r="H30">
        <v>11587</v>
      </c>
      <c r="I30">
        <v>11587</v>
      </c>
      <c r="J30">
        <v>0</v>
      </c>
      <c r="L30">
        <v>0</v>
      </c>
      <c r="M30">
        <v>0</v>
      </c>
    </row>
    <row r="31" spans="1:13" x14ac:dyDescent="0.2">
      <c r="A31">
        <v>15841</v>
      </c>
      <c r="B31">
        <v>28349</v>
      </c>
      <c r="C31">
        <v>9</v>
      </c>
      <c r="D31">
        <v>0</v>
      </c>
      <c r="F31">
        <v>9053</v>
      </c>
      <c r="H31">
        <v>11587</v>
      </c>
      <c r="I31">
        <v>11587</v>
      </c>
      <c r="J31">
        <v>0</v>
      </c>
      <c r="L31">
        <v>0</v>
      </c>
      <c r="M31">
        <v>0</v>
      </c>
    </row>
    <row r="32" spans="1:13" x14ac:dyDescent="0.2">
      <c r="A32">
        <v>21803</v>
      </c>
      <c r="B32">
        <v>28349</v>
      </c>
      <c r="C32">
        <v>9</v>
      </c>
      <c r="D32">
        <v>3254637</v>
      </c>
      <c r="E32">
        <v>10754</v>
      </c>
      <c r="F32">
        <v>9053</v>
      </c>
      <c r="G32">
        <v>11077</v>
      </c>
      <c r="H32">
        <v>11587</v>
      </c>
      <c r="I32">
        <v>11077</v>
      </c>
      <c r="J32">
        <v>3135225</v>
      </c>
      <c r="K32">
        <v>10360</v>
      </c>
      <c r="L32">
        <v>3352276</v>
      </c>
      <c r="M32">
        <v>3431835</v>
      </c>
    </row>
    <row r="33" spans="1:13" x14ac:dyDescent="0.2">
      <c r="A33">
        <v>21805</v>
      </c>
      <c r="B33">
        <v>28349</v>
      </c>
      <c r="C33">
        <v>9</v>
      </c>
      <c r="D33">
        <v>7440860</v>
      </c>
      <c r="E33">
        <v>10351</v>
      </c>
      <c r="F33">
        <v>9053</v>
      </c>
      <c r="G33">
        <v>10662</v>
      </c>
      <c r="H33">
        <v>11587</v>
      </c>
      <c r="I33">
        <v>10662</v>
      </c>
      <c r="J33">
        <v>7101118</v>
      </c>
      <c r="K33">
        <v>9879</v>
      </c>
      <c r="L33">
        <v>7664086</v>
      </c>
      <c r="M33">
        <v>7628710</v>
      </c>
    </row>
    <row r="34" spans="1:13" x14ac:dyDescent="0.2">
      <c r="A34">
        <v>43801</v>
      </c>
      <c r="B34">
        <v>28349</v>
      </c>
      <c r="C34">
        <v>9</v>
      </c>
      <c r="D34">
        <v>11424420</v>
      </c>
      <c r="E34">
        <v>8484</v>
      </c>
      <c r="F34">
        <v>9053</v>
      </c>
      <c r="G34">
        <v>8738</v>
      </c>
      <c r="H34">
        <v>11587</v>
      </c>
      <c r="I34">
        <v>8738</v>
      </c>
      <c r="J34">
        <v>11018544</v>
      </c>
      <c r="K34">
        <v>8182</v>
      </c>
      <c r="L34">
        <v>11767153</v>
      </c>
      <c r="M34">
        <v>11630148</v>
      </c>
    </row>
    <row r="35" spans="1:13" x14ac:dyDescent="0.2">
      <c r="A35">
        <v>43802</v>
      </c>
      <c r="B35">
        <v>28349</v>
      </c>
      <c r="C35">
        <v>9</v>
      </c>
      <c r="D35">
        <v>1538724</v>
      </c>
      <c r="E35">
        <v>8349</v>
      </c>
      <c r="F35">
        <v>9053</v>
      </c>
      <c r="G35">
        <v>8600</v>
      </c>
      <c r="H35">
        <v>11587</v>
      </c>
      <c r="I35">
        <v>8600</v>
      </c>
      <c r="J35">
        <v>1501601</v>
      </c>
      <c r="K35">
        <v>8148</v>
      </c>
      <c r="L35">
        <v>1584886</v>
      </c>
      <c r="M35">
        <v>1581649</v>
      </c>
    </row>
    <row r="36" spans="1:13" x14ac:dyDescent="0.2">
      <c r="A36">
        <v>46802</v>
      </c>
      <c r="B36">
        <v>28349</v>
      </c>
      <c r="C36">
        <v>9</v>
      </c>
      <c r="D36">
        <v>7482735</v>
      </c>
      <c r="E36">
        <v>18254</v>
      </c>
      <c r="F36">
        <v>9053</v>
      </c>
      <c r="G36">
        <v>18802</v>
      </c>
      <c r="H36">
        <v>11587</v>
      </c>
      <c r="I36">
        <v>11587</v>
      </c>
      <c r="J36">
        <v>7324278</v>
      </c>
      <c r="K36">
        <v>17868</v>
      </c>
      <c r="L36">
        <v>7324278</v>
      </c>
      <c r="M36">
        <v>7074107</v>
      </c>
    </row>
    <row r="37" spans="1:13" x14ac:dyDescent="0.2">
      <c r="A37">
        <v>57802</v>
      </c>
      <c r="B37">
        <v>28349</v>
      </c>
      <c r="C37">
        <v>9</v>
      </c>
      <c r="D37">
        <v>6194315</v>
      </c>
      <c r="E37">
        <v>10911</v>
      </c>
      <c r="F37">
        <v>9053</v>
      </c>
      <c r="G37">
        <v>11238</v>
      </c>
      <c r="H37">
        <v>11587</v>
      </c>
      <c r="I37">
        <v>11238</v>
      </c>
      <c r="J37">
        <v>5925234</v>
      </c>
      <c r="K37">
        <v>10437</v>
      </c>
      <c r="L37">
        <v>6380144</v>
      </c>
      <c r="M37">
        <v>6212409</v>
      </c>
    </row>
    <row r="38" spans="1:13" x14ac:dyDescent="0.2">
      <c r="A38">
        <v>57803</v>
      </c>
      <c r="B38">
        <v>28349</v>
      </c>
      <c r="C38">
        <v>9</v>
      </c>
      <c r="D38">
        <v>190547571</v>
      </c>
      <c r="E38">
        <v>10135</v>
      </c>
      <c r="F38">
        <v>9053</v>
      </c>
      <c r="G38">
        <v>10439</v>
      </c>
      <c r="H38">
        <v>11587</v>
      </c>
      <c r="I38">
        <v>10439</v>
      </c>
      <c r="J38">
        <v>184306528</v>
      </c>
      <c r="K38">
        <v>9803</v>
      </c>
      <c r="L38">
        <v>196263998</v>
      </c>
      <c r="M38">
        <v>197922507</v>
      </c>
    </row>
    <row r="39" spans="1:13" x14ac:dyDescent="0.2">
      <c r="A39">
        <v>57804</v>
      </c>
      <c r="B39">
        <v>28349</v>
      </c>
      <c r="C39">
        <v>9</v>
      </c>
      <c r="D39">
        <v>50558622</v>
      </c>
      <c r="E39">
        <v>10876</v>
      </c>
      <c r="F39">
        <v>9053</v>
      </c>
      <c r="G39">
        <v>11202</v>
      </c>
      <c r="H39">
        <v>11587</v>
      </c>
      <c r="I39">
        <v>11202</v>
      </c>
      <c r="J39">
        <v>48726919</v>
      </c>
      <c r="K39">
        <v>10482</v>
      </c>
      <c r="L39">
        <v>52075381</v>
      </c>
      <c r="M39">
        <v>51355827</v>
      </c>
    </row>
    <row r="40" spans="1:13" x14ac:dyDescent="0.2">
      <c r="A40">
        <v>57805</v>
      </c>
      <c r="B40">
        <v>28349</v>
      </c>
      <c r="C40">
        <v>9</v>
      </c>
      <c r="D40">
        <v>2096771</v>
      </c>
      <c r="E40">
        <v>10207</v>
      </c>
      <c r="F40">
        <v>9053</v>
      </c>
      <c r="G40">
        <v>10513</v>
      </c>
      <c r="H40">
        <v>11587</v>
      </c>
      <c r="I40">
        <v>10513</v>
      </c>
      <c r="J40">
        <v>2071440</v>
      </c>
      <c r="K40">
        <v>10083</v>
      </c>
      <c r="L40">
        <v>2159674</v>
      </c>
      <c r="M40">
        <v>2232419</v>
      </c>
    </row>
    <row r="41" spans="1:13" x14ac:dyDescent="0.2">
      <c r="A41">
        <v>57806</v>
      </c>
      <c r="B41">
        <v>28349</v>
      </c>
      <c r="C41">
        <v>9</v>
      </c>
      <c r="D41">
        <v>12951727</v>
      </c>
      <c r="E41">
        <v>10505</v>
      </c>
      <c r="F41">
        <v>9053</v>
      </c>
      <c r="G41">
        <v>10820</v>
      </c>
      <c r="H41">
        <v>11587</v>
      </c>
      <c r="I41">
        <v>10820</v>
      </c>
      <c r="J41">
        <v>12323258</v>
      </c>
      <c r="K41">
        <v>9995</v>
      </c>
      <c r="L41">
        <v>13340279</v>
      </c>
      <c r="M41">
        <v>13028201</v>
      </c>
    </row>
    <row r="42" spans="1:13" x14ac:dyDescent="0.2">
      <c r="A42">
        <v>57807</v>
      </c>
      <c r="B42">
        <v>28349</v>
      </c>
      <c r="C42">
        <v>9</v>
      </c>
      <c r="D42">
        <v>54291150</v>
      </c>
      <c r="E42">
        <v>10196</v>
      </c>
      <c r="F42">
        <v>9053</v>
      </c>
      <c r="G42">
        <v>10502</v>
      </c>
      <c r="H42">
        <v>11587</v>
      </c>
      <c r="I42">
        <v>10502</v>
      </c>
      <c r="J42">
        <v>52363047</v>
      </c>
      <c r="K42">
        <v>9834</v>
      </c>
      <c r="L42">
        <v>55919885</v>
      </c>
      <c r="M42">
        <v>54547428</v>
      </c>
    </row>
    <row r="43" spans="1:13" x14ac:dyDescent="0.2">
      <c r="A43">
        <v>57808</v>
      </c>
      <c r="B43">
        <v>28349</v>
      </c>
      <c r="C43">
        <v>9</v>
      </c>
      <c r="D43">
        <v>18370421</v>
      </c>
      <c r="E43">
        <v>8955</v>
      </c>
      <c r="F43">
        <v>9053</v>
      </c>
      <c r="G43">
        <v>9223</v>
      </c>
      <c r="H43">
        <v>11587</v>
      </c>
      <c r="I43">
        <v>9223</v>
      </c>
      <c r="J43">
        <v>17938206</v>
      </c>
      <c r="K43">
        <v>8744</v>
      </c>
      <c r="L43">
        <v>18921534</v>
      </c>
      <c r="M43">
        <v>19197814</v>
      </c>
    </row>
    <row r="44" spans="1:13" x14ac:dyDescent="0.2">
      <c r="A44">
        <v>57809</v>
      </c>
      <c r="B44">
        <v>28349</v>
      </c>
      <c r="C44">
        <v>9</v>
      </c>
      <c r="D44">
        <v>1023171</v>
      </c>
      <c r="E44">
        <v>10320</v>
      </c>
      <c r="F44">
        <v>9053</v>
      </c>
      <c r="G44">
        <v>10629</v>
      </c>
      <c r="H44">
        <v>11587</v>
      </c>
      <c r="I44">
        <v>10629</v>
      </c>
      <c r="J44">
        <v>987772</v>
      </c>
      <c r="K44">
        <v>9963</v>
      </c>
      <c r="L44">
        <v>1053866</v>
      </c>
      <c r="M44">
        <v>1171250</v>
      </c>
    </row>
    <row r="45" spans="1:13" x14ac:dyDescent="0.2">
      <c r="A45">
        <v>57810</v>
      </c>
      <c r="B45">
        <v>28349</v>
      </c>
      <c r="C45">
        <v>9</v>
      </c>
      <c r="D45">
        <v>3775715</v>
      </c>
      <c r="E45">
        <v>10439</v>
      </c>
      <c r="F45">
        <v>9053</v>
      </c>
      <c r="G45">
        <v>10752</v>
      </c>
      <c r="H45">
        <v>11587</v>
      </c>
      <c r="I45">
        <v>10752</v>
      </c>
      <c r="J45">
        <v>3660123</v>
      </c>
      <c r="K45">
        <v>10120</v>
      </c>
      <c r="L45">
        <v>3888986</v>
      </c>
      <c r="M45">
        <v>4030394</v>
      </c>
    </row>
    <row r="46" spans="1:13" x14ac:dyDescent="0.2">
      <c r="A46">
        <v>57813</v>
      </c>
      <c r="B46">
        <v>28349</v>
      </c>
      <c r="C46">
        <v>9</v>
      </c>
      <c r="D46">
        <v>34821851</v>
      </c>
      <c r="E46">
        <v>10539</v>
      </c>
      <c r="F46">
        <v>9053</v>
      </c>
      <c r="G46">
        <v>10855</v>
      </c>
      <c r="H46">
        <v>11587</v>
      </c>
      <c r="I46">
        <v>10855</v>
      </c>
      <c r="J46">
        <v>33536291</v>
      </c>
      <c r="K46">
        <v>10150</v>
      </c>
      <c r="L46">
        <v>35866507</v>
      </c>
      <c r="M46">
        <v>36979963</v>
      </c>
    </row>
    <row r="47" spans="1:13" x14ac:dyDescent="0.2">
      <c r="A47">
        <v>57814</v>
      </c>
      <c r="B47">
        <v>28349</v>
      </c>
      <c r="C47">
        <v>9</v>
      </c>
      <c r="D47">
        <v>6608430</v>
      </c>
      <c r="E47">
        <v>15319</v>
      </c>
      <c r="F47">
        <v>9053</v>
      </c>
      <c r="G47">
        <v>15779</v>
      </c>
      <c r="H47">
        <v>11587</v>
      </c>
      <c r="I47">
        <v>11587</v>
      </c>
      <c r="J47">
        <v>6269323</v>
      </c>
      <c r="K47">
        <v>14533</v>
      </c>
      <c r="L47">
        <v>6269323</v>
      </c>
      <c r="M47">
        <v>6325168</v>
      </c>
    </row>
    <row r="48" spans="1:13" x14ac:dyDescent="0.2">
      <c r="A48">
        <v>57816</v>
      </c>
      <c r="B48">
        <v>28349</v>
      </c>
      <c r="C48">
        <v>9</v>
      </c>
      <c r="D48">
        <v>14245200</v>
      </c>
      <c r="E48">
        <v>10348</v>
      </c>
      <c r="F48">
        <v>9053</v>
      </c>
      <c r="G48">
        <v>10658</v>
      </c>
      <c r="H48">
        <v>11587</v>
      </c>
      <c r="I48">
        <v>10658</v>
      </c>
      <c r="J48">
        <v>13701429</v>
      </c>
      <c r="K48">
        <v>9953</v>
      </c>
      <c r="L48">
        <v>14672556</v>
      </c>
      <c r="M48">
        <v>13855181</v>
      </c>
    </row>
    <row r="49" spans="1:13" x14ac:dyDescent="0.2">
      <c r="A49">
        <v>57819</v>
      </c>
      <c r="B49">
        <v>28349</v>
      </c>
      <c r="C49">
        <v>9</v>
      </c>
      <c r="D49">
        <v>2055090</v>
      </c>
      <c r="E49">
        <v>10675</v>
      </c>
      <c r="F49">
        <v>9053</v>
      </c>
      <c r="G49">
        <v>10995</v>
      </c>
      <c r="H49">
        <v>11587</v>
      </c>
      <c r="I49">
        <v>10995</v>
      </c>
      <c r="J49">
        <v>1958117</v>
      </c>
      <c r="K49">
        <v>10171</v>
      </c>
      <c r="L49">
        <v>2116743</v>
      </c>
      <c r="M49">
        <v>2067881</v>
      </c>
    </row>
    <row r="50" spans="1:13" x14ac:dyDescent="0.2">
      <c r="A50">
        <v>57827</v>
      </c>
      <c r="B50">
        <v>28349</v>
      </c>
      <c r="C50">
        <v>9</v>
      </c>
      <c r="D50">
        <v>5856402</v>
      </c>
      <c r="E50">
        <v>10318</v>
      </c>
      <c r="F50">
        <v>9053</v>
      </c>
      <c r="G50">
        <v>10628</v>
      </c>
      <c r="H50">
        <v>11587</v>
      </c>
      <c r="I50">
        <v>10628</v>
      </c>
      <c r="J50">
        <v>5617032</v>
      </c>
      <c r="K50">
        <v>9896</v>
      </c>
      <c r="L50">
        <v>6032094</v>
      </c>
      <c r="M50">
        <v>6065999</v>
      </c>
    </row>
    <row r="51" spans="1:13" x14ac:dyDescent="0.2">
      <c r="A51">
        <v>57828</v>
      </c>
      <c r="B51">
        <v>28349</v>
      </c>
      <c r="C51">
        <v>9</v>
      </c>
      <c r="D51">
        <v>10624893</v>
      </c>
      <c r="E51">
        <v>10609</v>
      </c>
      <c r="F51">
        <v>9053</v>
      </c>
      <c r="G51">
        <v>10928</v>
      </c>
      <c r="H51">
        <v>11587</v>
      </c>
      <c r="I51">
        <v>10928</v>
      </c>
      <c r="J51">
        <v>10278207</v>
      </c>
      <c r="K51">
        <v>10263</v>
      </c>
      <c r="L51">
        <v>10943640</v>
      </c>
      <c r="M51">
        <v>10637278</v>
      </c>
    </row>
    <row r="52" spans="1:13" x14ac:dyDescent="0.2">
      <c r="A52">
        <v>57829</v>
      </c>
      <c r="B52">
        <v>28349</v>
      </c>
      <c r="C52">
        <v>9</v>
      </c>
      <c r="D52">
        <v>13638595</v>
      </c>
      <c r="E52">
        <v>10577</v>
      </c>
      <c r="F52">
        <v>9053</v>
      </c>
      <c r="G52">
        <v>10894</v>
      </c>
      <c r="H52">
        <v>11587</v>
      </c>
      <c r="I52">
        <v>10894</v>
      </c>
      <c r="J52">
        <v>13248228</v>
      </c>
      <c r="K52">
        <v>10274</v>
      </c>
      <c r="L52">
        <v>14047753</v>
      </c>
      <c r="M52">
        <v>14276421</v>
      </c>
    </row>
    <row r="53" spans="1:13" x14ac:dyDescent="0.2">
      <c r="A53">
        <v>57830</v>
      </c>
      <c r="B53">
        <v>28349</v>
      </c>
      <c r="C53">
        <v>9</v>
      </c>
      <c r="D53">
        <v>12787814</v>
      </c>
      <c r="E53">
        <v>10608</v>
      </c>
      <c r="F53">
        <v>9053</v>
      </c>
      <c r="G53">
        <v>10926</v>
      </c>
      <c r="H53">
        <v>11587</v>
      </c>
      <c r="I53">
        <v>10926</v>
      </c>
      <c r="J53">
        <v>12490844</v>
      </c>
      <c r="K53">
        <v>10361</v>
      </c>
      <c r="L53">
        <v>13171448</v>
      </c>
      <c r="M53">
        <v>13257018</v>
      </c>
    </row>
    <row r="54" spans="1:13" x14ac:dyDescent="0.2">
      <c r="A54">
        <v>57831</v>
      </c>
      <c r="B54">
        <v>28349</v>
      </c>
      <c r="C54">
        <v>9</v>
      </c>
      <c r="D54">
        <v>6812167</v>
      </c>
      <c r="E54">
        <v>10643</v>
      </c>
      <c r="F54">
        <v>9053</v>
      </c>
      <c r="G54">
        <v>10963</v>
      </c>
      <c r="H54">
        <v>11587</v>
      </c>
      <c r="I54">
        <v>10963</v>
      </c>
      <c r="J54">
        <v>6480889</v>
      </c>
      <c r="K54">
        <v>10126</v>
      </c>
      <c r="L54">
        <v>7016532</v>
      </c>
      <c r="M54">
        <v>6971479</v>
      </c>
    </row>
    <row r="55" spans="1:13" x14ac:dyDescent="0.2">
      <c r="A55">
        <v>57833</v>
      </c>
      <c r="B55">
        <v>28349</v>
      </c>
      <c r="C55">
        <v>9</v>
      </c>
      <c r="D55">
        <v>5421032</v>
      </c>
      <c r="E55">
        <v>9537</v>
      </c>
      <c r="F55">
        <v>9053</v>
      </c>
      <c r="G55">
        <v>9823</v>
      </c>
      <c r="H55">
        <v>11587</v>
      </c>
      <c r="I55">
        <v>9823</v>
      </c>
      <c r="J55">
        <v>5230773</v>
      </c>
      <c r="K55">
        <v>9203</v>
      </c>
      <c r="L55">
        <v>5583663</v>
      </c>
      <c r="M55">
        <v>5468455</v>
      </c>
    </row>
    <row r="56" spans="1:13" x14ac:dyDescent="0.2">
      <c r="A56">
        <v>57834</v>
      </c>
      <c r="B56">
        <v>28349</v>
      </c>
      <c r="C56">
        <v>9</v>
      </c>
      <c r="D56">
        <v>5061643</v>
      </c>
      <c r="E56">
        <v>11623</v>
      </c>
      <c r="F56">
        <v>9053</v>
      </c>
      <c r="G56">
        <v>11972</v>
      </c>
      <c r="H56">
        <v>11587</v>
      </c>
      <c r="I56">
        <v>11587</v>
      </c>
      <c r="J56">
        <v>4959781</v>
      </c>
      <c r="K56">
        <v>11390</v>
      </c>
      <c r="L56">
        <v>5045957</v>
      </c>
      <c r="M56">
        <v>4974433</v>
      </c>
    </row>
    <row r="57" spans="1:13" x14ac:dyDescent="0.2">
      <c r="A57">
        <v>57835</v>
      </c>
      <c r="B57">
        <v>28349</v>
      </c>
      <c r="C57">
        <v>9</v>
      </c>
      <c r="D57">
        <v>14051668</v>
      </c>
      <c r="E57">
        <v>10555</v>
      </c>
      <c r="F57">
        <v>9053</v>
      </c>
      <c r="G57">
        <v>10872</v>
      </c>
      <c r="H57">
        <v>11587</v>
      </c>
      <c r="I57">
        <v>10872</v>
      </c>
      <c r="J57">
        <v>13578542</v>
      </c>
      <c r="K57">
        <v>10200</v>
      </c>
      <c r="L57">
        <v>14473218</v>
      </c>
      <c r="M57">
        <v>15171367</v>
      </c>
    </row>
    <row r="58" spans="1:13" x14ac:dyDescent="0.2">
      <c r="A58">
        <v>57836</v>
      </c>
      <c r="B58">
        <v>28349</v>
      </c>
      <c r="C58">
        <v>9</v>
      </c>
      <c r="D58">
        <v>2920562</v>
      </c>
      <c r="E58">
        <v>9800</v>
      </c>
      <c r="F58">
        <v>9053</v>
      </c>
      <c r="G58">
        <v>10094</v>
      </c>
      <c r="H58">
        <v>11587</v>
      </c>
      <c r="I58">
        <v>10094</v>
      </c>
      <c r="J58">
        <v>2817839</v>
      </c>
      <c r="K58">
        <v>9455</v>
      </c>
      <c r="L58">
        <v>3008179</v>
      </c>
      <c r="M58">
        <v>3036860</v>
      </c>
    </row>
    <row r="59" spans="1:13" x14ac:dyDescent="0.2">
      <c r="A59">
        <v>57839</v>
      </c>
      <c r="B59">
        <v>28349</v>
      </c>
      <c r="C59">
        <v>9</v>
      </c>
      <c r="D59">
        <v>10164532</v>
      </c>
      <c r="E59">
        <v>10884</v>
      </c>
      <c r="F59">
        <v>9053</v>
      </c>
      <c r="G59">
        <v>11210</v>
      </c>
      <c r="H59">
        <v>11587</v>
      </c>
      <c r="I59">
        <v>11210</v>
      </c>
      <c r="J59">
        <v>9817344</v>
      </c>
      <c r="K59">
        <v>10512</v>
      </c>
      <c r="L59">
        <v>10469468</v>
      </c>
      <c r="M59">
        <v>10691831</v>
      </c>
    </row>
    <row r="60" spans="1:13" x14ac:dyDescent="0.2">
      <c r="A60">
        <v>57840</v>
      </c>
      <c r="B60">
        <v>28349</v>
      </c>
      <c r="C60">
        <v>9</v>
      </c>
      <c r="D60">
        <v>4477533</v>
      </c>
      <c r="E60">
        <v>8788</v>
      </c>
      <c r="F60">
        <v>9053</v>
      </c>
      <c r="G60">
        <v>9051</v>
      </c>
      <c r="H60">
        <v>11587</v>
      </c>
      <c r="I60">
        <v>9051</v>
      </c>
      <c r="J60">
        <v>4477533</v>
      </c>
      <c r="K60">
        <v>8788</v>
      </c>
      <c r="L60">
        <v>4611859</v>
      </c>
      <c r="M60">
        <v>4816328</v>
      </c>
    </row>
    <row r="61" spans="1:13" x14ac:dyDescent="0.2">
      <c r="A61">
        <v>57841</v>
      </c>
      <c r="B61">
        <v>28349</v>
      </c>
      <c r="C61">
        <v>9</v>
      </c>
      <c r="D61">
        <v>9506699</v>
      </c>
      <c r="E61">
        <v>10124</v>
      </c>
      <c r="F61">
        <v>9053</v>
      </c>
      <c r="G61">
        <v>10428</v>
      </c>
      <c r="H61">
        <v>11587</v>
      </c>
      <c r="I61">
        <v>10428</v>
      </c>
      <c r="J61">
        <v>9111063</v>
      </c>
      <c r="K61">
        <v>9703</v>
      </c>
      <c r="L61">
        <v>9791900</v>
      </c>
      <c r="M61">
        <v>10265081</v>
      </c>
    </row>
    <row r="62" spans="1:13" x14ac:dyDescent="0.2">
      <c r="A62">
        <v>57844</v>
      </c>
      <c r="B62">
        <v>28349</v>
      </c>
      <c r="C62">
        <v>9</v>
      </c>
      <c r="D62">
        <v>6988458</v>
      </c>
      <c r="E62">
        <v>10184</v>
      </c>
      <c r="F62">
        <v>9053</v>
      </c>
      <c r="G62">
        <v>10489</v>
      </c>
      <c r="H62">
        <v>11587</v>
      </c>
      <c r="I62">
        <v>10489</v>
      </c>
      <c r="J62">
        <v>6723954</v>
      </c>
      <c r="K62">
        <v>9798</v>
      </c>
      <c r="L62">
        <v>7198112</v>
      </c>
      <c r="M62">
        <v>6986675</v>
      </c>
    </row>
    <row r="63" spans="1:13" x14ac:dyDescent="0.2">
      <c r="A63">
        <v>57845</v>
      </c>
      <c r="B63">
        <v>28349</v>
      </c>
      <c r="C63">
        <v>9</v>
      </c>
      <c r="D63">
        <v>10020753</v>
      </c>
      <c r="E63">
        <v>8683</v>
      </c>
      <c r="F63">
        <v>9053</v>
      </c>
      <c r="G63">
        <v>8943</v>
      </c>
      <c r="H63">
        <v>11587</v>
      </c>
      <c r="I63">
        <v>8943</v>
      </c>
      <c r="J63">
        <v>9730606</v>
      </c>
      <c r="K63">
        <v>8431</v>
      </c>
      <c r="L63">
        <v>10321376</v>
      </c>
      <c r="M63">
        <v>10521323</v>
      </c>
    </row>
    <row r="64" spans="1:13" x14ac:dyDescent="0.2">
      <c r="A64">
        <v>57846</v>
      </c>
      <c r="B64">
        <v>28349</v>
      </c>
      <c r="C64">
        <v>9</v>
      </c>
      <c r="D64">
        <v>15292997</v>
      </c>
      <c r="E64">
        <v>10173</v>
      </c>
      <c r="F64">
        <v>9053</v>
      </c>
      <c r="G64">
        <v>10478</v>
      </c>
      <c r="H64">
        <v>11587</v>
      </c>
      <c r="I64">
        <v>10478</v>
      </c>
      <c r="J64">
        <v>14657975</v>
      </c>
      <c r="K64">
        <v>9751</v>
      </c>
      <c r="L64">
        <v>15751787</v>
      </c>
      <c r="M64">
        <v>15723006</v>
      </c>
    </row>
    <row r="65" spans="1:13" x14ac:dyDescent="0.2">
      <c r="A65">
        <v>57847</v>
      </c>
      <c r="B65">
        <v>28349</v>
      </c>
      <c r="C65">
        <v>9</v>
      </c>
      <c r="D65">
        <v>10212771</v>
      </c>
      <c r="E65">
        <v>9237</v>
      </c>
      <c r="F65">
        <v>9053</v>
      </c>
      <c r="G65">
        <v>9515</v>
      </c>
      <c r="H65">
        <v>11587</v>
      </c>
      <c r="I65">
        <v>9515</v>
      </c>
      <c r="J65">
        <v>9854009</v>
      </c>
      <c r="K65">
        <v>8913</v>
      </c>
      <c r="L65">
        <v>10519154</v>
      </c>
      <c r="M65">
        <v>10294191</v>
      </c>
    </row>
    <row r="66" spans="1:13" x14ac:dyDescent="0.2">
      <c r="A66">
        <v>57848</v>
      </c>
      <c r="B66">
        <v>28349</v>
      </c>
      <c r="C66">
        <v>9</v>
      </c>
      <c r="D66">
        <v>183689810</v>
      </c>
      <c r="E66">
        <v>9983</v>
      </c>
      <c r="F66">
        <v>9053</v>
      </c>
      <c r="G66">
        <v>10283</v>
      </c>
      <c r="H66">
        <v>11587</v>
      </c>
      <c r="I66">
        <v>10283</v>
      </c>
      <c r="J66">
        <v>175463359</v>
      </c>
      <c r="K66">
        <v>9536</v>
      </c>
      <c r="L66">
        <v>189200504</v>
      </c>
      <c r="M66">
        <v>184597443</v>
      </c>
    </row>
    <row r="67" spans="1:13" x14ac:dyDescent="0.2">
      <c r="A67">
        <v>57850</v>
      </c>
      <c r="B67">
        <v>28349</v>
      </c>
      <c r="C67">
        <v>9</v>
      </c>
      <c r="D67">
        <v>11223928</v>
      </c>
      <c r="E67">
        <v>9199</v>
      </c>
      <c r="F67">
        <v>9053</v>
      </c>
      <c r="G67">
        <v>9475</v>
      </c>
      <c r="H67">
        <v>11587</v>
      </c>
      <c r="I67">
        <v>9475</v>
      </c>
      <c r="J67">
        <v>10539917</v>
      </c>
      <c r="K67">
        <v>8639</v>
      </c>
      <c r="L67">
        <v>11560646</v>
      </c>
      <c r="M67">
        <v>11172907</v>
      </c>
    </row>
    <row r="68" spans="1:13" x14ac:dyDescent="0.2">
      <c r="A68">
        <v>57851</v>
      </c>
      <c r="B68">
        <v>28349</v>
      </c>
      <c r="C68">
        <v>9</v>
      </c>
      <c r="D68">
        <v>502914</v>
      </c>
      <c r="E68">
        <v>10095</v>
      </c>
      <c r="F68">
        <v>9053</v>
      </c>
      <c r="G68">
        <v>10398</v>
      </c>
      <c r="H68">
        <v>11587</v>
      </c>
      <c r="I68">
        <v>10398</v>
      </c>
      <c r="J68">
        <v>467995</v>
      </c>
      <c r="K68">
        <v>9394</v>
      </c>
      <c r="L68">
        <v>518001</v>
      </c>
      <c r="M68">
        <v>550405</v>
      </c>
    </row>
    <row r="69" spans="1:13" x14ac:dyDescent="0.2">
      <c r="A69">
        <v>61802</v>
      </c>
      <c r="B69">
        <v>28349</v>
      </c>
      <c r="C69">
        <v>9</v>
      </c>
      <c r="D69">
        <v>5860798</v>
      </c>
      <c r="E69">
        <v>10664</v>
      </c>
      <c r="F69">
        <v>9053</v>
      </c>
      <c r="G69">
        <v>10984</v>
      </c>
      <c r="H69">
        <v>11587</v>
      </c>
      <c r="I69">
        <v>10984</v>
      </c>
      <c r="J69">
        <v>5567710</v>
      </c>
      <c r="K69">
        <v>10130</v>
      </c>
      <c r="L69">
        <v>6036622</v>
      </c>
      <c r="M69">
        <v>5928903</v>
      </c>
    </row>
    <row r="70" spans="1:13" x14ac:dyDescent="0.2">
      <c r="A70">
        <v>61804</v>
      </c>
      <c r="B70">
        <v>28349</v>
      </c>
      <c r="C70">
        <v>9</v>
      </c>
      <c r="D70">
        <v>10594576</v>
      </c>
      <c r="E70">
        <v>8669</v>
      </c>
      <c r="F70">
        <v>9053</v>
      </c>
      <c r="G70">
        <v>8929</v>
      </c>
      <c r="H70">
        <v>11587</v>
      </c>
      <c r="I70">
        <v>8929</v>
      </c>
      <c r="J70">
        <v>10207157</v>
      </c>
      <c r="K70">
        <v>8352</v>
      </c>
      <c r="L70">
        <v>10912413</v>
      </c>
      <c r="M70">
        <v>10534769</v>
      </c>
    </row>
    <row r="71" spans="1:13" x14ac:dyDescent="0.2">
      <c r="A71">
        <v>61805</v>
      </c>
      <c r="B71">
        <v>28349</v>
      </c>
      <c r="C71">
        <v>9</v>
      </c>
      <c r="D71">
        <v>4864553</v>
      </c>
      <c r="E71">
        <v>8632</v>
      </c>
      <c r="F71">
        <v>9053</v>
      </c>
      <c r="G71">
        <v>8891</v>
      </c>
      <c r="H71">
        <v>11587</v>
      </c>
      <c r="I71">
        <v>8891</v>
      </c>
      <c r="J71">
        <v>4692160</v>
      </c>
      <c r="K71">
        <v>8326</v>
      </c>
      <c r="L71">
        <v>5010490</v>
      </c>
      <c r="M71">
        <v>4899494</v>
      </c>
    </row>
    <row r="72" spans="1:13" x14ac:dyDescent="0.2">
      <c r="A72">
        <v>68802</v>
      </c>
      <c r="B72">
        <v>28349</v>
      </c>
      <c r="C72">
        <v>9</v>
      </c>
      <c r="D72">
        <v>10449339</v>
      </c>
      <c r="E72">
        <v>8904</v>
      </c>
      <c r="F72">
        <v>9053</v>
      </c>
      <c r="G72">
        <v>9171</v>
      </c>
      <c r="H72">
        <v>11587</v>
      </c>
      <c r="I72">
        <v>9171</v>
      </c>
      <c r="J72">
        <v>9899462</v>
      </c>
      <c r="K72">
        <v>8435</v>
      </c>
      <c r="L72">
        <v>10762819</v>
      </c>
      <c r="M72">
        <v>10303263</v>
      </c>
    </row>
    <row r="73" spans="1:13" x14ac:dyDescent="0.2">
      <c r="A73">
        <v>68803</v>
      </c>
      <c r="B73">
        <v>28349</v>
      </c>
      <c r="C73">
        <v>9</v>
      </c>
      <c r="D73">
        <v>6432420</v>
      </c>
      <c r="E73">
        <v>8858</v>
      </c>
      <c r="F73">
        <v>9053</v>
      </c>
      <c r="G73">
        <v>9124</v>
      </c>
      <c r="H73">
        <v>11587</v>
      </c>
      <c r="I73">
        <v>9124</v>
      </c>
      <c r="J73">
        <v>6157720</v>
      </c>
      <c r="K73">
        <v>8480</v>
      </c>
      <c r="L73">
        <v>6625393</v>
      </c>
      <c r="M73">
        <v>6297056</v>
      </c>
    </row>
    <row r="74" spans="1:13" x14ac:dyDescent="0.2">
      <c r="A74">
        <v>70801</v>
      </c>
      <c r="B74">
        <v>28349</v>
      </c>
      <c r="C74">
        <v>9</v>
      </c>
      <c r="D74">
        <v>25691221</v>
      </c>
      <c r="E74">
        <v>10782</v>
      </c>
      <c r="F74">
        <v>9053</v>
      </c>
      <c r="G74">
        <v>11106</v>
      </c>
      <c r="H74">
        <v>11587</v>
      </c>
      <c r="I74">
        <v>11106</v>
      </c>
      <c r="J74">
        <v>24764465</v>
      </c>
      <c r="K74">
        <v>10393</v>
      </c>
      <c r="L74">
        <v>26461958</v>
      </c>
      <c r="M74">
        <v>26455690</v>
      </c>
    </row>
    <row r="75" spans="1:13" x14ac:dyDescent="0.2">
      <c r="A75">
        <v>71801</v>
      </c>
      <c r="B75">
        <v>28349</v>
      </c>
      <c r="C75">
        <v>9</v>
      </c>
      <c r="D75">
        <v>9431018</v>
      </c>
      <c r="E75">
        <v>9665</v>
      </c>
      <c r="F75">
        <v>9053</v>
      </c>
      <c r="G75">
        <v>9955</v>
      </c>
      <c r="H75">
        <v>11587</v>
      </c>
      <c r="I75">
        <v>9955</v>
      </c>
      <c r="J75">
        <v>9017115</v>
      </c>
      <c r="K75">
        <v>9241</v>
      </c>
      <c r="L75">
        <v>9713949</v>
      </c>
      <c r="M75">
        <v>9554121</v>
      </c>
    </row>
    <row r="76" spans="1:13" x14ac:dyDescent="0.2">
      <c r="A76">
        <v>71803</v>
      </c>
      <c r="B76">
        <v>28349</v>
      </c>
      <c r="C76">
        <v>9</v>
      </c>
      <c r="D76">
        <v>1999979</v>
      </c>
      <c r="E76">
        <v>11066</v>
      </c>
      <c r="F76">
        <v>9053</v>
      </c>
      <c r="G76">
        <v>11398</v>
      </c>
      <c r="H76">
        <v>11587</v>
      </c>
      <c r="I76">
        <v>11398</v>
      </c>
      <c r="J76">
        <v>1940847</v>
      </c>
      <c r="K76">
        <v>10739</v>
      </c>
      <c r="L76">
        <v>2059978</v>
      </c>
      <c r="M76">
        <v>2006349</v>
      </c>
    </row>
    <row r="77" spans="1:13" x14ac:dyDescent="0.2">
      <c r="A77">
        <v>71804</v>
      </c>
      <c r="B77">
        <v>28349</v>
      </c>
      <c r="C77">
        <v>9</v>
      </c>
      <c r="D77">
        <v>2913232</v>
      </c>
      <c r="E77">
        <v>10628</v>
      </c>
      <c r="F77">
        <v>9053</v>
      </c>
      <c r="G77">
        <v>10946</v>
      </c>
      <c r="H77">
        <v>11587</v>
      </c>
      <c r="I77">
        <v>10946</v>
      </c>
      <c r="J77">
        <v>2857257</v>
      </c>
      <c r="K77">
        <v>10423</v>
      </c>
      <c r="L77">
        <v>3000629</v>
      </c>
      <c r="M77">
        <v>2986975</v>
      </c>
    </row>
    <row r="78" spans="1:13" x14ac:dyDescent="0.2">
      <c r="A78">
        <v>71806</v>
      </c>
      <c r="B78">
        <v>28349</v>
      </c>
      <c r="C78">
        <v>9</v>
      </c>
      <c r="D78">
        <v>35307785</v>
      </c>
      <c r="E78">
        <v>10230</v>
      </c>
      <c r="F78">
        <v>9053</v>
      </c>
      <c r="G78">
        <v>10537</v>
      </c>
      <c r="H78">
        <v>11587</v>
      </c>
      <c r="I78">
        <v>10537</v>
      </c>
      <c r="J78">
        <v>33716396</v>
      </c>
      <c r="K78">
        <v>9769</v>
      </c>
      <c r="L78">
        <v>36367019</v>
      </c>
      <c r="M78">
        <v>35923218</v>
      </c>
    </row>
    <row r="79" spans="1:13" x14ac:dyDescent="0.2">
      <c r="A79">
        <v>71807</v>
      </c>
      <c r="B79">
        <v>28349</v>
      </c>
      <c r="C79">
        <v>9</v>
      </c>
      <c r="D79">
        <v>1931238</v>
      </c>
      <c r="E79">
        <v>9941</v>
      </c>
      <c r="F79">
        <v>9053</v>
      </c>
      <c r="G79">
        <v>10239</v>
      </c>
      <c r="H79">
        <v>11587</v>
      </c>
      <c r="I79">
        <v>10239</v>
      </c>
      <c r="J79">
        <v>1901209</v>
      </c>
      <c r="K79">
        <v>9786</v>
      </c>
      <c r="L79">
        <v>1989175</v>
      </c>
      <c r="M79">
        <v>2194863</v>
      </c>
    </row>
    <row r="80" spans="1:13" x14ac:dyDescent="0.2">
      <c r="A80">
        <v>71809</v>
      </c>
      <c r="B80">
        <v>28349</v>
      </c>
      <c r="C80">
        <v>9</v>
      </c>
      <c r="D80">
        <v>2672905</v>
      </c>
      <c r="E80">
        <v>9642</v>
      </c>
      <c r="F80">
        <v>9053</v>
      </c>
      <c r="G80">
        <v>9931</v>
      </c>
      <c r="H80">
        <v>11587</v>
      </c>
      <c r="I80">
        <v>9931</v>
      </c>
      <c r="J80">
        <v>2561224</v>
      </c>
      <c r="K80">
        <v>9239</v>
      </c>
      <c r="L80">
        <v>2753092</v>
      </c>
      <c r="M80">
        <v>2763354</v>
      </c>
    </row>
    <row r="81" spans="1:13" x14ac:dyDescent="0.2">
      <c r="A81">
        <v>71810</v>
      </c>
      <c r="B81">
        <v>28349</v>
      </c>
      <c r="C81">
        <v>9</v>
      </c>
      <c r="D81">
        <v>2164488</v>
      </c>
      <c r="E81">
        <v>10469</v>
      </c>
      <c r="F81">
        <v>9053</v>
      </c>
      <c r="G81">
        <v>10783</v>
      </c>
      <c r="H81">
        <v>11587</v>
      </c>
      <c r="I81">
        <v>10783</v>
      </c>
      <c r="J81">
        <v>2115228</v>
      </c>
      <c r="K81">
        <v>10230</v>
      </c>
      <c r="L81">
        <v>2229423</v>
      </c>
      <c r="M81">
        <v>2222783</v>
      </c>
    </row>
    <row r="82" spans="1:13" x14ac:dyDescent="0.2">
      <c r="A82">
        <v>72801</v>
      </c>
      <c r="B82">
        <v>28349</v>
      </c>
      <c r="C82">
        <v>9</v>
      </c>
      <c r="D82">
        <v>46760122</v>
      </c>
      <c r="E82">
        <v>10758</v>
      </c>
      <c r="F82">
        <v>9053</v>
      </c>
      <c r="G82">
        <v>11081</v>
      </c>
      <c r="H82">
        <v>11587</v>
      </c>
      <c r="I82">
        <v>11081</v>
      </c>
      <c r="J82">
        <v>44987645</v>
      </c>
      <c r="K82">
        <v>10351</v>
      </c>
      <c r="L82">
        <v>48162926</v>
      </c>
      <c r="M82">
        <v>46831949</v>
      </c>
    </row>
    <row r="83" spans="1:13" x14ac:dyDescent="0.2">
      <c r="A83">
        <v>72802</v>
      </c>
      <c r="B83">
        <v>28349</v>
      </c>
      <c r="C83">
        <v>9</v>
      </c>
      <c r="D83">
        <v>1070256</v>
      </c>
      <c r="E83">
        <v>11053</v>
      </c>
      <c r="F83">
        <v>9053</v>
      </c>
      <c r="G83">
        <v>11384</v>
      </c>
      <c r="H83">
        <v>11587</v>
      </c>
      <c r="I83">
        <v>11384</v>
      </c>
      <c r="J83">
        <v>1008544</v>
      </c>
      <c r="K83">
        <v>10415</v>
      </c>
      <c r="L83">
        <v>1102364</v>
      </c>
      <c r="M83">
        <v>1094821</v>
      </c>
    </row>
    <row r="84" spans="1:13" x14ac:dyDescent="0.2">
      <c r="A84">
        <v>84802</v>
      </c>
      <c r="B84">
        <v>28349</v>
      </c>
      <c r="C84">
        <v>9</v>
      </c>
      <c r="D84">
        <v>10525214</v>
      </c>
      <c r="E84">
        <v>10258</v>
      </c>
      <c r="F84">
        <v>9053</v>
      </c>
      <c r="G84">
        <v>10566</v>
      </c>
      <c r="H84">
        <v>11587</v>
      </c>
      <c r="I84">
        <v>10566</v>
      </c>
      <c r="J84">
        <v>10184438</v>
      </c>
      <c r="K84">
        <v>9926</v>
      </c>
      <c r="L84">
        <v>10840970</v>
      </c>
      <c r="M84">
        <v>10832887</v>
      </c>
    </row>
    <row r="85" spans="1:13" x14ac:dyDescent="0.2">
      <c r="A85">
        <v>84804</v>
      </c>
      <c r="B85">
        <v>28349</v>
      </c>
      <c r="C85">
        <v>9</v>
      </c>
      <c r="D85">
        <v>2349516</v>
      </c>
      <c r="E85">
        <v>10060</v>
      </c>
      <c r="F85">
        <v>9053</v>
      </c>
      <c r="G85">
        <v>10361</v>
      </c>
      <c r="H85">
        <v>11587</v>
      </c>
      <c r="I85">
        <v>10361</v>
      </c>
      <c r="J85">
        <v>2245047</v>
      </c>
      <c r="K85">
        <v>9612</v>
      </c>
      <c r="L85">
        <v>2420001</v>
      </c>
      <c r="M85">
        <v>2373524</v>
      </c>
    </row>
    <row r="86" spans="1:13" x14ac:dyDescent="0.2">
      <c r="A86">
        <v>92801</v>
      </c>
      <c r="B86">
        <v>28349</v>
      </c>
      <c r="C86">
        <v>9</v>
      </c>
      <c r="D86">
        <v>1380839</v>
      </c>
      <c r="E86">
        <v>10399</v>
      </c>
      <c r="F86">
        <v>9053</v>
      </c>
      <c r="G86">
        <v>10711</v>
      </c>
      <c r="H86">
        <v>11587</v>
      </c>
      <c r="I86">
        <v>10711</v>
      </c>
      <c r="J86">
        <v>1310308</v>
      </c>
      <c r="K86">
        <v>9868</v>
      </c>
      <c r="L86">
        <v>1422264</v>
      </c>
      <c r="M86">
        <v>1290177</v>
      </c>
    </row>
    <row r="87" spans="1:13" x14ac:dyDescent="0.2">
      <c r="A87">
        <v>101802</v>
      </c>
      <c r="B87">
        <v>28349</v>
      </c>
      <c r="C87">
        <v>9</v>
      </c>
      <c r="D87">
        <v>10789889</v>
      </c>
      <c r="E87">
        <v>10545</v>
      </c>
      <c r="F87">
        <v>9053</v>
      </c>
      <c r="G87">
        <v>10861</v>
      </c>
      <c r="H87">
        <v>11587</v>
      </c>
      <c r="I87">
        <v>10861</v>
      </c>
      <c r="J87">
        <v>10424938</v>
      </c>
      <c r="K87">
        <v>10188</v>
      </c>
      <c r="L87">
        <v>11113586</v>
      </c>
      <c r="M87">
        <v>11708937</v>
      </c>
    </row>
    <row r="88" spans="1:13" x14ac:dyDescent="0.2">
      <c r="A88">
        <v>101803</v>
      </c>
      <c r="B88">
        <v>28349</v>
      </c>
      <c r="C88">
        <v>9</v>
      </c>
      <c r="D88">
        <v>8321368</v>
      </c>
      <c r="E88">
        <v>9078</v>
      </c>
      <c r="F88">
        <v>9053</v>
      </c>
      <c r="G88">
        <v>9350</v>
      </c>
      <c r="H88">
        <v>11587</v>
      </c>
      <c r="I88">
        <v>9350</v>
      </c>
      <c r="J88">
        <v>7997033</v>
      </c>
      <c r="K88">
        <v>8724</v>
      </c>
      <c r="L88">
        <v>8571009</v>
      </c>
      <c r="M88">
        <v>8399442</v>
      </c>
    </row>
    <row r="89" spans="1:13" x14ac:dyDescent="0.2">
      <c r="A89">
        <v>101804</v>
      </c>
      <c r="B89">
        <v>28349</v>
      </c>
      <c r="C89">
        <v>9</v>
      </c>
      <c r="D89">
        <v>9943547</v>
      </c>
      <c r="E89">
        <v>10994</v>
      </c>
      <c r="F89">
        <v>9053</v>
      </c>
      <c r="G89">
        <v>11324</v>
      </c>
      <c r="H89">
        <v>11587</v>
      </c>
      <c r="I89">
        <v>11324</v>
      </c>
      <c r="J89">
        <v>9719770</v>
      </c>
      <c r="K89">
        <v>10747</v>
      </c>
      <c r="L89">
        <v>10241853</v>
      </c>
      <c r="M89">
        <v>9824521</v>
      </c>
    </row>
    <row r="90" spans="1:13" x14ac:dyDescent="0.2">
      <c r="A90">
        <v>101806</v>
      </c>
      <c r="B90">
        <v>28349</v>
      </c>
      <c r="C90">
        <v>9</v>
      </c>
      <c r="D90">
        <v>13442376</v>
      </c>
      <c r="E90">
        <v>10645</v>
      </c>
      <c r="F90">
        <v>9053</v>
      </c>
      <c r="G90">
        <v>10964</v>
      </c>
      <c r="H90">
        <v>11587</v>
      </c>
      <c r="I90">
        <v>10964</v>
      </c>
      <c r="J90">
        <v>12936786</v>
      </c>
      <c r="K90">
        <v>10244</v>
      </c>
      <c r="L90">
        <v>13845647</v>
      </c>
      <c r="M90">
        <v>14012841</v>
      </c>
    </row>
    <row r="91" spans="1:13" x14ac:dyDescent="0.2">
      <c r="A91">
        <v>101807</v>
      </c>
      <c r="B91">
        <v>28349</v>
      </c>
      <c r="C91">
        <v>9</v>
      </c>
      <c r="D91">
        <v>1174691</v>
      </c>
      <c r="E91">
        <v>9587</v>
      </c>
      <c r="F91">
        <v>9053</v>
      </c>
      <c r="G91">
        <v>9875</v>
      </c>
      <c r="H91">
        <v>11587</v>
      </c>
      <c r="I91">
        <v>9875</v>
      </c>
      <c r="J91">
        <v>1126151</v>
      </c>
      <c r="K91">
        <v>9191</v>
      </c>
      <c r="L91">
        <v>1209932</v>
      </c>
      <c r="M91">
        <v>1211213</v>
      </c>
    </row>
    <row r="92" spans="1:13" x14ac:dyDescent="0.2">
      <c r="A92">
        <v>101810</v>
      </c>
      <c r="B92">
        <v>28349</v>
      </c>
      <c r="C92">
        <v>9</v>
      </c>
      <c r="D92">
        <v>7142120</v>
      </c>
      <c r="E92">
        <v>10224</v>
      </c>
      <c r="F92">
        <v>9053</v>
      </c>
      <c r="G92">
        <v>10531</v>
      </c>
      <c r="H92">
        <v>11587</v>
      </c>
      <c r="I92">
        <v>10531</v>
      </c>
      <c r="J92">
        <v>6870757</v>
      </c>
      <c r="K92">
        <v>9836</v>
      </c>
      <c r="L92">
        <v>7356384</v>
      </c>
      <c r="M92">
        <v>7801077</v>
      </c>
    </row>
    <row r="93" spans="1:13" x14ac:dyDescent="0.2">
      <c r="A93">
        <v>101811</v>
      </c>
      <c r="B93">
        <v>28349</v>
      </c>
      <c r="C93">
        <v>9</v>
      </c>
      <c r="D93">
        <v>3601415</v>
      </c>
      <c r="E93">
        <v>13617</v>
      </c>
      <c r="F93">
        <v>9053</v>
      </c>
      <c r="G93">
        <v>14026</v>
      </c>
      <c r="H93">
        <v>11587</v>
      </c>
      <c r="I93">
        <v>11587</v>
      </c>
      <c r="J93">
        <v>3578289</v>
      </c>
      <c r="K93">
        <v>13530</v>
      </c>
      <c r="L93">
        <v>3578289</v>
      </c>
      <c r="M93">
        <v>3588336</v>
      </c>
    </row>
    <row r="94" spans="1:13" x14ac:dyDescent="0.2">
      <c r="A94">
        <v>101814</v>
      </c>
      <c r="B94">
        <v>28349</v>
      </c>
      <c r="C94">
        <v>9</v>
      </c>
      <c r="D94">
        <v>14510796</v>
      </c>
      <c r="E94">
        <v>10310</v>
      </c>
      <c r="F94">
        <v>9053</v>
      </c>
      <c r="G94">
        <v>10619</v>
      </c>
      <c r="H94">
        <v>11587</v>
      </c>
      <c r="I94">
        <v>10619</v>
      </c>
      <c r="J94">
        <v>14157164</v>
      </c>
      <c r="K94">
        <v>10058</v>
      </c>
      <c r="L94">
        <v>14946120</v>
      </c>
      <c r="M94">
        <v>15612077</v>
      </c>
    </row>
    <row r="95" spans="1:13" x14ac:dyDescent="0.2">
      <c r="A95">
        <v>101815</v>
      </c>
      <c r="B95">
        <v>28349</v>
      </c>
      <c r="C95">
        <v>9</v>
      </c>
      <c r="D95">
        <v>2790391</v>
      </c>
      <c r="E95">
        <v>10387</v>
      </c>
      <c r="F95">
        <v>9053</v>
      </c>
      <c r="G95">
        <v>10698</v>
      </c>
      <c r="H95">
        <v>11587</v>
      </c>
      <c r="I95">
        <v>10698</v>
      </c>
      <c r="J95">
        <v>2703104</v>
      </c>
      <c r="K95">
        <v>10062</v>
      </c>
      <c r="L95">
        <v>2874103</v>
      </c>
      <c r="M95">
        <v>2930141</v>
      </c>
    </row>
    <row r="96" spans="1:13" x14ac:dyDescent="0.2">
      <c r="A96">
        <v>101819</v>
      </c>
      <c r="B96">
        <v>28349</v>
      </c>
      <c r="C96">
        <v>9</v>
      </c>
      <c r="D96">
        <v>4886068</v>
      </c>
      <c r="E96">
        <v>10526</v>
      </c>
      <c r="F96">
        <v>9053</v>
      </c>
      <c r="G96">
        <v>10842</v>
      </c>
      <c r="H96">
        <v>11587</v>
      </c>
      <c r="I96">
        <v>10842</v>
      </c>
      <c r="J96">
        <v>4696005</v>
      </c>
      <c r="K96">
        <v>10117</v>
      </c>
      <c r="L96">
        <v>5032650</v>
      </c>
      <c r="M96">
        <v>5282488</v>
      </c>
    </row>
    <row r="97" spans="1:13" x14ac:dyDescent="0.2">
      <c r="A97">
        <v>101821</v>
      </c>
      <c r="B97">
        <v>28349</v>
      </c>
      <c r="C97">
        <v>9</v>
      </c>
      <c r="D97">
        <v>1830454</v>
      </c>
      <c r="E97">
        <v>11298</v>
      </c>
      <c r="F97">
        <v>9053</v>
      </c>
      <c r="G97">
        <v>11637</v>
      </c>
      <c r="H97">
        <v>11587</v>
      </c>
      <c r="I97">
        <v>11587</v>
      </c>
      <c r="J97">
        <v>1827820</v>
      </c>
      <c r="K97">
        <v>11282</v>
      </c>
      <c r="L97">
        <v>1877304</v>
      </c>
      <c r="M97">
        <v>1783071</v>
      </c>
    </row>
    <row r="98" spans="1:13" x14ac:dyDescent="0.2">
      <c r="A98">
        <v>101828</v>
      </c>
      <c r="B98">
        <v>28349</v>
      </c>
      <c r="C98">
        <v>9</v>
      </c>
      <c r="D98">
        <v>21069189</v>
      </c>
      <c r="E98">
        <v>10270</v>
      </c>
      <c r="F98">
        <v>9053</v>
      </c>
      <c r="G98">
        <v>10578</v>
      </c>
      <c r="H98">
        <v>11587</v>
      </c>
      <c r="I98">
        <v>10578</v>
      </c>
      <c r="J98">
        <v>20396191</v>
      </c>
      <c r="K98">
        <v>9942</v>
      </c>
      <c r="L98">
        <v>21701265</v>
      </c>
      <c r="M98">
        <v>22530795</v>
      </c>
    </row>
    <row r="99" spans="1:13" x14ac:dyDescent="0.2">
      <c r="A99">
        <v>101837</v>
      </c>
      <c r="B99">
        <v>28349</v>
      </c>
      <c r="C99">
        <v>9</v>
      </c>
      <c r="D99">
        <v>3083556</v>
      </c>
      <c r="E99">
        <v>10124</v>
      </c>
      <c r="F99">
        <v>9053</v>
      </c>
      <c r="G99">
        <v>10428</v>
      </c>
      <c r="H99">
        <v>11587</v>
      </c>
      <c r="I99">
        <v>10428</v>
      </c>
      <c r="J99">
        <v>2922642</v>
      </c>
      <c r="K99">
        <v>9596</v>
      </c>
      <c r="L99">
        <v>3176063</v>
      </c>
      <c r="M99">
        <v>3018549</v>
      </c>
    </row>
    <row r="100" spans="1:13" x14ac:dyDescent="0.2">
      <c r="A100">
        <v>101838</v>
      </c>
      <c r="B100">
        <v>28349</v>
      </c>
      <c r="C100">
        <v>9</v>
      </c>
      <c r="D100">
        <v>18808938</v>
      </c>
      <c r="E100">
        <v>10777</v>
      </c>
      <c r="F100">
        <v>9053</v>
      </c>
      <c r="G100">
        <v>11100</v>
      </c>
      <c r="H100">
        <v>11587</v>
      </c>
      <c r="I100">
        <v>11100</v>
      </c>
      <c r="J100">
        <v>17889293</v>
      </c>
      <c r="K100">
        <v>10250</v>
      </c>
      <c r="L100">
        <v>19373206</v>
      </c>
      <c r="M100">
        <v>20156522</v>
      </c>
    </row>
    <row r="101" spans="1:13" x14ac:dyDescent="0.2">
      <c r="A101">
        <v>101840</v>
      </c>
      <c r="B101">
        <v>28349</v>
      </c>
      <c r="C101">
        <v>9</v>
      </c>
      <c r="D101">
        <v>4047996</v>
      </c>
      <c r="E101">
        <v>10241</v>
      </c>
      <c r="F101">
        <v>9053</v>
      </c>
      <c r="G101">
        <v>10548</v>
      </c>
      <c r="H101">
        <v>11587</v>
      </c>
      <c r="I101">
        <v>10548</v>
      </c>
      <c r="J101">
        <v>3909117</v>
      </c>
      <c r="K101">
        <v>9890</v>
      </c>
      <c r="L101">
        <v>4169436</v>
      </c>
      <c r="M101">
        <v>4268150</v>
      </c>
    </row>
    <row r="102" spans="1:13" x14ac:dyDescent="0.2">
      <c r="A102">
        <v>101842</v>
      </c>
      <c r="B102">
        <v>28349</v>
      </c>
      <c r="C102">
        <v>9</v>
      </c>
      <c r="D102">
        <v>585795</v>
      </c>
      <c r="E102">
        <v>11418</v>
      </c>
      <c r="F102">
        <v>9053</v>
      </c>
      <c r="G102">
        <v>11760</v>
      </c>
      <c r="H102">
        <v>11587</v>
      </c>
      <c r="I102">
        <v>11587</v>
      </c>
      <c r="J102">
        <v>554765</v>
      </c>
      <c r="K102">
        <v>10813</v>
      </c>
      <c r="L102">
        <v>594493</v>
      </c>
      <c r="M102">
        <v>527761</v>
      </c>
    </row>
    <row r="103" spans="1:13" x14ac:dyDescent="0.2">
      <c r="A103">
        <v>101845</v>
      </c>
      <c r="B103">
        <v>28349</v>
      </c>
      <c r="C103">
        <v>9</v>
      </c>
      <c r="D103">
        <v>121805189</v>
      </c>
      <c r="E103">
        <v>10573</v>
      </c>
      <c r="F103">
        <v>9053</v>
      </c>
      <c r="G103">
        <v>10890</v>
      </c>
      <c r="H103">
        <v>11587</v>
      </c>
      <c r="I103">
        <v>10890</v>
      </c>
      <c r="J103">
        <v>116598543</v>
      </c>
      <c r="K103">
        <v>10121</v>
      </c>
      <c r="L103">
        <v>125459345</v>
      </c>
      <c r="M103">
        <v>121986101</v>
      </c>
    </row>
    <row r="104" spans="1:13" x14ac:dyDescent="0.2">
      <c r="A104">
        <v>101846</v>
      </c>
      <c r="B104">
        <v>28349</v>
      </c>
      <c r="C104">
        <v>9</v>
      </c>
      <c r="D104">
        <v>34681855</v>
      </c>
      <c r="E104">
        <v>10527</v>
      </c>
      <c r="F104">
        <v>9053</v>
      </c>
      <c r="G104">
        <v>10842</v>
      </c>
      <c r="H104">
        <v>11587</v>
      </c>
      <c r="I104">
        <v>10842</v>
      </c>
      <c r="J104">
        <v>33256768</v>
      </c>
      <c r="K104">
        <v>10094</v>
      </c>
      <c r="L104">
        <v>35722311</v>
      </c>
      <c r="M104">
        <v>35428155</v>
      </c>
    </row>
    <row r="105" spans="1:13" x14ac:dyDescent="0.2">
      <c r="A105">
        <v>101847</v>
      </c>
      <c r="B105">
        <v>28349</v>
      </c>
      <c r="C105">
        <v>9</v>
      </c>
      <c r="D105">
        <v>4498477</v>
      </c>
      <c r="E105">
        <v>9851</v>
      </c>
      <c r="F105">
        <v>9053</v>
      </c>
      <c r="G105">
        <v>10146</v>
      </c>
      <c r="H105">
        <v>11587</v>
      </c>
      <c r="I105">
        <v>10146</v>
      </c>
      <c r="J105">
        <v>4338657</v>
      </c>
      <c r="K105">
        <v>9501</v>
      </c>
      <c r="L105">
        <v>4633431</v>
      </c>
      <c r="M105">
        <v>4552063</v>
      </c>
    </row>
    <row r="106" spans="1:13" x14ac:dyDescent="0.2">
      <c r="A106">
        <v>101849</v>
      </c>
      <c r="B106">
        <v>28349</v>
      </c>
      <c r="C106">
        <v>9</v>
      </c>
      <c r="D106">
        <v>2265535</v>
      </c>
      <c r="E106">
        <v>10006</v>
      </c>
      <c r="F106">
        <v>9053</v>
      </c>
      <c r="G106">
        <v>10307</v>
      </c>
      <c r="H106">
        <v>11587</v>
      </c>
      <c r="I106">
        <v>10307</v>
      </c>
      <c r="J106">
        <v>2184895</v>
      </c>
      <c r="K106">
        <v>9650</v>
      </c>
      <c r="L106">
        <v>2333501</v>
      </c>
      <c r="M106">
        <v>2423007</v>
      </c>
    </row>
    <row r="107" spans="1:13" x14ac:dyDescent="0.2">
      <c r="A107">
        <v>101853</v>
      </c>
      <c r="B107">
        <v>28349</v>
      </c>
      <c r="C107">
        <v>9</v>
      </c>
      <c r="D107">
        <v>13868151</v>
      </c>
      <c r="E107">
        <v>11158</v>
      </c>
      <c r="F107">
        <v>9053</v>
      </c>
      <c r="G107">
        <v>11493</v>
      </c>
      <c r="H107">
        <v>11587</v>
      </c>
      <c r="I107">
        <v>11493</v>
      </c>
      <c r="J107">
        <v>13422573</v>
      </c>
      <c r="K107">
        <v>10799</v>
      </c>
      <c r="L107">
        <v>14284196</v>
      </c>
      <c r="M107">
        <v>14661016</v>
      </c>
    </row>
    <row r="108" spans="1:13" x14ac:dyDescent="0.2">
      <c r="A108">
        <v>101855</v>
      </c>
      <c r="B108">
        <v>28349</v>
      </c>
      <c r="C108">
        <v>9</v>
      </c>
      <c r="D108">
        <v>2315919</v>
      </c>
      <c r="E108">
        <v>10184</v>
      </c>
      <c r="F108">
        <v>9053</v>
      </c>
      <c r="G108">
        <v>10489</v>
      </c>
      <c r="H108">
        <v>11587</v>
      </c>
      <c r="I108">
        <v>10489</v>
      </c>
      <c r="J108">
        <v>2172922</v>
      </c>
      <c r="K108">
        <v>9555</v>
      </c>
      <c r="L108">
        <v>2385397</v>
      </c>
      <c r="M108">
        <v>2394629</v>
      </c>
    </row>
    <row r="109" spans="1:13" x14ac:dyDescent="0.2">
      <c r="A109">
        <v>101856</v>
      </c>
      <c r="B109">
        <v>28349</v>
      </c>
      <c r="C109">
        <v>9</v>
      </c>
      <c r="D109">
        <v>6620088</v>
      </c>
      <c r="E109">
        <v>10272</v>
      </c>
      <c r="F109">
        <v>9053</v>
      </c>
      <c r="G109">
        <v>10581</v>
      </c>
      <c r="H109">
        <v>11587</v>
      </c>
      <c r="I109">
        <v>10581</v>
      </c>
      <c r="J109">
        <v>6394146</v>
      </c>
      <c r="K109">
        <v>9922</v>
      </c>
      <c r="L109">
        <v>6818691</v>
      </c>
      <c r="M109">
        <v>7194515</v>
      </c>
    </row>
    <row r="110" spans="1:13" x14ac:dyDescent="0.2">
      <c r="A110">
        <v>101858</v>
      </c>
      <c r="B110">
        <v>28349</v>
      </c>
      <c r="C110">
        <v>9</v>
      </c>
      <c r="D110">
        <v>52303518</v>
      </c>
      <c r="E110">
        <v>9889</v>
      </c>
      <c r="F110">
        <v>9053</v>
      </c>
      <c r="G110">
        <v>10186</v>
      </c>
      <c r="H110">
        <v>11587</v>
      </c>
      <c r="I110">
        <v>10186</v>
      </c>
      <c r="J110">
        <v>50043030</v>
      </c>
      <c r="K110">
        <v>9462</v>
      </c>
      <c r="L110">
        <v>53872624</v>
      </c>
      <c r="M110">
        <v>53566831</v>
      </c>
    </row>
    <row r="111" spans="1:13" x14ac:dyDescent="0.2">
      <c r="A111">
        <v>101859</v>
      </c>
      <c r="B111">
        <v>28349</v>
      </c>
      <c r="C111">
        <v>9</v>
      </c>
      <c r="D111">
        <v>5147060</v>
      </c>
      <c r="E111">
        <v>10177</v>
      </c>
      <c r="F111">
        <v>9053</v>
      </c>
      <c r="G111">
        <v>10483</v>
      </c>
      <c r="H111">
        <v>11587</v>
      </c>
      <c r="I111">
        <v>10483</v>
      </c>
      <c r="J111">
        <v>5002823</v>
      </c>
      <c r="K111">
        <v>9892</v>
      </c>
      <c r="L111">
        <v>5301472</v>
      </c>
      <c r="M111">
        <v>5533364</v>
      </c>
    </row>
    <row r="112" spans="1:13" x14ac:dyDescent="0.2">
      <c r="A112">
        <v>101861</v>
      </c>
      <c r="B112">
        <v>28349</v>
      </c>
      <c r="C112">
        <v>9</v>
      </c>
      <c r="D112">
        <v>8413767</v>
      </c>
      <c r="E112">
        <v>10834</v>
      </c>
      <c r="F112">
        <v>9053</v>
      </c>
      <c r="G112">
        <v>11159</v>
      </c>
      <c r="H112">
        <v>11587</v>
      </c>
      <c r="I112">
        <v>11159</v>
      </c>
      <c r="J112">
        <v>8071275</v>
      </c>
      <c r="K112">
        <v>10393</v>
      </c>
      <c r="L112">
        <v>8666180</v>
      </c>
      <c r="M112">
        <v>8392365</v>
      </c>
    </row>
    <row r="113" spans="1:13" x14ac:dyDescent="0.2">
      <c r="A113">
        <v>101862</v>
      </c>
      <c r="B113">
        <v>28349</v>
      </c>
      <c r="C113">
        <v>9</v>
      </c>
      <c r="D113">
        <v>36230351</v>
      </c>
      <c r="E113">
        <v>9789</v>
      </c>
      <c r="F113">
        <v>9053</v>
      </c>
      <c r="G113">
        <v>10083</v>
      </c>
      <c r="H113">
        <v>11587</v>
      </c>
      <c r="I113">
        <v>10083</v>
      </c>
      <c r="J113">
        <v>34656086</v>
      </c>
      <c r="K113">
        <v>9364</v>
      </c>
      <c r="L113">
        <v>37317262</v>
      </c>
      <c r="M113">
        <v>36514945</v>
      </c>
    </row>
    <row r="114" spans="1:13" x14ac:dyDescent="0.2">
      <c r="A114">
        <v>101864</v>
      </c>
      <c r="B114">
        <v>28349</v>
      </c>
      <c r="C114">
        <v>9</v>
      </c>
      <c r="D114">
        <v>1917433</v>
      </c>
      <c r="E114">
        <v>10750</v>
      </c>
      <c r="F114">
        <v>9053</v>
      </c>
      <c r="G114">
        <v>11072</v>
      </c>
      <c r="H114">
        <v>11587</v>
      </c>
      <c r="I114">
        <v>11072</v>
      </c>
      <c r="J114">
        <v>1834271</v>
      </c>
      <c r="K114">
        <v>10283</v>
      </c>
      <c r="L114">
        <v>1974956</v>
      </c>
      <c r="M114">
        <v>1860290</v>
      </c>
    </row>
    <row r="115" spans="1:13" x14ac:dyDescent="0.2">
      <c r="A115">
        <v>101868</v>
      </c>
      <c r="B115">
        <v>28349</v>
      </c>
      <c r="C115">
        <v>9</v>
      </c>
      <c r="D115">
        <v>5058564</v>
      </c>
      <c r="E115">
        <v>11447</v>
      </c>
      <c r="F115">
        <v>9053</v>
      </c>
      <c r="G115">
        <v>11791</v>
      </c>
      <c r="H115">
        <v>11587</v>
      </c>
      <c r="I115">
        <v>11587</v>
      </c>
      <c r="J115">
        <v>4911871</v>
      </c>
      <c r="K115">
        <v>11115</v>
      </c>
      <c r="L115">
        <v>5120511</v>
      </c>
      <c r="M115">
        <v>4900654</v>
      </c>
    </row>
    <row r="116" spans="1:13" x14ac:dyDescent="0.2">
      <c r="A116">
        <v>101870</v>
      </c>
      <c r="B116">
        <v>28349</v>
      </c>
      <c r="C116">
        <v>9</v>
      </c>
      <c r="D116">
        <v>7775019</v>
      </c>
      <c r="E116">
        <v>9641</v>
      </c>
      <c r="F116">
        <v>9053</v>
      </c>
      <c r="G116">
        <v>9930</v>
      </c>
      <c r="H116">
        <v>11587</v>
      </c>
      <c r="I116">
        <v>9930</v>
      </c>
      <c r="J116">
        <v>7436732</v>
      </c>
      <c r="K116">
        <v>9221</v>
      </c>
      <c r="L116">
        <v>8008270</v>
      </c>
      <c r="M116">
        <v>8125243</v>
      </c>
    </row>
    <row r="117" spans="1:13" x14ac:dyDescent="0.2">
      <c r="A117">
        <v>101871</v>
      </c>
      <c r="B117">
        <v>28349</v>
      </c>
      <c r="C117">
        <v>9</v>
      </c>
      <c r="D117">
        <v>1481754</v>
      </c>
      <c r="E117">
        <v>11901</v>
      </c>
      <c r="F117">
        <v>9053</v>
      </c>
      <c r="G117">
        <v>12258</v>
      </c>
      <c r="H117">
        <v>11587</v>
      </c>
      <c r="I117">
        <v>11587</v>
      </c>
      <c r="J117">
        <v>1378199</v>
      </c>
      <c r="K117">
        <v>11069</v>
      </c>
      <c r="L117">
        <v>1442728</v>
      </c>
      <c r="M117">
        <v>1403185</v>
      </c>
    </row>
    <row r="118" spans="1:13" x14ac:dyDescent="0.2">
      <c r="A118">
        <v>101872</v>
      </c>
      <c r="B118">
        <v>28349</v>
      </c>
      <c r="C118">
        <v>9</v>
      </c>
      <c r="D118">
        <v>1433340</v>
      </c>
      <c r="E118">
        <v>10301</v>
      </c>
      <c r="F118">
        <v>9053</v>
      </c>
      <c r="G118">
        <v>10610</v>
      </c>
      <c r="H118">
        <v>11587</v>
      </c>
      <c r="I118">
        <v>10610</v>
      </c>
      <c r="J118">
        <v>1220224</v>
      </c>
      <c r="K118">
        <v>8769</v>
      </c>
      <c r="L118">
        <v>1476340</v>
      </c>
      <c r="M118">
        <v>1502868</v>
      </c>
    </row>
    <row r="119" spans="1:13" x14ac:dyDescent="0.2">
      <c r="A119">
        <v>101873</v>
      </c>
      <c r="B119">
        <v>28349</v>
      </c>
      <c r="C119">
        <v>9</v>
      </c>
      <c r="D119">
        <v>2490723</v>
      </c>
      <c r="E119">
        <v>10056</v>
      </c>
      <c r="F119">
        <v>9053</v>
      </c>
      <c r="G119">
        <v>10358</v>
      </c>
      <c r="H119">
        <v>11587</v>
      </c>
      <c r="I119">
        <v>10358</v>
      </c>
      <c r="J119">
        <v>2060089</v>
      </c>
      <c r="K119">
        <v>8317</v>
      </c>
      <c r="L119">
        <v>2565445</v>
      </c>
      <c r="M119">
        <v>2594471</v>
      </c>
    </row>
    <row r="120" spans="1:13" x14ac:dyDescent="0.2">
      <c r="A120">
        <v>101874</v>
      </c>
      <c r="B120">
        <v>28349</v>
      </c>
      <c r="C120">
        <v>9</v>
      </c>
      <c r="D120">
        <v>3604497</v>
      </c>
      <c r="E120">
        <v>9284</v>
      </c>
      <c r="F120">
        <v>9053</v>
      </c>
      <c r="G120">
        <v>9563</v>
      </c>
      <c r="H120">
        <v>11587</v>
      </c>
      <c r="I120">
        <v>9563</v>
      </c>
      <c r="J120">
        <v>3119222</v>
      </c>
      <c r="K120">
        <v>8034</v>
      </c>
      <c r="L120">
        <v>3712632</v>
      </c>
      <c r="M120">
        <v>3565341</v>
      </c>
    </row>
    <row r="121" spans="1:13" x14ac:dyDescent="0.2">
      <c r="A121">
        <v>101875</v>
      </c>
      <c r="B121">
        <v>28349</v>
      </c>
      <c r="C121">
        <v>9</v>
      </c>
      <c r="D121">
        <v>397956</v>
      </c>
      <c r="E121">
        <v>10788</v>
      </c>
      <c r="F121">
        <v>9053</v>
      </c>
      <c r="G121">
        <v>11111</v>
      </c>
      <c r="H121">
        <v>11587</v>
      </c>
      <c r="I121">
        <v>11111</v>
      </c>
      <c r="J121">
        <v>289065</v>
      </c>
      <c r="K121">
        <v>7836</v>
      </c>
      <c r="L121">
        <v>409895</v>
      </c>
      <c r="M121">
        <v>358825</v>
      </c>
    </row>
    <row r="122" spans="1:13" x14ac:dyDescent="0.2">
      <c r="A122">
        <v>101876</v>
      </c>
      <c r="B122">
        <v>28349</v>
      </c>
      <c r="C122">
        <v>9</v>
      </c>
      <c r="D122">
        <v>610075</v>
      </c>
      <c r="E122">
        <v>9919</v>
      </c>
      <c r="F122">
        <v>9053</v>
      </c>
      <c r="G122">
        <v>10217</v>
      </c>
      <c r="H122">
        <v>11587</v>
      </c>
      <c r="I122">
        <v>10217</v>
      </c>
      <c r="J122">
        <v>503595</v>
      </c>
      <c r="K122">
        <v>8188</v>
      </c>
      <c r="L122">
        <v>628377</v>
      </c>
      <c r="M122">
        <v>612556</v>
      </c>
    </row>
    <row r="123" spans="1:13" x14ac:dyDescent="0.2">
      <c r="A123">
        <v>101877</v>
      </c>
      <c r="B123">
        <v>28349</v>
      </c>
      <c r="C123">
        <v>9</v>
      </c>
      <c r="D123">
        <v>0</v>
      </c>
      <c r="F123">
        <v>9053</v>
      </c>
      <c r="H123">
        <v>11587</v>
      </c>
      <c r="I123">
        <v>11587</v>
      </c>
      <c r="J123">
        <v>0</v>
      </c>
      <c r="L123">
        <v>0</v>
      </c>
      <c r="M123">
        <v>0</v>
      </c>
    </row>
    <row r="124" spans="1:13" x14ac:dyDescent="0.2">
      <c r="A124">
        <v>101878</v>
      </c>
      <c r="B124">
        <v>28349</v>
      </c>
      <c r="C124">
        <v>9</v>
      </c>
      <c r="D124">
        <v>0</v>
      </c>
      <c r="F124">
        <v>9053</v>
      </c>
      <c r="H124">
        <v>11587</v>
      </c>
      <c r="I124">
        <v>11587</v>
      </c>
      <c r="J124">
        <v>0</v>
      </c>
      <c r="L124">
        <v>0</v>
      </c>
      <c r="M124">
        <v>0</v>
      </c>
    </row>
    <row r="125" spans="1:13" x14ac:dyDescent="0.2">
      <c r="A125">
        <v>105801</v>
      </c>
      <c r="B125">
        <v>28349</v>
      </c>
      <c r="C125">
        <v>9</v>
      </c>
      <c r="D125">
        <v>1560876</v>
      </c>
      <c r="E125">
        <v>11590</v>
      </c>
      <c r="F125">
        <v>9053</v>
      </c>
      <c r="G125">
        <v>11938</v>
      </c>
      <c r="H125">
        <v>11587</v>
      </c>
      <c r="I125">
        <v>11587</v>
      </c>
      <c r="J125">
        <v>1497845</v>
      </c>
      <c r="K125">
        <v>11122</v>
      </c>
      <c r="L125">
        <v>1560538</v>
      </c>
      <c r="M125">
        <v>1512516</v>
      </c>
    </row>
    <row r="126" spans="1:13" x14ac:dyDescent="0.2">
      <c r="A126">
        <v>105802</v>
      </c>
      <c r="B126">
        <v>28349</v>
      </c>
      <c r="C126">
        <v>9</v>
      </c>
      <c r="D126">
        <v>1946389</v>
      </c>
      <c r="E126">
        <v>10858</v>
      </c>
      <c r="F126">
        <v>9053</v>
      </c>
      <c r="G126">
        <v>11184</v>
      </c>
      <c r="H126">
        <v>11587</v>
      </c>
      <c r="I126">
        <v>11184</v>
      </c>
      <c r="J126">
        <v>1880559</v>
      </c>
      <c r="K126">
        <v>10491</v>
      </c>
      <c r="L126">
        <v>2004781</v>
      </c>
      <c r="M126">
        <v>1904975</v>
      </c>
    </row>
    <row r="127" spans="1:13" x14ac:dyDescent="0.2">
      <c r="A127">
        <v>105803</v>
      </c>
      <c r="B127">
        <v>28349</v>
      </c>
      <c r="C127">
        <v>9</v>
      </c>
      <c r="D127">
        <v>4005212</v>
      </c>
      <c r="E127">
        <v>22440</v>
      </c>
      <c r="F127">
        <v>9053</v>
      </c>
      <c r="G127">
        <v>23113</v>
      </c>
      <c r="H127">
        <v>11587</v>
      </c>
      <c r="I127">
        <v>11587</v>
      </c>
      <c r="J127">
        <v>3923574</v>
      </c>
      <c r="K127">
        <v>21982</v>
      </c>
      <c r="L127">
        <v>3923574</v>
      </c>
      <c r="M127">
        <v>3720181</v>
      </c>
    </row>
    <row r="128" spans="1:13" x14ac:dyDescent="0.2">
      <c r="A128">
        <v>108802</v>
      </c>
      <c r="B128">
        <v>28349</v>
      </c>
      <c r="C128">
        <v>9</v>
      </c>
      <c r="D128">
        <v>10017683</v>
      </c>
      <c r="E128">
        <v>10509</v>
      </c>
      <c r="F128">
        <v>9053</v>
      </c>
      <c r="G128">
        <v>10825</v>
      </c>
      <c r="H128">
        <v>11587</v>
      </c>
      <c r="I128">
        <v>10825</v>
      </c>
      <c r="J128">
        <v>9597453</v>
      </c>
      <c r="K128">
        <v>10069</v>
      </c>
      <c r="L128">
        <v>10318213</v>
      </c>
      <c r="M128">
        <v>9907829</v>
      </c>
    </row>
    <row r="129" spans="1:13" x14ac:dyDescent="0.2">
      <c r="A129">
        <v>108804</v>
      </c>
      <c r="B129">
        <v>28349</v>
      </c>
      <c r="C129">
        <v>9</v>
      </c>
      <c r="D129">
        <v>4466403</v>
      </c>
      <c r="E129">
        <v>10946</v>
      </c>
      <c r="F129">
        <v>9053</v>
      </c>
      <c r="G129">
        <v>11274</v>
      </c>
      <c r="H129">
        <v>11587</v>
      </c>
      <c r="I129">
        <v>11274</v>
      </c>
      <c r="J129">
        <v>4267847</v>
      </c>
      <c r="K129">
        <v>10459</v>
      </c>
      <c r="L129">
        <v>4600395</v>
      </c>
      <c r="M129">
        <v>4655672</v>
      </c>
    </row>
    <row r="130" spans="1:13" x14ac:dyDescent="0.2">
      <c r="A130">
        <v>108807</v>
      </c>
      <c r="B130">
        <v>28349</v>
      </c>
      <c r="C130">
        <v>9</v>
      </c>
      <c r="D130">
        <v>469202974</v>
      </c>
      <c r="E130">
        <v>10212</v>
      </c>
      <c r="F130">
        <v>9053</v>
      </c>
      <c r="G130">
        <v>10519</v>
      </c>
      <c r="H130">
        <v>11587</v>
      </c>
      <c r="I130">
        <v>10519</v>
      </c>
      <c r="J130">
        <v>450977141</v>
      </c>
      <c r="K130">
        <v>9815</v>
      </c>
      <c r="L130">
        <v>483279063</v>
      </c>
      <c r="M130">
        <v>486218409</v>
      </c>
    </row>
    <row r="131" spans="1:13" x14ac:dyDescent="0.2">
      <c r="A131">
        <v>108808</v>
      </c>
      <c r="B131">
        <v>28349</v>
      </c>
      <c r="C131">
        <v>9</v>
      </c>
      <c r="D131">
        <v>41219727</v>
      </c>
      <c r="E131">
        <v>10200</v>
      </c>
      <c r="F131">
        <v>9053</v>
      </c>
      <c r="G131">
        <v>10506</v>
      </c>
      <c r="H131">
        <v>11587</v>
      </c>
      <c r="I131">
        <v>10506</v>
      </c>
      <c r="J131">
        <v>39820904</v>
      </c>
      <c r="K131">
        <v>9854</v>
      </c>
      <c r="L131">
        <v>42456319</v>
      </c>
      <c r="M131">
        <v>41934509</v>
      </c>
    </row>
    <row r="132" spans="1:13" x14ac:dyDescent="0.2">
      <c r="A132">
        <v>108809</v>
      </c>
      <c r="B132">
        <v>28349</v>
      </c>
      <c r="C132">
        <v>9</v>
      </c>
      <c r="D132">
        <v>2849276</v>
      </c>
      <c r="E132">
        <v>10529</v>
      </c>
      <c r="F132">
        <v>9053</v>
      </c>
      <c r="G132">
        <v>10845</v>
      </c>
      <c r="H132">
        <v>11587</v>
      </c>
      <c r="I132">
        <v>10845</v>
      </c>
      <c r="J132">
        <v>2770657</v>
      </c>
      <c r="K132">
        <v>10239</v>
      </c>
      <c r="L132">
        <v>2934754</v>
      </c>
      <c r="M132">
        <v>3031225</v>
      </c>
    </row>
    <row r="133" spans="1:13" x14ac:dyDescent="0.2">
      <c r="A133">
        <v>111801</v>
      </c>
      <c r="B133">
        <v>28349</v>
      </c>
      <c r="C133">
        <v>9</v>
      </c>
      <c r="D133">
        <v>892908</v>
      </c>
      <c r="E133">
        <v>11701</v>
      </c>
      <c r="F133">
        <v>9053</v>
      </c>
      <c r="G133">
        <v>12052</v>
      </c>
      <c r="H133">
        <v>11587</v>
      </c>
      <c r="I133">
        <v>11587</v>
      </c>
      <c r="J133">
        <v>806211</v>
      </c>
      <c r="K133">
        <v>10565</v>
      </c>
      <c r="L133">
        <v>884272</v>
      </c>
      <c r="M133">
        <v>955778</v>
      </c>
    </row>
    <row r="134" spans="1:13" x14ac:dyDescent="0.2">
      <c r="A134">
        <v>123803</v>
      </c>
      <c r="B134">
        <v>28349</v>
      </c>
      <c r="C134">
        <v>9</v>
      </c>
      <c r="D134">
        <v>3902952</v>
      </c>
      <c r="E134">
        <v>10376</v>
      </c>
      <c r="F134">
        <v>9053</v>
      </c>
      <c r="G134">
        <v>10687</v>
      </c>
      <c r="H134">
        <v>11587</v>
      </c>
      <c r="I134">
        <v>10687</v>
      </c>
      <c r="J134">
        <v>3754753</v>
      </c>
      <c r="K134">
        <v>9982</v>
      </c>
      <c r="L134">
        <v>4020041</v>
      </c>
      <c r="M134">
        <v>3970146</v>
      </c>
    </row>
    <row r="135" spans="1:13" x14ac:dyDescent="0.2">
      <c r="A135">
        <v>123805</v>
      </c>
      <c r="B135">
        <v>28349</v>
      </c>
      <c r="C135">
        <v>9</v>
      </c>
      <c r="D135">
        <v>4523815</v>
      </c>
      <c r="E135">
        <v>10497</v>
      </c>
      <c r="F135">
        <v>9053</v>
      </c>
      <c r="G135">
        <v>10812</v>
      </c>
      <c r="H135">
        <v>11587</v>
      </c>
      <c r="I135">
        <v>10812</v>
      </c>
      <c r="J135">
        <v>4392065</v>
      </c>
      <c r="K135">
        <v>10191</v>
      </c>
      <c r="L135">
        <v>4659529</v>
      </c>
      <c r="M135">
        <v>4801305</v>
      </c>
    </row>
    <row r="136" spans="1:13" x14ac:dyDescent="0.2">
      <c r="A136">
        <v>123807</v>
      </c>
      <c r="B136">
        <v>28349</v>
      </c>
      <c r="C136">
        <v>9</v>
      </c>
      <c r="D136">
        <v>16578742</v>
      </c>
      <c r="E136">
        <v>10112</v>
      </c>
      <c r="F136">
        <v>9053</v>
      </c>
      <c r="G136">
        <v>10415</v>
      </c>
      <c r="H136">
        <v>11587</v>
      </c>
      <c r="I136">
        <v>10415</v>
      </c>
      <c r="J136">
        <v>16364101</v>
      </c>
      <c r="K136">
        <v>9981</v>
      </c>
      <c r="L136">
        <v>17076104</v>
      </c>
      <c r="M136">
        <v>17503067</v>
      </c>
    </row>
    <row r="137" spans="1:13" x14ac:dyDescent="0.2">
      <c r="A137">
        <v>130801</v>
      </c>
      <c r="B137">
        <v>28349</v>
      </c>
      <c r="C137">
        <v>9</v>
      </c>
      <c r="D137">
        <v>1509723</v>
      </c>
      <c r="E137">
        <v>16162</v>
      </c>
      <c r="F137">
        <v>9053</v>
      </c>
      <c r="G137">
        <v>16647</v>
      </c>
      <c r="H137">
        <v>11587</v>
      </c>
      <c r="I137">
        <v>11587</v>
      </c>
      <c r="J137">
        <v>1473675</v>
      </c>
      <c r="K137">
        <v>15776</v>
      </c>
      <c r="L137">
        <v>1473675</v>
      </c>
      <c r="M137">
        <v>1432635</v>
      </c>
    </row>
    <row r="138" spans="1:13" x14ac:dyDescent="0.2">
      <c r="A138">
        <v>152802</v>
      </c>
      <c r="B138">
        <v>28349</v>
      </c>
      <c r="C138">
        <v>9</v>
      </c>
      <c r="D138">
        <v>2460317</v>
      </c>
      <c r="E138">
        <v>9911</v>
      </c>
      <c r="F138">
        <v>9053</v>
      </c>
      <c r="G138">
        <v>10208</v>
      </c>
      <c r="H138">
        <v>11587</v>
      </c>
      <c r="I138">
        <v>10208</v>
      </c>
      <c r="J138">
        <v>2368354</v>
      </c>
      <c r="K138">
        <v>9540</v>
      </c>
      <c r="L138">
        <v>2534127</v>
      </c>
      <c r="M138">
        <v>2620278</v>
      </c>
    </row>
    <row r="139" spans="1:13" x14ac:dyDescent="0.2">
      <c r="A139">
        <v>152803</v>
      </c>
      <c r="B139">
        <v>28349</v>
      </c>
      <c r="C139">
        <v>9</v>
      </c>
      <c r="D139">
        <v>2036637</v>
      </c>
      <c r="E139">
        <v>11951</v>
      </c>
      <c r="F139">
        <v>9053</v>
      </c>
      <c r="G139">
        <v>12309</v>
      </c>
      <c r="H139">
        <v>11587</v>
      </c>
      <c r="I139">
        <v>11587</v>
      </c>
      <c r="J139">
        <v>1916673</v>
      </c>
      <c r="K139">
        <v>11247</v>
      </c>
      <c r="L139">
        <v>1974754</v>
      </c>
      <c r="M139">
        <v>1939249</v>
      </c>
    </row>
    <row r="140" spans="1:13" x14ac:dyDescent="0.2">
      <c r="A140">
        <v>152806</v>
      </c>
      <c r="B140">
        <v>28349</v>
      </c>
      <c r="C140">
        <v>9</v>
      </c>
      <c r="D140">
        <v>725701</v>
      </c>
      <c r="E140">
        <v>10685</v>
      </c>
      <c r="F140">
        <v>9053</v>
      </c>
      <c r="G140">
        <v>11005</v>
      </c>
      <c r="H140">
        <v>11587</v>
      </c>
      <c r="I140">
        <v>11005</v>
      </c>
      <c r="J140">
        <v>638813</v>
      </c>
      <c r="K140">
        <v>9405</v>
      </c>
      <c r="L140">
        <v>747472</v>
      </c>
      <c r="M140">
        <v>734385</v>
      </c>
    </row>
    <row r="141" spans="1:13" x14ac:dyDescent="0.2">
      <c r="A141">
        <v>161801</v>
      </c>
      <c r="B141">
        <v>28349</v>
      </c>
      <c r="C141">
        <v>9</v>
      </c>
      <c r="D141">
        <v>2144282</v>
      </c>
      <c r="E141">
        <v>10108</v>
      </c>
      <c r="F141">
        <v>9053</v>
      </c>
      <c r="G141">
        <v>10411</v>
      </c>
      <c r="H141">
        <v>11587</v>
      </c>
      <c r="I141">
        <v>10411</v>
      </c>
      <c r="J141">
        <v>2079788</v>
      </c>
      <c r="K141">
        <v>9804</v>
      </c>
      <c r="L141">
        <v>2208610</v>
      </c>
      <c r="M141">
        <v>2361970</v>
      </c>
    </row>
    <row r="142" spans="1:13" x14ac:dyDescent="0.2">
      <c r="A142">
        <v>161802</v>
      </c>
      <c r="B142">
        <v>28349</v>
      </c>
      <c r="C142">
        <v>9</v>
      </c>
      <c r="D142">
        <v>7952317</v>
      </c>
      <c r="E142">
        <v>10511</v>
      </c>
      <c r="F142">
        <v>9053</v>
      </c>
      <c r="G142">
        <v>10827</v>
      </c>
      <c r="H142">
        <v>11587</v>
      </c>
      <c r="I142">
        <v>10827</v>
      </c>
      <c r="J142">
        <v>7603904</v>
      </c>
      <c r="K142">
        <v>10051</v>
      </c>
      <c r="L142">
        <v>8190887</v>
      </c>
      <c r="M142">
        <v>8216978</v>
      </c>
    </row>
    <row r="143" spans="1:13" x14ac:dyDescent="0.2">
      <c r="A143">
        <v>161807</v>
      </c>
      <c r="B143">
        <v>28349</v>
      </c>
      <c r="C143">
        <v>9</v>
      </c>
      <c r="D143">
        <v>93422724</v>
      </c>
      <c r="E143">
        <v>10203</v>
      </c>
      <c r="F143">
        <v>9053</v>
      </c>
      <c r="G143">
        <v>10509</v>
      </c>
      <c r="H143">
        <v>11587</v>
      </c>
      <c r="I143">
        <v>10509</v>
      </c>
      <c r="J143">
        <v>89565893</v>
      </c>
      <c r="K143">
        <v>9782</v>
      </c>
      <c r="L143">
        <v>96225406</v>
      </c>
      <c r="M143">
        <v>94264068</v>
      </c>
    </row>
    <row r="144" spans="1:13" x14ac:dyDescent="0.2">
      <c r="A144">
        <v>165802</v>
      </c>
      <c r="B144">
        <v>28349</v>
      </c>
      <c r="C144">
        <v>9</v>
      </c>
      <c r="D144">
        <v>3277422</v>
      </c>
      <c r="E144">
        <v>9008</v>
      </c>
      <c r="F144">
        <v>9053</v>
      </c>
      <c r="G144">
        <v>9278</v>
      </c>
      <c r="H144">
        <v>11587</v>
      </c>
      <c r="I144">
        <v>9278</v>
      </c>
      <c r="J144">
        <v>3173165</v>
      </c>
      <c r="K144">
        <v>8722</v>
      </c>
      <c r="L144">
        <v>3375745</v>
      </c>
      <c r="M144">
        <v>3314427</v>
      </c>
    </row>
    <row r="145" spans="1:13" x14ac:dyDescent="0.2">
      <c r="A145">
        <v>170801</v>
      </c>
      <c r="B145">
        <v>28349</v>
      </c>
      <c r="C145">
        <v>9</v>
      </c>
      <c r="D145">
        <v>4683695</v>
      </c>
      <c r="E145">
        <v>10566</v>
      </c>
      <c r="F145">
        <v>9053</v>
      </c>
      <c r="G145">
        <v>10883</v>
      </c>
      <c r="H145">
        <v>11587</v>
      </c>
      <c r="I145">
        <v>10883</v>
      </c>
      <c r="J145">
        <v>4523316</v>
      </c>
      <c r="K145">
        <v>10204</v>
      </c>
      <c r="L145">
        <v>4824206</v>
      </c>
      <c r="M145">
        <v>5034188</v>
      </c>
    </row>
    <row r="146" spans="1:13" x14ac:dyDescent="0.2">
      <c r="A146">
        <v>174801</v>
      </c>
      <c r="B146">
        <v>28349</v>
      </c>
      <c r="C146">
        <v>9</v>
      </c>
      <c r="D146">
        <v>2085389</v>
      </c>
      <c r="E146">
        <v>8360</v>
      </c>
      <c r="F146">
        <v>9053</v>
      </c>
      <c r="G146">
        <v>8611</v>
      </c>
      <c r="H146">
        <v>11587</v>
      </c>
      <c r="I146">
        <v>8611</v>
      </c>
      <c r="J146">
        <v>2001328</v>
      </c>
      <c r="K146">
        <v>8023</v>
      </c>
      <c r="L146">
        <v>2147951</v>
      </c>
      <c r="M146">
        <v>2120765</v>
      </c>
    </row>
    <row r="147" spans="1:13" x14ac:dyDescent="0.2">
      <c r="A147">
        <v>178801</v>
      </c>
      <c r="B147">
        <v>28349</v>
      </c>
      <c r="C147">
        <v>9</v>
      </c>
      <c r="D147">
        <v>2121727</v>
      </c>
      <c r="E147">
        <v>10365</v>
      </c>
      <c r="F147">
        <v>9053</v>
      </c>
      <c r="G147">
        <v>10676</v>
      </c>
      <c r="H147">
        <v>11587</v>
      </c>
      <c r="I147">
        <v>10676</v>
      </c>
      <c r="J147">
        <v>2025000</v>
      </c>
      <c r="K147">
        <v>9892</v>
      </c>
      <c r="L147">
        <v>2185379</v>
      </c>
      <c r="M147">
        <v>2199106</v>
      </c>
    </row>
    <row r="148" spans="1:13" x14ac:dyDescent="0.2">
      <c r="A148">
        <v>178807</v>
      </c>
      <c r="B148">
        <v>28349</v>
      </c>
      <c r="C148">
        <v>9</v>
      </c>
      <c r="D148">
        <v>1154201</v>
      </c>
      <c r="E148">
        <v>8926</v>
      </c>
      <c r="F148">
        <v>9053</v>
      </c>
      <c r="G148">
        <v>9193</v>
      </c>
      <c r="H148">
        <v>11587</v>
      </c>
      <c r="I148">
        <v>9193</v>
      </c>
      <c r="J148">
        <v>1096096</v>
      </c>
      <c r="K148">
        <v>8476</v>
      </c>
      <c r="L148">
        <v>1188827</v>
      </c>
      <c r="M148">
        <v>1153571</v>
      </c>
    </row>
    <row r="149" spans="1:13" x14ac:dyDescent="0.2">
      <c r="A149">
        <v>178808</v>
      </c>
      <c r="B149">
        <v>28349</v>
      </c>
      <c r="C149">
        <v>9</v>
      </c>
      <c r="D149">
        <v>4053063</v>
      </c>
      <c r="E149">
        <v>8478</v>
      </c>
      <c r="F149">
        <v>9053</v>
      </c>
      <c r="G149">
        <v>8732</v>
      </c>
      <c r="H149">
        <v>11587</v>
      </c>
      <c r="I149">
        <v>8732</v>
      </c>
      <c r="J149">
        <v>3888206</v>
      </c>
      <c r="K149">
        <v>8133</v>
      </c>
      <c r="L149">
        <v>4174655</v>
      </c>
      <c r="M149">
        <v>4083303</v>
      </c>
    </row>
    <row r="150" spans="1:13" x14ac:dyDescent="0.2">
      <c r="A150">
        <v>183801</v>
      </c>
      <c r="B150">
        <v>28349</v>
      </c>
      <c r="C150">
        <v>9</v>
      </c>
      <c r="D150">
        <v>1548575</v>
      </c>
      <c r="E150">
        <v>10005</v>
      </c>
      <c r="F150">
        <v>9053</v>
      </c>
      <c r="G150">
        <v>10305</v>
      </c>
      <c r="H150">
        <v>11587</v>
      </c>
      <c r="I150">
        <v>10305</v>
      </c>
      <c r="J150">
        <v>1539434</v>
      </c>
      <c r="K150">
        <v>9946</v>
      </c>
      <c r="L150">
        <v>1595032</v>
      </c>
      <c r="M150">
        <v>1510376</v>
      </c>
    </row>
    <row r="151" spans="1:13" x14ac:dyDescent="0.2">
      <c r="A151">
        <v>184801</v>
      </c>
      <c r="B151">
        <v>28349</v>
      </c>
      <c r="C151">
        <v>9</v>
      </c>
      <c r="D151">
        <v>1419121</v>
      </c>
      <c r="E151">
        <v>10871</v>
      </c>
      <c r="F151">
        <v>9053</v>
      </c>
      <c r="G151">
        <v>11197</v>
      </c>
      <c r="H151">
        <v>11587</v>
      </c>
      <c r="I151">
        <v>11197</v>
      </c>
      <c r="J151">
        <v>1321131</v>
      </c>
      <c r="K151">
        <v>10121</v>
      </c>
      <c r="L151">
        <v>1461695</v>
      </c>
      <c r="M151">
        <v>1307738</v>
      </c>
    </row>
    <row r="152" spans="1:13" x14ac:dyDescent="0.2">
      <c r="A152">
        <v>193801</v>
      </c>
      <c r="B152">
        <v>28349</v>
      </c>
      <c r="C152">
        <v>9</v>
      </c>
      <c r="D152">
        <v>3552743</v>
      </c>
      <c r="E152">
        <v>17918</v>
      </c>
      <c r="F152">
        <v>9053</v>
      </c>
      <c r="G152">
        <v>18456</v>
      </c>
      <c r="H152">
        <v>11587</v>
      </c>
      <c r="I152">
        <v>11587</v>
      </c>
      <c r="J152">
        <v>3448332</v>
      </c>
      <c r="K152">
        <v>17391</v>
      </c>
      <c r="L152">
        <v>3448332</v>
      </c>
      <c r="M152">
        <v>3384378</v>
      </c>
    </row>
    <row r="153" spans="1:13" x14ac:dyDescent="0.2">
      <c r="A153">
        <v>212801</v>
      </c>
      <c r="B153">
        <v>28349</v>
      </c>
      <c r="C153">
        <v>9</v>
      </c>
      <c r="D153">
        <v>18535593</v>
      </c>
      <c r="E153">
        <v>9826</v>
      </c>
      <c r="F153">
        <v>9053</v>
      </c>
      <c r="G153">
        <v>10121</v>
      </c>
      <c r="H153">
        <v>11587</v>
      </c>
      <c r="I153">
        <v>10121</v>
      </c>
      <c r="J153">
        <v>17805601</v>
      </c>
      <c r="K153">
        <v>9439</v>
      </c>
      <c r="L153">
        <v>19091661</v>
      </c>
      <c r="M153">
        <v>18332500</v>
      </c>
    </row>
    <row r="154" spans="1:13" x14ac:dyDescent="0.2">
      <c r="A154">
        <v>212804</v>
      </c>
      <c r="B154">
        <v>28349</v>
      </c>
      <c r="C154">
        <v>9</v>
      </c>
      <c r="D154">
        <v>7343723</v>
      </c>
      <c r="E154">
        <v>9223</v>
      </c>
      <c r="F154">
        <v>9053</v>
      </c>
      <c r="G154">
        <v>9499</v>
      </c>
      <c r="H154">
        <v>11587</v>
      </c>
      <c r="I154">
        <v>9499</v>
      </c>
      <c r="J154">
        <v>6969171</v>
      </c>
      <c r="K154">
        <v>8752</v>
      </c>
      <c r="L154">
        <v>7564035</v>
      </c>
      <c r="M154">
        <v>7293000</v>
      </c>
    </row>
    <row r="155" spans="1:13" x14ac:dyDescent="0.2">
      <c r="A155">
        <v>213801</v>
      </c>
      <c r="B155">
        <v>28349</v>
      </c>
      <c r="C155">
        <v>9</v>
      </c>
      <c r="D155">
        <v>2367329</v>
      </c>
      <c r="E155">
        <v>12086</v>
      </c>
      <c r="F155">
        <v>9053</v>
      </c>
      <c r="G155">
        <v>12448</v>
      </c>
      <c r="H155">
        <v>11587</v>
      </c>
      <c r="I155">
        <v>11587</v>
      </c>
      <c r="J155">
        <v>2202062</v>
      </c>
      <c r="K155">
        <v>11242</v>
      </c>
      <c r="L155">
        <v>2269712</v>
      </c>
      <c r="M155">
        <v>2225464</v>
      </c>
    </row>
    <row r="156" spans="1:13" x14ac:dyDescent="0.2">
      <c r="A156">
        <v>220801</v>
      </c>
      <c r="B156">
        <v>28349</v>
      </c>
      <c r="C156">
        <v>9</v>
      </c>
      <c r="D156">
        <v>3091214</v>
      </c>
      <c r="E156">
        <v>8311</v>
      </c>
      <c r="F156">
        <v>9053</v>
      </c>
      <c r="G156">
        <v>8560</v>
      </c>
      <c r="H156">
        <v>11587</v>
      </c>
      <c r="I156">
        <v>8560</v>
      </c>
      <c r="J156">
        <v>2984907</v>
      </c>
      <c r="K156">
        <v>8025</v>
      </c>
      <c r="L156">
        <v>3183950</v>
      </c>
      <c r="M156">
        <v>3291408</v>
      </c>
    </row>
    <row r="157" spans="1:13" x14ac:dyDescent="0.2">
      <c r="A157">
        <v>220802</v>
      </c>
      <c r="B157">
        <v>28349</v>
      </c>
      <c r="C157">
        <v>9</v>
      </c>
      <c r="D157">
        <v>12910861</v>
      </c>
      <c r="E157">
        <v>8528</v>
      </c>
      <c r="F157">
        <v>9053</v>
      </c>
      <c r="G157">
        <v>8784</v>
      </c>
      <c r="H157">
        <v>11587</v>
      </c>
      <c r="I157">
        <v>8784</v>
      </c>
      <c r="J157">
        <v>12423802</v>
      </c>
      <c r="K157">
        <v>8206</v>
      </c>
      <c r="L157">
        <v>13298187</v>
      </c>
      <c r="M157">
        <v>13159049</v>
      </c>
    </row>
    <row r="158" spans="1:13" x14ac:dyDescent="0.2">
      <c r="A158">
        <v>220809</v>
      </c>
      <c r="B158">
        <v>28349</v>
      </c>
      <c r="C158">
        <v>9</v>
      </c>
      <c r="D158">
        <v>4201554</v>
      </c>
      <c r="E158">
        <v>8348</v>
      </c>
      <c r="F158">
        <v>9053</v>
      </c>
      <c r="G158">
        <v>8599</v>
      </c>
      <c r="H158">
        <v>11587</v>
      </c>
      <c r="I158">
        <v>8599</v>
      </c>
      <c r="J158">
        <v>4090291</v>
      </c>
      <c r="K158">
        <v>8127</v>
      </c>
      <c r="L158">
        <v>4327601</v>
      </c>
      <c r="M158">
        <v>4412353</v>
      </c>
    </row>
    <row r="159" spans="1:13" x14ac:dyDescent="0.2">
      <c r="A159">
        <v>220810</v>
      </c>
      <c r="B159">
        <v>28349</v>
      </c>
      <c r="C159">
        <v>9</v>
      </c>
      <c r="D159">
        <v>7286630</v>
      </c>
      <c r="E159">
        <v>8373</v>
      </c>
      <c r="F159">
        <v>9053</v>
      </c>
      <c r="G159">
        <v>8624</v>
      </c>
      <c r="H159">
        <v>11587</v>
      </c>
      <c r="I159">
        <v>8624</v>
      </c>
      <c r="J159">
        <v>6994824</v>
      </c>
      <c r="K159">
        <v>8038</v>
      </c>
      <c r="L159">
        <v>7505229</v>
      </c>
      <c r="M159">
        <v>7422366</v>
      </c>
    </row>
    <row r="160" spans="1:13" x14ac:dyDescent="0.2">
      <c r="A160">
        <v>220811</v>
      </c>
      <c r="B160">
        <v>28349</v>
      </c>
      <c r="C160">
        <v>9</v>
      </c>
      <c r="D160">
        <v>2165988</v>
      </c>
      <c r="E160">
        <v>10510</v>
      </c>
      <c r="F160">
        <v>9053</v>
      </c>
      <c r="G160">
        <v>10825</v>
      </c>
      <c r="H160">
        <v>11587</v>
      </c>
      <c r="I160">
        <v>10825</v>
      </c>
      <c r="J160">
        <v>2090546</v>
      </c>
      <c r="K160">
        <v>10144</v>
      </c>
      <c r="L160">
        <v>2230968</v>
      </c>
      <c r="M160">
        <v>2236628</v>
      </c>
    </row>
    <row r="161" spans="1:13" x14ac:dyDescent="0.2">
      <c r="A161">
        <v>220814</v>
      </c>
      <c r="B161">
        <v>28349</v>
      </c>
      <c r="C161">
        <v>9</v>
      </c>
      <c r="D161">
        <v>2710639</v>
      </c>
      <c r="E161">
        <v>8791</v>
      </c>
      <c r="F161">
        <v>9053</v>
      </c>
      <c r="G161">
        <v>9054</v>
      </c>
      <c r="H161">
        <v>11587</v>
      </c>
      <c r="I161">
        <v>9054</v>
      </c>
      <c r="J161">
        <v>2540133</v>
      </c>
      <c r="K161">
        <v>8238</v>
      </c>
      <c r="L161">
        <v>2791958</v>
      </c>
      <c r="M161">
        <v>2755512</v>
      </c>
    </row>
    <row r="162" spans="1:13" x14ac:dyDescent="0.2">
      <c r="A162">
        <v>220815</v>
      </c>
      <c r="B162">
        <v>28349</v>
      </c>
      <c r="C162">
        <v>9</v>
      </c>
      <c r="D162">
        <v>6382655</v>
      </c>
      <c r="E162">
        <v>9229</v>
      </c>
      <c r="F162">
        <v>9053</v>
      </c>
      <c r="G162">
        <v>9506</v>
      </c>
      <c r="H162">
        <v>11587</v>
      </c>
      <c r="I162">
        <v>9506</v>
      </c>
      <c r="J162">
        <v>6382655</v>
      </c>
      <c r="K162">
        <v>9229</v>
      </c>
      <c r="L162">
        <v>6574135</v>
      </c>
      <c r="M162">
        <v>6767908</v>
      </c>
    </row>
    <row r="163" spans="1:13" x14ac:dyDescent="0.2">
      <c r="A163">
        <v>220817</v>
      </c>
      <c r="B163">
        <v>28349</v>
      </c>
      <c r="C163">
        <v>9</v>
      </c>
      <c r="D163">
        <v>28075065</v>
      </c>
      <c r="E163">
        <v>9479</v>
      </c>
      <c r="F163">
        <v>9053</v>
      </c>
      <c r="G163">
        <v>9763</v>
      </c>
      <c r="H163">
        <v>11587</v>
      </c>
      <c r="I163">
        <v>9763</v>
      </c>
      <c r="J163">
        <v>27112037</v>
      </c>
      <c r="K163">
        <v>9153</v>
      </c>
      <c r="L163">
        <v>28917317</v>
      </c>
      <c r="M163">
        <v>28360599</v>
      </c>
    </row>
    <row r="164" spans="1:13" x14ac:dyDescent="0.2">
      <c r="A164">
        <v>220819</v>
      </c>
      <c r="B164">
        <v>28349</v>
      </c>
      <c r="C164">
        <v>9</v>
      </c>
      <c r="D164">
        <v>14621525</v>
      </c>
      <c r="E164">
        <v>9231</v>
      </c>
      <c r="F164">
        <v>9053</v>
      </c>
      <c r="G164">
        <v>9508</v>
      </c>
      <c r="H164">
        <v>11587</v>
      </c>
      <c r="I164">
        <v>9508</v>
      </c>
      <c r="J164">
        <v>13781855</v>
      </c>
      <c r="K164">
        <v>8701</v>
      </c>
      <c r="L164">
        <v>15060171</v>
      </c>
      <c r="M164">
        <v>14759814</v>
      </c>
    </row>
    <row r="165" spans="1:13" x14ac:dyDescent="0.2">
      <c r="A165">
        <v>221801</v>
      </c>
      <c r="B165">
        <v>28349</v>
      </c>
      <c r="C165">
        <v>9</v>
      </c>
      <c r="D165">
        <v>111539409</v>
      </c>
      <c r="E165">
        <v>9124</v>
      </c>
      <c r="F165">
        <v>9053</v>
      </c>
      <c r="G165">
        <v>9398</v>
      </c>
      <c r="H165">
        <v>11587</v>
      </c>
      <c r="I165">
        <v>9398</v>
      </c>
      <c r="J165">
        <v>107167868</v>
      </c>
      <c r="K165">
        <v>8767</v>
      </c>
      <c r="L165">
        <v>114885591</v>
      </c>
      <c r="M165">
        <v>114281215</v>
      </c>
    </row>
    <row r="166" spans="1:13" x14ac:dyDescent="0.2">
      <c r="A166">
        <v>226801</v>
      </c>
      <c r="B166">
        <v>28349</v>
      </c>
      <c r="C166">
        <v>9</v>
      </c>
      <c r="D166">
        <v>26669317</v>
      </c>
      <c r="E166">
        <v>9580</v>
      </c>
      <c r="F166">
        <v>9053</v>
      </c>
      <c r="G166">
        <v>9868</v>
      </c>
      <c r="H166">
        <v>11587</v>
      </c>
      <c r="I166">
        <v>9868</v>
      </c>
      <c r="J166">
        <v>25493984</v>
      </c>
      <c r="K166">
        <v>9158</v>
      </c>
      <c r="L166">
        <v>27469397</v>
      </c>
      <c r="M166">
        <v>27016280</v>
      </c>
    </row>
    <row r="167" spans="1:13" x14ac:dyDescent="0.2">
      <c r="A167">
        <v>227803</v>
      </c>
      <c r="B167">
        <v>28349</v>
      </c>
      <c r="C167">
        <v>9</v>
      </c>
      <c r="D167">
        <v>18264909</v>
      </c>
      <c r="E167">
        <v>10279</v>
      </c>
      <c r="F167">
        <v>9053</v>
      </c>
      <c r="G167">
        <v>10587</v>
      </c>
      <c r="H167">
        <v>11587</v>
      </c>
      <c r="I167">
        <v>10587</v>
      </c>
      <c r="J167">
        <v>17586934</v>
      </c>
      <c r="K167">
        <v>9897</v>
      </c>
      <c r="L167">
        <v>18812856</v>
      </c>
      <c r="M167">
        <v>18912350</v>
      </c>
    </row>
    <row r="168" spans="1:13" x14ac:dyDescent="0.2">
      <c r="A168">
        <v>227804</v>
      </c>
      <c r="B168">
        <v>28349</v>
      </c>
      <c r="C168">
        <v>9</v>
      </c>
      <c r="D168">
        <v>9315980</v>
      </c>
      <c r="E168">
        <v>9518</v>
      </c>
      <c r="F168">
        <v>9053</v>
      </c>
      <c r="G168">
        <v>9803</v>
      </c>
      <c r="H168">
        <v>11587</v>
      </c>
      <c r="I168">
        <v>9803</v>
      </c>
      <c r="J168">
        <v>8935678</v>
      </c>
      <c r="K168">
        <v>9129</v>
      </c>
      <c r="L168">
        <v>9595459</v>
      </c>
      <c r="M168">
        <v>9425049</v>
      </c>
    </row>
    <row r="169" spans="1:13" x14ac:dyDescent="0.2">
      <c r="A169">
        <v>227805</v>
      </c>
      <c r="B169">
        <v>28349</v>
      </c>
      <c r="C169">
        <v>9</v>
      </c>
      <c r="D169">
        <v>3396007</v>
      </c>
      <c r="E169">
        <v>10060</v>
      </c>
      <c r="F169">
        <v>9053</v>
      </c>
      <c r="G169">
        <v>10362</v>
      </c>
      <c r="H169">
        <v>11587</v>
      </c>
      <c r="I169">
        <v>10362</v>
      </c>
      <c r="J169">
        <v>3302887</v>
      </c>
      <c r="K169">
        <v>9784</v>
      </c>
      <c r="L169">
        <v>3497887</v>
      </c>
      <c r="M169">
        <v>3562844</v>
      </c>
    </row>
    <row r="170" spans="1:13" x14ac:dyDescent="0.2">
      <c r="A170">
        <v>227806</v>
      </c>
      <c r="B170">
        <v>28349</v>
      </c>
      <c r="C170">
        <v>9</v>
      </c>
      <c r="D170">
        <v>10037694</v>
      </c>
      <c r="E170">
        <v>17794</v>
      </c>
      <c r="F170">
        <v>9053</v>
      </c>
      <c r="G170">
        <v>18328</v>
      </c>
      <c r="H170">
        <v>11587</v>
      </c>
      <c r="I170">
        <v>11587</v>
      </c>
      <c r="J170">
        <v>9689344</v>
      </c>
      <c r="K170">
        <v>17177</v>
      </c>
      <c r="L170">
        <v>9689344</v>
      </c>
      <c r="M170">
        <v>8984908</v>
      </c>
    </row>
    <row r="171" spans="1:13" x14ac:dyDescent="0.2">
      <c r="A171">
        <v>227814</v>
      </c>
      <c r="B171">
        <v>28349</v>
      </c>
      <c r="C171">
        <v>9</v>
      </c>
      <c r="D171">
        <v>2877013</v>
      </c>
      <c r="E171">
        <v>8268</v>
      </c>
      <c r="F171">
        <v>9053</v>
      </c>
      <c r="G171">
        <v>8516</v>
      </c>
      <c r="H171">
        <v>11587</v>
      </c>
      <c r="I171">
        <v>8516</v>
      </c>
      <c r="J171">
        <v>2753858</v>
      </c>
      <c r="K171">
        <v>7914</v>
      </c>
      <c r="L171">
        <v>2963323</v>
      </c>
      <c r="M171">
        <v>2900577</v>
      </c>
    </row>
    <row r="172" spans="1:13" x14ac:dyDescent="0.2">
      <c r="A172">
        <v>227816</v>
      </c>
      <c r="B172">
        <v>28349</v>
      </c>
      <c r="C172">
        <v>9</v>
      </c>
      <c r="D172">
        <v>39664404</v>
      </c>
      <c r="E172">
        <v>10171</v>
      </c>
      <c r="F172">
        <v>9053</v>
      </c>
      <c r="G172">
        <v>10476</v>
      </c>
      <c r="H172">
        <v>11587</v>
      </c>
      <c r="I172">
        <v>10476</v>
      </c>
      <c r="J172">
        <v>38264198</v>
      </c>
      <c r="K172">
        <v>9812</v>
      </c>
      <c r="L172">
        <v>40854336</v>
      </c>
      <c r="M172">
        <v>40440183</v>
      </c>
    </row>
    <row r="173" spans="1:13" x14ac:dyDescent="0.2">
      <c r="A173">
        <v>227817</v>
      </c>
      <c r="B173">
        <v>28349</v>
      </c>
      <c r="C173">
        <v>9</v>
      </c>
      <c r="D173">
        <v>4865490</v>
      </c>
      <c r="E173">
        <v>10806</v>
      </c>
      <c r="F173">
        <v>9053</v>
      </c>
      <c r="G173">
        <v>11130</v>
      </c>
      <c r="H173">
        <v>11587</v>
      </c>
      <c r="I173">
        <v>11130</v>
      </c>
      <c r="J173">
        <v>4767312</v>
      </c>
      <c r="K173">
        <v>10588</v>
      </c>
      <c r="L173">
        <v>5011455</v>
      </c>
      <c r="M173">
        <v>5016409</v>
      </c>
    </row>
    <row r="174" spans="1:13" x14ac:dyDescent="0.2">
      <c r="A174">
        <v>227819</v>
      </c>
      <c r="B174">
        <v>28349</v>
      </c>
      <c r="C174">
        <v>9</v>
      </c>
      <c r="D174">
        <v>2639510</v>
      </c>
      <c r="E174">
        <v>10078</v>
      </c>
      <c r="F174">
        <v>9053</v>
      </c>
      <c r="G174">
        <v>10380</v>
      </c>
      <c r="H174">
        <v>11587</v>
      </c>
      <c r="I174">
        <v>10380</v>
      </c>
      <c r="J174">
        <v>2553134</v>
      </c>
      <c r="K174">
        <v>9748</v>
      </c>
      <c r="L174">
        <v>2718695</v>
      </c>
      <c r="M174">
        <v>2725774</v>
      </c>
    </row>
    <row r="175" spans="1:13" x14ac:dyDescent="0.2">
      <c r="A175">
        <v>227820</v>
      </c>
      <c r="B175">
        <v>28349</v>
      </c>
      <c r="C175">
        <v>9</v>
      </c>
      <c r="D175">
        <v>271918242</v>
      </c>
      <c r="E175">
        <v>10407</v>
      </c>
      <c r="F175">
        <v>9053</v>
      </c>
      <c r="G175">
        <v>10719</v>
      </c>
      <c r="H175">
        <v>11587</v>
      </c>
      <c r="I175">
        <v>10719</v>
      </c>
      <c r="J175">
        <v>263442029</v>
      </c>
      <c r="K175">
        <v>10082</v>
      </c>
      <c r="L175">
        <v>280075789</v>
      </c>
      <c r="M175">
        <v>277256967</v>
      </c>
    </row>
    <row r="176" spans="1:13" x14ac:dyDescent="0.2">
      <c r="A176">
        <v>227821</v>
      </c>
      <c r="B176">
        <v>28349</v>
      </c>
      <c r="C176">
        <v>9</v>
      </c>
      <c r="D176">
        <v>3880248</v>
      </c>
      <c r="E176">
        <v>9019</v>
      </c>
      <c r="F176">
        <v>9053</v>
      </c>
      <c r="G176">
        <v>9290</v>
      </c>
      <c r="H176">
        <v>11587</v>
      </c>
      <c r="I176">
        <v>9290</v>
      </c>
      <c r="J176">
        <v>3746246</v>
      </c>
      <c r="K176">
        <v>8708</v>
      </c>
      <c r="L176">
        <v>3996655</v>
      </c>
      <c r="M176">
        <v>3939124</v>
      </c>
    </row>
    <row r="177" spans="1:13" x14ac:dyDescent="0.2">
      <c r="A177">
        <v>227824</v>
      </c>
      <c r="B177">
        <v>28349</v>
      </c>
      <c r="C177">
        <v>9</v>
      </c>
      <c r="D177">
        <v>9028147</v>
      </c>
      <c r="E177">
        <v>10186</v>
      </c>
      <c r="F177">
        <v>9053</v>
      </c>
      <c r="G177">
        <v>10491</v>
      </c>
      <c r="H177">
        <v>11587</v>
      </c>
      <c r="I177">
        <v>10491</v>
      </c>
      <c r="J177">
        <v>8771432</v>
      </c>
      <c r="K177">
        <v>9896</v>
      </c>
      <c r="L177">
        <v>9298991</v>
      </c>
      <c r="M177">
        <v>9419606</v>
      </c>
    </row>
    <row r="178" spans="1:13" x14ac:dyDescent="0.2">
      <c r="A178">
        <v>227825</v>
      </c>
      <c r="B178">
        <v>28349</v>
      </c>
      <c r="C178">
        <v>9</v>
      </c>
      <c r="D178">
        <v>18580451</v>
      </c>
      <c r="E178">
        <v>10882</v>
      </c>
      <c r="F178">
        <v>9053</v>
      </c>
      <c r="G178">
        <v>11208</v>
      </c>
      <c r="H178">
        <v>11587</v>
      </c>
      <c r="I178">
        <v>11208</v>
      </c>
      <c r="J178">
        <v>17771571</v>
      </c>
      <c r="K178">
        <v>10408</v>
      </c>
      <c r="L178">
        <v>19137865</v>
      </c>
      <c r="M178">
        <v>18751145</v>
      </c>
    </row>
    <row r="179" spans="1:13" x14ac:dyDescent="0.2">
      <c r="A179">
        <v>227826</v>
      </c>
      <c r="B179">
        <v>28349</v>
      </c>
      <c r="C179">
        <v>9</v>
      </c>
      <c r="D179">
        <v>3645207</v>
      </c>
      <c r="E179">
        <v>9685</v>
      </c>
      <c r="F179">
        <v>9053</v>
      </c>
      <c r="G179">
        <v>9975</v>
      </c>
      <c r="H179">
        <v>11587</v>
      </c>
      <c r="I179">
        <v>9975</v>
      </c>
      <c r="J179">
        <v>3520382</v>
      </c>
      <c r="K179">
        <v>9353</v>
      </c>
      <c r="L179">
        <v>3754563</v>
      </c>
      <c r="M179">
        <v>3737650</v>
      </c>
    </row>
    <row r="180" spans="1:13" x14ac:dyDescent="0.2">
      <c r="A180">
        <v>227827</v>
      </c>
      <c r="B180">
        <v>28349</v>
      </c>
      <c r="C180">
        <v>9</v>
      </c>
      <c r="D180">
        <v>4266959</v>
      </c>
      <c r="E180">
        <v>9658</v>
      </c>
      <c r="F180">
        <v>9053</v>
      </c>
      <c r="G180">
        <v>9948</v>
      </c>
      <c r="H180">
        <v>11587</v>
      </c>
      <c r="I180">
        <v>9948</v>
      </c>
      <c r="J180">
        <v>4245176</v>
      </c>
      <c r="K180">
        <v>9609</v>
      </c>
      <c r="L180">
        <v>4394968</v>
      </c>
      <c r="M180">
        <v>4699109</v>
      </c>
    </row>
    <row r="181" spans="1:13" x14ac:dyDescent="0.2">
      <c r="A181">
        <v>227828</v>
      </c>
      <c r="B181">
        <v>28349</v>
      </c>
      <c r="C181">
        <v>9</v>
      </c>
      <c r="D181">
        <v>463333</v>
      </c>
      <c r="E181">
        <v>10296</v>
      </c>
      <c r="F181">
        <v>9053</v>
      </c>
      <c r="G181">
        <v>10605</v>
      </c>
      <c r="H181">
        <v>11587</v>
      </c>
      <c r="I181">
        <v>10605</v>
      </c>
      <c r="J181">
        <v>463333</v>
      </c>
      <c r="K181">
        <v>10296</v>
      </c>
      <c r="L181">
        <v>477233</v>
      </c>
      <c r="M181">
        <v>402188</v>
      </c>
    </row>
    <row r="182" spans="1:13" x14ac:dyDescent="0.2">
      <c r="A182">
        <v>227829</v>
      </c>
      <c r="B182">
        <v>28349</v>
      </c>
      <c r="C182">
        <v>9</v>
      </c>
      <c r="D182">
        <v>4485984</v>
      </c>
      <c r="E182">
        <v>8739</v>
      </c>
      <c r="F182">
        <v>9053</v>
      </c>
      <c r="G182">
        <v>9001</v>
      </c>
      <c r="H182">
        <v>11587</v>
      </c>
      <c r="I182">
        <v>9001</v>
      </c>
      <c r="J182">
        <v>4123837</v>
      </c>
      <c r="K182">
        <v>8034</v>
      </c>
      <c r="L182">
        <v>4620564</v>
      </c>
      <c r="M182">
        <v>4510349</v>
      </c>
    </row>
    <row r="183" spans="1:13" x14ac:dyDescent="0.2">
      <c r="A183">
        <v>234801</v>
      </c>
      <c r="B183">
        <v>28349</v>
      </c>
      <c r="C183">
        <v>9</v>
      </c>
      <c r="D183">
        <v>827410</v>
      </c>
      <c r="E183">
        <v>12584</v>
      </c>
      <c r="F183">
        <v>9053</v>
      </c>
      <c r="G183">
        <v>12962</v>
      </c>
      <c r="H183">
        <v>11587</v>
      </c>
      <c r="I183">
        <v>11587</v>
      </c>
      <c r="J183">
        <v>777266</v>
      </c>
      <c r="K183">
        <v>11822</v>
      </c>
      <c r="L183">
        <v>777266</v>
      </c>
      <c r="M183">
        <v>789131</v>
      </c>
    </row>
    <row r="184" spans="1:13" x14ac:dyDescent="0.2">
      <c r="A184">
        <v>236801</v>
      </c>
      <c r="B184">
        <v>28349</v>
      </c>
      <c r="C184">
        <v>9</v>
      </c>
      <c r="D184">
        <v>1551214</v>
      </c>
      <c r="E184">
        <v>26050</v>
      </c>
      <c r="F184">
        <v>9053</v>
      </c>
      <c r="G184">
        <v>26832</v>
      </c>
      <c r="H184">
        <v>11587</v>
      </c>
      <c r="I184">
        <v>11587</v>
      </c>
      <c r="J184">
        <v>1551214</v>
      </c>
      <c r="K184">
        <v>26050</v>
      </c>
      <c r="L184">
        <v>1551214</v>
      </c>
      <c r="M184">
        <v>993196</v>
      </c>
    </row>
    <row r="185" spans="1:13" x14ac:dyDescent="0.2">
      <c r="A185">
        <v>236802</v>
      </c>
      <c r="B185">
        <v>28349</v>
      </c>
      <c r="C185">
        <v>9</v>
      </c>
      <c r="D185">
        <v>2986961</v>
      </c>
      <c r="E185">
        <v>8843</v>
      </c>
      <c r="F185">
        <v>9053</v>
      </c>
      <c r="G185">
        <v>9108</v>
      </c>
      <c r="H185">
        <v>11587</v>
      </c>
      <c r="I185">
        <v>9108</v>
      </c>
      <c r="J185">
        <v>2853987</v>
      </c>
      <c r="K185">
        <v>8449</v>
      </c>
      <c r="L185">
        <v>3076570</v>
      </c>
      <c r="M185">
        <v>3031319</v>
      </c>
    </row>
    <row r="186" spans="1:13" x14ac:dyDescent="0.2">
      <c r="A186">
        <v>240801</v>
      </c>
      <c r="B186">
        <v>28349</v>
      </c>
      <c r="C186">
        <v>9</v>
      </c>
      <c r="D186">
        <v>2515812</v>
      </c>
      <c r="E186">
        <v>11531</v>
      </c>
      <c r="F186">
        <v>9053</v>
      </c>
      <c r="G186">
        <v>11877</v>
      </c>
      <c r="H186">
        <v>11587</v>
      </c>
      <c r="I186">
        <v>11587</v>
      </c>
      <c r="J186">
        <v>2434340</v>
      </c>
      <c r="K186">
        <v>11158</v>
      </c>
      <c r="L186">
        <v>2528031</v>
      </c>
      <c r="M186">
        <v>2544824</v>
      </c>
    </row>
    <row r="187" spans="1:13" x14ac:dyDescent="0.2">
      <c r="A187">
        <v>246801</v>
      </c>
      <c r="B187">
        <v>28349</v>
      </c>
      <c r="C187">
        <v>9</v>
      </c>
      <c r="D187">
        <v>14342173</v>
      </c>
      <c r="E187">
        <v>8916</v>
      </c>
      <c r="F187">
        <v>9053</v>
      </c>
      <c r="G187">
        <v>9183</v>
      </c>
      <c r="H187">
        <v>11587</v>
      </c>
      <c r="I187">
        <v>9183</v>
      </c>
      <c r="J187">
        <v>13749929</v>
      </c>
      <c r="K187">
        <v>8548</v>
      </c>
      <c r="L187">
        <v>14772438</v>
      </c>
      <c r="M187">
        <v>14366866</v>
      </c>
    </row>
    <row r="188" spans="1:13" x14ac:dyDescent="0.2">
      <c r="A188">
        <v>246802</v>
      </c>
      <c r="B188">
        <v>28349</v>
      </c>
      <c r="C188">
        <v>9</v>
      </c>
      <c r="D188">
        <v>3116573</v>
      </c>
      <c r="E188">
        <v>9224</v>
      </c>
      <c r="F188">
        <v>9053</v>
      </c>
      <c r="G188">
        <v>9501</v>
      </c>
      <c r="H188">
        <v>11587</v>
      </c>
      <c r="I188">
        <v>9501</v>
      </c>
      <c r="J188">
        <v>2985988</v>
      </c>
      <c r="K188">
        <v>8837</v>
      </c>
      <c r="L188">
        <v>3210070</v>
      </c>
      <c r="M188">
        <v>3142442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FF5D-B5E0-4A9F-9FE4-46608F4553DA}">
  <sheetPr codeName="Sheet8"/>
  <dimension ref="A1:JA188"/>
  <sheetViews>
    <sheetView topLeftCell="ID1" workbookViewId="0">
      <selection activeCell="ID2" sqref="ID2"/>
    </sheetView>
  </sheetViews>
  <sheetFormatPr defaultRowHeight="12.75" x14ac:dyDescent="0.2"/>
  <cols>
    <col min="1" max="1" width="12.42578125" bestFit="1" customWidth="1"/>
    <col min="2" max="2" width="11.7109375" bestFit="1" customWidth="1"/>
    <col min="3" max="3" width="16" bestFit="1" customWidth="1"/>
    <col min="4" max="4" width="14" bestFit="1" customWidth="1"/>
    <col min="5" max="5" width="5" bestFit="1" customWidth="1"/>
    <col min="6" max="6" width="22.140625" bestFit="1" customWidth="1"/>
    <col min="7" max="7" width="23.140625" bestFit="1" customWidth="1"/>
    <col min="8" max="8" width="15.28515625" bestFit="1" customWidth="1"/>
    <col min="9" max="9" width="23.7109375" bestFit="1" customWidth="1"/>
    <col min="10" max="10" width="18.5703125" bestFit="1" customWidth="1"/>
    <col min="11" max="11" width="22.85546875" bestFit="1" customWidth="1"/>
    <col min="12" max="12" width="11.140625" bestFit="1" customWidth="1"/>
    <col min="13" max="13" width="29.28515625" bestFit="1" customWidth="1"/>
    <col min="14" max="14" width="17.28515625" bestFit="1" customWidth="1"/>
    <col min="15" max="15" width="23.42578125" bestFit="1" customWidth="1"/>
    <col min="16" max="16" width="10" bestFit="1" customWidth="1"/>
    <col min="17" max="17" width="23.7109375" bestFit="1" customWidth="1"/>
    <col min="18" max="18" width="11.42578125" bestFit="1" customWidth="1"/>
    <col min="19" max="20" width="10.5703125" bestFit="1" customWidth="1"/>
    <col min="21" max="21" width="20.85546875" bestFit="1" customWidth="1"/>
    <col min="22" max="22" width="10" bestFit="1" customWidth="1"/>
    <col min="23" max="23" width="10.42578125" bestFit="1" customWidth="1"/>
    <col min="24" max="24" width="18.5703125" bestFit="1" customWidth="1"/>
    <col min="25" max="25" width="17.42578125" bestFit="1" customWidth="1"/>
    <col min="26" max="26" width="24.85546875" bestFit="1" customWidth="1"/>
    <col min="27" max="27" width="4" bestFit="1" customWidth="1"/>
    <col min="28" max="28" width="8.42578125" bestFit="1" customWidth="1"/>
    <col min="29" max="29" width="18.7109375" bestFit="1" customWidth="1"/>
    <col min="30" max="30" width="11.42578125" bestFit="1" customWidth="1"/>
    <col min="31" max="31" width="21" bestFit="1" customWidth="1"/>
    <col min="32" max="33" width="9" bestFit="1" customWidth="1"/>
    <col min="34" max="34" width="24.5703125" bestFit="1" customWidth="1"/>
    <col min="35" max="36" width="12.5703125" bestFit="1" customWidth="1"/>
    <col min="37" max="37" width="19.85546875" bestFit="1" customWidth="1"/>
    <col min="38" max="38" width="60.42578125" bestFit="1" customWidth="1"/>
    <col min="39" max="39" width="8.140625" bestFit="1" customWidth="1"/>
    <col min="40" max="40" width="20.42578125" bestFit="1" customWidth="1"/>
    <col min="41" max="41" width="26.140625" bestFit="1" customWidth="1"/>
    <col min="42" max="42" width="19.5703125" bestFit="1" customWidth="1"/>
    <col min="43" max="43" width="19.42578125" bestFit="1" customWidth="1"/>
    <col min="44" max="44" width="8.85546875" bestFit="1" customWidth="1"/>
    <col min="45" max="45" width="5.85546875" bestFit="1" customWidth="1"/>
    <col min="46" max="46" width="14.7109375" bestFit="1" customWidth="1"/>
    <col min="47" max="47" width="10.85546875" bestFit="1" customWidth="1"/>
    <col min="48" max="48" width="23.5703125" bestFit="1" customWidth="1"/>
    <col min="49" max="50" width="15.85546875" bestFit="1" customWidth="1"/>
    <col min="51" max="51" width="20.7109375" bestFit="1" customWidth="1"/>
    <col min="52" max="52" width="19.5703125" bestFit="1" customWidth="1"/>
    <col min="53" max="53" width="14.7109375" bestFit="1" customWidth="1"/>
    <col min="54" max="54" width="10.140625" bestFit="1" customWidth="1"/>
    <col min="55" max="55" width="18.28515625" bestFit="1" customWidth="1"/>
    <col min="56" max="56" width="11.7109375" bestFit="1" customWidth="1"/>
    <col min="57" max="57" width="17" bestFit="1" customWidth="1"/>
    <col min="58" max="58" width="11" bestFit="1" customWidth="1"/>
    <col min="59" max="59" width="5.85546875" bestFit="1" customWidth="1"/>
    <col min="60" max="60" width="19.28515625" bestFit="1" customWidth="1"/>
    <col min="61" max="61" width="21.140625" bestFit="1" customWidth="1"/>
    <col min="62" max="62" width="16.7109375" bestFit="1" customWidth="1"/>
    <col min="63" max="63" width="24.5703125" bestFit="1" customWidth="1"/>
    <col min="64" max="64" width="17.42578125" bestFit="1" customWidth="1"/>
    <col min="65" max="65" width="17.28515625" bestFit="1" customWidth="1"/>
    <col min="66" max="66" width="24.42578125" bestFit="1" customWidth="1"/>
    <col min="67" max="67" width="26" bestFit="1" customWidth="1"/>
    <col min="68" max="68" width="25.85546875" bestFit="1" customWidth="1"/>
    <col min="69" max="69" width="5.140625" bestFit="1" customWidth="1"/>
    <col min="71" max="71" width="20.42578125" bestFit="1" customWidth="1"/>
    <col min="72" max="74" width="14.140625" bestFit="1" customWidth="1"/>
    <col min="75" max="75" width="20.85546875" bestFit="1" customWidth="1"/>
    <col min="76" max="76" width="18" bestFit="1" customWidth="1"/>
    <col min="77" max="77" width="14.28515625" bestFit="1" customWidth="1"/>
    <col min="78" max="78" width="5.85546875" bestFit="1" customWidth="1"/>
    <col min="79" max="79" width="10" bestFit="1" customWidth="1"/>
    <col min="80" max="80" width="11.85546875" bestFit="1" customWidth="1"/>
    <col min="81" max="81" width="19" bestFit="1" customWidth="1"/>
    <col min="82" max="84" width="21.7109375" bestFit="1" customWidth="1"/>
    <col min="85" max="85" width="20.7109375" bestFit="1" customWidth="1"/>
    <col min="86" max="86" width="28.5703125" bestFit="1" customWidth="1"/>
    <col min="87" max="87" width="9.7109375" bestFit="1" customWidth="1"/>
    <col min="88" max="88" width="21" bestFit="1" customWidth="1"/>
    <col min="89" max="89" width="9.85546875" bestFit="1" customWidth="1"/>
    <col min="90" max="90" width="11.7109375" bestFit="1" customWidth="1"/>
    <col min="91" max="91" width="6.7109375" bestFit="1" customWidth="1"/>
    <col min="92" max="92" width="16.85546875" bestFit="1" customWidth="1"/>
    <col min="93" max="93" width="19.42578125" bestFit="1" customWidth="1"/>
    <col min="94" max="94" width="9.28515625" bestFit="1" customWidth="1"/>
    <col min="95" max="95" width="14.85546875" bestFit="1" customWidth="1"/>
    <col min="96" max="96" width="23.28515625" bestFit="1" customWidth="1"/>
    <col min="97" max="97" width="16.5703125" bestFit="1" customWidth="1"/>
    <col min="98" max="98" width="13.140625" bestFit="1" customWidth="1"/>
    <col min="99" max="99" width="21.7109375" bestFit="1" customWidth="1"/>
    <col min="100" max="100" width="22.140625" bestFit="1" customWidth="1"/>
    <col min="101" max="101" width="19.42578125" bestFit="1" customWidth="1"/>
    <col min="102" max="102" width="22.85546875" bestFit="1" customWidth="1"/>
    <col min="103" max="103" width="18.42578125" bestFit="1" customWidth="1"/>
    <col min="104" max="104" width="12.28515625" bestFit="1" customWidth="1"/>
    <col min="105" max="105" width="23.5703125" bestFit="1" customWidth="1"/>
    <col min="106" max="106" width="17.28515625" bestFit="1" customWidth="1"/>
    <col min="107" max="107" width="13.5703125" bestFit="1" customWidth="1"/>
    <col min="108" max="108" width="20" bestFit="1" customWidth="1"/>
    <col min="109" max="109" width="11.5703125" bestFit="1" customWidth="1"/>
    <col min="110" max="110" width="19.7109375" bestFit="1" customWidth="1"/>
    <col min="111" max="111" width="13.28515625" bestFit="1" customWidth="1"/>
    <col min="112" max="112" width="21.140625" bestFit="1" customWidth="1"/>
    <col min="113" max="113" width="16.5703125" bestFit="1" customWidth="1"/>
    <col min="114" max="114" width="18.5703125" bestFit="1" customWidth="1"/>
    <col min="115" max="115" width="5" bestFit="1" customWidth="1"/>
    <col min="116" max="116" width="22.42578125" bestFit="1" customWidth="1"/>
    <col min="117" max="117" width="23.7109375" bestFit="1" customWidth="1"/>
    <col min="118" max="118" width="26.7109375" bestFit="1" customWidth="1"/>
    <col min="119" max="119" width="20.5703125" bestFit="1" customWidth="1"/>
    <col min="120" max="120" width="31.85546875" bestFit="1" customWidth="1"/>
    <col min="121" max="121" width="28.5703125" bestFit="1" customWidth="1"/>
    <col min="122" max="122" width="29.85546875" bestFit="1" customWidth="1"/>
    <col min="123" max="123" width="26.7109375" bestFit="1" customWidth="1"/>
    <col min="124" max="124" width="30.140625" bestFit="1" customWidth="1"/>
    <col min="125" max="125" width="34.140625" bestFit="1" customWidth="1"/>
    <col min="126" max="126" width="33.42578125" bestFit="1" customWidth="1"/>
    <col min="127" max="127" width="27.28515625" bestFit="1" customWidth="1"/>
    <col min="128" max="128" width="30.7109375" bestFit="1" customWidth="1"/>
    <col min="129" max="129" width="23.28515625" bestFit="1" customWidth="1"/>
    <col min="130" max="130" width="29.42578125" bestFit="1" customWidth="1"/>
    <col min="131" max="131" width="26.85546875" bestFit="1" customWidth="1"/>
    <col min="132" max="132" width="23.5703125" bestFit="1" customWidth="1"/>
    <col min="133" max="133" width="27.42578125" bestFit="1" customWidth="1"/>
    <col min="134" max="134" width="29.28515625" bestFit="1" customWidth="1"/>
    <col min="135" max="135" width="24.7109375" bestFit="1" customWidth="1"/>
    <col min="136" max="136" width="22.42578125" bestFit="1" customWidth="1"/>
    <col min="137" max="137" width="24.7109375" bestFit="1" customWidth="1"/>
    <col min="138" max="138" width="20.7109375" bestFit="1" customWidth="1"/>
    <col min="139" max="139" width="24" bestFit="1" customWidth="1"/>
    <col min="140" max="140" width="21.7109375" bestFit="1" customWidth="1"/>
    <col min="141" max="141" width="25" bestFit="1" customWidth="1"/>
    <col min="142" max="142" width="29" bestFit="1" customWidth="1"/>
    <col min="143" max="143" width="28.42578125" bestFit="1" customWidth="1"/>
    <col min="144" max="144" width="22.28515625" bestFit="1" customWidth="1"/>
    <col min="145" max="145" width="28" bestFit="1" customWidth="1"/>
    <col min="146" max="146" width="25.7109375" bestFit="1" customWidth="1"/>
    <col min="147" max="147" width="23.140625" bestFit="1" customWidth="1"/>
    <col min="148" max="148" width="18.28515625" bestFit="1" customWidth="1"/>
    <col min="149" max="149" width="29" bestFit="1" customWidth="1"/>
    <col min="150" max="150" width="13.7109375" bestFit="1" customWidth="1"/>
    <col min="151" max="151" width="12.140625" bestFit="1" customWidth="1"/>
    <col min="152" max="152" width="20" bestFit="1" customWidth="1"/>
    <col min="153" max="153" width="17.28515625" bestFit="1" customWidth="1"/>
    <col min="154" max="154" width="12.5703125" bestFit="1" customWidth="1"/>
    <col min="155" max="155" width="19.5703125" bestFit="1" customWidth="1"/>
    <col min="156" max="156" width="16.5703125" bestFit="1" customWidth="1"/>
    <col min="157" max="157" width="21.140625" bestFit="1" customWidth="1"/>
    <col min="158" max="158" width="20.42578125" bestFit="1" customWidth="1"/>
    <col min="159" max="159" width="16.28515625" bestFit="1" customWidth="1"/>
    <col min="160" max="162" width="15.28515625" bestFit="1" customWidth="1"/>
    <col min="163" max="164" width="15.85546875" bestFit="1" customWidth="1"/>
    <col min="165" max="166" width="23.42578125" bestFit="1" customWidth="1"/>
    <col min="167" max="167" width="13.7109375" bestFit="1" customWidth="1"/>
    <col min="168" max="168" width="15.42578125" bestFit="1" customWidth="1"/>
    <col min="169" max="169" width="21.5703125" bestFit="1" customWidth="1"/>
    <col min="170" max="170" width="23.140625" bestFit="1" customWidth="1"/>
    <col min="171" max="171" width="19.140625" bestFit="1" customWidth="1"/>
    <col min="172" max="172" width="23" bestFit="1" customWidth="1"/>
    <col min="173" max="173" width="18.5703125" bestFit="1" customWidth="1"/>
    <col min="174" max="174" width="28.7109375" bestFit="1" customWidth="1"/>
    <col min="175" max="175" width="21.85546875" bestFit="1" customWidth="1"/>
    <col min="176" max="176" width="19.7109375" bestFit="1" customWidth="1"/>
    <col min="177" max="177" width="11.140625" bestFit="1" customWidth="1"/>
    <col min="178" max="178" width="24.42578125" bestFit="1" customWidth="1"/>
    <col min="179" max="179" width="9.42578125" bestFit="1" customWidth="1"/>
    <col min="180" max="180" width="22.7109375" bestFit="1" customWidth="1"/>
    <col min="181" max="181" width="13.28515625" bestFit="1" customWidth="1"/>
    <col min="182" max="182" width="19.42578125" bestFit="1" customWidth="1"/>
    <col min="183" max="183" width="17" bestFit="1" customWidth="1"/>
    <col min="184" max="184" width="14.42578125" bestFit="1" customWidth="1"/>
    <col min="185" max="185" width="22.5703125" bestFit="1" customWidth="1"/>
    <col min="186" max="186" width="12" bestFit="1" customWidth="1"/>
    <col min="187" max="187" width="21.42578125" bestFit="1" customWidth="1"/>
    <col min="188" max="188" width="9.7109375" bestFit="1" customWidth="1"/>
    <col min="189" max="189" width="13.28515625" bestFit="1" customWidth="1"/>
    <col min="190" max="190" width="18.5703125" bestFit="1" customWidth="1"/>
    <col min="191" max="191" width="19.140625" bestFit="1" customWidth="1"/>
    <col min="192" max="192" width="21.85546875" bestFit="1" customWidth="1"/>
    <col min="193" max="193" width="25.85546875" bestFit="1" customWidth="1"/>
    <col min="194" max="194" width="18.42578125" bestFit="1" customWidth="1"/>
    <col min="195" max="195" width="16.28515625" bestFit="1" customWidth="1"/>
    <col min="196" max="196" width="18.42578125" bestFit="1" customWidth="1"/>
    <col min="197" max="197" width="20.7109375" bestFit="1" customWidth="1"/>
    <col min="198" max="198" width="28.5703125" bestFit="1" customWidth="1"/>
    <col min="199" max="199" width="18.140625" bestFit="1" customWidth="1"/>
    <col min="200" max="200" width="14" bestFit="1" customWidth="1"/>
    <col min="201" max="202" width="19" bestFit="1" customWidth="1"/>
    <col min="203" max="203" width="18.42578125" bestFit="1" customWidth="1"/>
    <col min="204" max="204" width="25.5703125" bestFit="1" customWidth="1"/>
    <col min="205" max="205" width="22.85546875" bestFit="1" customWidth="1"/>
    <col min="206" max="206" width="18.85546875" bestFit="1" customWidth="1"/>
    <col min="207" max="207" width="23.42578125" bestFit="1" customWidth="1"/>
    <col min="208" max="208" width="22" bestFit="1" customWidth="1"/>
    <col min="209" max="209" width="23" bestFit="1" customWidth="1"/>
    <col min="210" max="210" width="27.7109375" bestFit="1" customWidth="1"/>
    <col min="211" max="211" width="26.140625" bestFit="1" customWidth="1"/>
    <col min="212" max="212" width="20.28515625" bestFit="1" customWidth="1"/>
    <col min="213" max="213" width="16.140625" bestFit="1" customWidth="1"/>
    <col min="214" max="214" width="18.42578125" bestFit="1" customWidth="1"/>
    <col min="215" max="215" width="16.7109375" bestFit="1" customWidth="1"/>
    <col min="216" max="216" width="17.7109375" bestFit="1" customWidth="1"/>
    <col min="217" max="217" width="22.140625" bestFit="1" customWidth="1"/>
    <col min="218" max="218" width="15.140625" bestFit="1" customWidth="1"/>
    <col min="219" max="219" width="23.140625" bestFit="1" customWidth="1"/>
    <col min="220" max="220" width="19.140625" bestFit="1" customWidth="1"/>
    <col min="221" max="221" width="25.140625" bestFit="1" customWidth="1"/>
    <col min="222" max="222" width="23.5703125" bestFit="1" customWidth="1"/>
    <col min="223" max="223" width="15.7109375" bestFit="1" customWidth="1"/>
    <col min="224" max="224" width="16.85546875" bestFit="1" customWidth="1"/>
    <col min="225" max="225" width="20.85546875" bestFit="1" customWidth="1"/>
    <col min="226" max="226" width="18.85546875" bestFit="1" customWidth="1"/>
    <col min="227" max="227" width="21" bestFit="1" customWidth="1"/>
    <col min="228" max="228" width="15.85546875" bestFit="1" customWidth="1"/>
    <col min="229" max="229" width="21.140625" bestFit="1" customWidth="1"/>
    <col min="230" max="230" width="6.5703125" bestFit="1" customWidth="1"/>
    <col min="231" max="231" width="26.28515625" bestFit="1" customWidth="1"/>
    <col min="232" max="236" width="16.28515625" bestFit="1" customWidth="1"/>
    <col min="237" max="237" width="18.85546875" bestFit="1" customWidth="1"/>
    <col min="238" max="238" width="28.28515625" bestFit="1" customWidth="1"/>
    <col min="239" max="239" width="19.28515625" bestFit="1" customWidth="1"/>
    <col min="240" max="240" width="23.42578125" bestFit="1" customWidth="1"/>
    <col min="241" max="241" width="18.42578125" bestFit="1" customWidth="1"/>
    <col min="242" max="242" width="15.7109375" bestFit="1" customWidth="1"/>
    <col min="243" max="243" width="15" bestFit="1" customWidth="1"/>
    <col min="244" max="244" width="13.140625" bestFit="1" customWidth="1"/>
    <col min="245" max="245" width="14.5703125" bestFit="1" customWidth="1"/>
    <col min="246" max="246" width="23.140625" bestFit="1" customWidth="1"/>
    <col min="247" max="247" width="27.28515625" bestFit="1" customWidth="1"/>
    <col min="248" max="248" width="21.140625" bestFit="1" customWidth="1"/>
    <col min="249" max="249" width="26.85546875" bestFit="1" customWidth="1"/>
    <col min="250" max="250" width="20" bestFit="1" customWidth="1"/>
    <col min="251" max="251" width="15.42578125" bestFit="1" customWidth="1"/>
    <col min="252" max="252" width="17.42578125" bestFit="1" customWidth="1"/>
    <col min="253" max="253" width="16.42578125" bestFit="1" customWidth="1"/>
    <col min="254" max="254" width="21.5703125" bestFit="1" customWidth="1"/>
    <col min="255" max="255" width="25.7109375" bestFit="1" customWidth="1"/>
    <col min="256" max="256" width="19.5703125" bestFit="1" customWidth="1"/>
    <col min="257" max="257" width="14.42578125" bestFit="1" customWidth="1"/>
    <col min="258" max="258" width="21.140625" bestFit="1" customWidth="1"/>
    <col min="259" max="259" width="25.28515625" bestFit="1" customWidth="1"/>
    <col min="260" max="260" width="22" bestFit="1" customWidth="1"/>
    <col min="261" max="261" width="26.7109375" bestFit="1" customWidth="1"/>
  </cols>
  <sheetData>
    <row r="1" spans="1:261" x14ac:dyDescent="0.2">
      <c r="A1" t="s">
        <v>123</v>
      </c>
      <c r="B1" t="s">
        <v>124</v>
      </c>
      <c r="C1" t="s">
        <v>447</v>
      </c>
      <c r="D1" t="s">
        <v>125</v>
      </c>
      <c r="E1" t="s">
        <v>126</v>
      </c>
      <c r="F1" t="s">
        <v>127</v>
      </c>
      <c r="G1" t="s">
        <v>128</v>
      </c>
      <c r="H1" t="s">
        <v>129</v>
      </c>
      <c r="I1" t="s">
        <v>130</v>
      </c>
      <c r="J1" t="s">
        <v>131</v>
      </c>
      <c r="K1" t="s">
        <v>132</v>
      </c>
      <c r="L1" t="s">
        <v>133</v>
      </c>
      <c r="M1" t="s">
        <v>134</v>
      </c>
      <c r="N1" t="s">
        <v>135</v>
      </c>
      <c r="O1" t="s">
        <v>136</v>
      </c>
      <c r="P1" t="s">
        <v>137</v>
      </c>
      <c r="Q1" t="s">
        <v>138</v>
      </c>
      <c r="R1" t="s">
        <v>139</v>
      </c>
      <c r="S1" t="s">
        <v>140</v>
      </c>
      <c r="T1" t="s">
        <v>141</v>
      </c>
      <c r="U1" t="s">
        <v>142</v>
      </c>
      <c r="V1" t="s">
        <v>143</v>
      </c>
      <c r="W1" t="s">
        <v>144</v>
      </c>
      <c r="X1" t="s">
        <v>145</v>
      </c>
      <c r="Y1" t="s">
        <v>146</v>
      </c>
      <c r="Z1" t="s">
        <v>147</v>
      </c>
      <c r="AA1" t="s">
        <v>148</v>
      </c>
      <c r="AB1" t="s">
        <v>149</v>
      </c>
      <c r="AC1" t="s">
        <v>150</v>
      </c>
      <c r="AD1" t="s">
        <v>151</v>
      </c>
      <c r="AE1" t="s">
        <v>152</v>
      </c>
      <c r="AF1" t="s">
        <v>153</v>
      </c>
      <c r="AG1" t="s">
        <v>154</v>
      </c>
      <c r="AH1" t="s">
        <v>155</v>
      </c>
      <c r="AI1" t="s">
        <v>156</v>
      </c>
      <c r="AJ1" t="s">
        <v>157</v>
      </c>
      <c r="AK1" t="s">
        <v>158</v>
      </c>
      <c r="AL1" t="s">
        <v>159</v>
      </c>
      <c r="AM1" t="s">
        <v>160</v>
      </c>
      <c r="AN1" t="s">
        <v>161</v>
      </c>
      <c r="AO1" t="s">
        <v>162</v>
      </c>
      <c r="AP1" t="s">
        <v>163</v>
      </c>
      <c r="AQ1" t="s">
        <v>164</v>
      </c>
      <c r="AR1" t="s">
        <v>165</v>
      </c>
      <c r="AS1" t="s">
        <v>166</v>
      </c>
      <c r="AT1" t="s">
        <v>167</v>
      </c>
      <c r="AU1" t="s">
        <v>168</v>
      </c>
      <c r="AV1" t="s">
        <v>169</v>
      </c>
      <c r="AW1" t="s">
        <v>170</v>
      </c>
      <c r="AX1" t="s">
        <v>171</v>
      </c>
      <c r="AY1" t="s">
        <v>172</v>
      </c>
      <c r="AZ1" t="s">
        <v>173</v>
      </c>
      <c r="BA1" t="s">
        <v>174</v>
      </c>
      <c r="BB1" t="s">
        <v>175</v>
      </c>
      <c r="BC1" t="s">
        <v>176</v>
      </c>
      <c r="BD1" t="s">
        <v>177</v>
      </c>
      <c r="BE1" t="s">
        <v>178</v>
      </c>
      <c r="BF1" t="s">
        <v>179</v>
      </c>
      <c r="BG1" t="s">
        <v>180</v>
      </c>
      <c r="BH1" t="s">
        <v>181</v>
      </c>
      <c r="BI1" t="s">
        <v>182</v>
      </c>
      <c r="BJ1" t="s">
        <v>183</v>
      </c>
      <c r="BK1" t="s">
        <v>184</v>
      </c>
      <c r="BL1" t="s">
        <v>185</v>
      </c>
      <c r="BM1" t="s">
        <v>186</v>
      </c>
      <c r="BN1" t="s">
        <v>187</v>
      </c>
      <c r="BO1" t="s">
        <v>188</v>
      </c>
      <c r="BP1" t="s">
        <v>189</v>
      </c>
      <c r="BQ1" t="s">
        <v>190</v>
      </c>
      <c r="BR1" t="s">
        <v>191</v>
      </c>
      <c r="BS1" t="s">
        <v>192</v>
      </c>
      <c r="BT1" t="s">
        <v>193</v>
      </c>
      <c r="BU1" t="s">
        <v>194</v>
      </c>
      <c r="BV1" t="s">
        <v>195</v>
      </c>
      <c r="BW1" t="s">
        <v>196</v>
      </c>
      <c r="BX1" t="s">
        <v>197</v>
      </c>
      <c r="BY1" t="s">
        <v>198</v>
      </c>
      <c r="BZ1" t="s">
        <v>199</v>
      </c>
      <c r="CA1" t="s">
        <v>200</v>
      </c>
      <c r="CB1" t="s">
        <v>201</v>
      </c>
      <c r="CC1" t="s">
        <v>202</v>
      </c>
      <c r="CD1" t="s">
        <v>203</v>
      </c>
      <c r="CE1" t="s">
        <v>204</v>
      </c>
      <c r="CF1" t="s">
        <v>205</v>
      </c>
      <c r="CG1" t="s">
        <v>206</v>
      </c>
      <c r="CH1" t="s">
        <v>207</v>
      </c>
      <c r="CI1" t="s">
        <v>208</v>
      </c>
      <c r="CJ1" t="s">
        <v>209</v>
      </c>
      <c r="CK1" t="s">
        <v>210</v>
      </c>
      <c r="CL1" t="s">
        <v>211</v>
      </c>
      <c r="CM1" t="s">
        <v>212</v>
      </c>
      <c r="CN1" t="s">
        <v>213</v>
      </c>
      <c r="CO1" t="s">
        <v>214</v>
      </c>
      <c r="CP1" t="s">
        <v>215</v>
      </c>
      <c r="CQ1" t="s">
        <v>216</v>
      </c>
      <c r="CR1" t="s">
        <v>217</v>
      </c>
      <c r="CS1" t="s">
        <v>218</v>
      </c>
      <c r="CT1" t="s">
        <v>219</v>
      </c>
      <c r="CU1" t="s">
        <v>220</v>
      </c>
      <c r="CV1" t="s">
        <v>221</v>
      </c>
      <c r="CW1" t="s">
        <v>222</v>
      </c>
      <c r="CX1" t="s">
        <v>223</v>
      </c>
      <c r="CY1" t="s">
        <v>224</v>
      </c>
      <c r="CZ1" t="s">
        <v>225</v>
      </c>
      <c r="DA1" t="s">
        <v>226</v>
      </c>
      <c r="DB1" t="s">
        <v>227</v>
      </c>
      <c r="DC1" t="s">
        <v>228</v>
      </c>
      <c r="DD1" t="s">
        <v>229</v>
      </c>
      <c r="DE1" t="s">
        <v>230</v>
      </c>
      <c r="DF1" t="s">
        <v>231</v>
      </c>
      <c r="DG1" t="s">
        <v>232</v>
      </c>
      <c r="DH1" t="s">
        <v>233</v>
      </c>
      <c r="DI1" t="s">
        <v>234</v>
      </c>
      <c r="DJ1" t="s">
        <v>235</v>
      </c>
      <c r="DK1" t="s">
        <v>236</v>
      </c>
      <c r="DL1" t="s">
        <v>237</v>
      </c>
      <c r="DM1" t="s">
        <v>238</v>
      </c>
      <c r="DN1" t="s">
        <v>239</v>
      </c>
      <c r="DO1" t="s">
        <v>240</v>
      </c>
      <c r="DP1" t="s">
        <v>241</v>
      </c>
      <c r="DQ1" t="s">
        <v>242</v>
      </c>
      <c r="DR1" t="s">
        <v>243</v>
      </c>
      <c r="DS1" t="s">
        <v>244</v>
      </c>
      <c r="DT1" t="s">
        <v>245</v>
      </c>
      <c r="DU1" t="s">
        <v>246</v>
      </c>
      <c r="DV1" t="s">
        <v>247</v>
      </c>
      <c r="DW1" t="s">
        <v>248</v>
      </c>
      <c r="DX1" t="s">
        <v>249</v>
      </c>
      <c r="DY1" t="s">
        <v>250</v>
      </c>
      <c r="DZ1" t="s">
        <v>251</v>
      </c>
      <c r="EA1" t="s">
        <v>252</v>
      </c>
      <c r="EB1" t="s">
        <v>253</v>
      </c>
      <c r="EC1" t="s">
        <v>254</v>
      </c>
      <c r="ED1" t="s">
        <v>255</v>
      </c>
      <c r="EE1" t="s">
        <v>256</v>
      </c>
      <c r="EF1" t="s">
        <v>257</v>
      </c>
      <c r="EG1" t="s">
        <v>258</v>
      </c>
      <c r="EH1" t="s">
        <v>259</v>
      </c>
      <c r="EI1" t="s">
        <v>260</v>
      </c>
      <c r="EJ1" t="s">
        <v>261</v>
      </c>
      <c r="EK1" t="s">
        <v>262</v>
      </c>
      <c r="EL1" t="s">
        <v>263</v>
      </c>
      <c r="EM1" t="s">
        <v>264</v>
      </c>
      <c r="EN1" t="s">
        <v>265</v>
      </c>
      <c r="EO1" t="s">
        <v>266</v>
      </c>
      <c r="EP1" t="s">
        <v>267</v>
      </c>
      <c r="EQ1" t="s">
        <v>268</v>
      </c>
      <c r="ER1" t="s">
        <v>269</v>
      </c>
      <c r="ES1" t="s">
        <v>270</v>
      </c>
      <c r="ET1" t="s">
        <v>271</v>
      </c>
      <c r="EU1" t="s">
        <v>272</v>
      </c>
      <c r="EV1" t="s">
        <v>273</v>
      </c>
      <c r="EW1" t="s">
        <v>274</v>
      </c>
      <c r="EX1" t="s">
        <v>275</v>
      </c>
      <c r="EY1" t="s">
        <v>276</v>
      </c>
      <c r="EZ1" t="s">
        <v>277</v>
      </c>
      <c r="FA1" t="s">
        <v>278</v>
      </c>
      <c r="FB1" t="s">
        <v>279</v>
      </c>
      <c r="FC1" t="s">
        <v>280</v>
      </c>
      <c r="FD1" t="s">
        <v>281</v>
      </c>
      <c r="FE1" t="s">
        <v>282</v>
      </c>
      <c r="FF1" t="s">
        <v>283</v>
      </c>
      <c r="FG1" t="s">
        <v>284</v>
      </c>
      <c r="FH1" t="s">
        <v>285</v>
      </c>
      <c r="FI1" t="s">
        <v>286</v>
      </c>
      <c r="FJ1" t="s">
        <v>287</v>
      </c>
      <c r="FK1" t="s">
        <v>288</v>
      </c>
      <c r="FL1" t="s">
        <v>289</v>
      </c>
      <c r="FM1" t="s">
        <v>290</v>
      </c>
      <c r="FN1" t="s">
        <v>291</v>
      </c>
      <c r="FO1" t="s">
        <v>292</v>
      </c>
      <c r="FP1" t="s">
        <v>293</v>
      </c>
      <c r="FQ1" t="s">
        <v>294</v>
      </c>
      <c r="FR1" t="s">
        <v>295</v>
      </c>
      <c r="FS1" t="s">
        <v>296</v>
      </c>
      <c r="FT1" t="s">
        <v>297</v>
      </c>
      <c r="FU1" t="s">
        <v>298</v>
      </c>
      <c r="FV1" t="s">
        <v>299</v>
      </c>
      <c r="FW1" t="s">
        <v>300</v>
      </c>
      <c r="FX1" t="s">
        <v>301</v>
      </c>
      <c r="FY1" t="s">
        <v>302</v>
      </c>
      <c r="FZ1" t="s">
        <v>303</v>
      </c>
      <c r="GA1" t="s">
        <v>304</v>
      </c>
      <c r="GB1" t="s">
        <v>305</v>
      </c>
      <c r="GC1" t="s">
        <v>306</v>
      </c>
      <c r="GD1" t="s">
        <v>307</v>
      </c>
      <c r="GE1" t="s">
        <v>308</v>
      </c>
      <c r="GF1" t="s">
        <v>309</v>
      </c>
      <c r="GG1" t="s">
        <v>310</v>
      </c>
      <c r="GH1" t="s">
        <v>311</v>
      </c>
      <c r="GI1" t="s">
        <v>312</v>
      </c>
      <c r="GJ1" t="s">
        <v>313</v>
      </c>
      <c r="GK1" t="s">
        <v>314</v>
      </c>
      <c r="GL1" t="s">
        <v>315</v>
      </c>
      <c r="GM1" t="s">
        <v>316</v>
      </c>
      <c r="GN1" t="s">
        <v>317</v>
      </c>
      <c r="GO1" t="s">
        <v>448</v>
      </c>
      <c r="GP1" t="s">
        <v>449</v>
      </c>
      <c r="GQ1" t="s">
        <v>450</v>
      </c>
      <c r="GR1" t="s">
        <v>451</v>
      </c>
      <c r="GS1" t="s">
        <v>452</v>
      </c>
      <c r="GT1" t="s">
        <v>453</v>
      </c>
      <c r="GU1" t="s">
        <v>465</v>
      </c>
      <c r="GV1" t="s">
        <v>466</v>
      </c>
      <c r="GW1" t="s">
        <v>467</v>
      </c>
      <c r="GX1" t="s">
        <v>468</v>
      </c>
      <c r="GY1" t="s">
        <v>469</v>
      </c>
      <c r="GZ1" t="s">
        <v>470</v>
      </c>
      <c r="HA1" t="s">
        <v>471</v>
      </c>
      <c r="HB1" t="s">
        <v>472</v>
      </c>
      <c r="HC1" t="s">
        <v>473</v>
      </c>
      <c r="HD1" t="s">
        <v>474</v>
      </c>
      <c r="HE1" t="s">
        <v>542</v>
      </c>
      <c r="HF1" t="s">
        <v>543</v>
      </c>
      <c r="HG1" t="s">
        <v>544</v>
      </c>
      <c r="HH1" t="s">
        <v>545</v>
      </c>
      <c r="HI1" t="s">
        <v>546</v>
      </c>
      <c r="HJ1" t="s">
        <v>547</v>
      </c>
      <c r="HK1" t="s">
        <v>548</v>
      </c>
      <c r="HL1" t="s">
        <v>549</v>
      </c>
      <c r="HM1" t="s">
        <v>550</v>
      </c>
      <c r="HN1" t="s">
        <v>551</v>
      </c>
      <c r="HO1" t="s">
        <v>552</v>
      </c>
      <c r="HP1" t="s">
        <v>553</v>
      </c>
      <c r="HQ1" t="s">
        <v>554</v>
      </c>
      <c r="HR1" t="s">
        <v>555</v>
      </c>
      <c r="HS1" t="s">
        <v>556</v>
      </c>
      <c r="HT1" t="s">
        <v>557</v>
      </c>
      <c r="HU1" t="s">
        <v>558</v>
      </c>
      <c r="HV1" t="s">
        <v>559</v>
      </c>
      <c r="HW1" t="s">
        <v>560</v>
      </c>
      <c r="HX1" t="s">
        <v>561</v>
      </c>
      <c r="HY1" t="s">
        <v>562</v>
      </c>
      <c r="HZ1" t="s">
        <v>563</v>
      </c>
      <c r="IA1" t="s">
        <v>564</v>
      </c>
      <c r="IB1" t="s">
        <v>565</v>
      </c>
      <c r="IC1" t="s">
        <v>566</v>
      </c>
      <c r="ID1" t="s">
        <v>567</v>
      </c>
      <c r="IE1" t="s">
        <v>568</v>
      </c>
      <c r="IF1" t="s">
        <v>569</v>
      </c>
      <c r="IG1" t="s">
        <v>570</v>
      </c>
      <c r="IH1" t="s">
        <v>571</v>
      </c>
      <c r="II1" t="s">
        <v>572</v>
      </c>
      <c r="IJ1" t="s">
        <v>573</v>
      </c>
      <c r="IK1" t="s">
        <v>574</v>
      </c>
      <c r="IL1" t="s">
        <v>575</v>
      </c>
      <c r="IM1" t="s">
        <v>576</v>
      </c>
      <c r="IN1" t="s">
        <v>577</v>
      </c>
      <c r="IO1" t="s">
        <v>578</v>
      </c>
      <c r="IP1" t="s">
        <v>579</v>
      </c>
      <c r="IQ1" t="s">
        <v>580</v>
      </c>
      <c r="IR1" t="s">
        <v>581</v>
      </c>
      <c r="IS1" t="s">
        <v>582</v>
      </c>
      <c r="IT1" t="s">
        <v>583</v>
      </c>
      <c r="IU1" t="s">
        <v>584</v>
      </c>
      <c r="IV1" t="s">
        <v>585</v>
      </c>
      <c r="IW1" t="s">
        <v>586</v>
      </c>
      <c r="IX1" t="s">
        <v>587</v>
      </c>
      <c r="IY1" t="s">
        <v>588</v>
      </c>
      <c r="IZ1" t="s">
        <v>589</v>
      </c>
      <c r="JA1" t="s">
        <v>590</v>
      </c>
    </row>
    <row r="2" spans="1:261" x14ac:dyDescent="0.2">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c r="EQ2">
        <v>146</v>
      </c>
      <c r="ER2">
        <v>147</v>
      </c>
      <c r="ES2">
        <v>148</v>
      </c>
      <c r="ET2">
        <v>149</v>
      </c>
      <c r="EU2">
        <v>150</v>
      </c>
      <c r="EV2">
        <v>151</v>
      </c>
      <c r="EW2">
        <v>152</v>
      </c>
      <c r="EX2">
        <v>153</v>
      </c>
      <c r="EY2">
        <v>154</v>
      </c>
      <c r="EZ2">
        <v>155</v>
      </c>
      <c r="FA2">
        <v>156</v>
      </c>
      <c r="FB2">
        <v>157</v>
      </c>
      <c r="FC2">
        <v>158</v>
      </c>
      <c r="FD2">
        <v>159</v>
      </c>
      <c r="FE2">
        <v>160</v>
      </c>
      <c r="FF2">
        <v>161</v>
      </c>
      <c r="FG2">
        <v>162</v>
      </c>
      <c r="FH2">
        <v>163</v>
      </c>
      <c r="FI2">
        <v>164</v>
      </c>
      <c r="FJ2">
        <v>165</v>
      </c>
      <c r="FK2">
        <v>166</v>
      </c>
      <c r="FL2">
        <v>167</v>
      </c>
      <c r="FM2">
        <v>168</v>
      </c>
      <c r="FN2">
        <v>169</v>
      </c>
      <c r="FO2">
        <v>170</v>
      </c>
      <c r="FP2">
        <v>171</v>
      </c>
      <c r="FQ2">
        <v>172</v>
      </c>
      <c r="FR2">
        <v>173</v>
      </c>
      <c r="FS2">
        <v>174</v>
      </c>
      <c r="FT2">
        <v>175</v>
      </c>
      <c r="FU2">
        <v>176</v>
      </c>
      <c r="FV2">
        <v>177</v>
      </c>
      <c r="FW2">
        <v>178</v>
      </c>
      <c r="FX2">
        <v>179</v>
      </c>
      <c r="FY2">
        <v>180</v>
      </c>
      <c r="FZ2">
        <v>181</v>
      </c>
      <c r="GA2">
        <v>182</v>
      </c>
      <c r="GB2">
        <v>183</v>
      </c>
      <c r="GC2">
        <v>184</v>
      </c>
      <c r="GD2">
        <v>185</v>
      </c>
      <c r="GE2">
        <v>186</v>
      </c>
      <c r="GF2">
        <v>187</v>
      </c>
      <c r="GG2">
        <v>188</v>
      </c>
      <c r="GH2">
        <v>189</v>
      </c>
      <c r="GI2">
        <v>190</v>
      </c>
      <c r="GJ2">
        <v>191</v>
      </c>
      <c r="GK2">
        <v>192</v>
      </c>
      <c r="GL2">
        <v>193</v>
      </c>
      <c r="GM2">
        <v>194</v>
      </c>
      <c r="GN2">
        <v>195</v>
      </c>
      <c r="GO2">
        <v>196</v>
      </c>
      <c r="GP2">
        <v>197</v>
      </c>
      <c r="GQ2">
        <v>198</v>
      </c>
      <c r="GR2">
        <v>199</v>
      </c>
      <c r="GS2">
        <v>200</v>
      </c>
      <c r="GT2">
        <v>201</v>
      </c>
      <c r="GU2">
        <v>202</v>
      </c>
      <c r="GV2">
        <v>203</v>
      </c>
      <c r="GW2">
        <v>204</v>
      </c>
      <c r="GX2">
        <v>205</v>
      </c>
      <c r="GY2">
        <v>206</v>
      </c>
      <c r="GZ2">
        <v>207</v>
      </c>
      <c r="HA2">
        <v>208</v>
      </c>
      <c r="HB2">
        <v>209</v>
      </c>
      <c r="HC2">
        <v>210</v>
      </c>
      <c r="HD2">
        <v>211</v>
      </c>
      <c r="HE2">
        <v>212</v>
      </c>
      <c r="HF2">
        <v>213</v>
      </c>
      <c r="HG2">
        <v>214</v>
      </c>
      <c r="HH2">
        <v>215</v>
      </c>
      <c r="HI2">
        <v>216</v>
      </c>
      <c r="HJ2">
        <v>217</v>
      </c>
      <c r="HK2">
        <v>218</v>
      </c>
      <c r="HL2">
        <v>219</v>
      </c>
      <c r="HM2">
        <v>220</v>
      </c>
      <c r="HN2">
        <v>221</v>
      </c>
      <c r="HO2">
        <v>222</v>
      </c>
      <c r="HP2">
        <v>223</v>
      </c>
      <c r="HQ2">
        <v>224</v>
      </c>
      <c r="HR2">
        <v>225</v>
      </c>
      <c r="HS2">
        <v>226</v>
      </c>
      <c r="HT2">
        <v>227</v>
      </c>
      <c r="HU2">
        <v>228</v>
      </c>
      <c r="HV2">
        <v>229</v>
      </c>
      <c r="HW2">
        <v>230</v>
      </c>
      <c r="HX2">
        <v>231</v>
      </c>
      <c r="HY2">
        <v>232</v>
      </c>
      <c r="HZ2">
        <v>233</v>
      </c>
      <c r="IA2">
        <v>234</v>
      </c>
      <c r="IB2">
        <v>235</v>
      </c>
      <c r="IC2">
        <v>236</v>
      </c>
      <c r="ID2">
        <v>237</v>
      </c>
      <c r="IE2">
        <v>238</v>
      </c>
      <c r="IF2">
        <v>239</v>
      </c>
      <c r="IG2">
        <v>240</v>
      </c>
      <c r="IH2">
        <v>241</v>
      </c>
      <c r="II2">
        <v>242</v>
      </c>
      <c r="IJ2">
        <v>243</v>
      </c>
      <c r="IK2">
        <v>244</v>
      </c>
      <c r="IL2">
        <v>245</v>
      </c>
      <c r="IM2">
        <v>246</v>
      </c>
      <c r="IN2">
        <v>247</v>
      </c>
      <c r="IO2">
        <v>248</v>
      </c>
      <c r="IP2">
        <v>249</v>
      </c>
      <c r="IQ2">
        <v>250</v>
      </c>
      <c r="IR2">
        <v>251</v>
      </c>
      <c r="IS2">
        <v>252</v>
      </c>
      <c r="IT2">
        <v>253</v>
      </c>
      <c r="IU2">
        <v>254</v>
      </c>
      <c r="IV2">
        <v>255</v>
      </c>
      <c r="IW2">
        <v>256</v>
      </c>
      <c r="IX2">
        <v>257</v>
      </c>
      <c r="IY2">
        <v>258</v>
      </c>
      <c r="IZ2">
        <v>259</v>
      </c>
      <c r="JA2">
        <v>260</v>
      </c>
    </row>
    <row r="3" spans="1:261" x14ac:dyDescent="0.2">
      <c r="B3">
        <v>0</v>
      </c>
      <c r="C3">
        <v>0</v>
      </c>
      <c r="D3">
        <v>0</v>
      </c>
      <c r="E3">
        <v>6159</v>
      </c>
      <c r="F3">
        <v>0</v>
      </c>
      <c r="G3">
        <v>0</v>
      </c>
      <c r="H3">
        <v>0</v>
      </c>
      <c r="I3">
        <v>0</v>
      </c>
      <c r="J3">
        <v>0</v>
      </c>
      <c r="K3">
        <v>0</v>
      </c>
      <c r="L3">
        <v>6159</v>
      </c>
      <c r="M3">
        <v>0</v>
      </c>
      <c r="N3">
        <v>0</v>
      </c>
      <c r="O3">
        <v>0</v>
      </c>
      <c r="P3">
        <v>0</v>
      </c>
      <c r="Q3">
        <v>0</v>
      </c>
      <c r="R3">
        <v>0</v>
      </c>
      <c r="S3">
        <v>476.71000000000004</v>
      </c>
      <c r="T3">
        <v>0</v>
      </c>
      <c r="U3">
        <v>0</v>
      </c>
      <c r="V3">
        <v>0</v>
      </c>
      <c r="W3">
        <v>0</v>
      </c>
      <c r="X3">
        <v>0</v>
      </c>
      <c r="Y3">
        <v>0</v>
      </c>
      <c r="Z3">
        <v>0</v>
      </c>
      <c r="AA3">
        <v>0</v>
      </c>
      <c r="AB3">
        <v>0</v>
      </c>
      <c r="AC3">
        <v>0</v>
      </c>
      <c r="AD3">
        <v>0</v>
      </c>
      <c r="AE3">
        <v>0</v>
      </c>
      <c r="AF3">
        <v>0</v>
      </c>
      <c r="AG3">
        <v>0</v>
      </c>
      <c r="AH3">
        <v>0</v>
      </c>
      <c r="AI3">
        <v>0</v>
      </c>
      <c r="AJ3">
        <v>6159</v>
      </c>
      <c r="AK3">
        <v>0</v>
      </c>
      <c r="AL3" t="s">
        <v>655</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5.7111999999999996E-2</v>
      </c>
      <c r="FH3">
        <v>2.4659E-2</v>
      </c>
      <c r="FI3">
        <v>0</v>
      </c>
      <c r="FJ3">
        <v>0</v>
      </c>
      <c r="FK3">
        <v>0</v>
      </c>
      <c r="FL3">
        <v>0</v>
      </c>
      <c r="FM3">
        <v>0</v>
      </c>
      <c r="FN3">
        <v>0</v>
      </c>
      <c r="FO3">
        <v>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0</v>
      </c>
      <c r="HI3">
        <v>0</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6159</v>
      </c>
      <c r="IX3">
        <v>0</v>
      </c>
      <c r="IY3">
        <v>0</v>
      </c>
      <c r="IZ3">
        <v>0</v>
      </c>
      <c r="JA3">
        <v>0</v>
      </c>
    </row>
    <row r="4" spans="1:261" hidden="1" x14ac:dyDescent="0.2">
      <c r="A4">
        <v>28349</v>
      </c>
      <c r="B4">
        <v>3801</v>
      </c>
      <c r="C4">
        <v>9</v>
      </c>
      <c r="D4">
        <v>2021</v>
      </c>
      <c r="E4">
        <v>6159</v>
      </c>
      <c r="F4">
        <v>0</v>
      </c>
      <c r="G4">
        <v>904.08</v>
      </c>
      <c r="H4">
        <v>865.20500000000004</v>
      </c>
      <c r="I4">
        <v>865.20500000000004</v>
      </c>
      <c r="J4">
        <v>904.08</v>
      </c>
      <c r="K4">
        <v>0</v>
      </c>
      <c r="L4">
        <v>6159</v>
      </c>
      <c r="M4">
        <v>0</v>
      </c>
      <c r="N4">
        <v>0</v>
      </c>
      <c r="P4">
        <v>904.08</v>
      </c>
      <c r="Q4">
        <v>0</v>
      </c>
      <c r="R4">
        <v>430984</v>
      </c>
      <c r="S4">
        <v>476.71000000000004</v>
      </c>
      <c r="U4">
        <v>0</v>
      </c>
      <c r="V4">
        <v>41.258000000000003</v>
      </c>
      <c r="W4">
        <v>25410</v>
      </c>
      <c r="X4">
        <v>25410</v>
      </c>
      <c r="Z4">
        <v>0</v>
      </c>
      <c r="AC4">
        <v>0</v>
      </c>
      <c r="AD4" t="s">
        <v>318</v>
      </c>
      <c r="AE4">
        <v>0</v>
      </c>
      <c r="AH4">
        <v>0</v>
      </c>
      <c r="AI4">
        <v>0</v>
      </c>
      <c r="AJ4">
        <v>6159</v>
      </c>
      <c r="AK4" t="s">
        <v>787</v>
      </c>
      <c r="AL4" t="s">
        <v>55</v>
      </c>
      <c r="AM4">
        <v>0</v>
      </c>
      <c r="AN4">
        <v>0</v>
      </c>
      <c r="AO4">
        <v>0</v>
      </c>
      <c r="AP4">
        <v>0</v>
      </c>
      <c r="AQ4">
        <v>0</v>
      </c>
      <c r="AT4">
        <v>0</v>
      </c>
      <c r="AU4">
        <v>0</v>
      </c>
      <c r="AV4">
        <v>0</v>
      </c>
      <c r="AW4">
        <v>8860702</v>
      </c>
      <c r="AX4">
        <v>8565130</v>
      </c>
      <c r="AY4">
        <v>0</v>
      </c>
      <c r="AZ4">
        <v>430984</v>
      </c>
      <c r="BA4">
        <v>53.25</v>
      </c>
      <c r="BE4">
        <v>117</v>
      </c>
      <c r="BF4">
        <v>8083524</v>
      </c>
      <c r="BG4">
        <v>0</v>
      </c>
      <c r="BJ4">
        <v>12</v>
      </c>
      <c r="BK4">
        <v>0</v>
      </c>
      <c r="BL4">
        <v>0</v>
      </c>
      <c r="BM4">
        <v>0</v>
      </c>
      <c r="BN4">
        <v>0</v>
      </c>
      <c r="BO4">
        <v>0</v>
      </c>
      <c r="BP4">
        <v>0</v>
      </c>
      <c r="BQ4">
        <v>637</v>
      </c>
      <c r="BS4">
        <v>0</v>
      </c>
      <c r="BT4">
        <v>0</v>
      </c>
      <c r="BU4">
        <v>0</v>
      </c>
      <c r="BV4">
        <v>0</v>
      </c>
      <c r="BW4">
        <v>0</v>
      </c>
      <c r="BY4">
        <v>0</v>
      </c>
      <c r="CA4">
        <v>0</v>
      </c>
      <c r="CB4">
        <v>0</v>
      </c>
      <c r="CC4">
        <v>0</v>
      </c>
      <c r="CD4">
        <v>0</v>
      </c>
      <c r="CE4">
        <v>0</v>
      </c>
      <c r="CF4">
        <v>0</v>
      </c>
      <c r="CG4">
        <v>0</v>
      </c>
      <c r="CH4">
        <v>298404</v>
      </c>
      <c r="CI4">
        <v>0</v>
      </c>
      <c r="CJ4">
        <v>4</v>
      </c>
      <c r="CK4">
        <v>0</v>
      </c>
      <c r="CL4">
        <v>0</v>
      </c>
      <c r="CN4">
        <v>0</v>
      </c>
      <c r="CO4">
        <v>1</v>
      </c>
      <c r="CP4">
        <v>0</v>
      </c>
      <c r="CQ4">
        <v>0.5</v>
      </c>
      <c r="CR4">
        <v>904.08</v>
      </c>
      <c r="CS4">
        <v>0</v>
      </c>
      <c r="CT4">
        <v>0</v>
      </c>
      <c r="CU4">
        <v>0</v>
      </c>
      <c r="CV4">
        <v>0</v>
      </c>
      <c r="CW4">
        <v>0</v>
      </c>
      <c r="CX4">
        <v>0</v>
      </c>
      <c r="CY4">
        <v>0</v>
      </c>
      <c r="CZ4">
        <v>0</v>
      </c>
      <c r="DB4">
        <v>5301780</v>
      </c>
      <c r="DC4">
        <v>0</v>
      </c>
      <c r="DD4">
        <v>0</v>
      </c>
      <c r="DE4">
        <v>846449</v>
      </c>
      <c r="DF4">
        <v>846449</v>
      </c>
      <c r="DG4">
        <v>137.43800000000002</v>
      </c>
      <c r="DH4">
        <v>0</v>
      </c>
      <c r="DI4">
        <v>0</v>
      </c>
      <c r="DK4">
        <v>1810</v>
      </c>
      <c r="DL4">
        <v>0</v>
      </c>
      <c r="DM4">
        <v>653592</v>
      </c>
      <c r="DN4">
        <v>2715</v>
      </c>
      <c r="DO4">
        <v>0</v>
      </c>
      <c r="DP4">
        <v>0</v>
      </c>
      <c r="DQ4">
        <v>0</v>
      </c>
      <c r="DR4">
        <v>0</v>
      </c>
      <c r="DS4">
        <v>0</v>
      </c>
      <c r="DT4">
        <v>0</v>
      </c>
      <c r="DU4">
        <v>0</v>
      </c>
      <c r="DV4">
        <v>0</v>
      </c>
      <c r="DW4">
        <v>0</v>
      </c>
      <c r="DX4">
        <v>0</v>
      </c>
      <c r="DY4">
        <v>0</v>
      </c>
      <c r="DZ4">
        <v>0</v>
      </c>
      <c r="EA4">
        <v>0</v>
      </c>
      <c r="EB4">
        <v>0</v>
      </c>
      <c r="EC4">
        <v>37.087000000000003</v>
      </c>
      <c r="ED4">
        <v>262673</v>
      </c>
      <c r="EE4">
        <v>0</v>
      </c>
      <c r="EF4">
        <v>0</v>
      </c>
      <c r="EG4">
        <v>0</v>
      </c>
      <c r="EH4">
        <v>366799</v>
      </c>
      <c r="EI4">
        <v>0</v>
      </c>
      <c r="EJ4">
        <v>0</v>
      </c>
      <c r="EK4">
        <v>18.544</v>
      </c>
      <c r="EL4">
        <v>0</v>
      </c>
      <c r="EM4">
        <v>0</v>
      </c>
      <c r="EN4">
        <v>0.78500000000000003</v>
      </c>
      <c r="EO4">
        <v>0</v>
      </c>
      <c r="EP4">
        <v>0</v>
      </c>
      <c r="EQ4">
        <v>19.329000000000001</v>
      </c>
      <c r="ER4">
        <v>0</v>
      </c>
      <c r="ES4">
        <v>59.557000000000002</v>
      </c>
      <c r="EV4">
        <v>0</v>
      </c>
      <c r="EW4">
        <v>0</v>
      </c>
      <c r="EX4">
        <v>0</v>
      </c>
      <c r="EZ4">
        <v>7666822</v>
      </c>
      <c r="FA4">
        <v>0</v>
      </c>
      <c r="FB4">
        <v>8094974</v>
      </c>
      <c r="FD4">
        <v>0</v>
      </c>
      <c r="FE4">
        <v>738811</v>
      </c>
      <c r="FF4">
        <v>159497</v>
      </c>
      <c r="FG4">
        <v>5.7111999999999996E-2</v>
      </c>
      <c r="FH4">
        <v>2.4659E-2</v>
      </c>
      <c r="FI4">
        <v>0</v>
      </c>
      <c r="FJ4">
        <v>0</v>
      </c>
      <c r="FK4">
        <v>1312.518</v>
      </c>
      <c r="FL4">
        <v>9291686</v>
      </c>
      <c r="FM4">
        <v>0</v>
      </c>
      <c r="FN4">
        <v>0</v>
      </c>
      <c r="FO4">
        <v>9960</v>
      </c>
      <c r="FP4">
        <v>0</v>
      </c>
      <c r="FQ4">
        <v>9960</v>
      </c>
      <c r="FR4">
        <v>9960</v>
      </c>
      <c r="FS4">
        <v>0</v>
      </c>
      <c r="FT4">
        <v>0</v>
      </c>
      <c r="FU4">
        <v>0</v>
      </c>
      <c r="FV4">
        <v>0</v>
      </c>
      <c r="FW4">
        <v>0</v>
      </c>
      <c r="FX4">
        <v>0</v>
      </c>
      <c r="FY4">
        <v>0</v>
      </c>
      <c r="FZ4">
        <v>0</v>
      </c>
      <c r="GA4">
        <v>0</v>
      </c>
      <c r="GB4">
        <v>162513</v>
      </c>
      <c r="GC4">
        <v>162513</v>
      </c>
      <c r="GD4">
        <v>19.545999999999999</v>
      </c>
      <c r="GF4">
        <v>0</v>
      </c>
      <c r="GG4">
        <v>0</v>
      </c>
      <c r="GH4">
        <v>0</v>
      </c>
      <c r="GI4">
        <v>0</v>
      </c>
      <c r="GK4">
        <v>4999</v>
      </c>
      <c r="GL4">
        <v>9474</v>
      </c>
      <c r="GM4">
        <v>0</v>
      </c>
      <c r="GN4">
        <v>0</v>
      </c>
      <c r="GR4">
        <v>0</v>
      </c>
      <c r="HB4">
        <v>0</v>
      </c>
      <c r="HC4">
        <v>0</v>
      </c>
      <c r="HD4">
        <v>0</v>
      </c>
      <c r="HE4">
        <v>0</v>
      </c>
      <c r="HF4">
        <v>915387</v>
      </c>
      <c r="HG4">
        <v>28867</v>
      </c>
      <c r="HH4">
        <v>125023</v>
      </c>
      <c r="HI4">
        <v>0</v>
      </c>
      <c r="HJ4">
        <v>8788</v>
      </c>
      <c r="HK4">
        <v>3045</v>
      </c>
      <c r="HL4">
        <v>1277</v>
      </c>
      <c r="HM4">
        <v>13000</v>
      </c>
      <c r="HN4">
        <v>0</v>
      </c>
      <c r="HO4">
        <v>0</v>
      </c>
      <c r="HP4">
        <v>0</v>
      </c>
      <c r="HQ4">
        <v>0</v>
      </c>
      <c r="HR4">
        <v>0</v>
      </c>
      <c r="HS4">
        <v>7663990</v>
      </c>
      <c r="HT4">
        <v>0</v>
      </c>
      <c r="HU4">
        <v>298404</v>
      </c>
      <c r="HV4">
        <v>0</v>
      </c>
      <c r="HW4">
        <v>0</v>
      </c>
      <c r="HX4">
        <v>127</v>
      </c>
      <c r="HY4">
        <v>122</v>
      </c>
      <c r="HZ4">
        <v>114</v>
      </c>
      <c r="IA4">
        <v>91</v>
      </c>
      <c r="IB4">
        <v>100</v>
      </c>
      <c r="IC4">
        <v>554</v>
      </c>
      <c r="ID4">
        <v>0</v>
      </c>
      <c r="IE4">
        <v>0</v>
      </c>
      <c r="IF4">
        <v>0</v>
      </c>
      <c r="IG4">
        <v>46.872</v>
      </c>
      <c r="IH4">
        <v>203</v>
      </c>
      <c r="II4">
        <v>0</v>
      </c>
      <c r="IJ4">
        <v>41.258000000000003</v>
      </c>
      <c r="IK4">
        <v>0</v>
      </c>
      <c r="IL4">
        <v>0</v>
      </c>
      <c r="IM4">
        <v>0</v>
      </c>
      <c r="IN4">
        <v>0</v>
      </c>
      <c r="IO4">
        <v>0</v>
      </c>
      <c r="IP4">
        <v>0</v>
      </c>
      <c r="IQ4">
        <v>41.258000000000003</v>
      </c>
      <c r="IR4">
        <v>25410</v>
      </c>
      <c r="IS4">
        <v>0</v>
      </c>
      <c r="IT4">
        <v>0</v>
      </c>
      <c r="IU4">
        <v>0</v>
      </c>
      <c r="IV4">
        <v>0</v>
      </c>
      <c r="IW4">
        <v>6159</v>
      </c>
      <c r="IX4">
        <v>0</v>
      </c>
      <c r="IY4">
        <v>0</v>
      </c>
      <c r="IZ4">
        <v>0</v>
      </c>
      <c r="JA4">
        <v>0</v>
      </c>
    </row>
    <row r="5" spans="1:261" hidden="1" x14ac:dyDescent="0.2">
      <c r="A5">
        <v>28349</v>
      </c>
      <c r="B5">
        <v>13801</v>
      </c>
      <c r="C5">
        <v>9</v>
      </c>
      <c r="D5">
        <v>2021</v>
      </c>
      <c r="E5">
        <v>6159</v>
      </c>
      <c r="F5">
        <v>0</v>
      </c>
      <c r="G5">
        <v>405.72200000000004</v>
      </c>
      <c r="H5">
        <v>396.036</v>
      </c>
      <c r="I5">
        <v>396.036</v>
      </c>
      <c r="J5">
        <v>405.72200000000004</v>
      </c>
      <c r="K5">
        <v>0</v>
      </c>
      <c r="L5">
        <v>6159</v>
      </c>
      <c r="M5">
        <v>0</v>
      </c>
      <c r="N5">
        <v>0</v>
      </c>
      <c r="P5">
        <v>405.72200000000004</v>
      </c>
      <c r="Q5">
        <v>0</v>
      </c>
      <c r="R5">
        <v>193412</v>
      </c>
      <c r="S5">
        <v>476.71000000000004</v>
      </c>
      <c r="U5">
        <v>0</v>
      </c>
      <c r="V5">
        <v>6.952</v>
      </c>
      <c r="W5">
        <v>4282</v>
      </c>
      <c r="X5">
        <v>4282</v>
      </c>
      <c r="Z5">
        <v>0</v>
      </c>
      <c r="AC5">
        <v>0</v>
      </c>
      <c r="AD5" t="s">
        <v>318</v>
      </c>
      <c r="AE5">
        <v>0</v>
      </c>
      <c r="AH5">
        <v>0</v>
      </c>
      <c r="AI5">
        <v>0</v>
      </c>
      <c r="AJ5">
        <v>6159</v>
      </c>
      <c r="AK5" t="s">
        <v>787</v>
      </c>
      <c r="AL5" t="s">
        <v>56</v>
      </c>
      <c r="AM5">
        <v>0</v>
      </c>
      <c r="AN5">
        <v>0</v>
      </c>
      <c r="AO5">
        <v>0</v>
      </c>
      <c r="AP5">
        <v>0</v>
      </c>
      <c r="AQ5">
        <v>0</v>
      </c>
      <c r="AT5">
        <v>0</v>
      </c>
      <c r="AU5">
        <v>0</v>
      </c>
      <c r="AV5">
        <v>0</v>
      </c>
      <c r="AW5">
        <v>3965191</v>
      </c>
      <c r="AX5">
        <v>3921728</v>
      </c>
      <c r="AY5">
        <v>0</v>
      </c>
      <c r="AZ5">
        <v>193412</v>
      </c>
      <c r="BA5">
        <v>38.667000000000002</v>
      </c>
      <c r="BE5">
        <v>54</v>
      </c>
      <c r="BF5">
        <v>3703569</v>
      </c>
      <c r="BG5">
        <v>0</v>
      </c>
      <c r="BJ5">
        <v>12</v>
      </c>
      <c r="BK5">
        <v>0</v>
      </c>
      <c r="BL5">
        <v>0</v>
      </c>
      <c r="BM5">
        <v>0</v>
      </c>
      <c r="BN5">
        <v>0</v>
      </c>
      <c r="BO5">
        <v>0</v>
      </c>
      <c r="BP5">
        <v>0</v>
      </c>
      <c r="BQ5">
        <v>709</v>
      </c>
      <c r="BS5">
        <v>0</v>
      </c>
      <c r="BT5">
        <v>0</v>
      </c>
      <c r="BU5">
        <v>0</v>
      </c>
      <c r="BV5">
        <v>0</v>
      </c>
      <c r="BW5">
        <v>0</v>
      </c>
      <c r="BY5">
        <v>0</v>
      </c>
      <c r="CA5">
        <v>0</v>
      </c>
      <c r="CB5">
        <v>0</v>
      </c>
      <c r="CC5">
        <v>0</v>
      </c>
      <c r="CD5">
        <v>0</v>
      </c>
      <c r="CE5">
        <v>0</v>
      </c>
      <c r="CF5">
        <v>0</v>
      </c>
      <c r="CG5">
        <v>0</v>
      </c>
      <c r="CH5">
        <v>44347</v>
      </c>
      <c r="CI5">
        <v>0</v>
      </c>
      <c r="CJ5">
        <v>4</v>
      </c>
      <c r="CK5">
        <v>0</v>
      </c>
      <c r="CL5">
        <v>0</v>
      </c>
      <c r="CN5">
        <v>0</v>
      </c>
      <c r="CO5">
        <v>1</v>
      </c>
      <c r="CP5">
        <v>0</v>
      </c>
      <c r="CQ5">
        <v>1.5</v>
      </c>
      <c r="CR5">
        <v>405.72200000000004</v>
      </c>
      <c r="CS5">
        <v>0</v>
      </c>
      <c r="CT5">
        <v>0</v>
      </c>
      <c r="CU5">
        <v>0</v>
      </c>
      <c r="CV5">
        <v>0</v>
      </c>
      <c r="CW5">
        <v>0</v>
      </c>
      <c r="CX5">
        <v>0</v>
      </c>
      <c r="CY5">
        <v>0</v>
      </c>
      <c r="CZ5">
        <v>0</v>
      </c>
      <c r="DB5">
        <v>2427188</v>
      </c>
      <c r="DC5">
        <v>0</v>
      </c>
      <c r="DD5">
        <v>0</v>
      </c>
      <c r="DE5">
        <v>493088</v>
      </c>
      <c r="DF5">
        <v>493088</v>
      </c>
      <c r="DG5">
        <v>80.063000000000002</v>
      </c>
      <c r="DH5">
        <v>0</v>
      </c>
      <c r="DI5">
        <v>0</v>
      </c>
      <c r="DK5">
        <v>2966</v>
      </c>
      <c r="DL5">
        <v>0</v>
      </c>
      <c r="DM5">
        <v>203571</v>
      </c>
      <c r="DN5">
        <v>830</v>
      </c>
      <c r="DO5">
        <v>0</v>
      </c>
      <c r="DP5">
        <v>0</v>
      </c>
      <c r="DQ5">
        <v>0</v>
      </c>
      <c r="DR5">
        <v>0</v>
      </c>
      <c r="DS5">
        <v>0</v>
      </c>
      <c r="DT5">
        <v>0</v>
      </c>
      <c r="DU5">
        <v>0</v>
      </c>
      <c r="DV5">
        <v>0</v>
      </c>
      <c r="DW5">
        <v>0</v>
      </c>
      <c r="DX5">
        <v>0</v>
      </c>
      <c r="DY5">
        <v>0</v>
      </c>
      <c r="DZ5">
        <v>0</v>
      </c>
      <c r="EA5">
        <v>0</v>
      </c>
      <c r="EB5">
        <v>0</v>
      </c>
      <c r="EC5">
        <v>0</v>
      </c>
      <c r="ED5">
        <v>0</v>
      </c>
      <c r="EE5">
        <v>0</v>
      </c>
      <c r="EF5">
        <v>0</v>
      </c>
      <c r="EG5">
        <v>0</v>
      </c>
      <c r="EH5">
        <v>192487</v>
      </c>
      <c r="EI5">
        <v>0</v>
      </c>
      <c r="EJ5">
        <v>0</v>
      </c>
      <c r="EK5">
        <v>8.1140000000000008</v>
      </c>
      <c r="EL5">
        <v>0</v>
      </c>
      <c r="EM5">
        <v>0.47400000000000003</v>
      </c>
      <c r="EN5">
        <v>1.0980000000000001</v>
      </c>
      <c r="EO5">
        <v>0</v>
      </c>
      <c r="EP5">
        <v>0</v>
      </c>
      <c r="EQ5">
        <v>9.6859999999999999</v>
      </c>
      <c r="ER5">
        <v>0</v>
      </c>
      <c r="ES5">
        <v>31.254000000000001</v>
      </c>
      <c r="EV5">
        <v>0</v>
      </c>
      <c r="EW5">
        <v>0</v>
      </c>
      <c r="EX5">
        <v>0</v>
      </c>
      <c r="EZ5">
        <v>3510157</v>
      </c>
      <c r="FA5">
        <v>0</v>
      </c>
      <c r="FB5">
        <v>3702685</v>
      </c>
      <c r="FD5">
        <v>0</v>
      </c>
      <c r="FE5">
        <v>338496</v>
      </c>
      <c r="FF5">
        <v>73075</v>
      </c>
      <c r="FG5">
        <v>5.7111999999999996E-2</v>
      </c>
      <c r="FH5">
        <v>2.4659E-2</v>
      </c>
      <c r="FI5">
        <v>0</v>
      </c>
      <c r="FJ5">
        <v>0</v>
      </c>
      <c r="FK5">
        <v>601.34699999999998</v>
      </c>
      <c r="FL5">
        <v>4158603</v>
      </c>
      <c r="FM5">
        <v>0</v>
      </c>
      <c r="FN5">
        <v>0</v>
      </c>
      <c r="FO5">
        <v>0</v>
      </c>
      <c r="FP5">
        <v>0</v>
      </c>
      <c r="FQ5">
        <v>0</v>
      </c>
      <c r="FR5">
        <v>0</v>
      </c>
      <c r="FS5">
        <v>0</v>
      </c>
      <c r="FT5">
        <v>0</v>
      </c>
      <c r="FU5">
        <v>0</v>
      </c>
      <c r="FV5">
        <v>0</v>
      </c>
      <c r="FW5">
        <v>0</v>
      </c>
      <c r="FX5">
        <v>0</v>
      </c>
      <c r="FY5">
        <v>0</v>
      </c>
      <c r="FZ5">
        <v>0</v>
      </c>
      <c r="GA5">
        <v>0</v>
      </c>
      <c r="GB5">
        <v>0</v>
      </c>
      <c r="GC5">
        <v>0</v>
      </c>
      <c r="GD5">
        <v>0</v>
      </c>
      <c r="GF5">
        <v>0</v>
      </c>
      <c r="GG5">
        <v>0</v>
      </c>
      <c r="GH5">
        <v>0</v>
      </c>
      <c r="GI5">
        <v>0</v>
      </c>
      <c r="GK5">
        <v>5082</v>
      </c>
      <c r="GL5">
        <v>11274</v>
      </c>
      <c r="GM5">
        <v>0</v>
      </c>
      <c r="GN5">
        <v>0</v>
      </c>
      <c r="GR5">
        <v>0</v>
      </c>
      <c r="HB5">
        <v>0</v>
      </c>
      <c r="HC5">
        <v>0</v>
      </c>
      <c r="HD5">
        <v>0</v>
      </c>
      <c r="HE5">
        <v>0</v>
      </c>
      <c r="HF5">
        <v>419006</v>
      </c>
      <c r="HG5">
        <v>3849</v>
      </c>
      <c r="HH5">
        <v>147811</v>
      </c>
      <c r="HI5">
        <v>0</v>
      </c>
      <c r="HJ5">
        <v>3944</v>
      </c>
      <c r="HK5">
        <v>0</v>
      </c>
      <c r="HL5">
        <v>0</v>
      </c>
      <c r="HM5">
        <v>0</v>
      </c>
      <c r="HN5">
        <v>0</v>
      </c>
      <c r="HO5">
        <v>0</v>
      </c>
      <c r="HP5">
        <v>0</v>
      </c>
      <c r="HQ5">
        <v>0</v>
      </c>
      <c r="HR5">
        <v>0</v>
      </c>
      <c r="HS5">
        <v>3509273</v>
      </c>
      <c r="HT5">
        <v>0</v>
      </c>
      <c r="HU5">
        <v>44347</v>
      </c>
      <c r="HV5">
        <v>0</v>
      </c>
      <c r="HW5">
        <v>0</v>
      </c>
      <c r="HX5">
        <v>33</v>
      </c>
      <c r="HY5">
        <v>40</v>
      </c>
      <c r="HZ5">
        <v>89</v>
      </c>
      <c r="IA5">
        <v>51</v>
      </c>
      <c r="IB5">
        <v>100</v>
      </c>
      <c r="IC5">
        <v>313</v>
      </c>
      <c r="ID5">
        <v>0</v>
      </c>
      <c r="IE5">
        <v>0</v>
      </c>
      <c r="IF5">
        <v>0</v>
      </c>
      <c r="IG5">
        <v>6.25</v>
      </c>
      <c r="IH5">
        <v>240</v>
      </c>
      <c r="II5">
        <v>0</v>
      </c>
      <c r="IJ5">
        <v>6.952</v>
      </c>
      <c r="IK5">
        <v>0</v>
      </c>
      <c r="IL5">
        <v>0</v>
      </c>
      <c r="IM5">
        <v>0</v>
      </c>
      <c r="IN5">
        <v>0</v>
      </c>
      <c r="IO5">
        <v>0</v>
      </c>
      <c r="IP5">
        <v>0</v>
      </c>
      <c r="IQ5">
        <v>6.952</v>
      </c>
      <c r="IR5">
        <v>4282</v>
      </c>
      <c r="IS5">
        <v>0</v>
      </c>
      <c r="IT5">
        <v>0</v>
      </c>
      <c r="IU5">
        <v>0</v>
      </c>
      <c r="IV5">
        <v>0</v>
      </c>
      <c r="IW5">
        <v>6159</v>
      </c>
      <c r="IX5">
        <v>0</v>
      </c>
      <c r="IY5">
        <v>0</v>
      </c>
      <c r="IZ5">
        <v>0</v>
      </c>
      <c r="JA5">
        <v>0</v>
      </c>
    </row>
    <row r="6" spans="1:261" hidden="1" x14ac:dyDescent="0.2">
      <c r="A6">
        <v>28349</v>
      </c>
      <c r="B6">
        <v>14801</v>
      </c>
      <c r="C6">
        <v>9</v>
      </c>
      <c r="D6">
        <v>2021</v>
      </c>
      <c r="E6">
        <v>6159</v>
      </c>
      <c r="F6">
        <v>0</v>
      </c>
      <c r="G6">
        <v>1520.8500000000001</v>
      </c>
      <c r="H6">
        <v>1369.604</v>
      </c>
      <c r="I6">
        <v>1369.604</v>
      </c>
      <c r="J6">
        <v>1520.8500000000001</v>
      </c>
      <c r="K6">
        <v>0</v>
      </c>
      <c r="L6">
        <v>6159</v>
      </c>
      <c r="M6">
        <v>0</v>
      </c>
      <c r="N6">
        <v>0</v>
      </c>
      <c r="P6">
        <v>1520.8500000000001</v>
      </c>
      <c r="Q6">
        <v>0</v>
      </c>
      <c r="R6">
        <v>725004</v>
      </c>
      <c r="S6">
        <v>476.71000000000004</v>
      </c>
      <c r="U6">
        <v>0</v>
      </c>
      <c r="V6">
        <v>52.95</v>
      </c>
      <c r="W6">
        <v>32611</v>
      </c>
      <c r="X6">
        <v>32611</v>
      </c>
      <c r="Z6">
        <v>0</v>
      </c>
      <c r="AC6">
        <v>0</v>
      </c>
      <c r="AD6" t="s">
        <v>318</v>
      </c>
      <c r="AE6">
        <v>0</v>
      </c>
      <c r="AH6">
        <v>0</v>
      </c>
      <c r="AI6">
        <v>0</v>
      </c>
      <c r="AJ6">
        <v>6159</v>
      </c>
      <c r="AK6" t="s">
        <v>787</v>
      </c>
      <c r="AL6" t="s">
        <v>37</v>
      </c>
      <c r="AM6">
        <v>0</v>
      </c>
      <c r="AN6">
        <v>0</v>
      </c>
      <c r="AO6">
        <v>0</v>
      </c>
      <c r="AP6">
        <v>0</v>
      </c>
      <c r="AQ6">
        <v>0</v>
      </c>
      <c r="AT6">
        <v>0</v>
      </c>
      <c r="AU6">
        <v>0</v>
      </c>
      <c r="AV6">
        <v>0</v>
      </c>
      <c r="AW6">
        <v>16897747</v>
      </c>
      <c r="AX6">
        <v>16204489</v>
      </c>
      <c r="AY6">
        <v>0</v>
      </c>
      <c r="AZ6">
        <v>725004</v>
      </c>
      <c r="BA6">
        <v>0</v>
      </c>
      <c r="BE6">
        <v>221</v>
      </c>
      <c r="BF6">
        <v>14877283</v>
      </c>
      <c r="BG6">
        <v>0</v>
      </c>
      <c r="BJ6">
        <v>12</v>
      </c>
      <c r="BK6">
        <v>0</v>
      </c>
      <c r="BL6">
        <v>0</v>
      </c>
      <c r="BM6">
        <v>0</v>
      </c>
      <c r="BN6">
        <v>0</v>
      </c>
      <c r="BO6">
        <v>0</v>
      </c>
      <c r="BP6">
        <v>0</v>
      </c>
      <c r="BQ6">
        <v>559</v>
      </c>
      <c r="BS6">
        <v>0</v>
      </c>
      <c r="BT6">
        <v>0</v>
      </c>
      <c r="BU6">
        <v>0</v>
      </c>
      <c r="BV6">
        <v>0</v>
      </c>
      <c r="BW6">
        <v>0</v>
      </c>
      <c r="BY6">
        <v>0</v>
      </c>
      <c r="CA6">
        <v>0</v>
      </c>
      <c r="CB6">
        <v>0</v>
      </c>
      <c r="CC6">
        <v>0</v>
      </c>
      <c r="CD6">
        <v>0</v>
      </c>
      <c r="CE6">
        <v>0</v>
      </c>
      <c r="CF6">
        <v>0</v>
      </c>
      <c r="CG6">
        <v>0</v>
      </c>
      <c r="CH6">
        <v>699648</v>
      </c>
      <c r="CI6">
        <v>0</v>
      </c>
      <c r="CJ6">
        <v>4</v>
      </c>
      <c r="CK6">
        <v>0</v>
      </c>
      <c r="CL6">
        <v>0</v>
      </c>
      <c r="CN6">
        <v>0</v>
      </c>
      <c r="CO6">
        <v>1</v>
      </c>
      <c r="CP6">
        <v>8.3529999999999998</v>
      </c>
      <c r="CQ6">
        <v>0</v>
      </c>
      <c r="CR6">
        <v>1520.8500000000001</v>
      </c>
      <c r="CS6">
        <v>0</v>
      </c>
      <c r="CT6">
        <v>0</v>
      </c>
      <c r="CU6">
        <v>0</v>
      </c>
      <c r="CV6">
        <v>0</v>
      </c>
      <c r="CW6">
        <v>0</v>
      </c>
      <c r="CX6">
        <v>0</v>
      </c>
      <c r="CY6">
        <v>0</v>
      </c>
      <c r="CZ6">
        <v>0</v>
      </c>
      <c r="DB6">
        <v>8399271</v>
      </c>
      <c r="DC6">
        <v>0</v>
      </c>
      <c r="DD6">
        <v>0</v>
      </c>
      <c r="DE6">
        <v>2255503</v>
      </c>
      <c r="DF6">
        <v>2379484</v>
      </c>
      <c r="DG6">
        <v>366.22500000000002</v>
      </c>
      <c r="DH6">
        <v>0</v>
      </c>
      <c r="DI6">
        <v>123981</v>
      </c>
      <c r="DK6">
        <v>568</v>
      </c>
      <c r="DL6">
        <v>0</v>
      </c>
      <c r="DM6">
        <v>1459917</v>
      </c>
      <c r="DN6">
        <v>6169</v>
      </c>
      <c r="DO6">
        <v>0</v>
      </c>
      <c r="DP6">
        <v>0</v>
      </c>
      <c r="DQ6">
        <v>0</v>
      </c>
      <c r="DR6">
        <v>0</v>
      </c>
      <c r="DS6">
        <v>0</v>
      </c>
      <c r="DT6">
        <v>0</v>
      </c>
      <c r="DU6">
        <v>0</v>
      </c>
      <c r="DV6">
        <v>0</v>
      </c>
      <c r="DW6">
        <v>0</v>
      </c>
      <c r="DX6">
        <v>0</v>
      </c>
      <c r="DY6">
        <v>0</v>
      </c>
      <c r="DZ6">
        <v>0</v>
      </c>
      <c r="EA6">
        <v>0</v>
      </c>
      <c r="EB6">
        <v>0</v>
      </c>
      <c r="EC6">
        <v>161.15200000000002</v>
      </c>
      <c r="ED6">
        <v>1141376</v>
      </c>
      <c r="EE6">
        <v>0</v>
      </c>
      <c r="EF6">
        <v>0</v>
      </c>
      <c r="EG6">
        <v>0</v>
      </c>
      <c r="EH6">
        <v>288878</v>
      </c>
      <c r="EI6">
        <v>0</v>
      </c>
      <c r="EJ6">
        <v>0</v>
      </c>
      <c r="EK6">
        <v>15.205</v>
      </c>
      <c r="EL6">
        <v>0</v>
      </c>
      <c r="EM6">
        <v>0</v>
      </c>
      <c r="EN6">
        <v>0.25800000000000001</v>
      </c>
      <c r="EO6">
        <v>0</v>
      </c>
      <c r="EP6">
        <v>0</v>
      </c>
      <c r="EQ6">
        <v>15.463000000000001</v>
      </c>
      <c r="ER6">
        <v>0</v>
      </c>
      <c r="ES6">
        <v>46.905000000000001</v>
      </c>
      <c r="EV6">
        <v>0</v>
      </c>
      <c r="EW6">
        <v>0</v>
      </c>
      <c r="EX6">
        <v>0</v>
      </c>
      <c r="EZ6">
        <v>14551203</v>
      </c>
      <c r="FA6">
        <v>0</v>
      </c>
      <c r="FB6">
        <v>15269817</v>
      </c>
      <c r="FD6">
        <v>0</v>
      </c>
      <c r="FE6">
        <v>1359741</v>
      </c>
      <c r="FF6">
        <v>293545</v>
      </c>
      <c r="FG6">
        <v>5.7111999999999996E-2</v>
      </c>
      <c r="FH6">
        <v>2.4659E-2</v>
      </c>
      <c r="FI6">
        <v>0</v>
      </c>
      <c r="FJ6">
        <v>0</v>
      </c>
      <c r="FK6">
        <v>2415.6179999999999</v>
      </c>
      <c r="FL6">
        <v>17622751</v>
      </c>
      <c r="FM6">
        <v>0</v>
      </c>
      <c r="FN6">
        <v>0</v>
      </c>
      <c r="FO6">
        <v>0</v>
      </c>
      <c r="FP6">
        <v>0</v>
      </c>
      <c r="FQ6">
        <v>0</v>
      </c>
      <c r="FR6">
        <v>0</v>
      </c>
      <c r="FS6">
        <v>0</v>
      </c>
      <c r="FT6">
        <v>0</v>
      </c>
      <c r="FU6">
        <v>0</v>
      </c>
      <c r="FV6">
        <v>0</v>
      </c>
      <c r="FW6">
        <v>0</v>
      </c>
      <c r="FX6">
        <v>0</v>
      </c>
      <c r="FY6">
        <v>0</v>
      </c>
      <c r="FZ6">
        <v>0</v>
      </c>
      <c r="GA6">
        <v>0</v>
      </c>
      <c r="GB6">
        <v>1128950</v>
      </c>
      <c r="GC6">
        <v>1128950</v>
      </c>
      <c r="GD6">
        <v>135.78300000000002</v>
      </c>
      <c r="GF6">
        <v>0</v>
      </c>
      <c r="GG6">
        <v>0</v>
      </c>
      <c r="GH6">
        <v>0</v>
      </c>
      <c r="GI6">
        <v>0</v>
      </c>
      <c r="GK6">
        <v>5111</v>
      </c>
      <c r="GL6">
        <v>5764</v>
      </c>
      <c r="GM6">
        <v>0</v>
      </c>
      <c r="GN6">
        <v>0</v>
      </c>
      <c r="GR6">
        <v>0</v>
      </c>
      <c r="HB6">
        <v>0</v>
      </c>
      <c r="HC6">
        <v>0</v>
      </c>
      <c r="HD6">
        <v>0</v>
      </c>
      <c r="HE6">
        <v>0</v>
      </c>
      <c r="HF6">
        <v>1449041</v>
      </c>
      <c r="HG6">
        <v>7057</v>
      </c>
      <c r="HH6">
        <v>0</v>
      </c>
      <c r="HI6">
        <v>0</v>
      </c>
      <c r="HJ6">
        <v>14783</v>
      </c>
      <c r="HK6">
        <v>29855</v>
      </c>
      <c r="HL6">
        <v>7191</v>
      </c>
      <c r="HM6">
        <v>0</v>
      </c>
      <c r="HN6">
        <v>0</v>
      </c>
      <c r="HO6">
        <v>0</v>
      </c>
      <c r="HP6">
        <v>361878</v>
      </c>
      <c r="HQ6">
        <v>0</v>
      </c>
      <c r="HR6">
        <v>0</v>
      </c>
      <c r="HS6">
        <v>14544813</v>
      </c>
      <c r="HT6">
        <v>0</v>
      </c>
      <c r="HU6">
        <v>699648</v>
      </c>
      <c r="HV6">
        <v>0</v>
      </c>
      <c r="HW6">
        <v>0</v>
      </c>
      <c r="HX6">
        <v>196</v>
      </c>
      <c r="HY6">
        <v>236</v>
      </c>
      <c r="HZ6">
        <v>280</v>
      </c>
      <c r="IA6">
        <v>352</v>
      </c>
      <c r="IB6">
        <v>377</v>
      </c>
      <c r="IC6">
        <v>1441</v>
      </c>
      <c r="ID6">
        <v>0</v>
      </c>
      <c r="IE6">
        <v>0</v>
      </c>
      <c r="IF6">
        <v>0</v>
      </c>
      <c r="IG6">
        <v>11.458</v>
      </c>
      <c r="IH6">
        <v>0</v>
      </c>
      <c r="II6">
        <v>1315.9190000000001</v>
      </c>
      <c r="IJ6">
        <v>52.95</v>
      </c>
      <c r="IK6">
        <v>0</v>
      </c>
      <c r="IL6">
        <v>0</v>
      </c>
      <c r="IM6">
        <v>0</v>
      </c>
      <c r="IN6">
        <v>0</v>
      </c>
      <c r="IO6">
        <v>0</v>
      </c>
      <c r="IP6">
        <v>1315.9190000000001</v>
      </c>
      <c r="IQ6">
        <v>52.95</v>
      </c>
      <c r="IR6">
        <v>32611</v>
      </c>
      <c r="IS6">
        <v>0</v>
      </c>
      <c r="IT6">
        <v>0</v>
      </c>
      <c r="IU6">
        <v>0</v>
      </c>
      <c r="IV6">
        <v>0</v>
      </c>
      <c r="IW6">
        <v>6159</v>
      </c>
      <c r="IX6">
        <v>0</v>
      </c>
      <c r="IY6">
        <v>0</v>
      </c>
      <c r="IZ6">
        <v>361878</v>
      </c>
      <c r="JA6">
        <v>0</v>
      </c>
    </row>
    <row r="7" spans="1:261" hidden="1" x14ac:dyDescent="0.2">
      <c r="A7">
        <v>28349</v>
      </c>
      <c r="B7">
        <v>14803</v>
      </c>
      <c r="C7">
        <v>9</v>
      </c>
      <c r="D7">
        <v>2021</v>
      </c>
      <c r="E7">
        <v>6159</v>
      </c>
      <c r="F7">
        <v>0</v>
      </c>
      <c r="G7">
        <v>712.42200000000003</v>
      </c>
      <c r="H7">
        <v>634.16300000000001</v>
      </c>
      <c r="I7">
        <v>634.16300000000001</v>
      </c>
      <c r="J7">
        <v>712.42200000000003</v>
      </c>
      <c r="K7">
        <v>0</v>
      </c>
      <c r="L7">
        <v>6159</v>
      </c>
      <c r="M7">
        <v>0</v>
      </c>
      <c r="N7">
        <v>0</v>
      </c>
      <c r="P7">
        <v>712.42200000000003</v>
      </c>
      <c r="Q7">
        <v>0</v>
      </c>
      <c r="R7">
        <v>339619</v>
      </c>
      <c r="S7">
        <v>476.71000000000004</v>
      </c>
      <c r="U7">
        <v>0</v>
      </c>
      <c r="V7">
        <v>28.88</v>
      </c>
      <c r="W7">
        <v>17787</v>
      </c>
      <c r="X7">
        <v>17787</v>
      </c>
      <c r="Z7">
        <v>0</v>
      </c>
      <c r="AC7">
        <v>0</v>
      </c>
      <c r="AD7" t="s">
        <v>318</v>
      </c>
      <c r="AE7">
        <v>0</v>
      </c>
      <c r="AH7">
        <v>0</v>
      </c>
      <c r="AI7">
        <v>0</v>
      </c>
      <c r="AJ7">
        <v>6159</v>
      </c>
      <c r="AK7" t="s">
        <v>787</v>
      </c>
      <c r="AL7" t="s">
        <v>319</v>
      </c>
      <c r="AM7">
        <v>0</v>
      </c>
      <c r="AN7">
        <v>0</v>
      </c>
      <c r="AO7">
        <v>0</v>
      </c>
      <c r="AP7">
        <v>0</v>
      </c>
      <c r="AQ7">
        <v>0</v>
      </c>
      <c r="AT7">
        <v>0</v>
      </c>
      <c r="AU7">
        <v>0</v>
      </c>
      <c r="AV7">
        <v>0</v>
      </c>
      <c r="AW7">
        <v>7067443</v>
      </c>
      <c r="AX7">
        <v>6928186</v>
      </c>
      <c r="AY7">
        <v>0</v>
      </c>
      <c r="AZ7">
        <v>339619</v>
      </c>
      <c r="BA7">
        <v>23.333000000000002</v>
      </c>
      <c r="BE7">
        <v>95</v>
      </c>
      <c r="BF7">
        <v>6450464</v>
      </c>
      <c r="BG7">
        <v>0</v>
      </c>
      <c r="BJ7">
        <v>12</v>
      </c>
      <c r="BK7">
        <v>0</v>
      </c>
      <c r="BL7">
        <v>0</v>
      </c>
      <c r="BM7">
        <v>0</v>
      </c>
      <c r="BN7">
        <v>0</v>
      </c>
      <c r="BO7">
        <v>0</v>
      </c>
      <c r="BP7">
        <v>0</v>
      </c>
      <c r="BQ7">
        <v>672</v>
      </c>
      <c r="BS7">
        <v>0</v>
      </c>
      <c r="BT7">
        <v>0</v>
      </c>
      <c r="BU7">
        <v>0</v>
      </c>
      <c r="BV7">
        <v>0</v>
      </c>
      <c r="BW7">
        <v>0</v>
      </c>
      <c r="BY7">
        <v>0</v>
      </c>
      <c r="CA7">
        <v>0</v>
      </c>
      <c r="CB7">
        <v>0</v>
      </c>
      <c r="CC7">
        <v>0</v>
      </c>
      <c r="CD7">
        <v>0</v>
      </c>
      <c r="CE7">
        <v>0</v>
      </c>
      <c r="CF7">
        <v>0</v>
      </c>
      <c r="CG7">
        <v>0</v>
      </c>
      <c r="CH7">
        <v>142324</v>
      </c>
      <c r="CI7">
        <v>0</v>
      </c>
      <c r="CJ7">
        <v>5</v>
      </c>
      <c r="CK7">
        <v>0</v>
      </c>
      <c r="CL7">
        <v>0</v>
      </c>
      <c r="CN7">
        <v>0</v>
      </c>
      <c r="CO7">
        <v>1</v>
      </c>
      <c r="CP7">
        <v>0</v>
      </c>
      <c r="CQ7">
        <v>0.25</v>
      </c>
      <c r="CR7">
        <v>712.42200000000003</v>
      </c>
      <c r="CS7">
        <v>0</v>
      </c>
      <c r="CT7">
        <v>0</v>
      </c>
      <c r="CU7">
        <v>0</v>
      </c>
      <c r="CV7">
        <v>0</v>
      </c>
      <c r="CW7">
        <v>0</v>
      </c>
      <c r="CX7">
        <v>0</v>
      </c>
      <c r="CY7">
        <v>0</v>
      </c>
      <c r="CZ7">
        <v>0</v>
      </c>
      <c r="DB7">
        <v>3866610</v>
      </c>
      <c r="DC7">
        <v>0</v>
      </c>
      <c r="DD7">
        <v>0</v>
      </c>
      <c r="DE7">
        <v>613800</v>
      </c>
      <c r="DF7">
        <v>613800</v>
      </c>
      <c r="DG7">
        <v>99.663000000000011</v>
      </c>
      <c r="DH7">
        <v>0</v>
      </c>
      <c r="DI7">
        <v>0</v>
      </c>
      <c r="DK7">
        <v>2379</v>
      </c>
      <c r="DL7">
        <v>0</v>
      </c>
      <c r="DM7">
        <v>725373</v>
      </c>
      <c r="DN7">
        <v>2973</v>
      </c>
      <c r="DO7">
        <v>0</v>
      </c>
      <c r="DP7">
        <v>0</v>
      </c>
      <c r="DQ7">
        <v>0</v>
      </c>
      <c r="DR7">
        <v>0</v>
      </c>
      <c r="DS7">
        <v>0</v>
      </c>
      <c r="DT7">
        <v>0</v>
      </c>
      <c r="DU7">
        <v>0</v>
      </c>
      <c r="DV7">
        <v>0</v>
      </c>
      <c r="DW7">
        <v>0</v>
      </c>
      <c r="DX7">
        <v>0</v>
      </c>
      <c r="DY7">
        <v>0</v>
      </c>
      <c r="DZ7">
        <v>0</v>
      </c>
      <c r="EA7">
        <v>0</v>
      </c>
      <c r="EB7">
        <v>0</v>
      </c>
      <c r="EC7">
        <v>11.008000000000001</v>
      </c>
      <c r="ED7">
        <v>77965</v>
      </c>
      <c r="EE7">
        <v>0</v>
      </c>
      <c r="EF7">
        <v>0</v>
      </c>
      <c r="EG7">
        <v>0</v>
      </c>
      <c r="EH7">
        <v>611315</v>
      </c>
      <c r="EI7">
        <v>0</v>
      </c>
      <c r="EJ7">
        <v>0</v>
      </c>
      <c r="EK7">
        <v>30.583000000000002</v>
      </c>
      <c r="EL7">
        <v>0</v>
      </c>
      <c r="EM7">
        <v>0</v>
      </c>
      <c r="EN7">
        <v>1.502</v>
      </c>
      <c r="EO7">
        <v>0</v>
      </c>
      <c r="EP7">
        <v>0</v>
      </c>
      <c r="EQ7">
        <v>32.085000000000001</v>
      </c>
      <c r="ER7">
        <v>0</v>
      </c>
      <c r="ES7">
        <v>99.259</v>
      </c>
      <c r="EV7">
        <v>0</v>
      </c>
      <c r="EW7">
        <v>0</v>
      </c>
      <c r="EX7">
        <v>0</v>
      </c>
      <c r="EZ7">
        <v>6211357</v>
      </c>
      <c r="FA7">
        <v>0</v>
      </c>
      <c r="FB7">
        <v>6547908</v>
      </c>
      <c r="FD7">
        <v>0</v>
      </c>
      <c r="FE7">
        <v>589554</v>
      </c>
      <c r="FF7">
        <v>127275</v>
      </c>
      <c r="FG7">
        <v>5.7111999999999996E-2</v>
      </c>
      <c r="FH7">
        <v>2.4659E-2</v>
      </c>
      <c r="FI7">
        <v>0</v>
      </c>
      <c r="FJ7">
        <v>0</v>
      </c>
      <c r="FK7">
        <v>1047.3590000000002</v>
      </c>
      <c r="FL7">
        <v>7407062</v>
      </c>
      <c r="FM7">
        <v>0</v>
      </c>
      <c r="FN7">
        <v>0</v>
      </c>
      <c r="FO7">
        <v>97156</v>
      </c>
      <c r="FP7">
        <v>0</v>
      </c>
      <c r="FQ7">
        <v>97156</v>
      </c>
      <c r="FR7">
        <v>97156</v>
      </c>
      <c r="FS7">
        <v>0</v>
      </c>
      <c r="FT7">
        <v>0</v>
      </c>
      <c r="FU7">
        <v>0</v>
      </c>
      <c r="FV7">
        <v>0</v>
      </c>
      <c r="FW7">
        <v>0</v>
      </c>
      <c r="FX7">
        <v>0</v>
      </c>
      <c r="FY7">
        <v>0</v>
      </c>
      <c r="FZ7">
        <v>9259</v>
      </c>
      <c r="GA7">
        <v>0</v>
      </c>
      <c r="GB7">
        <v>393166</v>
      </c>
      <c r="GC7">
        <v>393166</v>
      </c>
      <c r="GD7">
        <v>46.173999999999999</v>
      </c>
      <c r="GF7">
        <v>0</v>
      </c>
      <c r="GG7">
        <v>0</v>
      </c>
      <c r="GH7">
        <v>0</v>
      </c>
      <c r="GI7">
        <v>0</v>
      </c>
      <c r="GK7">
        <v>5042</v>
      </c>
      <c r="GL7">
        <v>5162</v>
      </c>
      <c r="GM7">
        <v>0</v>
      </c>
      <c r="GN7">
        <v>0</v>
      </c>
      <c r="GR7">
        <v>0</v>
      </c>
      <c r="HB7">
        <v>0</v>
      </c>
      <c r="HC7">
        <v>0</v>
      </c>
      <c r="HD7">
        <v>0</v>
      </c>
      <c r="HE7">
        <v>0</v>
      </c>
      <c r="HF7">
        <v>670944</v>
      </c>
      <c r="HG7">
        <v>13472</v>
      </c>
      <c r="HH7">
        <v>132414</v>
      </c>
      <c r="HI7">
        <v>0</v>
      </c>
      <c r="HJ7">
        <v>6925</v>
      </c>
      <c r="HK7">
        <v>1645</v>
      </c>
      <c r="HL7">
        <v>1711</v>
      </c>
      <c r="HM7">
        <v>7000</v>
      </c>
      <c r="HN7">
        <v>0</v>
      </c>
      <c r="HO7">
        <v>0</v>
      </c>
      <c r="HP7">
        <v>0</v>
      </c>
      <c r="HQ7">
        <v>0</v>
      </c>
      <c r="HR7">
        <v>0</v>
      </c>
      <c r="HS7">
        <v>6208289</v>
      </c>
      <c r="HT7">
        <v>0</v>
      </c>
      <c r="HU7">
        <v>142324</v>
      </c>
      <c r="HV7">
        <v>0</v>
      </c>
      <c r="HW7">
        <v>0</v>
      </c>
      <c r="HX7">
        <v>133</v>
      </c>
      <c r="HY7">
        <v>95</v>
      </c>
      <c r="HZ7">
        <v>62</v>
      </c>
      <c r="IA7">
        <v>84</v>
      </c>
      <c r="IB7">
        <v>35</v>
      </c>
      <c r="IC7">
        <v>409</v>
      </c>
      <c r="ID7">
        <v>0</v>
      </c>
      <c r="IE7">
        <v>0</v>
      </c>
      <c r="IF7">
        <v>0</v>
      </c>
      <c r="IG7">
        <v>21.874000000000002</v>
      </c>
      <c r="IH7">
        <v>215</v>
      </c>
      <c r="II7">
        <v>0</v>
      </c>
      <c r="IJ7">
        <v>28.88</v>
      </c>
      <c r="IK7">
        <v>0</v>
      </c>
      <c r="IL7">
        <v>0</v>
      </c>
      <c r="IM7">
        <v>0</v>
      </c>
      <c r="IN7">
        <v>0</v>
      </c>
      <c r="IO7">
        <v>0</v>
      </c>
      <c r="IP7">
        <v>0</v>
      </c>
      <c r="IQ7">
        <v>28.88</v>
      </c>
      <c r="IR7">
        <v>17787</v>
      </c>
      <c r="IS7">
        <v>0</v>
      </c>
      <c r="IT7">
        <v>0</v>
      </c>
      <c r="IU7">
        <v>0</v>
      </c>
      <c r="IV7">
        <v>0</v>
      </c>
      <c r="IW7">
        <v>6159</v>
      </c>
      <c r="IX7">
        <v>0</v>
      </c>
      <c r="IY7">
        <v>0</v>
      </c>
      <c r="IZ7">
        <v>0</v>
      </c>
      <c r="JA7">
        <v>0</v>
      </c>
    </row>
    <row r="8" spans="1:261" hidden="1" x14ac:dyDescent="0.2">
      <c r="A8">
        <v>28349</v>
      </c>
      <c r="B8">
        <v>14804</v>
      </c>
      <c r="C8">
        <v>9</v>
      </c>
      <c r="D8">
        <v>2021</v>
      </c>
      <c r="E8">
        <v>6159</v>
      </c>
      <c r="F8">
        <v>0</v>
      </c>
      <c r="G8">
        <v>1741.817</v>
      </c>
      <c r="H8">
        <v>1613.04</v>
      </c>
      <c r="I8">
        <v>1613.04</v>
      </c>
      <c r="J8">
        <v>1741.817</v>
      </c>
      <c r="K8">
        <v>0</v>
      </c>
      <c r="L8">
        <v>6159</v>
      </c>
      <c r="M8">
        <v>0</v>
      </c>
      <c r="N8">
        <v>0</v>
      </c>
      <c r="P8">
        <v>1741.817</v>
      </c>
      <c r="Q8">
        <v>0</v>
      </c>
      <c r="R8">
        <v>830342</v>
      </c>
      <c r="S8">
        <v>476.71000000000004</v>
      </c>
      <c r="U8">
        <v>0</v>
      </c>
      <c r="V8">
        <v>15.117000000000001</v>
      </c>
      <c r="W8">
        <v>9310</v>
      </c>
      <c r="X8">
        <v>9310</v>
      </c>
      <c r="Z8">
        <v>0</v>
      </c>
      <c r="AC8">
        <v>0</v>
      </c>
      <c r="AD8" t="s">
        <v>318</v>
      </c>
      <c r="AE8">
        <v>0</v>
      </c>
      <c r="AH8">
        <v>0</v>
      </c>
      <c r="AI8">
        <v>0</v>
      </c>
      <c r="AJ8">
        <v>6159</v>
      </c>
      <c r="AK8" t="s">
        <v>787</v>
      </c>
      <c r="AL8" t="s">
        <v>1</v>
      </c>
      <c r="AM8">
        <v>0</v>
      </c>
      <c r="AN8">
        <v>0</v>
      </c>
      <c r="AO8">
        <v>0</v>
      </c>
      <c r="AP8">
        <v>0</v>
      </c>
      <c r="AQ8">
        <v>0</v>
      </c>
      <c r="AT8">
        <v>0</v>
      </c>
      <c r="AU8">
        <v>0</v>
      </c>
      <c r="AV8">
        <v>0</v>
      </c>
      <c r="AW8">
        <v>16137582</v>
      </c>
      <c r="AX8">
        <v>15425294</v>
      </c>
      <c r="AY8">
        <v>0</v>
      </c>
      <c r="AZ8">
        <v>830342</v>
      </c>
      <c r="BA8">
        <v>35.75</v>
      </c>
      <c r="BE8">
        <v>211</v>
      </c>
      <c r="BF8">
        <v>14607092</v>
      </c>
      <c r="BG8">
        <v>0</v>
      </c>
      <c r="BJ8">
        <v>12</v>
      </c>
      <c r="BK8">
        <v>0</v>
      </c>
      <c r="BL8">
        <v>0</v>
      </c>
      <c r="BM8">
        <v>0</v>
      </c>
      <c r="BN8">
        <v>0</v>
      </c>
      <c r="BO8">
        <v>0</v>
      </c>
      <c r="BP8">
        <v>0</v>
      </c>
      <c r="BQ8">
        <v>522</v>
      </c>
      <c r="BS8">
        <v>0</v>
      </c>
      <c r="BT8">
        <v>0</v>
      </c>
      <c r="BU8">
        <v>0</v>
      </c>
      <c r="BV8">
        <v>0</v>
      </c>
      <c r="BW8">
        <v>0</v>
      </c>
      <c r="BY8">
        <v>0</v>
      </c>
      <c r="CA8">
        <v>0</v>
      </c>
      <c r="CB8">
        <v>0</v>
      </c>
      <c r="CC8">
        <v>0</v>
      </c>
      <c r="CD8">
        <v>0</v>
      </c>
      <c r="CE8">
        <v>0</v>
      </c>
      <c r="CF8">
        <v>0</v>
      </c>
      <c r="CG8">
        <v>0</v>
      </c>
      <c r="CH8">
        <v>721005</v>
      </c>
      <c r="CI8">
        <v>0</v>
      </c>
      <c r="CJ8">
        <v>4</v>
      </c>
      <c r="CK8">
        <v>0</v>
      </c>
      <c r="CL8">
        <v>0</v>
      </c>
      <c r="CN8">
        <v>0</v>
      </c>
      <c r="CO8">
        <v>1</v>
      </c>
      <c r="CP8">
        <v>0</v>
      </c>
      <c r="CQ8">
        <v>9.5</v>
      </c>
      <c r="CR8">
        <v>1741.817</v>
      </c>
      <c r="CS8">
        <v>0</v>
      </c>
      <c r="CT8">
        <v>0</v>
      </c>
      <c r="CU8">
        <v>0</v>
      </c>
      <c r="CV8">
        <v>0</v>
      </c>
      <c r="CW8">
        <v>0</v>
      </c>
      <c r="CX8">
        <v>0</v>
      </c>
      <c r="CY8">
        <v>0</v>
      </c>
      <c r="CZ8">
        <v>0</v>
      </c>
      <c r="DB8">
        <v>9818081</v>
      </c>
      <c r="DC8">
        <v>0</v>
      </c>
      <c r="DD8">
        <v>0</v>
      </c>
      <c r="DE8">
        <v>435195</v>
      </c>
      <c r="DF8">
        <v>435195</v>
      </c>
      <c r="DG8">
        <v>70.662999999999997</v>
      </c>
      <c r="DH8">
        <v>0</v>
      </c>
      <c r="DI8">
        <v>0</v>
      </c>
      <c r="DK8">
        <v>0</v>
      </c>
      <c r="DL8">
        <v>0</v>
      </c>
      <c r="DM8">
        <v>2079746</v>
      </c>
      <c r="DN8">
        <v>8505</v>
      </c>
      <c r="DO8">
        <v>0</v>
      </c>
      <c r="DP8">
        <v>0</v>
      </c>
      <c r="DQ8">
        <v>0</v>
      </c>
      <c r="DR8">
        <v>0</v>
      </c>
      <c r="DS8">
        <v>0</v>
      </c>
      <c r="DT8">
        <v>0</v>
      </c>
      <c r="DU8">
        <v>0</v>
      </c>
      <c r="DV8">
        <v>0</v>
      </c>
      <c r="DW8">
        <v>0</v>
      </c>
      <c r="DX8">
        <v>0</v>
      </c>
      <c r="DY8">
        <v>0</v>
      </c>
      <c r="DZ8">
        <v>0</v>
      </c>
      <c r="EA8">
        <v>0</v>
      </c>
      <c r="EB8">
        <v>0</v>
      </c>
      <c r="EC8">
        <v>17.632999999999999</v>
      </c>
      <c r="ED8">
        <v>124888</v>
      </c>
      <c r="EE8">
        <v>0</v>
      </c>
      <c r="EF8">
        <v>0</v>
      </c>
      <c r="EG8">
        <v>0</v>
      </c>
      <c r="EH8">
        <v>865236</v>
      </c>
      <c r="EI8">
        <v>981834</v>
      </c>
      <c r="EJ8">
        <v>39.855000000000004</v>
      </c>
      <c r="EK8">
        <v>40.544000000000004</v>
      </c>
      <c r="EL8">
        <v>0</v>
      </c>
      <c r="EM8">
        <v>0.81200000000000006</v>
      </c>
      <c r="EN8">
        <v>3.2840000000000003</v>
      </c>
      <c r="EO8">
        <v>0</v>
      </c>
      <c r="EP8">
        <v>0</v>
      </c>
      <c r="EQ8">
        <v>84.495000000000005</v>
      </c>
      <c r="ER8">
        <v>0</v>
      </c>
      <c r="ES8">
        <v>140.488</v>
      </c>
      <c r="EV8">
        <v>0</v>
      </c>
      <c r="EW8">
        <v>0</v>
      </c>
      <c r="EX8">
        <v>0</v>
      </c>
      <c r="EZ8">
        <v>13802033</v>
      </c>
      <c r="FA8">
        <v>0</v>
      </c>
      <c r="FB8">
        <v>14623659</v>
      </c>
      <c r="FD8">
        <v>0</v>
      </c>
      <c r="FE8">
        <v>1335047</v>
      </c>
      <c r="FF8">
        <v>288214</v>
      </c>
      <c r="FG8">
        <v>5.7111999999999996E-2</v>
      </c>
      <c r="FH8">
        <v>2.4659E-2</v>
      </c>
      <c r="FI8">
        <v>0</v>
      </c>
      <c r="FJ8">
        <v>0</v>
      </c>
      <c r="FK8">
        <v>2371.7470000000003</v>
      </c>
      <c r="FL8">
        <v>16967924</v>
      </c>
      <c r="FM8">
        <v>0</v>
      </c>
      <c r="FN8">
        <v>0</v>
      </c>
      <c r="FO8">
        <v>0</v>
      </c>
      <c r="FP8">
        <v>0</v>
      </c>
      <c r="FQ8">
        <v>0</v>
      </c>
      <c r="FR8">
        <v>0</v>
      </c>
      <c r="FS8">
        <v>0</v>
      </c>
      <c r="FT8">
        <v>0</v>
      </c>
      <c r="FU8">
        <v>0</v>
      </c>
      <c r="FV8">
        <v>0</v>
      </c>
      <c r="FW8">
        <v>0</v>
      </c>
      <c r="FX8">
        <v>0</v>
      </c>
      <c r="FY8">
        <v>0</v>
      </c>
      <c r="FZ8">
        <v>0</v>
      </c>
      <c r="GA8">
        <v>0</v>
      </c>
      <c r="GB8">
        <v>368177</v>
      </c>
      <c r="GC8">
        <v>368177</v>
      </c>
      <c r="GD8">
        <v>44.282000000000004</v>
      </c>
      <c r="GF8">
        <v>0</v>
      </c>
      <c r="GG8">
        <v>0</v>
      </c>
      <c r="GH8">
        <v>0</v>
      </c>
      <c r="GI8">
        <v>0</v>
      </c>
      <c r="GK8">
        <v>5134</v>
      </c>
      <c r="GL8">
        <v>8046</v>
      </c>
      <c r="GM8">
        <v>0</v>
      </c>
      <c r="GN8">
        <v>0</v>
      </c>
      <c r="GR8">
        <v>0</v>
      </c>
      <c r="HB8">
        <v>0</v>
      </c>
      <c r="HC8">
        <v>0</v>
      </c>
      <c r="HD8">
        <v>0</v>
      </c>
      <c r="HE8">
        <v>0</v>
      </c>
      <c r="HF8">
        <v>1706596</v>
      </c>
      <c r="HG8">
        <v>50037</v>
      </c>
      <c r="HH8">
        <v>66515</v>
      </c>
      <c r="HI8">
        <v>0</v>
      </c>
      <c r="HJ8">
        <v>16930</v>
      </c>
      <c r="HK8">
        <v>5688</v>
      </c>
      <c r="HL8">
        <v>791</v>
      </c>
      <c r="HM8">
        <v>48000</v>
      </c>
      <c r="HN8">
        <v>0</v>
      </c>
      <c r="HO8">
        <v>0</v>
      </c>
      <c r="HP8">
        <v>18804</v>
      </c>
      <c r="HQ8">
        <v>0</v>
      </c>
      <c r="HR8">
        <v>0</v>
      </c>
      <c r="HS8">
        <v>13793317</v>
      </c>
      <c r="HT8">
        <v>0</v>
      </c>
      <c r="HU8">
        <v>721005</v>
      </c>
      <c r="HV8">
        <v>0</v>
      </c>
      <c r="HW8">
        <v>0</v>
      </c>
      <c r="HX8">
        <v>76</v>
      </c>
      <c r="HY8">
        <v>61</v>
      </c>
      <c r="HZ8">
        <v>68</v>
      </c>
      <c r="IA8">
        <v>16</v>
      </c>
      <c r="IB8">
        <v>65</v>
      </c>
      <c r="IC8">
        <v>286</v>
      </c>
      <c r="ID8">
        <v>0</v>
      </c>
      <c r="IE8">
        <v>0</v>
      </c>
      <c r="IF8">
        <v>0</v>
      </c>
      <c r="IG8">
        <v>81.245000000000005</v>
      </c>
      <c r="IH8">
        <v>108</v>
      </c>
      <c r="II8">
        <v>68.379000000000005</v>
      </c>
      <c r="IJ8">
        <v>15.117000000000001</v>
      </c>
      <c r="IK8">
        <v>0</v>
      </c>
      <c r="IL8">
        <v>0</v>
      </c>
      <c r="IM8">
        <v>0</v>
      </c>
      <c r="IN8">
        <v>0</v>
      </c>
      <c r="IO8">
        <v>0</v>
      </c>
      <c r="IP8">
        <v>68.379000000000005</v>
      </c>
      <c r="IQ8">
        <v>15.117000000000001</v>
      </c>
      <c r="IR8">
        <v>9310</v>
      </c>
      <c r="IS8">
        <v>0</v>
      </c>
      <c r="IT8">
        <v>0</v>
      </c>
      <c r="IU8">
        <v>0</v>
      </c>
      <c r="IV8">
        <v>0</v>
      </c>
      <c r="IW8">
        <v>6159</v>
      </c>
      <c r="IX8">
        <v>0</v>
      </c>
      <c r="IY8">
        <v>0</v>
      </c>
      <c r="IZ8">
        <v>18804</v>
      </c>
      <c r="JA8">
        <v>0</v>
      </c>
    </row>
    <row r="9" spans="1:261" hidden="1" x14ac:dyDescent="0.2">
      <c r="A9">
        <v>28349</v>
      </c>
      <c r="B9">
        <v>15801</v>
      </c>
      <c r="C9">
        <v>9</v>
      </c>
      <c r="D9">
        <v>2021</v>
      </c>
      <c r="E9">
        <v>6159</v>
      </c>
      <c r="F9">
        <v>0</v>
      </c>
      <c r="G9">
        <v>175.18300000000002</v>
      </c>
      <c r="H9">
        <v>90.356999999999999</v>
      </c>
      <c r="I9">
        <v>90.356999999999999</v>
      </c>
      <c r="J9">
        <v>175.18300000000002</v>
      </c>
      <c r="K9">
        <v>0</v>
      </c>
      <c r="L9">
        <v>6159</v>
      </c>
      <c r="M9">
        <v>0</v>
      </c>
      <c r="N9">
        <v>0</v>
      </c>
      <c r="P9">
        <v>175.18300000000002</v>
      </c>
      <c r="Q9">
        <v>0</v>
      </c>
      <c r="R9">
        <v>83511</v>
      </c>
      <c r="S9">
        <v>476.71000000000004</v>
      </c>
      <c r="U9">
        <v>0</v>
      </c>
      <c r="V9">
        <v>3.3330000000000002</v>
      </c>
      <c r="W9">
        <v>2053</v>
      </c>
      <c r="X9">
        <v>2053</v>
      </c>
      <c r="Z9">
        <v>0</v>
      </c>
      <c r="AC9">
        <v>0</v>
      </c>
      <c r="AD9" t="s">
        <v>318</v>
      </c>
      <c r="AE9">
        <v>0</v>
      </c>
      <c r="AH9">
        <v>0</v>
      </c>
      <c r="AI9">
        <v>0</v>
      </c>
      <c r="AJ9">
        <v>6159</v>
      </c>
      <c r="AK9" t="s">
        <v>787</v>
      </c>
      <c r="AL9" t="s">
        <v>38</v>
      </c>
      <c r="AM9">
        <v>0</v>
      </c>
      <c r="AN9">
        <v>0</v>
      </c>
      <c r="AO9">
        <v>0</v>
      </c>
      <c r="AP9">
        <v>0</v>
      </c>
      <c r="AQ9">
        <v>0</v>
      </c>
      <c r="AT9">
        <v>0</v>
      </c>
      <c r="AU9">
        <v>0</v>
      </c>
      <c r="AV9">
        <v>0</v>
      </c>
      <c r="AW9">
        <v>2030725</v>
      </c>
      <c r="AX9">
        <v>1986993</v>
      </c>
      <c r="AY9">
        <v>0</v>
      </c>
      <c r="AZ9">
        <v>83511</v>
      </c>
      <c r="BA9">
        <v>20.833000000000002</v>
      </c>
      <c r="BE9">
        <v>27</v>
      </c>
      <c r="BF9">
        <v>1818726</v>
      </c>
      <c r="BG9">
        <v>0</v>
      </c>
      <c r="BJ9">
        <v>12</v>
      </c>
      <c r="BK9">
        <v>0</v>
      </c>
      <c r="BL9">
        <v>0</v>
      </c>
      <c r="BM9">
        <v>0</v>
      </c>
      <c r="BN9">
        <v>0</v>
      </c>
      <c r="BO9">
        <v>0</v>
      </c>
      <c r="BP9">
        <v>0</v>
      </c>
      <c r="BQ9">
        <v>756</v>
      </c>
      <c r="BS9">
        <v>0</v>
      </c>
      <c r="BT9">
        <v>0</v>
      </c>
      <c r="BU9">
        <v>0</v>
      </c>
      <c r="BV9">
        <v>0</v>
      </c>
      <c r="BW9">
        <v>0</v>
      </c>
      <c r="BY9">
        <v>0</v>
      </c>
      <c r="CA9">
        <v>0</v>
      </c>
      <c r="CB9">
        <v>0</v>
      </c>
      <c r="CC9">
        <v>0</v>
      </c>
      <c r="CD9">
        <v>0</v>
      </c>
      <c r="CE9">
        <v>0</v>
      </c>
      <c r="CF9">
        <v>0</v>
      </c>
      <c r="CG9">
        <v>0</v>
      </c>
      <c r="CH9">
        <v>44348</v>
      </c>
      <c r="CI9">
        <v>0</v>
      </c>
      <c r="CJ9">
        <v>4</v>
      </c>
      <c r="CK9">
        <v>0</v>
      </c>
      <c r="CL9">
        <v>0</v>
      </c>
      <c r="CN9">
        <v>0</v>
      </c>
      <c r="CO9">
        <v>1</v>
      </c>
      <c r="CP9">
        <v>0.80100000000000005</v>
      </c>
      <c r="CQ9">
        <v>1</v>
      </c>
      <c r="CR9">
        <v>175.18300000000002</v>
      </c>
      <c r="CS9">
        <v>0</v>
      </c>
      <c r="CT9">
        <v>0</v>
      </c>
      <c r="CU9">
        <v>0</v>
      </c>
      <c r="CV9">
        <v>0</v>
      </c>
      <c r="CW9">
        <v>0</v>
      </c>
      <c r="CX9">
        <v>0</v>
      </c>
      <c r="CY9">
        <v>0</v>
      </c>
      <c r="CZ9">
        <v>0</v>
      </c>
      <c r="DB9">
        <v>552982</v>
      </c>
      <c r="DC9">
        <v>0</v>
      </c>
      <c r="DD9">
        <v>0</v>
      </c>
      <c r="DE9">
        <v>320642</v>
      </c>
      <c r="DF9">
        <v>332531</v>
      </c>
      <c r="DG9">
        <v>52.063000000000002</v>
      </c>
      <c r="DH9">
        <v>0</v>
      </c>
      <c r="DI9">
        <v>11889</v>
      </c>
      <c r="DK9">
        <v>3719</v>
      </c>
      <c r="DL9">
        <v>0</v>
      </c>
      <c r="DM9">
        <v>139291</v>
      </c>
      <c r="DN9">
        <v>588</v>
      </c>
      <c r="DO9">
        <v>0</v>
      </c>
      <c r="DP9">
        <v>0</v>
      </c>
      <c r="DQ9">
        <v>0</v>
      </c>
      <c r="DR9">
        <v>0</v>
      </c>
      <c r="DS9">
        <v>0</v>
      </c>
      <c r="DT9">
        <v>0</v>
      </c>
      <c r="DU9">
        <v>0</v>
      </c>
      <c r="DV9">
        <v>0</v>
      </c>
      <c r="DW9">
        <v>0</v>
      </c>
      <c r="DX9">
        <v>0</v>
      </c>
      <c r="DY9">
        <v>0</v>
      </c>
      <c r="DZ9">
        <v>0</v>
      </c>
      <c r="EA9">
        <v>0</v>
      </c>
      <c r="EB9">
        <v>0</v>
      </c>
      <c r="EC9">
        <v>15.083</v>
      </c>
      <c r="ED9">
        <v>106827</v>
      </c>
      <c r="EE9">
        <v>0</v>
      </c>
      <c r="EF9">
        <v>0</v>
      </c>
      <c r="EG9">
        <v>0</v>
      </c>
      <c r="EH9">
        <v>29544</v>
      </c>
      <c r="EI9">
        <v>0</v>
      </c>
      <c r="EJ9">
        <v>0</v>
      </c>
      <c r="EK9">
        <v>1.599</v>
      </c>
      <c r="EL9">
        <v>0</v>
      </c>
      <c r="EM9">
        <v>0</v>
      </c>
      <c r="EN9">
        <v>0</v>
      </c>
      <c r="EO9">
        <v>0</v>
      </c>
      <c r="EP9">
        <v>0</v>
      </c>
      <c r="EQ9">
        <v>1.599</v>
      </c>
      <c r="ER9">
        <v>0</v>
      </c>
      <c r="ES9">
        <v>4.7970000000000006</v>
      </c>
      <c r="EV9">
        <v>0</v>
      </c>
      <c r="EW9">
        <v>0</v>
      </c>
      <c r="EX9">
        <v>0</v>
      </c>
      <c r="EZ9">
        <v>1784881</v>
      </c>
      <c r="FA9">
        <v>0</v>
      </c>
      <c r="FB9">
        <v>1867776</v>
      </c>
      <c r="FD9">
        <v>0</v>
      </c>
      <c r="FE9">
        <v>166227</v>
      </c>
      <c r="FF9">
        <v>35885</v>
      </c>
      <c r="FG9">
        <v>5.7111999999999996E-2</v>
      </c>
      <c r="FH9">
        <v>2.4659E-2</v>
      </c>
      <c r="FI9">
        <v>0</v>
      </c>
      <c r="FJ9">
        <v>0</v>
      </c>
      <c r="FK9">
        <v>295.30600000000004</v>
      </c>
      <c r="FL9">
        <v>2114236</v>
      </c>
      <c r="FM9">
        <v>0</v>
      </c>
      <c r="FN9">
        <v>0</v>
      </c>
      <c r="FO9">
        <v>0</v>
      </c>
      <c r="FP9">
        <v>0</v>
      </c>
      <c r="FQ9">
        <v>0</v>
      </c>
      <c r="FR9">
        <v>0</v>
      </c>
      <c r="FS9">
        <v>0</v>
      </c>
      <c r="FT9">
        <v>0</v>
      </c>
      <c r="FU9">
        <v>0</v>
      </c>
      <c r="FV9">
        <v>0</v>
      </c>
      <c r="FW9">
        <v>0</v>
      </c>
      <c r="FX9">
        <v>0</v>
      </c>
      <c r="FY9">
        <v>0</v>
      </c>
      <c r="FZ9">
        <v>0</v>
      </c>
      <c r="GA9">
        <v>0</v>
      </c>
      <c r="GB9">
        <v>691980</v>
      </c>
      <c r="GC9">
        <v>691980</v>
      </c>
      <c r="GD9">
        <v>83.227000000000004</v>
      </c>
      <c r="GF9">
        <v>0</v>
      </c>
      <c r="GG9">
        <v>0</v>
      </c>
      <c r="GH9">
        <v>0</v>
      </c>
      <c r="GI9">
        <v>0</v>
      </c>
      <c r="GK9">
        <v>5236</v>
      </c>
      <c r="GL9">
        <v>11659</v>
      </c>
      <c r="GM9">
        <v>0</v>
      </c>
      <c r="GN9">
        <v>30454</v>
      </c>
      <c r="GR9">
        <v>0</v>
      </c>
      <c r="HB9">
        <v>0</v>
      </c>
      <c r="HC9">
        <v>0</v>
      </c>
      <c r="HD9">
        <v>0</v>
      </c>
      <c r="HE9">
        <v>0</v>
      </c>
      <c r="HF9">
        <v>95598</v>
      </c>
      <c r="HG9">
        <v>0</v>
      </c>
      <c r="HH9">
        <v>0</v>
      </c>
      <c r="HI9">
        <v>0</v>
      </c>
      <c r="HJ9">
        <v>1703</v>
      </c>
      <c r="HK9">
        <v>2695</v>
      </c>
      <c r="HL9">
        <v>1872</v>
      </c>
      <c r="HM9">
        <v>2000</v>
      </c>
      <c r="HN9">
        <v>0</v>
      </c>
      <c r="HO9">
        <v>0</v>
      </c>
      <c r="HP9">
        <v>45099</v>
      </c>
      <c r="HQ9">
        <v>0</v>
      </c>
      <c r="HR9">
        <v>0</v>
      </c>
      <c r="HS9">
        <v>1784265</v>
      </c>
      <c r="HT9">
        <v>0</v>
      </c>
      <c r="HU9">
        <v>44348</v>
      </c>
      <c r="HV9">
        <v>0</v>
      </c>
      <c r="HW9">
        <v>0</v>
      </c>
      <c r="HX9">
        <v>10</v>
      </c>
      <c r="HY9">
        <v>22</v>
      </c>
      <c r="HZ9">
        <v>38</v>
      </c>
      <c r="IA9">
        <v>53</v>
      </c>
      <c r="IB9">
        <v>77</v>
      </c>
      <c r="IC9">
        <v>200</v>
      </c>
      <c r="ID9">
        <v>0</v>
      </c>
      <c r="IE9">
        <v>0</v>
      </c>
      <c r="IF9">
        <v>0</v>
      </c>
      <c r="IG9">
        <v>0</v>
      </c>
      <c r="IH9">
        <v>0</v>
      </c>
      <c r="II9">
        <v>163.995</v>
      </c>
      <c r="IJ9">
        <v>3.3330000000000002</v>
      </c>
      <c r="IK9">
        <v>0</v>
      </c>
      <c r="IL9">
        <v>0</v>
      </c>
      <c r="IM9">
        <v>0</v>
      </c>
      <c r="IN9">
        <v>0</v>
      </c>
      <c r="IO9">
        <v>0</v>
      </c>
      <c r="IP9">
        <v>163.995</v>
      </c>
      <c r="IQ9">
        <v>3.3330000000000002</v>
      </c>
      <c r="IR9">
        <v>2053</v>
      </c>
      <c r="IS9">
        <v>0</v>
      </c>
      <c r="IT9">
        <v>0</v>
      </c>
      <c r="IU9">
        <v>0</v>
      </c>
      <c r="IV9">
        <v>0</v>
      </c>
      <c r="IW9">
        <v>6159</v>
      </c>
      <c r="IX9">
        <v>0</v>
      </c>
      <c r="IY9">
        <v>0</v>
      </c>
      <c r="IZ9">
        <v>45099</v>
      </c>
      <c r="JA9">
        <v>0</v>
      </c>
    </row>
    <row r="10" spans="1:261" hidden="1" x14ac:dyDescent="0.2">
      <c r="A10">
        <v>28349</v>
      </c>
      <c r="B10">
        <v>15802</v>
      </c>
      <c r="C10">
        <v>9</v>
      </c>
      <c r="D10">
        <v>2021</v>
      </c>
      <c r="E10">
        <v>6159</v>
      </c>
      <c r="F10">
        <v>0</v>
      </c>
      <c r="G10">
        <v>751.91800000000001</v>
      </c>
      <c r="H10">
        <v>700.44299999999998</v>
      </c>
      <c r="I10">
        <v>700.44299999999998</v>
      </c>
      <c r="J10">
        <v>751.91800000000001</v>
      </c>
      <c r="K10">
        <v>0</v>
      </c>
      <c r="L10">
        <v>6159</v>
      </c>
      <c r="M10">
        <v>0</v>
      </c>
      <c r="N10">
        <v>0</v>
      </c>
      <c r="P10">
        <v>751.91800000000001</v>
      </c>
      <c r="Q10">
        <v>0</v>
      </c>
      <c r="R10">
        <v>358447</v>
      </c>
      <c r="S10">
        <v>476.71000000000004</v>
      </c>
      <c r="U10">
        <v>0</v>
      </c>
      <c r="V10">
        <v>57.837000000000003</v>
      </c>
      <c r="W10">
        <v>35621</v>
      </c>
      <c r="X10">
        <v>35621</v>
      </c>
      <c r="Z10">
        <v>0</v>
      </c>
      <c r="AC10">
        <v>0</v>
      </c>
      <c r="AD10" t="s">
        <v>318</v>
      </c>
      <c r="AE10">
        <v>0</v>
      </c>
      <c r="AH10">
        <v>0</v>
      </c>
      <c r="AI10">
        <v>0</v>
      </c>
      <c r="AJ10">
        <v>6159</v>
      </c>
      <c r="AK10" t="s">
        <v>787</v>
      </c>
      <c r="AL10" t="s">
        <v>57</v>
      </c>
      <c r="AM10">
        <v>0</v>
      </c>
      <c r="AN10">
        <v>0</v>
      </c>
      <c r="AO10">
        <v>0</v>
      </c>
      <c r="AP10">
        <v>0</v>
      </c>
      <c r="AQ10">
        <v>0</v>
      </c>
      <c r="AT10">
        <v>0</v>
      </c>
      <c r="AU10">
        <v>0</v>
      </c>
      <c r="AV10">
        <v>0</v>
      </c>
      <c r="AW10">
        <v>8416716</v>
      </c>
      <c r="AX10">
        <v>8419113</v>
      </c>
      <c r="AY10">
        <v>0</v>
      </c>
      <c r="AZ10">
        <v>358447</v>
      </c>
      <c r="BA10">
        <v>46.833000000000006</v>
      </c>
      <c r="BE10">
        <v>114</v>
      </c>
      <c r="BF10">
        <v>7821623</v>
      </c>
      <c r="BG10">
        <v>0</v>
      </c>
      <c r="BJ10">
        <v>12</v>
      </c>
      <c r="BK10">
        <v>0</v>
      </c>
      <c r="BL10">
        <v>0</v>
      </c>
      <c r="BM10">
        <v>0</v>
      </c>
      <c r="BN10">
        <v>0</v>
      </c>
      <c r="BO10">
        <v>0</v>
      </c>
      <c r="BP10">
        <v>0</v>
      </c>
      <c r="BQ10">
        <v>662</v>
      </c>
      <c r="BS10">
        <v>0</v>
      </c>
      <c r="BT10">
        <v>0</v>
      </c>
      <c r="BU10">
        <v>0</v>
      </c>
      <c r="BV10">
        <v>0</v>
      </c>
      <c r="BW10">
        <v>0</v>
      </c>
      <c r="BY10">
        <v>0</v>
      </c>
      <c r="CA10">
        <v>0</v>
      </c>
      <c r="CB10">
        <v>0</v>
      </c>
      <c r="CC10">
        <v>0</v>
      </c>
      <c r="CD10">
        <v>0</v>
      </c>
      <c r="CE10">
        <v>0</v>
      </c>
      <c r="CF10">
        <v>0</v>
      </c>
      <c r="CG10">
        <v>0</v>
      </c>
      <c r="CH10">
        <v>0</v>
      </c>
      <c r="CI10">
        <v>0</v>
      </c>
      <c r="CJ10">
        <v>4</v>
      </c>
      <c r="CK10">
        <v>0</v>
      </c>
      <c r="CL10">
        <v>0</v>
      </c>
      <c r="CN10">
        <v>0</v>
      </c>
      <c r="CO10">
        <v>1</v>
      </c>
      <c r="CP10">
        <v>0</v>
      </c>
      <c r="CQ10">
        <v>0</v>
      </c>
      <c r="CR10">
        <v>751.91800000000001</v>
      </c>
      <c r="CS10">
        <v>0</v>
      </c>
      <c r="CT10">
        <v>0</v>
      </c>
      <c r="CU10">
        <v>0</v>
      </c>
      <c r="CV10">
        <v>0</v>
      </c>
      <c r="CW10">
        <v>0</v>
      </c>
      <c r="CX10">
        <v>0</v>
      </c>
      <c r="CY10">
        <v>0</v>
      </c>
      <c r="CZ10">
        <v>0</v>
      </c>
      <c r="DB10">
        <v>4293623</v>
      </c>
      <c r="DC10">
        <v>0</v>
      </c>
      <c r="DD10">
        <v>0</v>
      </c>
      <c r="DE10">
        <v>1544547</v>
      </c>
      <c r="DF10">
        <v>1544547</v>
      </c>
      <c r="DG10">
        <v>250.78800000000001</v>
      </c>
      <c r="DH10">
        <v>0</v>
      </c>
      <c r="DI10">
        <v>0</v>
      </c>
      <c r="DK10">
        <v>2216</v>
      </c>
      <c r="DL10">
        <v>0</v>
      </c>
      <c r="DM10">
        <v>547158</v>
      </c>
      <c r="DN10">
        <v>2282</v>
      </c>
      <c r="DO10">
        <v>0</v>
      </c>
      <c r="DP10">
        <v>0</v>
      </c>
      <c r="DQ10">
        <v>0</v>
      </c>
      <c r="DR10">
        <v>0</v>
      </c>
      <c r="DS10">
        <v>0</v>
      </c>
      <c r="DT10">
        <v>0</v>
      </c>
      <c r="DU10">
        <v>0</v>
      </c>
      <c r="DV10">
        <v>0</v>
      </c>
      <c r="DW10">
        <v>0</v>
      </c>
      <c r="DX10">
        <v>0</v>
      </c>
      <c r="DY10">
        <v>0</v>
      </c>
      <c r="DZ10">
        <v>0</v>
      </c>
      <c r="EA10">
        <v>0</v>
      </c>
      <c r="EB10">
        <v>0</v>
      </c>
      <c r="EC10">
        <v>38.213000000000001</v>
      </c>
      <c r="ED10">
        <v>270648</v>
      </c>
      <c r="EE10">
        <v>0</v>
      </c>
      <c r="EF10">
        <v>0</v>
      </c>
      <c r="EG10">
        <v>0</v>
      </c>
      <c r="EH10">
        <v>254617</v>
      </c>
      <c r="EI10">
        <v>3917</v>
      </c>
      <c r="EJ10">
        <v>0.159</v>
      </c>
      <c r="EK10">
        <v>12.039</v>
      </c>
      <c r="EL10">
        <v>0</v>
      </c>
      <c r="EM10">
        <v>0</v>
      </c>
      <c r="EN10">
        <v>1.0450000000000002</v>
      </c>
      <c r="EO10">
        <v>0</v>
      </c>
      <c r="EP10">
        <v>0</v>
      </c>
      <c r="EQ10">
        <v>13.243</v>
      </c>
      <c r="ER10">
        <v>0</v>
      </c>
      <c r="ES10">
        <v>41.341999999999999</v>
      </c>
      <c r="EV10">
        <v>0</v>
      </c>
      <c r="EW10">
        <v>0</v>
      </c>
      <c r="EX10">
        <v>0</v>
      </c>
      <c r="EZ10">
        <v>7549910</v>
      </c>
      <c r="FA10">
        <v>0</v>
      </c>
      <c r="FB10">
        <v>7905960</v>
      </c>
      <c r="FD10">
        <v>0</v>
      </c>
      <c r="FE10">
        <v>714874</v>
      </c>
      <c r="FF10">
        <v>154329</v>
      </c>
      <c r="FG10">
        <v>5.7111999999999996E-2</v>
      </c>
      <c r="FH10">
        <v>2.4659E-2</v>
      </c>
      <c r="FI10">
        <v>0</v>
      </c>
      <c r="FJ10">
        <v>0</v>
      </c>
      <c r="FK10">
        <v>1269.9940000000001</v>
      </c>
      <c r="FL10">
        <v>8775163</v>
      </c>
      <c r="FM10">
        <v>0</v>
      </c>
      <c r="FN10">
        <v>0</v>
      </c>
      <c r="FO10">
        <v>82941</v>
      </c>
      <c r="FP10">
        <v>0</v>
      </c>
      <c r="FQ10">
        <v>82941</v>
      </c>
      <c r="FR10">
        <v>82941</v>
      </c>
      <c r="FS10">
        <v>0</v>
      </c>
      <c r="FT10">
        <v>0</v>
      </c>
      <c r="FU10">
        <v>0</v>
      </c>
      <c r="FV10">
        <v>0</v>
      </c>
      <c r="FW10">
        <v>0</v>
      </c>
      <c r="FX10">
        <v>0</v>
      </c>
      <c r="FY10">
        <v>0</v>
      </c>
      <c r="FZ10">
        <v>0</v>
      </c>
      <c r="GA10">
        <v>0</v>
      </c>
      <c r="GB10">
        <v>317875</v>
      </c>
      <c r="GC10">
        <v>317875</v>
      </c>
      <c r="GD10">
        <v>38.231999999999999</v>
      </c>
      <c r="GF10">
        <v>0</v>
      </c>
      <c r="GG10">
        <v>0</v>
      </c>
      <c r="GH10">
        <v>0</v>
      </c>
      <c r="GI10">
        <v>0</v>
      </c>
      <c r="GK10">
        <v>5220</v>
      </c>
      <c r="GL10">
        <v>15410</v>
      </c>
      <c r="GM10">
        <v>0</v>
      </c>
      <c r="GN10">
        <v>78951</v>
      </c>
      <c r="GR10">
        <v>0</v>
      </c>
      <c r="HB10">
        <v>0</v>
      </c>
      <c r="HC10">
        <v>0</v>
      </c>
      <c r="HD10">
        <v>0</v>
      </c>
      <c r="HE10">
        <v>0</v>
      </c>
      <c r="HF10">
        <v>741069</v>
      </c>
      <c r="HG10">
        <v>9622</v>
      </c>
      <c r="HH10">
        <v>260517</v>
      </c>
      <c r="HI10">
        <v>0</v>
      </c>
      <c r="HJ10">
        <v>7309</v>
      </c>
      <c r="HK10">
        <v>1785</v>
      </c>
      <c r="HL10">
        <v>2008</v>
      </c>
      <c r="HM10">
        <v>62000</v>
      </c>
      <c r="HN10">
        <v>0</v>
      </c>
      <c r="HO10">
        <v>0</v>
      </c>
      <c r="HP10">
        <v>0</v>
      </c>
      <c r="HQ10">
        <v>0</v>
      </c>
      <c r="HR10">
        <v>0</v>
      </c>
      <c r="HS10">
        <v>7547513</v>
      </c>
      <c r="HT10">
        <v>0</v>
      </c>
      <c r="HU10">
        <v>0</v>
      </c>
      <c r="HV10">
        <v>0</v>
      </c>
      <c r="HW10">
        <v>0</v>
      </c>
      <c r="HX10">
        <v>91</v>
      </c>
      <c r="HY10">
        <v>160</v>
      </c>
      <c r="HZ10">
        <v>186</v>
      </c>
      <c r="IA10">
        <v>215</v>
      </c>
      <c r="IB10">
        <v>325</v>
      </c>
      <c r="IC10">
        <v>977</v>
      </c>
      <c r="ID10">
        <v>0</v>
      </c>
      <c r="IE10">
        <v>0</v>
      </c>
      <c r="IF10">
        <v>0</v>
      </c>
      <c r="IG10">
        <v>15.624000000000001</v>
      </c>
      <c r="IH10">
        <v>423</v>
      </c>
      <c r="II10">
        <v>0</v>
      </c>
      <c r="IJ10">
        <v>57.837000000000003</v>
      </c>
      <c r="IK10">
        <v>0</v>
      </c>
      <c r="IL10">
        <v>0</v>
      </c>
      <c r="IM10">
        <v>0</v>
      </c>
      <c r="IN10">
        <v>0</v>
      </c>
      <c r="IO10">
        <v>0</v>
      </c>
      <c r="IP10">
        <v>0</v>
      </c>
      <c r="IQ10">
        <v>57.837000000000003</v>
      </c>
      <c r="IR10">
        <v>35621</v>
      </c>
      <c r="IS10">
        <v>0</v>
      </c>
      <c r="IT10">
        <v>0</v>
      </c>
      <c r="IU10">
        <v>0</v>
      </c>
      <c r="IV10">
        <v>0</v>
      </c>
      <c r="IW10">
        <v>6159</v>
      </c>
      <c r="IX10">
        <v>0</v>
      </c>
      <c r="IY10">
        <v>0</v>
      </c>
      <c r="IZ10">
        <v>0</v>
      </c>
      <c r="JA10">
        <v>0</v>
      </c>
    </row>
    <row r="11" spans="1:261" hidden="1" x14ac:dyDescent="0.2">
      <c r="A11">
        <v>28349</v>
      </c>
      <c r="B11">
        <v>15805</v>
      </c>
      <c r="C11">
        <v>9</v>
      </c>
      <c r="D11">
        <v>2021</v>
      </c>
      <c r="E11">
        <v>6159</v>
      </c>
      <c r="F11">
        <v>0</v>
      </c>
      <c r="G11">
        <v>535.56799999999998</v>
      </c>
      <c r="H11">
        <v>531.30100000000004</v>
      </c>
      <c r="I11">
        <v>531.30100000000004</v>
      </c>
      <c r="J11">
        <v>535.56799999999998</v>
      </c>
      <c r="K11">
        <v>0</v>
      </c>
      <c r="L11">
        <v>6159</v>
      </c>
      <c r="M11">
        <v>0</v>
      </c>
      <c r="N11">
        <v>0</v>
      </c>
      <c r="P11">
        <v>535.56799999999998</v>
      </c>
      <c r="Q11">
        <v>0</v>
      </c>
      <c r="R11">
        <v>255311</v>
      </c>
      <c r="S11">
        <v>476.71000000000004</v>
      </c>
      <c r="U11">
        <v>0</v>
      </c>
      <c r="V11">
        <v>66.87700000000001</v>
      </c>
      <c r="W11">
        <v>41188</v>
      </c>
      <c r="X11">
        <v>41188</v>
      </c>
      <c r="Z11">
        <v>0</v>
      </c>
      <c r="AC11">
        <v>0</v>
      </c>
      <c r="AD11" t="s">
        <v>318</v>
      </c>
      <c r="AE11">
        <v>0</v>
      </c>
      <c r="AH11">
        <v>0</v>
      </c>
      <c r="AI11">
        <v>0</v>
      </c>
      <c r="AJ11">
        <v>6159</v>
      </c>
      <c r="AK11" t="s">
        <v>787</v>
      </c>
      <c r="AL11" t="s">
        <v>499</v>
      </c>
      <c r="AM11">
        <v>0</v>
      </c>
      <c r="AN11">
        <v>0</v>
      </c>
      <c r="AO11">
        <v>0</v>
      </c>
      <c r="AP11">
        <v>0</v>
      </c>
      <c r="AQ11">
        <v>0</v>
      </c>
      <c r="AT11">
        <v>0</v>
      </c>
      <c r="AU11">
        <v>0</v>
      </c>
      <c r="AV11">
        <v>0</v>
      </c>
      <c r="AW11">
        <v>5329766</v>
      </c>
      <c r="AX11">
        <v>5330830</v>
      </c>
      <c r="AY11">
        <v>0</v>
      </c>
      <c r="AZ11">
        <v>255311</v>
      </c>
      <c r="BA11">
        <v>0</v>
      </c>
      <c r="BE11">
        <v>73</v>
      </c>
      <c r="BF11">
        <v>5021830</v>
      </c>
      <c r="BG11">
        <v>0</v>
      </c>
      <c r="BJ11">
        <v>12</v>
      </c>
      <c r="BK11">
        <v>0</v>
      </c>
      <c r="BL11">
        <v>0</v>
      </c>
      <c r="BM11">
        <v>0</v>
      </c>
      <c r="BN11">
        <v>0</v>
      </c>
      <c r="BO11">
        <v>0</v>
      </c>
      <c r="BP11">
        <v>0</v>
      </c>
      <c r="BQ11">
        <v>688</v>
      </c>
      <c r="BS11">
        <v>0</v>
      </c>
      <c r="BT11">
        <v>0</v>
      </c>
      <c r="BU11">
        <v>0</v>
      </c>
      <c r="BV11">
        <v>0</v>
      </c>
      <c r="BW11">
        <v>0</v>
      </c>
      <c r="BY11">
        <v>0</v>
      </c>
      <c r="CA11">
        <v>0</v>
      </c>
      <c r="CB11">
        <v>0</v>
      </c>
      <c r="CC11">
        <v>0</v>
      </c>
      <c r="CD11">
        <v>0</v>
      </c>
      <c r="CE11">
        <v>0</v>
      </c>
      <c r="CF11">
        <v>0</v>
      </c>
      <c r="CG11">
        <v>0</v>
      </c>
      <c r="CH11">
        <v>0</v>
      </c>
      <c r="CI11">
        <v>0</v>
      </c>
      <c r="CJ11">
        <v>4</v>
      </c>
      <c r="CK11">
        <v>0</v>
      </c>
      <c r="CL11">
        <v>0</v>
      </c>
      <c r="CN11">
        <v>0</v>
      </c>
      <c r="CO11">
        <v>1</v>
      </c>
      <c r="CP11">
        <v>0</v>
      </c>
      <c r="CQ11">
        <v>0</v>
      </c>
      <c r="CR11">
        <v>535.56799999999998</v>
      </c>
      <c r="CS11">
        <v>0</v>
      </c>
      <c r="CT11">
        <v>0</v>
      </c>
      <c r="CU11">
        <v>0</v>
      </c>
      <c r="CV11">
        <v>0</v>
      </c>
      <c r="CW11">
        <v>0</v>
      </c>
      <c r="CX11">
        <v>0</v>
      </c>
      <c r="CY11">
        <v>0</v>
      </c>
      <c r="CZ11">
        <v>0</v>
      </c>
      <c r="DB11">
        <v>3264636</v>
      </c>
      <c r="DC11">
        <v>0</v>
      </c>
      <c r="DD11">
        <v>0</v>
      </c>
      <c r="DE11">
        <v>799411</v>
      </c>
      <c r="DF11">
        <v>799411</v>
      </c>
      <c r="DG11">
        <v>129.80000000000001</v>
      </c>
      <c r="DH11">
        <v>0</v>
      </c>
      <c r="DI11">
        <v>0</v>
      </c>
      <c r="DK11">
        <v>2633</v>
      </c>
      <c r="DL11">
        <v>0</v>
      </c>
      <c r="DM11">
        <v>236424</v>
      </c>
      <c r="DN11">
        <v>991</v>
      </c>
      <c r="DO11">
        <v>0</v>
      </c>
      <c r="DP11">
        <v>0</v>
      </c>
      <c r="DQ11">
        <v>0</v>
      </c>
      <c r="DR11">
        <v>0</v>
      </c>
      <c r="DS11">
        <v>0</v>
      </c>
      <c r="DT11">
        <v>0</v>
      </c>
      <c r="DU11">
        <v>0</v>
      </c>
      <c r="DV11">
        <v>0</v>
      </c>
      <c r="DW11">
        <v>0</v>
      </c>
      <c r="DX11">
        <v>0</v>
      </c>
      <c r="DY11">
        <v>0</v>
      </c>
      <c r="DZ11">
        <v>0</v>
      </c>
      <c r="EA11">
        <v>0</v>
      </c>
      <c r="EB11">
        <v>0</v>
      </c>
      <c r="EC11">
        <v>20.47</v>
      </c>
      <c r="ED11">
        <v>144981</v>
      </c>
      <c r="EE11">
        <v>0</v>
      </c>
      <c r="EF11">
        <v>0</v>
      </c>
      <c r="EG11">
        <v>0</v>
      </c>
      <c r="EH11">
        <v>84899</v>
      </c>
      <c r="EI11">
        <v>0</v>
      </c>
      <c r="EJ11">
        <v>0</v>
      </c>
      <c r="EK11">
        <v>0.42300000000000004</v>
      </c>
      <c r="EL11">
        <v>0</v>
      </c>
      <c r="EM11">
        <v>3.3520000000000003</v>
      </c>
      <c r="EN11">
        <v>0.49200000000000005</v>
      </c>
      <c r="EO11">
        <v>0</v>
      </c>
      <c r="EP11">
        <v>0</v>
      </c>
      <c r="EQ11">
        <v>4.2670000000000003</v>
      </c>
      <c r="ER11">
        <v>0</v>
      </c>
      <c r="ES11">
        <v>13.785</v>
      </c>
      <c r="EV11">
        <v>0</v>
      </c>
      <c r="EW11">
        <v>0</v>
      </c>
      <c r="EX11">
        <v>0</v>
      </c>
      <c r="EZ11">
        <v>4772763</v>
      </c>
      <c r="FA11">
        <v>0</v>
      </c>
      <c r="FB11">
        <v>5027010</v>
      </c>
      <c r="FD11">
        <v>0</v>
      </c>
      <c r="FE11">
        <v>458981</v>
      </c>
      <c r="FF11">
        <v>99086</v>
      </c>
      <c r="FG11">
        <v>5.7111999999999996E-2</v>
      </c>
      <c r="FH11">
        <v>2.4659E-2</v>
      </c>
      <c r="FI11">
        <v>0</v>
      </c>
      <c r="FJ11">
        <v>0</v>
      </c>
      <c r="FK11">
        <v>815.39200000000005</v>
      </c>
      <c r="FL11">
        <v>5585077</v>
      </c>
      <c r="FM11">
        <v>0</v>
      </c>
      <c r="FN11">
        <v>0</v>
      </c>
      <c r="FO11">
        <v>3363</v>
      </c>
      <c r="FP11">
        <v>0</v>
      </c>
      <c r="FQ11">
        <v>3363</v>
      </c>
      <c r="FR11">
        <v>3363</v>
      </c>
      <c r="FS11">
        <v>0</v>
      </c>
      <c r="FT11">
        <v>0</v>
      </c>
      <c r="FU11">
        <v>0</v>
      </c>
      <c r="FV11">
        <v>0</v>
      </c>
      <c r="FW11">
        <v>0</v>
      </c>
      <c r="FX11">
        <v>0</v>
      </c>
      <c r="FY11">
        <v>0</v>
      </c>
      <c r="FZ11">
        <v>0</v>
      </c>
      <c r="GA11">
        <v>0</v>
      </c>
      <c r="GB11">
        <v>0</v>
      </c>
      <c r="GC11">
        <v>0</v>
      </c>
      <c r="GD11">
        <v>0</v>
      </c>
      <c r="GF11">
        <v>0</v>
      </c>
      <c r="GG11">
        <v>0</v>
      </c>
      <c r="GH11">
        <v>0</v>
      </c>
      <c r="GI11">
        <v>0</v>
      </c>
      <c r="GK11">
        <v>4979</v>
      </c>
      <c r="GL11">
        <v>20520</v>
      </c>
      <c r="GM11">
        <v>0</v>
      </c>
      <c r="GN11">
        <v>0</v>
      </c>
      <c r="GR11">
        <v>0</v>
      </c>
      <c r="HB11">
        <v>0</v>
      </c>
      <c r="HC11">
        <v>0</v>
      </c>
      <c r="HD11">
        <v>0</v>
      </c>
      <c r="HE11">
        <v>0</v>
      </c>
      <c r="HF11">
        <v>562116</v>
      </c>
      <c r="HG11">
        <v>9622</v>
      </c>
      <c r="HH11">
        <v>102236</v>
      </c>
      <c r="HI11">
        <v>0</v>
      </c>
      <c r="HJ11">
        <v>5206</v>
      </c>
      <c r="HK11">
        <v>2643</v>
      </c>
      <c r="HL11">
        <v>238</v>
      </c>
      <c r="HM11">
        <v>0</v>
      </c>
      <c r="HN11">
        <v>0</v>
      </c>
      <c r="HO11">
        <v>0</v>
      </c>
      <c r="HP11">
        <v>0</v>
      </c>
      <c r="HQ11">
        <v>0</v>
      </c>
      <c r="HR11">
        <v>0</v>
      </c>
      <c r="HS11">
        <v>4771699</v>
      </c>
      <c r="HT11">
        <v>0</v>
      </c>
      <c r="HU11">
        <v>0</v>
      </c>
      <c r="HV11">
        <v>0</v>
      </c>
      <c r="HW11">
        <v>0</v>
      </c>
      <c r="HX11">
        <v>34</v>
      </c>
      <c r="HY11">
        <v>93</v>
      </c>
      <c r="HZ11">
        <v>62</v>
      </c>
      <c r="IA11">
        <v>121</v>
      </c>
      <c r="IB11">
        <v>192</v>
      </c>
      <c r="IC11">
        <v>502</v>
      </c>
      <c r="ID11">
        <v>0</v>
      </c>
      <c r="IE11">
        <v>0</v>
      </c>
      <c r="IF11">
        <v>0</v>
      </c>
      <c r="IG11">
        <v>15.624000000000001</v>
      </c>
      <c r="IH11">
        <v>166</v>
      </c>
      <c r="II11">
        <v>0</v>
      </c>
      <c r="IJ11">
        <v>66.87700000000001</v>
      </c>
      <c r="IK11">
        <v>0</v>
      </c>
      <c r="IL11">
        <v>0</v>
      </c>
      <c r="IM11">
        <v>0</v>
      </c>
      <c r="IN11">
        <v>0</v>
      </c>
      <c r="IO11">
        <v>0</v>
      </c>
      <c r="IP11">
        <v>0</v>
      </c>
      <c r="IQ11">
        <v>66.87700000000001</v>
      </c>
      <c r="IR11">
        <v>41188</v>
      </c>
      <c r="IS11">
        <v>0</v>
      </c>
      <c r="IT11">
        <v>0</v>
      </c>
      <c r="IU11">
        <v>0</v>
      </c>
      <c r="IV11">
        <v>0</v>
      </c>
      <c r="IW11">
        <v>6159</v>
      </c>
      <c r="IX11">
        <v>0</v>
      </c>
      <c r="IY11">
        <v>0</v>
      </c>
      <c r="IZ11">
        <v>0</v>
      </c>
      <c r="JA11">
        <v>0</v>
      </c>
    </row>
    <row r="12" spans="1:261" hidden="1" x14ac:dyDescent="0.2">
      <c r="A12">
        <v>28349</v>
      </c>
      <c r="B12">
        <v>15806</v>
      </c>
      <c r="C12">
        <v>9</v>
      </c>
      <c r="D12">
        <v>2021</v>
      </c>
      <c r="E12">
        <v>6159</v>
      </c>
      <c r="F12">
        <v>0</v>
      </c>
      <c r="G12">
        <v>412.86</v>
      </c>
      <c r="H12">
        <v>370.255</v>
      </c>
      <c r="I12">
        <v>370.255</v>
      </c>
      <c r="J12">
        <v>412.86</v>
      </c>
      <c r="K12">
        <v>0</v>
      </c>
      <c r="L12">
        <v>6159</v>
      </c>
      <c r="M12">
        <v>0</v>
      </c>
      <c r="N12">
        <v>0</v>
      </c>
      <c r="P12">
        <v>412.86</v>
      </c>
      <c r="Q12">
        <v>0</v>
      </c>
      <c r="R12">
        <v>196814</v>
      </c>
      <c r="S12">
        <v>476.71000000000004</v>
      </c>
      <c r="U12">
        <v>0</v>
      </c>
      <c r="V12">
        <v>83.102000000000004</v>
      </c>
      <c r="W12">
        <v>51181</v>
      </c>
      <c r="X12">
        <v>51181</v>
      </c>
      <c r="Z12">
        <v>0</v>
      </c>
      <c r="AC12">
        <v>0</v>
      </c>
      <c r="AD12" t="s">
        <v>318</v>
      </c>
      <c r="AE12">
        <v>0</v>
      </c>
      <c r="AH12">
        <v>0</v>
      </c>
      <c r="AI12">
        <v>0</v>
      </c>
      <c r="AJ12">
        <v>6159</v>
      </c>
      <c r="AK12" t="s">
        <v>787</v>
      </c>
      <c r="AL12" t="s">
        <v>58</v>
      </c>
      <c r="AM12">
        <v>0</v>
      </c>
      <c r="AN12">
        <v>0</v>
      </c>
      <c r="AO12">
        <v>0</v>
      </c>
      <c r="AP12">
        <v>0</v>
      </c>
      <c r="AQ12">
        <v>0</v>
      </c>
      <c r="AT12">
        <v>0</v>
      </c>
      <c r="AU12">
        <v>0</v>
      </c>
      <c r="AV12">
        <v>0</v>
      </c>
      <c r="AW12">
        <v>4587175</v>
      </c>
      <c r="AX12">
        <v>4515501</v>
      </c>
      <c r="AY12">
        <v>0</v>
      </c>
      <c r="AZ12">
        <v>196814</v>
      </c>
      <c r="BA12">
        <v>63.833000000000006</v>
      </c>
      <c r="BE12">
        <v>61</v>
      </c>
      <c r="BF12">
        <v>4181075</v>
      </c>
      <c r="BG12">
        <v>0</v>
      </c>
      <c r="BJ12">
        <v>12</v>
      </c>
      <c r="BK12">
        <v>0</v>
      </c>
      <c r="BL12">
        <v>0</v>
      </c>
      <c r="BM12">
        <v>0</v>
      </c>
      <c r="BN12">
        <v>0</v>
      </c>
      <c r="BO12">
        <v>0</v>
      </c>
      <c r="BP12">
        <v>0</v>
      </c>
      <c r="BQ12">
        <v>713</v>
      </c>
      <c r="BS12">
        <v>0</v>
      </c>
      <c r="BT12">
        <v>0</v>
      </c>
      <c r="BU12">
        <v>0</v>
      </c>
      <c r="BV12">
        <v>0</v>
      </c>
      <c r="BW12">
        <v>0</v>
      </c>
      <c r="BY12">
        <v>0</v>
      </c>
      <c r="CA12">
        <v>0</v>
      </c>
      <c r="CB12">
        <v>0</v>
      </c>
      <c r="CC12">
        <v>0</v>
      </c>
      <c r="CD12">
        <v>0</v>
      </c>
      <c r="CE12">
        <v>0</v>
      </c>
      <c r="CF12">
        <v>0</v>
      </c>
      <c r="CG12">
        <v>0</v>
      </c>
      <c r="CH12">
        <v>72905</v>
      </c>
      <c r="CI12">
        <v>0</v>
      </c>
      <c r="CJ12">
        <v>4</v>
      </c>
      <c r="CK12">
        <v>0</v>
      </c>
      <c r="CL12">
        <v>0</v>
      </c>
      <c r="CN12">
        <v>0</v>
      </c>
      <c r="CO12">
        <v>1</v>
      </c>
      <c r="CP12">
        <v>0</v>
      </c>
      <c r="CQ12">
        <v>1</v>
      </c>
      <c r="CR12">
        <v>412.86</v>
      </c>
      <c r="CS12">
        <v>0</v>
      </c>
      <c r="CT12">
        <v>0</v>
      </c>
      <c r="CU12">
        <v>0</v>
      </c>
      <c r="CV12">
        <v>0</v>
      </c>
      <c r="CW12">
        <v>0</v>
      </c>
      <c r="CX12">
        <v>0</v>
      </c>
      <c r="CY12">
        <v>0</v>
      </c>
      <c r="CZ12">
        <v>0</v>
      </c>
      <c r="DB12">
        <v>2270066</v>
      </c>
      <c r="DC12">
        <v>0</v>
      </c>
      <c r="DD12">
        <v>0</v>
      </c>
      <c r="DE12">
        <v>675080</v>
      </c>
      <c r="DF12">
        <v>675080</v>
      </c>
      <c r="DG12">
        <v>109.613</v>
      </c>
      <c r="DH12">
        <v>0</v>
      </c>
      <c r="DI12">
        <v>0</v>
      </c>
      <c r="DK12">
        <v>3030</v>
      </c>
      <c r="DL12">
        <v>0</v>
      </c>
      <c r="DM12">
        <v>280453</v>
      </c>
      <c r="DN12">
        <v>1170</v>
      </c>
      <c r="DO12">
        <v>0</v>
      </c>
      <c r="DP12">
        <v>0</v>
      </c>
      <c r="DQ12">
        <v>0</v>
      </c>
      <c r="DR12">
        <v>0</v>
      </c>
      <c r="DS12">
        <v>0</v>
      </c>
      <c r="DT12">
        <v>0</v>
      </c>
      <c r="DU12">
        <v>0</v>
      </c>
      <c r="DV12">
        <v>0</v>
      </c>
      <c r="DW12">
        <v>0</v>
      </c>
      <c r="DX12">
        <v>0</v>
      </c>
      <c r="DY12">
        <v>0</v>
      </c>
      <c r="DZ12">
        <v>0</v>
      </c>
      <c r="EA12">
        <v>0</v>
      </c>
      <c r="EB12">
        <v>0</v>
      </c>
      <c r="EC12">
        <v>19.997</v>
      </c>
      <c r="ED12">
        <v>141631</v>
      </c>
      <c r="EE12">
        <v>0</v>
      </c>
      <c r="EF12">
        <v>0</v>
      </c>
      <c r="EG12">
        <v>0</v>
      </c>
      <c r="EH12">
        <v>129735</v>
      </c>
      <c r="EI12">
        <v>0</v>
      </c>
      <c r="EJ12">
        <v>0</v>
      </c>
      <c r="EK12">
        <v>4.2380000000000004</v>
      </c>
      <c r="EL12">
        <v>0</v>
      </c>
      <c r="EM12">
        <v>1.9870000000000001</v>
      </c>
      <c r="EN12">
        <v>0.47800000000000004</v>
      </c>
      <c r="EO12">
        <v>0</v>
      </c>
      <c r="EP12">
        <v>0</v>
      </c>
      <c r="EQ12">
        <v>6.7030000000000003</v>
      </c>
      <c r="ER12">
        <v>0</v>
      </c>
      <c r="ES12">
        <v>21.065000000000001</v>
      </c>
      <c r="EV12">
        <v>0</v>
      </c>
      <c r="EW12">
        <v>0</v>
      </c>
      <c r="EX12">
        <v>0</v>
      </c>
      <c r="EZ12">
        <v>4050866</v>
      </c>
      <c r="FA12">
        <v>0</v>
      </c>
      <c r="FB12">
        <v>4246448</v>
      </c>
      <c r="FD12">
        <v>0</v>
      </c>
      <c r="FE12">
        <v>382138</v>
      </c>
      <c r="FF12">
        <v>82497</v>
      </c>
      <c r="FG12">
        <v>5.7111999999999996E-2</v>
      </c>
      <c r="FH12">
        <v>2.4659E-2</v>
      </c>
      <c r="FI12">
        <v>0</v>
      </c>
      <c r="FJ12">
        <v>0</v>
      </c>
      <c r="FK12">
        <v>678.87900000000002</v>
      </c>
      <c r="FL12">
        <v>4783989</v>
      </c>
      <c r="FM12">
        <v>0</v>
      </c>
      <c r="FN12">
        <v>0</v>
      </c>
      <c r="FO12">
        <v>63289</v>
      </c>
      <c r="FP12">
        <v>0</v>
      </c>
      <c r="FQ12">
        <v>63289</v>
      </c>
      <c r="FR12">
        <v>63289</v>
      </c>
      <c r="FS12">
        <v>0</v>
      </c>
      <c r="FT12">
        <v>0</v>
      </c>
      <c r="FU12">
        <v>0</v>
      </c>
      <c r="FV12">
        <v>0</v>
      </c>
      <c r="FW12">
        <v>0</v>
      </c>
      <c r="FX12">
        <v>0</v>
      </c>
      <c r="FY12">
        <v>0</v>
      </c>
      <c r="FZ12">
        <v>0</v>
      </c>
      <c r="GA12">
        <v>0</v>
      </c>
      <c r="GB12">
        <v>298502</v>
      </c>
      <c r="GC12">
        <v>298502</v>
      </c>
      <c r="GD12">
        <v>35.902000000000001</v>
      </c>
      <c r="GF12">
        <v>0</v>
      </c>
      <c r="GG12">
        <v>0</v>
      </c>
      <c r="GH12">
        <v>0</v>
      </c>
      <c r="GI12">
        <v>0</v>
      </c>
      <c r="GK12">
        <v>5180</v>
      </c>
      <c r="GL12">
        <v>80006</v>
      </c>
      <c r="GM12">
        <v>0</v>
      </c>
      <c r="GN12">
        <v>248790</v>
      </c>
      <c r="GR12">
        <v>0</v>
      </c>
      <c r="HB12">
        <v>0</v>
      </c>
      <c r="HC12">
        <v>0</v>
      </c>
      <c r="HD12">
        <v>0</v>
      </c>
      <c r="HE12">
        <v>0</v>
      </c>
      <c r="HF12">
        <v>391730</v>
      </c>
      <c r="HG12">
        <v>16037</v>
      </c>
      <c r="HH12">
        <v>187843</v>
      </c>
      <c r="HI12">
        <v>0</v>
      </c>
      <c r="HJ12">
        <v>4013</v>
      </c>
      <c r="HK12">
        <v>1733</v>
      </c>
      <c r="HL12">
        <v>1583</v>
      </c>
      <c r="HM12">
        <v>5000</v>
      </c>
      <c r="HN12">
        <v>0</v>
      </c>
      <c r="HO12">
        <v>0</v>
      </c>
      <c r="HP12">
        <v>0</v>
      </c>
      <c r="HQ12">
        <v>0</v>
      </c>
      <c r="HR12">
        <v>0</v>
      </c>
      <c r="HS12">
        <v>4049634</v>
      </c>
      <c r="HT12">
        <v>0</v>
      </c>
      <c r="HU12">
        <v>72905</v>
      </c>
      <c r="HV12">
        <v>0</v>
      </c>
      <c r="HW12">
        <v>0</v>
      </c>
      <c r="HX12">
        <v>56</v>
      </c>
      <c r="HY12">
        <v>43</v>
      </c>
      <c r="HZ12">
        <v>74</v>
      </c>
      <c r="IA12">
        <v>102</v>
      </c>
      <c r="IB12">
        <v>151</v>
      </c>
      <c r="IC12">
        <v>426</v>
      </c>
      <c r="ID12">
        <v>0</v>
      </c>
      <c r="IE12">
        <v>0</v>
      </c>
      <c r="IF12">
        <v>0</v>
      </c>
      <c r="IG12">
        <v>26.04</v>
      </c>
      <c r="IH12">
        <v>305</v>
      </c>
      <c r="II12">
        <v>0</v>
      </c>
      <c r="IJ12">
        <v>83.102000000000004</v>
      </c>
      <c r="IK12">
        <v>0</v>
      </c>
      <c r="IL12">
        <v>0</v>
      </c>
      <c r="IM12">
        <v>0</v>
      </c>
      <c r="IN12">
        <v>0</v>
      </c>
      <c r="IO12">
        <v>0</v>
      </c>
      <c r="IP12">
        <v>0</v>
      </c>
      <c r="IQ12">
        <v>83.102000000000004</v>
      </c>
      <c r="IR12">
        <v>51181</v>
      </c>
      <c r="IS12">
        <v>0</v>
      </c>
      <c r="IT12">
        <v>0</v>
      </c>
      <c r="IU12">
        <v>0</v>
      </c>
      <c r="IV12">
        <v>0</v>
      </c>
      <c r="IW12">
        <v>6159</v>
      </c>
      <c r="IX12">
        <v>0</v>
      </c>
      <c r="IY12">
        <v>0</v>
      </c>
      <c r="IZ12">
        <v>0</v>
      </c>
      <c r="JA12">
        <v>0</v>
      </c>
    </row>
    <row r="13" spans="1:261" hidden="1" x14ac:dyDescent="0.2">
      <c r="A13">
        <v>28349</v>
      </c>
      <c r="B13">
        <v>15807</v>
      </c>
      <c r="C13">
        <v>9</v>
      </c>
      <c r="D13">
        <v>2021</v>
      </c>
      <c r="E13">
        <v>6159</v>
      </c>
      <c r="F13">
        <v>0</v>
      </c>
      <c r="G13">
        <v>835.27700000000004</v>
      </c>
      <c r="H13">
        <v>749.76600000000008</v>
      </c>
      <c r="I13">
        <v>749.76600000000008</v>
      </c>
      <c r="J13">
        <v>835.27700000000004</v>
      </c>
      <c r="K13">
        <v>0</v>
      </c>
      <c r="L13">
        <v>6159</v>
      </c>
      <c r="M13">
        <v>0</v>
      </c>
      <c r="N13">
        <v>0</v>
      </c>
      <c r="P13">
        <v>835.27700000000004</v>
      </c>
      <c r="Q13">
        <v>0</v>
      </c>
      <c r="R13">
        <v>398185</v>
      </c>
      <c r="S13">
        <v>476.71000000000004</v>
      </c>
      <c r="U13">
        <v>0</v>
      </c>
      <c r="V13">
        <v>72.573000000000008</v>
      </c>
      <c r="W13">
        <v>44696</v>
      </c>
      <c r="X13">
        <v>44696</v>
      </c>
      <c r="Z13">
        <v>0</v>
      </c>
      <c r="AC13">
        <v>0</v>
      </c>
      <c r="AD13" t="s">
        <v>318</v>
      </c>
      <c r="AE13">
        <v>0</v>
      </c>
      <c r="AH13">
        <v>0</v>
      </c>
      <c r="AI13">
        <v>0</v>
      </c>
      <c r="AJ13">
        <v>6159</v>
      </c>
      <c r="AK13" t="s">
        <v>787</v>
      </c>
      <c r="AL13" t="s">
        <v>40</v>
      </c>
      <c r="AM13">
        <v>0</v>
      </c>
      <c r="AN13">
        <v>0</v>
      </c>
      <c r="AO13">
        <v>0</v>
      </c>
      <c r="AP13">
        <v>0</v>
      </c>
      <c r="AQ13">
        <v>0</v>
      </c>
      <c r="AT13">
        <v>0</v>
      </c>
      <c r="AU13">
        <v>0</v>
      </c>
      <c r="AV13">
        <v>0</v>
      </c>
      <c r="AW13">
        <v>8872359</v>
      </c>
      <c r="AX13">
        <v>8658957</v>
      </c>
      <c r="AY13">
        <v>0</v>
      </c>
      <c r="AZ13">
        <v>398185</v>
      </c>
      <c r="BA13">
        <v>49.667000000000002</v>
      </c>
      <c r="BE13">
        <v>118</v>
      </c>
      <c r="BF13">
        <v>8126701</v>
      </c>
      <c r="BG13">
        <v>0</v>
      </c>
      <c r="BJ13">
        <v>12</v>
      </c>
      <c r="BK13">
        <v>0</v>
      </c>
      <c r="BL13">
        <v>0</v>
      </c>
      <c r="BM13">
        <v>0</v>
      </c>
      <c r="BN13">
        <v>0</v>
      </c>
      <c r="BO13">
        <v>0</v>
      </c>
      <c r="BP13">
        <v>0</v>
      </c>
      <c r="BQ13">
        <v>654</v>
      </c>
      <c r="BS13">
        <v>0</v>
      </c>
      <c r="BT13">
        <v>0</v>
      </c>
      <c r="BU13">
        <v>0</v>
      </c>
      <c r="BV13">
        <v>0</v>
      </c>
      <c r="BW13">
        <v>0</v>
      </c>
      <c r="BY13">
        <v>0</v>
      </c>
      <c r="CA13">
        <v>0</v>
      </c>
      <c r="CB13">
        <v>0</v>
      </c>
      <c r="CC13">
        <v>0</v>
      </c>
      <c r="CD13">
        <v>0</v>
      </c>
      <c r="CE13">
        <v>0</v>
      </c>
      <c r="CF13">
        <v>0</v>
      </c>
      <c r="CG13">
        <v>0</v>
      </c>
      <c r="CH13">
        <v>216751</v>
      </c>
      <c r="CI13">
        <v>0</v>
      </c>
      <c r="CJ13">
        <v>4</v>
      </c>
      <c r="CK13">
        <v>0</v>
      </c>
      <c r="CL13">
        <v>0</v>
      </c>
      <c r="CN13">
        <v>0</v>
      </c>
      <c r="CO13">
        <v>1</v>
      </c>
      <c r="CP13">
        <v>0</v>
      </c>
      <c r="CQ13">
        <v>1.5830000000000002</v>
      </c>
      <c r="CR13">
        <v>835.27700000000004</v>
      </c>
      <c r="CS13">
        <v>0</v>
      </c>
      <c r="CT13">
        <v>0</v>
      </c>
      <c r="CU13">
        <v>0</v>
      </c>
      <c r="CV13">
        <v>0</v>
      </c>
      <c r="CW13">
        <v>0</v>
      </c>
      <c r="CX13">
        <v>0</v>
      </c>
      <c r="CY13">
        <v>0</v>
      </c>
      <c r="CZ13">
        <v>0</v>
      </c>
      <c r="DB13">
        <v>4583661</v>
      </c>
      <c r="DC13">
        <v>0</v>
      </c>
      <c r="DD13">
        <v>0</v>
      </c>
      <c r="DE13">
        <v>1246539</v>
      </c>
      <c r="DF13">
        <v>1246539</v>
      </c>
      <c r="DG13">
        <v>202.4</v>
      </c>
      <c r="DH13">
        <v>0</v>
      </c>
      <c r="DI13">
        <v>0</v>
      </c>
      <c r="DK13">
        <v>2095</v>
      </c>
      <c r="DL13">
        <v>0</v>
      </c>
      <c r="DM13">
        <v>779928</v>
      </c>
      <c r="DN13">
        <v>3231</v>
      </c>
      <c r="DO13">
        <v>0</v>
      </c>
      <c r="DP13">
        <v>0</v>
      </c>
      <c r="DQ13">
        <v>0</v>
      </c>
      <c r="DR13">
        <v>0</v>
      </c>
      <c r="DS13">
        <v>0</v>
      </c>
      <c r="DT13">
        <v>0</v>
      </c>
      <c r="DU13">
        <v>0</v>
      </c>
      <c r="DV13">
        <v>0</v>
      </c>
      <c r="DW13">
        <v>0</v>
      </c>
      <c r="DX13">
        <v>0</v>
      </c>
      <c r="DY13">
        <v>0</v>
      </c>
      <c r="DZ13">
        <v>0</v>
      </c>
      <c r="EA13">
        <v>0</v>
      </c>
      <c r="EB13">
        <v>0</v>
      </c>
      <c r="EC13">
        <v>37.861000000000004</v>
      </c>
      <c r="ED13">
        <v>268155</v>
      </c>
      <c r="EE13">
        <v>0</v>
      </c>
      <c r="EF13">
        <v>0</v>
      </c>
      <c r="EG13">
        <v>0</v>
      </c>
      <c r="EH13">
        <v>453250</v>
      </c>
      <c r="EI13">
        <v>27764</v>
      </c>
      <c r="EJ13">
        <v>1.127</v>
      </c>
      <c r="EK13">
        <v>21.283000000000001</v>
      </c>
      <c r="EL13">
        <v>0</v>
      </c>
      <c r="EM13">
        <v>0.62</v>
      </c>
      <c r="EN13">
        <v>1.5770000000000002</v>
      </c>
      <c r="EO13">
        <v>0</v>
      </c>
      <c r="EP13">
        <v>0</v>
      </c>
      <c r="EQ13">
        <v>24.607000000000003</v>
      </c>
      <c r="ER13">
        <v>0</v>
      </c>
      <c r="ES13">
        <v>73.594000000000008</v>
      </c>
      <c r="EV13">
        <v>0</v>
      </c>
      <c r="EW13">
        <v>0</v>
      </c>
      <c r="EX13">
        <v>0</v>
      </c>
      <c r="EZ13">
        <v>7755851</v>
      </c>
      <c r="FA13">
        <v>0</v>
      </c>
      <c r="FB13">
        <v>8150687</v>
      </c>
      <c r="FD13">
        <v>0</v>
      </c>
      <c r="FE13">
        <v>742757</v>
      </c>
      <c r="FF13">
        <v>160349</v>
      </c>
      <c r="FG13">
        <v>5.7111999999999996E-2</v>
      </c>
      <c r="FH13">
        <v>2.4659E-2</v>
      </c>
      <c r="FI13">
        <v>0</v>
      </c>
      <c r="FJ13">
        <v>0</v>
      </c>
      <c r="FK13">
        <v>1319.529</v>
      </c>
      <c r="FL13">
        <v>9270544</v>
      </c>
      <c r="FM13">
        <v>0</v>
      </c>
      <c r="FN13">
        <v>0</v>
      </c>
      <c r="FO13">
        <v>19557</v>
      </c>
      <c r="FP13">
        <v>0</v>
      </c>
      <c r="FQ13">
        <v>19557</v>
      </c>
      <c r="FR13">
        <v>19557</v>
      </c>
      <c r="FS13">
        <v>0</v>
      </c>
      <c r="FT13">
        <v>0</v>
      </c>
      <c r="FU13">
        <v>0</v>
      </c>
      <c r="FV13">
        <v>0</v>
      </c>
      <c r="FW13">
        <v>0</v>
      </c>
      <c r="FX13">
        <v>0</v>
      </c>
      <c r="FY13">
        <v>0</v>
      </c>
      <c r="FZ13">
        <v>0</v>
      </c>
      <c r="GA13">
        <v>0</v>
      </c>
      <c r="GB13">
        <v>506378</v>
      </c>
      <c r="GC13">
        <v>506378</v>
      </c>
      <c r="GD13">
        <v>60.904000000000003</v>
      </c>
      <c r="GF13">
        <v>0</v>
      </c>
      <c r="GG13">
        <v>0</v>
      </c>
      <c r="GH13">
        <v>0</v>
      </c>
      <c r="GI13">
        <v>0</v>
      </c>
      <c r="GK13">
        <v>5220</v>
      </c>
      <c r="GL13">
        <v>23309</v>
      </c>
      <c r="GM13">
        <v>0</v>
      </c>
      <c r="GN13">
        <v>0</v>
      </c>
      <c r="GR13">
        <v>0</v>
      </c>
      <c r="HB13">
        <v>0</v>
      </c>
      <c r="HC13">
        <v>0</v>
      </c>
      <c r="HD13">
        <v>0</v>
      </c>
      <c r="HE13">
        <v>0</v>
      </c>
      <c r="HF13">
        <v>793252</v>
      </c>
      <c r="HG13">
        <v>19245</v>
      </c>
      <c r="HH13">
        <v>141652</v>
      </c>
      <c r="HI13">
        <v>0</v>
      </c>
      <c r="HJ13">
        <v>8119</v>
      </c>
      <c r="HK13">
        <v>4655</v>
      </c>
      <c r="HL13">
        <v>3123</v>
      </c>
      <c r="HM13">
        <v>0</v>
      </c>
      <c r="HN13">
        <v>0</v>
      </c>
      <c r="HO13">
        <v>0</v>
      </c>
      <c r="HP13">
        <v>0</v>
      </c>
      <c r="HQ13">
        <v>0</v>
      </c>
      <c r="HR13">
        <v>0</v>
      </c>
      <c r="HS13">
        <v>7752502</v>
      </c>
      <c r="HT13">
        <v>0</v>
      </c>
      <c r="HU13">
        <v>216751</v>
      </c>
      <c r="HV13">
        <v>0</v>
      </c>
      <c r="HW13">
        <v>0</v>
      </c>
      <c r="HX13">
        <v>128</v>
      </c>
      <c r="HY13">
        <v>160</v>
      </c>
      <c r="HZ13">
        <v>106</v>
      </c>
      <c r="IA13">
        <v>160</v>
      </c>
      <c r="IB13">
        <v>244</v>
      </c>
      <c r="IC13">
        <v>798</v>
      </c>
      <c r="ID13">
        <v>0</v>
      </c>
      <c r="IE13">
        <v>0</v>
      </c>
      <c r="IF13">
        <v>0</v>
      </c>
      <c r="IG13">
        <v>31.248000000000001</v>
      </c>
      <c r="IH13">
        <v>230</v>
      </c>
      <c r="II13">
        <v>0</v>
      </c>
      <c r="IJ13">
        <v>72.573000000000008</v>
      </c>
      <c r="IK13">
        <v>0</v>
      </c>
      <c r="IL13">
        <v>0</v>
      </c>
      <c r="IM13">
        <v>0</v>
      </c>
      <c r="IN13">
        <v>0</v>
      </c>
      <c r="IO13">
        <v>0</v>
      </c>
      <c r="IP13">
        <v>0</v>
      </c>
      <c r="IQ13">
        <v>72.573000000000008</v>
      </c>
      <c r="IR13">
        <v>44696</v>
      </c>
      <c r="IS13">
        <v>0</v>
      </c>
      <c r="IT13">
        <v>0</v>
      </c>
      <c r="IU13">
        <v>0</v>
      </c>
      <c r="IV13">
        <v>0</v>
      </c>
      <c r="IW13">
        <v>6159</v>
      </c>
      <c r="IX13">
        <v>0</v>
      </c>
      <c r="IY13">
        <v>0</v>
      </c>
      <c r="IZ13">
        <v>0</v>
      </c>
      <c r="JA13">
        <v>0</v>
      </c>
    </row>
    <row r="14" spans="1:261" hidden="1" x14ac:dyDescent="0.2">
      <c r="A14">
        <v>28349</v>
      </c>
      <c r="B14">
        <v>15808</v>
      </c>
      <c r="C14">
        <v>9</v>
      </c>
      <c r="D14">
        <v>2021</v>
      </c>
      <c r="E14">
        <v>6159</v>
      </c>
      <c r="F14">
        <v>0</v>
      </c>
      <c r="G14">
        <v>776.07800000000009</v>
      </c>
      <c r="H14">
        <v>627.25200000000007</v>
      </c>
      <c r="I14">
        <v>627.25200000000007</v>
      </c>
      <c r="J14">
        <v>776.07800000000009</v>
      </c>
      <c r="K14">
        <v>0</v>
      </c>
      <c r="L14">
        <v>6159</v>
      </c>
      <c r="M14">
        <v>0</v>
      </c>
      <c r="N14">
        <v>0</v>
      </c>
      <c r="P14">
        <v>776.07800000000009</v>
      </c>
      <c r="Q14">
        <v>0</v>
      </c>
      <c r="R14">
        <v>369964</v>
      </c>
      <c r="S14">
        <v>476.71000000000004</v>
      </c>
      <c r="U14">
        <v>0</v>
      </c>
      <c r="V14">
        <v>10.708</v>
      </c>
      <c r="W14">
        <v>6595</v>
      </c>
      <c r="X14">
        <v>6595</v>
      </c>
      <c r="Z14">
        <v>0</v>
      </c>
      <c r="AC14">
        <v>0</v>
      </c>
      <c r="AD14" t="s">
        <v>318</v>
      </c>
      <c r="AE14">
        <v>0</v>
      </c>
      <c r="AH14">
        <v>0</v>
      </c>
      <c r="AI14">
        <v>0</v>
      </c>
      <c r="AJ14">
        <v>6159</v>
      </c>
      <c r="AK14" t="s">
        <v>787</v>
      </c>
      <c r="AL14" t="s">
        <v>477</v>
      </c>
      <c r="AM14">
        <v>0</v>
      </c>
      <c r="AN14">
        <v>0</v>
      </c>
      <c r="AO14">
        <v>0</v>
      </c>
      <c r="AP14">
        <v>0</v>
      </c>
      <c r="AQ14">
        <v>0</v>
      </c>
      <c r="AT14">
        <v>0</v>
      </c>
      <c r="AU14">
        <v>0</v>
      </c>
      <c r="AV14">
        <v>0</v>
      </c>
      <c r="AW14">
        <v>10173926</v>
      </c>
      <c r="AX14">
        <v>10151798</v>
      </c>
      <c r="AY14">
        <v>0</v>
      </c>
      <c r="AZ14">
        <v>369964</v>
      </c>
      <c r="BA14">
        <v>0</v>
      </c>
      <c r="BE14">
        <v>137</v>
      </c>
      <c r="BF14">
        <v>9366809</v>
      </c>
      <c r="BG14">
        <v>0</v>
      </c>
      <c r="BJ14">
        <v>12</v>
      </c>
      <c r="BK14">
        <v>0</v>
      </c>
      <c r="BL14">
        <v>0</v>
      </c>
      <c r="BM14">
        <v>0</v>
      </c>
      <c r="BN14">
        <v>0</v>
      </c>
      <c r="BO14">
        <v>0</v>
      </c>
      <c r="BP14">
        <v>0</v>
      </c>
      <c r="BQ14">
        <v>673</v>
      </c>
      <c r="BS14">
        <v>0</v>
      </c>
      <c r="BT14">
        <v>0</v>
      </c>
      <c r="BU14">
        <v>0</v>
      </c>
      <c r="BV14">
        <v>0</v>
      </c>
      <c r="BW14">
        <v>0</v>
      </c>
      <c r="BY14">
        <v>0</v>
      </c>
      <c r="CA14">
        <v>0</v>
      </c>
      <c r="CB14">
        <v>0</v>
      </c>
      <c r="CC14">
        <v>0</v>
      </c>
      <c r="CD14">
        <v>0</v>
      </c>
      <c r="CE14">
        <v>0</v>
      </c>
      <c r="CF14">
        <v>0</v>
      </c>
      <c r="CG14">
        <v>0</v>
      </c>
      <c r="CH14">
        <v>38880</v>
      </c>
      <c r="CI14">
        <v>0</v>
      </c>
      <c r="CJ14">
        <v>4</v>
      </c>
      <c r="CK14">
        <v>0</v>
      </c>
      <c r="CL14">
        <v>0</v>
      </c>
      <c r="CN14">
        <v>0</v>
      </c>
      <c r="CO14">
        <v>1</v>
      </c>
      <c r="CP14">
        <v>0</v>
      </c>
      <c r="CQ14">
        <v>0</v>
      </c>
      <c r="CR14">
        <v>776.07800000000009</v>
      </c>
      <c r="CS14">
        <v>0</v>
      </c>
      <c r="CT14">
        <v>0</v>
      </c>
      <c r="CU14">
        <v>0</v>
      </c>
      <c r="CV14">
        <v>0</v>
      </c>
      <c r="CW14">
        <v>0</v>
      </c>
      <c r="CX14">
        <v>0</v>
      </c>
      <c r="CY14">
        <v>0</v>
      </c>
      <c r="CZ14">
        <v>0</v>
      </c>
      <c r="DB14">
        <v>3634847</v>
      </c>
      <c r="DC14">
        <v>0</v>
      </c>
      <c r="DD14">
        <v>0</v>
      </c>
      <c r="DE14">
        <v>952380</v>
      </c>
      <c r="DF14">
        <v>952380</v>
      </c>
      <c r="DG14">
        <v>154.63800000000001</v>
      </c>
      <c r="DH14">
        <v>0</v>
      </c>
      <c r="DI14">
        <v>0</v>
      </c>
      <c r="DK14">
        <v>2396</v>
      </c>
      <c r="DL14">
        <v>0</v>
      </c>
      <c r="DM14">
        <v>4063974</v>
      </c>
      <c r="DN14">
        <v>16615</v>
      </c>
      <c r="DO14">
        <v>0</v>
      </c>
      <c r="DP14">
        <v>0</v>
      </c>
      <c r="DQ14">
        <v>0</v>
      </c>
      <c r="DR14">
        <v>0</v>
      </c>
      <c r="DS14">
        <v>0</v>
      </c>
      <c r="DT14">
        <v>0</v>
      </c>
      <c r="DU14">
        <v>0</v>
      </c>
      <c r="DV14">
        <v>0</v>
      </c>
      <c r="DW14">
        <v>0</v>
      </c>
      <c r="DX14">
        <v>0</v>
      </c>
      <c r="DY14">
        <v>0</v>
      </c>
      <c r="DZ14">
        <v>0</v>
      </c>
      <c r="EA14">
        <v>5.7000000000000002E-2</v>
      </c>
      <c r="EB14">
        <v>0</v>
      </c>
      <c r="EC14">
        <v>31.133000000000003</v>
      </c>
      <c r="ED14">
        <v>220503</v>
      </c>
      <c r="EE14">
        <v>0</v>
      </c>
      <c r="EF14">
        <v>0</v>
      </c>
      <c r="EG14">
        <v>0</v>
      </c>
      <c r="EH14">
        <v>171935</v>
      </c>
      <c r="EI14">
        <v>3459885</v>
      </c>
      <c r="EJ14">
        <v>140.44499999999999</v>
      </c>
      <c r="EK14">
        <v>6.9940000000000007</v>
      </c>
      <c r="EL14">
        <v>0</v>
      </c>
      <c r="EM14">
        <v>0</v>
      </c>
      <c r="EN14">
        <v>1.33</v>
      </c>
      <c r="EO14">
        <v>0</v>
      </c>
      <c r="EP14">
        <v>0</v>
      </c>
      <c r="EQ14">
        <v>148.82599999999999</v>
      </c>
      <c r="ER14">
        <v>0</v>
      </c>
      <c r="ES14">
        <v>27.917000000000002</v>
      </c>
      <c r="EV14">
        <v>0</v>
      </c>
      <c r="EW14">
        <v>0</v>
      </c>
      <c r="EX14">
        <v>0</v>
      </c>
      <c r="EZ14">
        <v>9110881</v>
      </c>
      <c r="FA14">
        <v>0</v>
      </c>
      <c r="FB14">
        <v>9464093</v>
      </c>
      <c r="FD14">
        <v>0</v>
      </c>
      <c r="FE14">
        <v>856100</v>
      </c>
      <c r="FF14">
        <v>184817</v>
      </c>
      <c r="FG14">
        <v>5.7111999999999996E-2</v>
      </c>
      <c r="FH14">
        <v>2.4659E-2</v>
      </c>
      <c r="FI14">
        <v>0</v>
      </c>
      <c r="FJ14">
        <v>0</v>
      </c>
      <c r="FK14">
        <v>1520.885</v>
      </c>
      <c r="FL14">
        <v>10543890</v>
      </c>
      <c r="FM14">
        <v>0</v>
      </c>
      <c r="FN14">
        <v>0</v>
      </c>
      <c r="FO14">
        <v>0</v>
      </c>
      <c r="FP14">
        <v>0</v>
      </c>
      <c r="FQ14">
        <v>0</v>
      </c>
      <c r="FR14">
        <v>0</v>
      </c>
      <c r="FS14">
        <v>0</v>
      </c>
      <c r="FT14">
        <v>0</v>
      </c>
      <c r="FU14">
        <v>0</v>
      </c>
      <c r="FV14">
        <v>0</v>
      </c>
      <c r="FW14">
        <v>0</v>
      </c>
      <c r="FX14">
        <v>0</v>
      </c>
      <c r="FY14">
        <v>0</v>
      </c>
      <c r="FZ14">
        <v>0</v>
      </c>
      <c r="GA14">
        <v>0</v>
      </c>
      <c r="GB14">
        <v>0</v>
      </c>
      <c r="GC14">
        <v>0</v>
      </c>
      <c r="GD14">
        <v>0</v>
      </c>
      <c r="GF14">
        <v>0</v>
      </c>
      <c r="GG14">
        <v>0</v>
      </c>
      <c r="GH14">
        <v>0</v>
      </c>
      <c r="GI14">
        <v>0</v>
      </c>
      <c r="GK14">
        <v>5115</v>
      </c>
      <c r="GL14">
        <v>21253</v>
      </c>
      <c r="GM14">
        <v>0</v>
      </c>
      <c r="GN14">
        <v>0</v>
      </c>
      <c r="GR14">
        <v>0</v>
      </c>
      <c r="HB14">
        <v>0</v>
      </c>
      <c r="HC14">
        <v>0</v>
      </c>
      <c r="HD14">
        <v>0</v>
      </c>
      <c r="HE14">
        <v>0</v>
      </c>
      <c r="HF14">
        <v>663633</v>
      </c>
      <c r="HG14">
        <v>7057</v>
      </c>
      <c r="HH14">
        <v>14165</v>
      </c>
      <c r="HI14">
        <v>0</v>
      </c>
      <c r="HJ14">
        <v>7543</v>
      </c>
      <c r="HK14">
        <v>5320</v>
      </c>
      <c r="HL14">
        <v>630</v>
      </c>
      <c r="HM14">
        <v>0</v>
      </c>
      <c r="HN14">
        <v>0</v>
      </c>
      <c r="HO14">
        <v>0</v>
      </c>
      <c r="HP14">
        <v>108086</v>
      </c>
      <c r="HQ14">
        <v>0</v>
      </c>
      <c r="HR14">
        <v>0</v>
      </c>
      <c r="HS14">
        <v>9094129</v>
      </c>
      <c r="HT14">
        <v>0</v>
      </c>
      <c r="HU14">
        <v>38880</v>
      </c>
      <c r="HV14">
        <v>0</v>
      </c>
      <c r="HW14">
        <v>0</v>
      </c>
      <c r="HX14">
        <v>66</v>
      </c>
      <c r="HY14">
        <v>33</v>
      </c>
      <c r="HZ14">
        <v>151</v>
      </c>
      <c r="IA14">
        <v>10</v>
      </c>
      <c r="IB14">
        <v>333</v>
      </c>
      <c r="IC14">
        <v>593</v>
      </c>
      <c r="ID14">
        <v>0</v>
      </c>
      <c r="IE14">
        <v>0</v>
      </c>
      <c r="IF14">
        <v>0</v>
      </c>
      <c r="IG14">
        <v>11.458</v>
      </c>
      <c r="IH14">
        <v>23</v>
      </c>
      <c r="II14">
        <v>393.03900000000004</v>
      </c>
      <c r="IJ14">
        <v>10.708</v>
      </c>
      <c r="IK14">
        <v>0</v>
      </c>
      <c r="IL14">
        <v>0</v>
      </c>
      <c r="IM14">
        <v>0</v>
      </c>
      <c r="IN14">
        <v>0</v>
      </c>
      <c r="IO14">
        <v>0</v>
      </c>
      <c r="IP14">
        <v>393.03900000000004</v>
      </c>
      <c r="IQ14">
        <v>10.708</v>
      </c>
      <c r="IR14">
        <v>6595</v>
      </c>
      <c r="IS14">
        <v>0</v>
      </c>
      <c r="IT14">
        <v>0</v>
      </c>
      <c r="IU14">
        <v>0</v>
      </c>
      <c r="IV14">
        <v>0</v>
      </c>
      <c r="IW14">
        <v>6159</v>
      </c>
      <c r="IX14">
        <v>0</v>
      </c>
      <c r="IY14">
        <v>0</v>
      </c>
      <c r="IZ14">
        <v>108086</v>
      </c>
      <c r="JA14">
        <v>0</v>
      </c>
    </row>
    <row r="15" spans="1:261" hidden="1" x14ac:dyDescent="0.2">
      <c r="A15">
        <v>28349</v>
      </c>
      <c r="B15">
        <v>15809</v>
      </c>
      <c r="C15">
        <v>9</v>
      </c>
      <c r="D15">
        <v>2021</v>
      </c>
      <c r="E15">
        <v>6159</v>
      </c>
      <c r="F15">
        <v>0</v>
      </c>
      <c r="G15">
        <v>278.04000000000002</v>
      </c>
      <c r="H15">
        <v>266.76</v>
      </c>
      <c r="I15">
        <v>266.76</v>
      </c>
      <c r="J15">
        <v>278.04000000000002</v>
      </c>
      <c r="K15">
        <v>0</v>
      </c>
      <c r="L15">
        <v>6159</v>
      </c>
      <c r="M15">
        <v>0</v>
      </c>
      <c r="N15">
        <v>0</v>
      </c>
      <c r="P15">
        <v>278.04000000000002</v>
      </c>
      <c r="Q15">
        <v>0</v>
      </c>
      <c r="R15">
        <v>132544</v>
      </c>
      <c r="S15">
        <v>476.71000000000004</v>
      </c>
      <c r="U15">
        <v>0</v>
      </c>
      <c r="V15">
        <v>66.522000000000006</v>
      </c>
      <c r="W15">
        <v>40969</v>
      </c>
      <c r="X15">
        <v>40969</v>
      </c>
      <c r="Z15">
        <v>0</v>
      </c>
      <c r="AC15">
        <v>0</v>
      </c>
      <c r="AD15" t="s">
        <v>318</v>
      </c>
      <c r="AE15">
        <v>0</v>
      </c>
      <c r="AH15">
        <v>0</v>
      </c>
      <c r="AI15">
        <v>0</v>
      </c>
      <c r="AJ15">
        <v>6159</v>
      </c>
      <c r="AK15" t="s">
        <v>787</v>
      </c>
      <c r="AL15" t="s">
        <v>39</v>
      </c>
      <c r="AM15">
        <v>0</v>
      </c>
      <c r="AN15">
        <v>0</v>
      </c>
      <c r="AO15">
        <v>0</v>
      </c>
      <c r="AP15">
        <v>0</v>
      </c>
      <c r="AQ15">
        <v>0</v>
      </c>
      <c r="AT15">
        <v>0</v>
      </c>
      <c r="AU15">
        <v>0</v>
      </c>
      <c r="AV15">
        <v>0</v>
      </c>
      <c r="AW15">
        <v>3098224</v>
      </c>
      <c r="AX15">
        <v>3099325</v>
      </c>
      <c r="AY15">
        <v>0</v>
      </c>
      <c r="AZ15">
        <v>132544</v>
      </c>
      <c r="BA15">
        <v>0</v>
      </c>
      <c r="BE15">
        <v>42</v>
      </c>
      <c r="BF15">
        <v>2908637</v>
      </c>
      <c r="BG15">
        <v>0</v>
      </c>
      <c r="BJ15">
        <v>12</v>
      </c>
      <c r="BK15">
        <v>0</v>
      </c>
      <c r="BL15">
        <v>0</v>
      </c>
      <c r="BM15">
        <v>0</v>
      </c>
      <c r="BN15">
        <v>0</v>
      </c>
      <c r="BO15">
        <v>0</v>
      </c>
      <c r="BP15">
        <v>0</v>
      </c>
      <c r="BQ15">
        <v>729</v>
      </c>
      <c r="BS15">
        <v>0</v>
      </c>
      <c r="BT15">
        <v>0</v>
      </c>
      <c r="BU15">
        <v>0</v>
      </c>
      <c r="BV15">
        <v>0</v>
      </c>
      <c r="BW15">
        <v>0</v>
      </c>
      <c r="BY15">
        <v>0</v>
      </c>
      <c r="CA15">
        <v>0</v>
      </c>
      <c r="CB15">
        <v>0</v>
      </c>
      <c r="CC15">
        <v>0</v>
      </c>
      <c r="CD15">
        <v>0</v>
      </c>
      <c r="CE15">
        <v>0</v>
      </c>
      <c r="CF15">
        <v>0</v>
      </c>
      <c r="CG15">
        <v>0</v>
      </c>
      <c r="CH15">
        <v>0</v>
      </c>
      <c r="CI15">
        <v>0</v>
      </c>
      <c r="CJ15">
        <v>4</v>
      </c>
      <c r="CK15">
        <v>0</v>
      </c>
      <c r="CL15">
        <v>0</v>
      </c>
      <c r="CN15">
        <v>0</v>
      </c>
      <c r="CO15">
        <v>1</v>
      </c>
      <c r="CP15">
        <v>0</v>
      </c>
      <c r="CQ15">
        <v>0</v>
      </c>
      <c r="CR15">
        <v>278.04000000000002</v>
      </c>
      <c r="CS15">
        <v>0</v>
      </c>
      <c r="CT15">
        <v>0</v>
      </c>
      <c r="CU15">
        <v>0</v>
      </c>
      <c r="CV15">
        <v>0</v>
      </c>
      <c r="CW15">
        <v>0</v>
      </c>
      <c r="CX15">
        <v>0</v>
      </c>
      <c r="CY15">
        <v>0</v>
      </c>
      <c r="CZ15">
        <v>0</v>
      </c>
      <c r="DB15">
        <v>1629047</v>
      </c>
      <c r="DC15">
        <v>0</v>
      </c>
      <c r="DD15">
        <v>0</v>
      </c>
      <c r="DE15">
        <v>573075</v>
      </c>
      <c r="DF15">
        <v>573075</v>
      </c>
      <c r="DG15">
        <v>93.05</v>
      </c>
      <c r="DH15">
        <v>0</v>
      </c>
      <c r="DI15">
        <v>0</v>
      </c>
      <c r="DK15">
        <v>3285</v>
      </c>
      <c r="DL15">
        <v>0</v>
      </c>
      <c r="DM15">
        <v>258430</v>
      </c>
      <c r="DN15">
        <v>1059</v>
      </c>
      <c r="DO15">
        <v>0</v>
      </c>
      <c r="DP15">
        <v>0</v>
      </c>
      <c r="DQ15">
        <v>0</v>
      </c>
      <c r="DR15">
        <v>0</v>
      </c>
      <c r="DS15">
        <v>0</v>
      </c>
      <c r="DT15">
        <v>0</v>
      </c>
      <c r="DU15">
        <v>0</v>
      </c>
      <c r="DV15">
        <v>0</v>
      </c>
      <c r="DW15">
        <v>0</v>
      </c>
      <c r="DX15">
        <v>0</v>
      </c>
      <c r="DY15">
        <v>0</v>
      </c>
      <c r="DZ15">
        <v>0</v>
      </c>
      <c r="EA15">
        <v>0</v>
      </c>
      <c r="EB15">
        <v>0</v>
      </c>
      <c r="EC15">
        <v>4.0720000000000001</v>
      </c>
      <c r="ED15">
        <v>28840</v>
      </c>
      <c r="EE15">
        <v>0</v>
      </c>
      <c r="EF15">
        <v>0</v>
      </c>
      <c r="EG15">
        <v>0</v>
      </c>
      <c r="EH15">
        <v>216777</v>
      </c>
      <c r="EI15">
        <v>0</v>
      </c>
      <c r="EJ15">
        <v>0</v>
      </c>
      <c r="EK15">
        <v>10.498000000000001</v>
      </c>
      <c r="EL15">
        <v>0</v>
      </c>
      <c r="EM15">
        <v>0.10300000000000001</v>
      </c>
      <c r="EN15">
        <v>0.67900000000000005</v>
      </c>
      <c r="EO15">
        <v>0</v>
      </c>
      <c r="EP15">
        <v>0</v>
      </c>
      <c r="EQ15">
        <v>11.28</v>
      </c>
      <c r="ER15">
        <v>0</v>
      </c>
      <c r="ES15">
        <v>35.198</v>
      </c>
      <c r="EV15">
        <v>0</v>
      </c>
      <c r="EW15">
        <v>0</v>
      </c>
      <c r="EX15">
        <v>0</v>
      </c>
      <c r="EZ15">
        <v>2776093</v>
      </c>
      <c r="FA15">
        <v>0</v>
      </c>
      <c r="FB15">
        <v>2907536</v>
      </c>
      <c r="FD15">
        <v>0</v>
      </c>
      <c r="FE15">
        <v>265841</v>
      </c>
      <c r="FF15">
        <v>57391</v>
      </c>
      <c r="FG15">
        <v>5.7111999999999996E-2</v>
      </c>
      <c r="FH15">
        <v>2.4659E-2</v>
      </c>
      <c r="FI15">
        <v>0</v>
      </c>
      <c r="FJ15">
        <v>0</v>
      </c>
      <c r="FK15">
        <v>472.274</v>
      </c>
      <c r="FL15">
        <v>3230768</v>
      </c>
      <c r="FM15">
        <v>0</v>
      </c>
      <c r="FN15">
        <v>0</v>
      </c>
      <c r="FO15">
        <v>0</v>
      </c>
      <c r="FP15">
        <v>0</v>
      </c>
      <c r="FQ15">
        <v>0</v>
      </c>
      <c r="FR15">
        <v>0</v>
      </c>
      <c r="FS15">
        <v>0</v>
      </c>
      <c r="FT15">
        <v>0</v>
      </c>
      <c r="FU15">
        <v>0</v>
      </c>
      <c r="FV15">
        <v>0</v>
      </c>
      <c r="FW15">
        <v>0</v>
      </c>
      <c r="FX15">
        <v>0</v>
      </c>
      <c r="FY15">
        <v>0</v>
      </c>
      <c r="FZ15">
        <v>0</v>
      </c>
      <c r="GA15">
        <v>0</v>
      </c>
      <c r="GB15">
        <v>0</v>
      </c>
      <c r="GC15">
        <v>0</v>
      </c>
      <c r="GD15">
        <v>0</v>
      </c>
      <c r="GF15">
        <v>0</v>
      </c>
      <c r="GG15">
        <v>0</v>
      </c>
      <c r="GH15">
        <v>0</v>
      </c>
      <c r="GI15">
        <v>0</v>
      </c>
      <c r="GK15">
        <v>4886</v>
      </c>
      <c r="GL15">
        <v>12553</v>
      </c>
      <c r="GM15">
        <v>0</v>
      </c>
      <c r="GN15">
        <v>0</v>
      </c>
      <c r="GR15">
        <v>0</v>
      </c>
      <c r="HB15">
        <v>0</v>
      </c>
      <c r="HC15">
        <v>0</v>
      </c>
      <c r="HD15">
        <v>0</v>
      </c>
      <c r="HE15">
        <v>0</v>
      </c>
      <c r="HF15">
        <v>282232</v>
      </c>
      <c r="HG15">
        <v>10264</v>
      </c>
      <c r="HH15">
        <v>110858</v>
      </c>
      <c r="HI15">
        <v>0</v>
      </c>
      <c r="HJ15">
        <v>2703</v>
      </c>
      <c r="HK15">
        <v>0</v>
      </c>
      <c r="HL15">
        <v>0</v>
      </c>
      <c r="HM15">
        <v>0</v>
      </c>
      <c r="HN15">
        <v>0</v>
      </c>
      <c r="HO15">
        <v>0</v>
      </c>
      <c r="HP15">
        <v>0</v>
      </c>
      <c r="HQ15">
        <v>0</v>
      </c>
      <c r="HR15">
        <v>0</v>
      </c>
      <c r="HS15">
        <v>2774992</v>
      </c>
      <c r="HT15">
        <v>0</v>
      </c>
      <c r="HU15">
        <v>0</v>
      </c>
      <c r="HV15">
        <v>0</v>
      </c>
      <c r="HW15">
        <v>0</v>
      </c>
      <c r="HX15">
        <v>14</v>
      </c>
      <c r="HY15">
        <v>25</v>
      </c>
      <c r="HZ15">
        <v>49</v>
      </c>
      <c r="IA15">
        <v>93</v>
      </c>
      <c r="IB15">
        <v>172</v>
      </c>
      <c r="IC15">
        <v>353</v>
      </c>
      <c r="ID15">
        <v>0</v>
      </c>
      <c r="IE15">
        <v>0</v>
      </c>
      <c r="IF15">
        <v>0</v>
      </c>
      <c r="IG15">
        <v>16.666</v>
      </c>
      <c r="IH15">
        <v>180</v>
      </c>
      <c r="II15">
        <v>0</v>
      </c>
      <c r="IJ15">
        <v>66.522000000000006</v>
      </c>
      <c r="IK15">
        <v>0</v>
      </c>
      <c r="IL15">
        <v>0</v>
      </c>
      <c r="IM15">
        <v>0</v>
      </c>
      <c r="IN15">
        <v>0</v>
      </c>
      <c r="IO15">
        <v>0</v>
      </c>
      <c r="IP15">
        <v>0</v>
      </c>
      <c r="IQ15">
        <v>66.522000000000006</v>
      </c>
      <c r="IR15">
        <v>40969</v>
      </c>
      <c r="IS15">
        <v>0</v>
      </c>
      <c r="IT15">
        <v>0</v>
      </c>
      <c r="IU15">
        <v>0</v>
      </c>
      <c r="IV15">
        <v>0</v>
      </c>
      <c r="IW15">
        <v>6159</v>
      </c>
      <c r="IX15">
        <v>0</v>
      </c>
      <c r="IY15">
        <v>0</v>
      </c>
      <c r="IZ15">
        <v>0</v>
      </c>
      <c r="JA15">
        <v>0</v>
      </c>
    </row>
    <row r="16" spans="1:261" hidden="1" x14ac:dyDescent="0.2">
      <c r="A16">
        <v>28349</v>
      </c>
      <c r="B16">
        <v>15814</v>
      </c>
      <c r="C16">
        <v>9</v>
      </c>
      <c r="D16">
        <v>2021</v>
      </c>
      <c r="E16">
        <v>6159</v>
      </c>
      <c r="F16">
        <v>0</v>
      </c>
      <c r="G16">
        <v>108.63800000000001</v>
      </c>
      <c r="H16">
        <v>106.074</v>
      </c>
      <c r="I16">
        <v>106.074</v>
      </c>
      <c r="J16">
        <v>108.63800000000001</v>
      </c>
      <c r="K16">
        <v>0</v>
      </c>
      <c r="L16">
        <v>6159</v>
      </c>
      <c r="M16">
        <v>0</v>
      </c>
      <c r="N16">
        <v>0</v>
      </c>
      <c r="P16">
        <v>108.63800000000001</v>
      </c>
      <c r="Q16">
        <v>0</v>
      </c>
      <c r="R16">
        <v>51789</v>
      </c>
      <c r="S16">
        <v>476.71000000000004</v>
      </c>
      <c r="U16">
        <v>0</v>
      </c>
      <c r="V16">
        <v>5.4249999999999998</v>
      </c>
      <c r="W16">
        <v>3341</v>
      </c>
      <c r="X16">
        <v>3341</v>
      </c>
      <c r="Z16">
        <v>0</v>
      </c>
      <c r="AC16">
        <v>0</v>
      </c>
      <c r="AD16" t="s">
        <v>318</v>
      </c>
      <c r="AE16">
        <v>0</v>
      </c>
      <c r="AH16">
        <v>0</v>
      </c>
      <c r="AI16">
        <v>0</v>
      </c>
      <c r="AJ16">
        <v>6159</v>
      </c>
      <c r="AK16" t="s">
        <v>787</v>
      </c>
      <c r="AL16" t="s">
        <v>41</v>
      </c>
      <c r="AM16">
        <v>0</v>
      </c>
      <c r="AN16">
        <v>0</v>
      </c>
      <c r="AO16">
        <v>0</v>
      </c>
      <c r="AP16">
        <v>0</v>
      </c>
      <c r="AQ16">
        <v>0</v>
      </c>
      <c r="AT16">
        <v>0</v>
      </c>
      <c r="AU16">
        <v>0</v>
      </c>
      <c r="AV16">
        <v>0</v>
      </c>
      <c r="AW16">
        <v>1199120</v>
      </c>
      <c r="AX16">
        <v>1163747</v>
      </c>
      <c r="AY16">
        <v>0</v>
      </c>
      <c r="AZ16">
        <v>51789</v>
      </c>
      <c r="BA16">
        <v>0</v>
      </c>
      <c r="BE16">
        <v>16</v>
      </c>
      <c r="BF16">
        <v>1085745</v>
      </c>
      <c r="BG16">
        <v>0</v>
      </c>
      <c r="BJ16">
        <v>12</v>
      </c>
      <c r="BK16">
        <v>0</v>
      </c>
      <c r="BL16">
        <v>0</v>
      </c>
      <c r="BM16">
        <v>0</v>
      </c>
      <c r="BN16">
        <v>0</v>
      </c>
      <c r="BO16">
        <v>0</v>
      </c>
      <c r="BP16">
        <v>0</v>
      </c>
      <c r="BQ16">
        <v>754</v>
      </c>
      <c r="BS16">
        <v>0</v>
      </c>
      <c r="BT16">
        <v>0</v>
      </c>
      <c r="BU16">
        <v>0</v>
      </c>
      <c r="BV16">
        <v>0</v>
      </c>
      <c r="BW16">
        <v>0</v>
      </c>
      <c r="BY16">
        <v>0</v>
      </c>
      <c r="CA16">
        <v>0</v>
      </c>
      <c r="CB16">
        <v>0</v>
      </c>
      <c r="CC16">
        <v>0</v>
      </c>
      <c r="CD16">
        <v>0</v>
      </c>
      <c r="CE16">
        <v>0</v>
      </c>
      <c r="CF16">
        <v>0</v>
      </c>
      <c r="CG16">
        <v>0</v>
      </c>
      <c r="CH16">
        <v>35758</v>
      </c>
      <c r="CI16">
        <v>0</v>
      </c>
      <c r="CJ16">
        <v>4</v>
      </c>
      <c r="CK16">
        <v>0</v>
      </c>
      <c r="CL16">
        <v>0</v>
      </c>
      <c r="CN16">
        <v>0</v>
      </c>
      <c r="CO16">
        <v>1</v>
      </c>
      <c r="CP16">
        <v>0.53300000000000003</v>
      </c>
      <c r="CQ16">
        <v>0</v>
      </c>
      <c r="CR16">
        <v>108.63800000000001</v>
      </c>
      <c r="CS16">
        <v>0</v>
      </c>
      <c r="CT16">
        <v>0</v>
      </c>
      <c r="CU16">
        <v>0</v>
      </c>
      <c r="CV16">
        <v>0</v>
      </c>
      <c r="CW16">
        <v>0</v>
      </c>
      <c r="CX16">
        <v>0</v>
      </c>
      <c r="CY16">
        <v>0</v>
      </c>
      <c r="CZ16">
        <v>0</v>
      </c>
      <c r="DB16">
        <v>651941</v>
      </c>
      <c r="DC16">
        <v>0</v>
      </c>
      <c r="DD16">
        <v>0</v>
      </c>
      <c r="DE16">
        <v>201084</v>
      </c>
      <c r="DF16">
        <v>208995</v>
      </c>
      <c r="DG16">
        <v>32.65</v>
      </c>
      <c r="DH16">
        <v>0</v>
      </c>
      <c r="DI16">
        <v>7911</v>
      </c>
      <c r="DK16">
        <v>3680</v>
      </c>
      <c r="DL16">
        <v>0</v>
      </c>
      <c r="DM16">
        <v>86499</v>
      </c>
      <c r="DN16">
        <v>369</v>
      </c>
      <c r="DO16">
        <v>0</v>
      </c>
      <c r="DP16">
        <v>0</v>
      </c>
      <c r="DQ16">
        <v>0</v>
      </c>
      <c r="DR16">
        <v>0</v>
      </c>
      <c r="DS16">
        <v>0</v>
      </c>
      <c r="DT16">
        <v>0</v>
      </c>
      <c r="DU16">
        <v>0</v>
      </c>
      <c r="DV16">
        <v>0</v>
      </c>
      <c r="DW16">
        <v>0</v>
      </c>
      <c r="DX16">
        <v>0</v>
      </c>
      <c r="DY16">
        <v>0</v>
      </c>
      <c r="DZ16">
        <v>0</v>
      </c>
      <c r="EA16">
        <v>0</v>
      </c>
      <c r="EB16">
        <v>0</v>
      </c>
      <c r="EC16">
        <v>12.075000000000001</v>
      </c>
      <c r="ED16">
        <v>85522</v>
      </c>
      <c r="EE16">
        <v>0</v>
      </c>
      <c r="EF16">
        <v>0</v>
      </c>
      <c r="EG16">
        <v>0</v>
      </c>
      <c r="EH16">
        <v>0</v>
      </c>
      <c r="EI16">
        <v>0</v>
      </c>
      <c r="EJ16">
        <v>0</v>
      </c>
      <c r="EK16">
        <v>0</v>
      </c>
      <c r="EL16">
        <v>0</v>
      </c>
      <c r="EM16">
        <v>0</v>
      </c>
      <c r="EN16">
        <v>0</v>
      </c>
      <c r="EO16">
        <v>0</v>
      </c>
      <c r="EP16">
        <v>0</v>
      </c>
      <c r="EQ16">
        <v>0</v>
      </c>
      <c r="ER16">
        <v>0</v>
      </c>
      <c r="ES16">
        <v>0</v>
      </c>
      <c r="EV16">
        <v>0</v>
      </c>
      <c r="EW16">
        <v>0</v>
      </c>
      <c r="EX16">
        <v>0</v>
      </c>
      <c r="EZ16">
        <v>1043090</v>
      </c>
      <c r="FA16">
        <v>0</v>
      </c>
      <c r="FB16">
        <v>1094494</v>
      </c>
      <c r="FD16">
        <v>0</v>
      </c>
      <c r="FE16">
        <v>99234</v>
      </c>
      <c r="FF16">
        <v>21423</v>
      </c>
      <c r="FG16">
        <v>5.7111999999999996E-2</v>
      </c>
      <c r="FH16">
        <v>2.4659E-2</v>
      </c>
      <c r="FI16">
        <v>0</v>
      </c>
      <c r="FJ16">
        <v>0</v>
      </c>
      <c r="FK16">
        <v>176.292</v>
      </c>
      <c r="FL16">
        <v>1250909</v>
      </c>
      <c r="FM16">
        <v>0</v>
      </c>
      <c r="FN16">
        <v>0</v>
      </c>
      <c r="FO16">
        <v>7049</v>
      </c>
      <c r="FP16">
        <v>0</v>
      </c>
      <c r="FQ16">
        <v>7049</v>
      </c>
      <c r="FR16">
        <v>7049</v>
      </c>
      <c r="FS16">
        <v>0</v>
      </c>
      <c r="FT16">
        <v>0</v>
      </c>
      <c r="FU16">
        <v>0</v>
      </c>
      <c r="FV16">
        <v>0</v>
      </c>
      <c r="FW16">
        <v>0</v>
      </c>
      <c r="FX16">
        <v>0</v>
      </c>
      <c r="FY16">
        <v>0</v>
      </c>
      <c r="FZ16">
        <v>0</v>
      </c>
      <c r="GA16">
        <v>0</v>
      </c>
      <c r="GB16">
        <v>21318</v>
      </c>
      <c r="GC16">
        <v>21318</v>
      </c>
      <c r="GD16">
        <v>2.5640000000000001</v>
      </c>
      <c r="GF16">
        <v>0</v>
      </c>
      <c r="GG16">
        <v>0</v>
      </c>
      <c r="GH16">
        <v>0</v>
      </c>
      <c r="GI16">
        <v>0</v>
      </c>
      <c r="GK16">
        <v>5225</v>
      </c>
      <c r="GL16">
        <v>4759</v>
      </c>
      <c r="GM16">
        <v>0</v>
      </c>
      <c r="GN16">
        <v>13245</v>
      </c>
      <c r="GR16">
        <v>0</v>
      </c>
      <c r="HB16">
        <v>0</v>
      </c>
      <c r="HC16">
        <v>0</v>
      </c>
      <c r="HD16">
        <v>0</v>
      </c>
      <c r="HE16">
        <v>0</v>
      </c>
      <c r="HF16">
        <v>112226</v>
      </c>
      <c r="HG16">
        <v>0</v>
      </c>
      <c r="HH16">
        <v>0</v>
      </c>
      <c r="HI16">
        <v>0</v>
      </c>
      <c r="HJ16">
        <v>1056</v>
      </c>
      <c r="HK16">
        <v>1838</v>
      </c>
      <c r="HL16">
        <v>247</v>
      </c>
      <c r="HM16">
        <v>0</v>
      </c>
      <c r="HN16">
        <v>0</v>
      </c>
      <c r="HO16">
        <v>0</v>
      </c>
      <c r="HP16">
        <v>0</v>
      </c>
      <c r="HQ16">
        <v>0</v>
      </c>
      <c r="HR16">
        <v>0</v>
      </c>
      <c r="HS16">
        <v>1042705</v>
      </c>
      <c r="HT16">
        <v>0</v>
      </c>
      <c r="HU16">
        <v>35758</v>
      </c>
      <c r="HV16">
        <v>0</v>
      </c>
      <c r="HW16">
        <v>0</v>
      </c>
      <c r="HX16">
        <v>8</v>
      </c>
      <c r="HY16">
        <v>16</v>
      </c>
      <c r="HZ16">
        <v>23</v>
      </c>
      <c r="IA16">
        <v>34</v>
      </c>
      <c r="IB16">
        <v>45</v>
      </c>
      <c r="IC16">
        <v>126</v>
      </c>
      <c r="ID16">
        <v>0</v>
      </c>
      <c r="IE16">
        <v>0</v>
      </c>
      <c r="IF16">
        <v>0</v>
      </c>
      <c r="IG16">
        <v>0</v>
      </c>
      <c r="IH16">
        <v>0</v>
      </c>
      <c r="II16">
        <v>0</v>
      </c>
      <c r="IJ16">
        <v>5.4249999999999998</v>
      </c>
      <c r="IK16">
        <v>0</v>
      </c>
      <c r="IL16">
        <v>0</v>
      </c>
      <c r="IM16">
        <v>0</v>
      </c>
      <c r="IN16">
        <v>0</v>
      </c>
      <c r="IO16">
        <v>0</v>
      </c>
      <c r="IP16">
        <v>0</v>
      </c>
      <c r="IQ16">
        <v>5.4249999999999998</v>
      </c>
      <c r="IR16">
        <v>3341</v>
      </c>
      <c r="IS16">
        <v>0</v>
      </c>
      <c r="IT16">
        <v>0</v>
      </c>
      <c r="IU16">
        <v>0</v>
      </c>
      <c r="IV16">
        <v>0</v>
      </c>
      <c r="IW16">
        <v>6159</v>
      </c>
      <c r="IX16">
        <v>0</v>
      </c>
      <c r="IY16">
        <v>0</v>
      </c>
      <c r="IZ16">
        <v>0</v>
      </c>
      <c r="JA16">
        <v>0</v>
      </c>
    </row>
    <row r="17" spans="1:261" hidden="1" x14ac:dyDescent="0.2">
      <c r="A17">
        <v>28349</v>
      </c>
      <c r="B17">
        <v>15815</v>
      </c>
      <c r="C17">
        <v>9</v>
      </c>
      <c r="D17">
        <v>2021</v>
      </c>
      <c r="E17">
        <v>6159</v>
      </c>
      <c r="F17">
        <v>0</v>
      </c>
      <c r="G17">
        <v>604.10300000000007</v>
      </c>
      <c r="H17">
        <v>539.33800000000008</v>
      </c>
      <c r="I17">
        <v>539.33800000000008</v>
      </c>
      <c r="J17">
        <v>604.10300000000007</v>
      </c>
      <c r="K17">
        <v>0</v>
      </c>
      <c r="L17">
        <v>6159</v>
      </c>
      <c r="M17">
        <v>0</v>
      </c>
      <c r="N17">
        <v>0</v>
      </c>
      <c r="P17">
        <v>604.10300000000007</v>
      </c>
      <c r="Q17">
        <v>0</v>
      </c>
      <c r="R17">
        <v>287982</v>
      </c>
      <c r="S17">
        <v>476.71000000000004</v>
      </c>
      <c r="U17">
        <v>0</v>
      </c>
      <c r="V17">
        <v>247.321</v>
      </c>
      <c r="W17">
        <v>152320</v>
      </c>
      <c r="X17">
        <v>152320</v>
      </c>
      <c r="Z17">
        <v>0</v>
      </c>
      <c r="AC17">
        <v>0</v>
      </c>
      <c r="AD17" t="s">
        <v>318</v>
      </c>
      <c r="AE17">
        <v>0</v>
      </c>
      <c r="AH17">
        <v>0</v>
      </c>
      <c r="AI17">
        <v>0</v>
      </c>
      <c r="AJ17">
        <v>6159</v>
      </c>
      <c r="AK17" t="s">
        <v>787</v>
      </c>
      <c r="AL17" t="s">
        <v>395</v>
      </c>
      <c r="AM17">
        <v>0</v>
      </c>
      <c r="AN17">
        <v>0</v>
      </c>
      <c r="AO17">
        <v>0</v>
      </c>
      <c r="AP17">
        <v>0</v>
      </c>
      <c r="AQ17">
        <v>0</v>
      </c>
      <c r="AT17">
        <v>0</v>
      </c>
      <c r="AU17">
        <v>0</v>
      </c>
      <c r="AV17">
        <v>0</v>
      </c>
      <c r="AW17">
        <v>6303860</v>
      </c>
      <c r="AX17">
        <v>5804620</v>
      </c>
      <c r="AY17">
        <v>0</v>
      </c>
      <c r="AZ17">
        <v>287982</v>
      </c>
      <c r="BA17">
        <v>13.25</v>
      </c>
      <c r="BE17">
        <v>79</v>
      </c>
      <c r="BF17">
        <v>5480072</v>
      </c>
      <c r="BG17">
        <v>0</v>
      </c>
      <c r="BJ17">
        <v>12</v>
      </c>
      <c r="BK17">
        <v>0</v>
      </c>
      <c r="BL17">
        <v>0</v>
      </c>
      <c r="BM17">
        <v>0</v>
      </c>
      <c r="BN17">
        <v>0</v>
      </c>
      <c r="BO17">
        <v>0</v>
      </c>
      <c r="BP17">
        <v>0</v>
      </c>
      <c r="BQ17">
        <v>687</v>
      </c>
      <c r="BS17">
        <v>0</v>
      </c>
      <c r="BT17">
        <v>0</v>
      </c>
      <c r="BU17">
        <v>0</v>
      </c>
      <c r="BV17">
        <v>0</v>
      </c>
      <c r="BW17">
        <v>0</v>
      </c>
      <c r="BY17">
        <v>0</v>
      </c>
      <c r="CA17">
        <v>0</v>
      </c>
      <c r="CB17">
        <v>0</v>
      </c>
      <c r="CC17">
        <v>0</v>
      </c>
      <c r="CD17">
        <v>0</v>
      </c>
      <c r="CE17">
        <v>0</v>
      </c>
      <c r="CF17">
        <v>0</v>
      </c>
      <c r="CG17">
        <v>0</v>
      </c>
      <c r="CH17">
        <v>500756</v>
      </c>
      <c r="CI17">
        <v>0</v>
      </c>
      <c r="CJ17">
        <v>4</v>
      </c>
      <c r="CK17">
        <v>0</v>
      </c>
      <c r="CL17">
        <v>0</v>
      </c>
      <c r="CN17">
        <v>0</v>
      </c>
      <c r="CO17">
        <v>1</v>
      </c>
      <c r="CP17">
        <v>0</v>
      </c>
      <c r="CQ17">
        <v>0</v>
      </c>
      <c r="CR17">
        <v>604.10300000000007</v>
      </c>
      <c r="CS17">
        <v>0</v>
      </c>
      <c r="CT17">
        <v>0</v>
      </c>
      <c r="CU17">
        <v>0</v>
      </c>
      <c r="CV17">
        <v>0</v>
      </c>
      <c r="CW17">
        <v>0</v>
      </c>
      <c r="CX17">
        <v>0</v>
      </c>
      <c r="CY17">
        <v>0</v>
      </c>
      <c r="CZ17">
        <v>0</v>
      </c>
      <c r="DB17">
        <v>3306385</v>
      </c>
      <c r="DC17">
        <v>0</v>
      </c>
      <c r="DD17">
        <v>0</v>
      </c>
      <c r="DE17">
        <v>594785</v>
      </c>
      <c r="DF17">
        <v>594785</v>
      </c>
      <c r="DG17">
        <v>96.575000000000003</v>
      </c>
      <c r="DH17">
        <v>0</v>
      </c>
      <c r="DI17">
        <v>0</v>
      </c>
      <c r="DK17">
        <v>2613</v>
      </c>
      <c r="DL17">
        <v>0</v>
      </c>
      <c r="DM17">
        <v>346906</v>
      </c>
      <c r="DN17">
        <v>1436</v>
      </c>
      <c r="DO17">
        <v>0</v>
      </c>
      <c r="DP17">
        <v>0</v>
      </c>
      <c r="DQ17">
        <v>0</v>
      </c>
      <c r="DR17">
        <v>0</v>
      </c>
      <c r="DS17">
        <v>0</v>
      </c>
      <c r="DT17">
        <v>0</v>
      </c>
      <c r="DU17">
        <v>0</v>
      </c>
      <c r="DV17">
        <v>0</v>
      </c>
      <c r="DW17">
        <v>0</v>
      </c>
      <c r="DX17">
        <v>0</v>
      </c>
      <c r="DY17">
        <v>0</v>
      </c>
      <c r="DZ17">
        <v>0</v>
      </c>
      <c r="EA17">
        <v>0</v>
      </c>
      <c r="EB17">
        <v>0</v>
      </c>
      <c r="EC17">
        <v>16.303000000000001</v>
      </c>
      <c r="ED17">
        <v>115468</v>
      </c>
      <c r="EE17">
        <v>0</v>
      </c>
      <c r="EF17">
        <v>0</v>
      </c>
      <c r="EG17">
        <v>0</v>
      </c>
      <c r="EH17">
        <v>217590</v>
      </c>
      <c r="EI17">
        <v>0</v>
      </c>
      <c r="EJ17">
        <v>0</v>
      </c>
      <c r="EK17">
        <v>7.75</v>
      </c>
      <c r="EL17">
        <v>0</v>
      </c>
      <c r="EM17">
        <v>2.7050000000000001</v>
      </c>
      <c r="EN17">
        <v>0.79300000000000004</v>
      </c>
      <c r="EO17">
        <v>0</v>
      </c>
      <c r="EP17">
        <v>0</v>
      </c>
      <c r="EQ17">
        <v>11.248000000000001</v>
      </c>
      <c r="ER17">
        <v>0</v>
      </c>
      <c r="ES17">
        <v>35.33</v>
      </c>
      <c r="EV17">
        <v>0</v>
      </c>
      <c r="EW17">
        <v>0</v>
      </c>
      <c r="EX17">
        <v>0</v>
      </c>
      <c r="EZ17">
        <v>5195629</v>
      </c>
      <c r="FA17">
        <v>0</v>
      </c>
      <c r="FB17">
        <v>5482095</v>
      </c>
      <c r="FD17">
        <v>0</v>
      </c>
      <c r="FE17">
        <v>500863</v>
      </c>
      <c r="FF17">
        <v>108128</v>
      </c>
      <c r="FG17">
        <v>5.7111999999999996E-2</v>
      </c>
      <c r="FH17">
        <v>2.4659E-2</v>
      </c>
      <c r="FI17">
        <v>0</v>
      </c>
      <c r="FJ17">
        <v>0</v>
      </c>
      <c r="FK17">
        <v>889.79700000000003</v>
      </c>
      <c r="FL17">
        <v>6591842</v>
      </c>
      <c r="FM17">
        <v>0</v>
      </c>
      <c r="FN17">
        <v>0</v>
      </c>
      <c r="FO17">
        <v>0</v>
      </c>
      <c r="FP17">
        <v>0</v>
      </c>
      <c r="FQ17">
        <v>0</v>
      </c>
      <c r="FR17">
        <v>0</v>
      </c>
      <c r="FS17">
        <v>0</v>
      </c>
      <c r="FT17">
        <v>0</v>
      </c>
      <c r="FU17">
        <v>0</v>
      </c>
      <c r="FV17">
        <v>0</v>
      </c>
      <c r="FW17">
        <v>0</v>
      </c>
      <c r="FX17">
        <v>0</v>
      </c>
      <c r="FY17">
        <v>0</v>
      </c>
      <c r="FZ17">
        <v>0</v>
      </c>
      <c r="GA17">
        <v>0</v>
      </c>
      <c r="GB17">
        <v>444960</v>
      </c>
      <c r="GC17">
        <v>444960</v>
      </c>
      <c r="GD17">
        <v>53.517000000000003</v>
      </c>
      <c r="GF17">
        <v>0</v>
      </c>
      <c r="GG17">
        <v>0</v>
      </c>
      <c r="GH17">
        <v>0</v>
      </c>
      <c r="GI17">
        <v>0</v>
      </c>
      <c r="GK17">
        <v>5063</v>
      </c>
      <c r="GL17">
        <v>24155</v>
      </c>
      <c r="GM17">
        <v>0</v>
      </c>
      <c r="GN17">
        <v>6455</v>
      </c>
      <c r="GR17">
        <v>0</v>
      </c>
      <c r="HB17">
        <v>0</v>
      </c>
      <c r="HC17">
        <v>0</v>
      </c>
      <c r="HD17">
        <v>0</v>
      </c>
      <c r="HE17">
        <v>0</v>
      </c>
      <c r="HF17">
        <v>570620</v>
      </c>
      <c r="HG17">
        <v>3207</v>
      </c>
      <c r="HH17">
        <v>53581</v>
      </c>
      <c r="HI17">
        <v>0</v>
      </c>
      <c r="HJ17">
        <v>5872</v>
      </c>
      <c r="HK17">
        <v>2118</v>
      </c>
      <c r="HL17">
        <v>1421</v>
      </c>
      <c r="HM17">
        <v>0</v>
      </c>
      <c r="HN17">
        <v>0</v>
      </c>
      <c r="HO17">
        <v>0</v>
      </c>
      <c r="HP17">
        <v>0</v>
      </c>
      <c r="HQ17">
        <v>0</v>
      </c>
      <c r="HR17">
        <v>0</v>
      </c>
      <c r="HS17">
        <v>5194113</v>
      </c>
      <c r="HT17">
        <v>0</v>
      </c>
      <c r="HU17">
        <v>500756</v>
      </c>
      <c r="HV17">
        <v>0</v>
      </c>
      <c r="HW17">
        <v>0</v>
      </c>
      <c r="HX17">
        <v>116</v>
      </c>
      <c r="HY17">
        <v>95</v>
      </c>
      <c r="HZ17">
        <v>72</v>
      </c>
      <c r="IA17">
        <v>93</v>
      </c>
      <c r="IB17">
        <v>20</v>
      </c>
      <c r="IC17">
        <v>396</v>
      </c>
      <c r="ID17">
        <v>0</v>
      </c>
      <c r="IE17">
        <v>0</v>
      </c>
      <c r="IF17">
        <v>0</v>
      </c>
      <c r="IG17">
        <v>5.2080000000000002</v>
      </c>
      <c r="IH17">
        <v>87</v>
      </c>
      <c r="II17">
        <v>0</v>
      </c>
      <c r="IJ17">
        <v>247.321</v>
      </c>
      <c r="IK17">
        <v>0</v>
      </c>
      <c r="IL17">
        <v>0</v>
      </c>
      <c r="IM17">
        <v>0</v>
      </c>
      <c r="IN17">
        <v>0</v>
      </c>
      <c r="IO17">
        <v>0</v>
      </c>
      <c r="IP17">
        <v>0</v>
      </c>
      <c r="IQ17">
        <v>247.321</v>
      </c>
      <c r="IR17">
        <v>152320</v>
      </c>
      <c r="IS17">
        <v>0</v>
      </c>
      <c r="IT17">
        <v>0</v>
      </c>
      <c r="IU17">
        <v>0</v>
      </c>
      <c r="IV17">
        <v>0</v>
      </c>
      <c r="IW17">
        <v>6159</v>
      </c>
      <c r="IX17">
        <v>0</v>
      </c>
      <c r="IY17">
        <v>0</v>
      </c>
      <c r="IZ17">
        <v>0</v>
      </c>
      <c r="JA17">
        <v>0</v>
      </c>
    </row>
    <row r="18" spans="1:261" hidden="1" x14ac:dyDescent="0.2">
      <c r="A18">
        <v>28349</v>
      </c>
      <c r="B18">
        <v>15822</v>
      </c>
      <c r="C18">
        <v>9</v>
      </c>
      <c r="D18">
        <v>2021</v>
      </c>
      <c r="E18">
        <v>6159</v>
      </c>
      <c r="F18">
        <v>0</v>
      </c>
      <c r="G18">
        <v>5964.58</v>
      </c>
      <c r="H18">
        <v>5671.1959999999999</v>
      </c>
      <c r="I18">
        <v>5671.1959999999999</v>
      </c>
      <c r="J18">
        <v>5964.58</v>
      </c>
      <c r="K18">
        <v>0</v>
      </c>
      <c r="L18">
        <v>6159</v>
      </c>
      <c r="M18">
        <v>0</v>
      </c>
      <c r="N18">
        <v>0</v>
      </c>
      <c r="P18">
        <v>5964.58</v>
      </c>
      <c r="Q18">
        <v>0</v>
      </c>
      <c r="R18">
        <v>2843375</v>
      </c>
      <c r="S18">
        <v>476.71000000000004</v>
      </c>
      <c r="U18">
        <v>0</v>
      </c>
      <c r="V18">
        <v>842.57500000000005</v>
      </c>
      <c r="W18">
        <v>518924</v>
      </c>
      <c r="X18">
        <v>518924</v>
      </c>
      <c r="Z18">
        <v>0</v>
      </c>
      <c r="AC18">
        <v>0</v>
      </c>
      <c r="AD18" t="s">
        <v>318</v>
      </c>
      <c r="AE18">
        <v>0</v>
      </c>
      <c r="AH18">
        <v>0</v>
      </c>
      <c r="AI18">
        <v>0</v>
      </c>
      <c r="AJ18">
        <v>6159</v>
      </c>
      <c r="AK18" t="s">
        <v>787</v>
      </c>
      <c r="AL18" t="s">
        <v>454</v>
      </c>
      <c r="AM18">
        <v>0</v>
      </c>
      <c r="AN18">
        <v>0</v>
      </c>
      <c r="AO18">
        <v>0</v>
      </c>
      <c r="AP18">
        <v>0</v>
      </c>
      <c r="AQ18">
        <v>0</v>
      </c>
      <c r="AT18">
        <v>0</v>
      </c>
      <c r="AU18">
        <v>0</v>
      </c>
      <c r="AV18">
        <v>0</v>
      </c>
      <c r="AW18">
        <v>59701583</v>
      </c>
      <c r="AX18">
        <v>59424090</v>
      </c>
      <c r="AY18">
        <v>0</v>
      </c>
      <c r="AZ18">
        <v>2843375</v>
      </c>
      <c r="BA18">
        <v>0</v>
      </c>
      <c r="BE18">
        <v>810</v>
      </c>
      <c r="BF18">
        <v>55983641</v>
      </c>
      <c r="BG18">
        <v>0</v>
      </c>
      <c r="BJ18">
        <v>12</v>
      </c>
      <c r="BK18">
        <v>0</v>
      </c>
      <c r="BL18">
        <v>0</v>
      </c>
      <c r="BM18">
        <v>0</v>
      </c>
      <c r="BN18">
        <v>0</v>
      </c>
      <c r="BO18">
        <v>0</v>
      </c>
      <c r="BP18">
        <v>0</v>
      </c>
      <c r="BQ18">
        <v>0</v>
      </c>
      <c r="BS18">
        <v>0</v>
      </c>
      <c r="BT18">
        <v>0</v>
      </c>
      <c r="BU18">
        <v>0</v>
      </c>
      <c r="BV18">
        <v>0</v>
      </c>
      <c r="BW18">
        <v>0</v>
      </c>
      <c r="BY18">
        <v>0</v>
      </c>
      <c r="CA18">
        <v>0</v>
      </c>
      <c r="CB18">
        <v>0</v>
      </c>
      <c r="CC18">
        <v>0</v>
      </c>
      <c r="CD18">
        <v>0</v>
      </c>
      <c r="CE18">
        <v>0</v>
      </c>
      <c r="CF18">
        <v>0</v>
      </c>
      <c r="CG18">
        <v>0</v>
      </c>
      <c r="CH18">
        <v>293098</v>
      </c>
      <c r="CI18">
        <v>0</v>
      </c>
      <c r="CJ18">
        <v>5</v>
      </c>
      <c r="CK18">
        <v>0</v>
      </c>
      <c r="CL18">
        <v>0</v>
      </c>
      <c r="CN18">
        <v>0</v>
      </c>
      <c r="CO18">
        <v>1</v>
      </c>
      <c r="CP18">
        <v>0</v>
      </c>
      <c r="CQ18">
        <v>0</v>
      </c>
      <c r="CR18">
        <v>5964.58</v>
      </c>
      <c r="CS18">
        <v>0</v>
      </c>
      <c r="CT18">
        <v>0</v>
      </c>
      <c r="CU18">
        <v>0</v>
      </c>
      <c r="CV18">
        <v>0</v>
      </c>
      <c r="CW18">
        <v>0</v>
      </c>
      <c r="CX18">
        <v>0</v>
      </c>
      <c r="CY18">
        <v>0</v>
      </c>
      <c r="CZ18">
        <v>0</v>
      </c>
      <c r="DB18">
        <v>34764959</v>
      </c>
      <c r="DC18">
        <v>0</v>
      </c>
      <c r="DD18">
        <v>0</v>
      </c>
      <c r="DE18">
        <v>8403514</v>
      </c>
      <c r="DF18">
        <v>8403514</v>
      </c>
      <c r="DG18">
        <v>1364.4750000000001</v>
      </c>
      <c r="DH18">
        <v>0</v>
      </c>
      <c r="DI18">
        <v>0</v>
      </c>
      <c r="DK18">
        <v>0</v>
      </c>
      <c r="DL18">
        <v>0</v>
      </c>
      <c r="DM18">
        <v>3578453</v>
      </c>
      <c r="DN18">
        <v>14796</v>
      </c>
      <c r="DO18">
        <v>0</v>
      </c>
      <c r="DP18">
        <v>0</v>
      </c>
      <c r="DQ18">
        <v>0</v>
      </c>
      <c r="DR18">
        <v>0</v>
      </c>
      <c r="DS18">
        <v>0</v>
      </c>
      <c r="DT18">
        <v>0</v>
      </c>
      <c r="DU18">
        <v>0</v>
      </c>
      <c r="DV18">
        <v>0</v>
      </c>
      <c r="DW18">
        <v>0</v>
      </c>
      <c r="DX18">
        <v>0</v>
      </c>
      <c r="DY18">
        <v>0</v>
      </c>
      <c r="DZ18">
        <v>0</v>
      </c>
      <c r="EA18">
        <v>0.191</v>
      </c>
      <c r="EB18">
        <v>0</v>
      </c>
      <c r="EC18">
        <v>151.66500000000002</v>
      </c>
      <c r="ED18">
        <v>1074184</v>
      </c>
      <c r="EE18">
        <v>0</v>
      </c>
      <c r="EF18">
        <v>0</v>
      </c>
      <c r="EG18">
        <v>0</v>
      </c>
      <c r="EH18">
        <v>2356322</v>
      </c>
      <c r="EI18">
        <v>0</v>
      </c>
      <c r="EJ18">
        <v>0</v>
      </c>
      <c r="EK18">
        <v>99.16</v>
      </c>
      <c r="EL18">
        <v>0</v>
      </c>
      <c r="EM18">
        <v>13.285</v>
      </c>
      <c r="EN18">
        <v>8.8610000000000007</v>
      </c>
      <c r="EO18">
        <v>0</v>
      </c>
      <c r="EP18">
        <v>0</v>
      </c>
      <c r="EQ18">
        <v>121.497</v>
      </c>
      <c r="ER18">
        <v>0</v>
      </c>
      <c r="ES18">
        <v>382.59500000000003</v>
      </c>
      <c r="EV18">
        <v>0</v>
      </c>
      <c r="EW18">
        <v>0</v>
      </c>
      <c r="EX18">
        <v>0</v>
      </c>
      <c r="EZ18">
        <v>53202726</v>
      </c>
      <c r="FA18">
        <v>0</v>
      </c>
      <c r="FB18">
        <v>56030495</v>
      </c>
      <c r="FD18">
        <v>0</v>
      </c>
      <c r="FE18">
        <v>5116746</v>
      </c>
      <c r="FF18">
        <v>1104618</v>
      </c>
      <c r="FG18">
        <v>5.7111999999999996E-2</v>
      </c>
      <c r="FH18">
        <v>2.4659E-2</v>
      </c>
      <c r="FI18">
        <v>0</v>
      </c>
      <c r="FJ18">
        <v>0</v>
      </c>
      <c r="FK18">
        <v>9090.0400000000009</v>
      </c>
      <c r="FL18">
        <v>62544958</v>
      </c>
      <c r="FM18">
        <v>0</v>
      </c>
      <c r="FN18">
        <v>0</v>
      </c>
      <c r="FO18">
        <v>43503</v>
      </c>
      <c r="FP18">
        <v>0</v>
      </c>
      <c r="FQ18">
        <v>52207</v>
      </c>
      <c r="FR18">
        <v>43503</v>
      </c>
      <c r="FS18">
        <v>8704</v>
      </c>
      <c r="FT18">
        <v>0</v>
      </c>
      <c r="FU18">
        <v>0</v>
      </c>
      <c r="FV18">
        <v>0</v>
      </c>
      <c r="FW18">
        <v>0</v>
      </c>
      <c r="FX18">
        <v>0</v>
      </c>
      <c r="FY18">
        <v>0</v>
      </c>
      <c r="FZ18">
        <v>0</v>
      </c>
      <c r="GA18">
        <v>0</v>
      </c>
      <c r="GB18">
        <v>1429131</v>
      </c>
      <c r="GC18">
        <v>1429131</v>
      </c>
      <c r="GD18">
        <v>171.887</v>
      </c>
      <c r="GF18">
        <v>0</v>
      </c>
      <c r="GG18">
        <v>0</v>
      </c>
      <c r="GH18">
        <v>0</v>
      </c>
      <c r="GI18">
        <v>0</v>
      </c>
      <c r="GK18">
        <v>5015</v>
      </c>
      <c r="GL18">
        <v>20669</v>
      </c>
      <c r="GM18">
        <v>0</v>
      </c>
      <c r="GN18">
        <v>0</v>
      </c>
      <c r="GR18">
        <v>0</v>
      </c>
      <c r="HB18">
        <v>0</v>
      </c>
      <c r="HC18">
        <v>0</v>
      </c>
      <c r="HD18">
        <v>0</v>
      </c>
      <c r="HE18">
        <v>0</v>
      </c>
      <c r="HF18">
        <v>6000125</v>
      </c>
      <c r="HG18">
        <v>123810</v>
      </c>
      <c r="HH18">
        <v>1091953</v>
      </c>
      <c r="HI18">
        <v>0</v>
      </c>
      <c r="HJ18">
        <v>57976</v>
      </c>
      <c r="HK18">
        <v>8925</v>
      </c>
      <c r="HL18">
        <v>1328</v>
      </c>
      <c r="HM18">
        <v>0</v>
      </c>
      <c r="HN18">
        <v>0</v>
      </c>
      <c r="HO18">
        <v>0</v>
      </c>
      <c r="HP18">
        <v>0</v>
      </c>
      <c r="HQ18">
        <v>0</v>
      </c>
      <c r="HR18">
        <v>0</v>
      </c>
      <c r="HS18">
        <v>53187120</v>
      </c>
      <c r="HT18">
        <v>0</v>
      </c>
      <c r="HU18">
        <v>293098</v>
      </c>
      <c r="HV18">
        <v>0</v>
      </c>
      <c r="HW18">
        <v>0</v>
      </c>
      <c r="HX18">
        <v>682</v>
      </c>
      <c r="HY18">
        <v>1053</v>
      </c>
      <c r="HZ18">
        <v>793</v>
      </c>
      <c r="IA18">
        <v>1157</v>
      </c>
      <c r="IB18">
        <v>1669</v>
      </c>
      <c r="IC18">
        <v>5354</v>
      </c>
      <c r="ID18">
        <v>0</v>
      </c>
      <c r="IE18">
        <v>0</v>
      </c>
      <c r="IF18">
        <v>0</v>
      </c>
      <c r="IG18">
        <v>201.029</v>
      </c>
      <c r="IH18">
        <v>1773</v>
      </c>
      <c r="II18">
        <v>0</v>
      </c>
      <c r="IJ18">
        <v>842.57500000000005</v>
      </c>
      <c r="IK18">
        <v>0</v>
      </c>
      <c r="IL18">
        <v>0</v>
      </c>
      <c r="IM18">
        <v>0</v>
      </c>
      <c r="IN18">
        <v>0</v>
      </c>
      <c r="IO18">
        <v>0</v>
      </c>
      <c r="IP18">
        <v>0</v>
      </c>
      <c r="IQ18">
        <v>842.57500000000005</v>
      </c>
      <c r="IR18">
        <v>518924</v>
      </c>
      <c r="IS18">
        <v>0</v>
      </c>
      <c r="IT18">
        <v>0</v>
      </c>
      <c r="IU18">
        <v>0</v>
      </c>
      <c r="IV18">
        <v>0</v>
      </c>
      <c r="IW18">
        <v>6159</v>
      </c>
      <c r="IX18">
        <v>0</v>
      </c>
      <c r="IY18">
        <v>0</v>
      </c>
      <c r="IZ18">
        <v>0</v>
      </c>
      <c r="JA18">
        <v>0</v>
      </c>
    </row>
    <row r="19" spans="1:261" hidden="1" x14ac:dyDescent="0.2">
      <c r="A19">
        <v>28349</v>
      </c>
      <c r="B19">
        <v>15825</v>
      </c>
      <c r="C19">
        <v>9</v>
      </c>
      <c r="D19">
        <v>2021</v>
      </c>
      <c r="E19">
        <v>6159</v>
      </c>
      <c r="F19">
        <v>0</v>
      </c>
      <c r="G19">
        <v>291.42</v>
      </c>
      <c r="H19">
        <v>281.37299999999999</v>
      </c>
      <c r="I19">
        <v>281.37299999999999</v>
      </c>
      <c r="J19">
        <v>291.42</v>
      </c>
      <c r="K19">
        <v>0</v>
      </c>
      <c r="L19">
        <v>6159</v>
      </c>
      <c r="M19">
        <v>0</v>
      </c>
      <c r="N19">
        <v>0</v>
      </c>
      <c r="P19">
        <v>291.42</v>
      </c>
      <c r="Q19">
        <v>0</v>
      </c>
      <c r="R19">
        <v>138923</v>
      </c>
      <c r="S19">
        <v>476.71000000000004</v>
      </c>
      <c r="U19">
        <v>0</v>
      </c>
      <c r="V19">
        <v>75.123000000000005</v>
      </c>
      <c r="W19">
        <v>46267</v>
      </c>
      <c r="X19">
        <v>46267</v>
      </c>
      <c r="Z19">
        <v>0</v>
      </c>
      <c r="AC19">
        <v>0</v>
      </c>
      <c r="AD19" t="s">
        <v>318</v>
      </c>
      <c r="AE19">
        <v>0</v>
      </c>
      <c r="AH19">
        <v>0</v>
      </c>
      <c r="AI19">
        <v>0</v>
      </c>
      <c r="AJ19">
        <v>6159</v>
      </c>
      <c r="AK19" t="s">
        <v>787</v>
      </c>
      <c r="AL19" t="s">
        <v>63</v>
      </c>
      <c r="AM19">
        <v>0</v>
      </c>
      <c r="AN19">
        <v>0</v>
      </c>
      <c r="AO19">
        <v>0</v>
      </c>
      <c r="AP19">
        <v>0</v>
      </c>
      <c r="AQ19">
        <v>0</v>
      </c>
      <c r="AT19">
        <v>0</v>
      </c>
      <c r="AU19">
        <v>0</v>
      </c>
      <c r="AV19">
        <v>0</v>
      </c>
      <c r="AW19">
        <v>2968703</v>
      </c>
      <c r="AX19">
        <v>2956094</v>
      </c>
      <c r="AY19">
        <v>0</v>
      </c>
      <c r="AZ19">
        <v>138923</v>
      </c>
      <c r="BA19">
        <v>10</v>
      </c>
      <c r="BE19">
        <v>40</v>
      </c>
      <c r="BF19">
        <v>2785473</v>
      </c>
      <c r="BG19">
        <v>0</v>
      </c>
      <c r="BJ19">
        <v>12</v>
      </c>
      <c r="BK19">
        <v>0</v>
      </c>
      <c r="BL19">
        <v>0</v>
      </c>
      <c r="BM19">
        <v>0</v>
      </c>
      <c r="BN19">
        <v>0</v>
      </c>
      <c r="BO19">
        <v>0</v>
      </c>
      <c r="BP19">
        <v>0</v>
      </c>
      <c r="BQ19">
        <v>727</v>
      </c>
      <c r="BS19">
        <v>0</v>
      </c>
      <c r="BT19">
        <v>0</v>
      </c>
      <c r="BU19">
        <v>0</v>
      </c>
      <c r="BV19">
        <v>0</v>
      </c>
      <c r="BW19">
        <v>0</v>
      </c>
      <c r="BY19">
        <v>0</v>
      </c>
      <c r="CA19">
        <v>0</v>
      </c>
      <c r="CB19">
        <v>0</v>
      </c>
      <c r="CC19">
        <v>0</v>
      </c>
      <c r="CD19">
        <v>0</v>
      </c>
      <c r="CE19">
        <v>0</v>
      </c>
      <c r="CF19">
        <v>0</v>
      </c>
      <c r="CG19">
        <v>0</v>
      </c>
      <c r="CH19">
        <v>13486</v>
      </c>
      <c r="CI19">
        <v>0</v>
      </c>
      <c r="CJ19">
        <v>4</v>
      </c>
      <c r="CK19">
        <v>0</v>
      </c>
      <c r="CL19">
        <v>0</v>
      </c>
      <c r="CN19">
        <v>0</v>
      </c>
      <c r="CO19">
        <v>1</v>
      </c>
      <c r="CP19">
        <v>0</v>
      </c>
      <c r="CQ19">
        <v>0</v>
      </c>
      <c r="CR19">
        <v>291.42</v>
      </c>
      <c r="CS19">
        <v>0</v>
      </c>
      <c r="CT19">
        <v>0</v>
      </c>
      <c r="CU19">
        <v>0</v>
      </c>
      <c r="CV19">
        <v>0</v>
      </c>
      <c r="CW19">
        <v>0</v>
      </c>
      <c r="CX19">
        <v>0</v>
      </c>
      <c r="CY19">
        <v>0</v>
      </c>
      <c r="CZ19">
        <v>0</v>
      </c>
      <c r="DB19">
        <v>1721101</v>
      </c>
      <c r="DC19">
        <v>0</v>
      </c>
      <c r="DD19">
        <v>0</v>
      </c>
      <c r="DE19">
        <v>444665</v>
      </c>
      <c r="DF19">
        <v>444665</v>
      </c>
      <c r="DG19">
        <v>72.2</v>
      </c>
      <c r="DH19">
        <v>0</v>
      </c>
      <c r="DI19">
        <v>0</v>
      </c>
      <c r="DK19">
        <v>3249</v>
      </c>
      <c r="DL19">
        <v>0</v>
      </c>
      <c r="DM19">
        <v>204946</v>
      </c>
      <c r="DN19">
        <v>837</v>
      </c>
      <c r="DO19">
        <v>0</v>
      </c>
      <c r="DP19">
        <v>0</v>
      </c>
      <c r="DQ19">
        <v>0</v>
      </c>
      <c r="DR19">
        <v>0</v>
      </c>
      <c r="DS19">
        <v>0</v>
      </c>
      <c r="DT19">
        <v>0</v>
      </c>
      <c r="DU19">
        <v>0</v>
      </c>
      <c r="DV19">
        <v>0</v>
      </c>
      <c r="DW19">
        <v>0</v>
      </c>
      <c r="DX19">
        <v>0</v>
      </c>
      <c r="DY19">
        <v>0</v>
      </c>
      <c r="DZ19">
        <v>0</v>
      </c>
      <c r="EA19">
        <v>0</v>
      </c>
      <c r="EB19">
        <v>0</v>
      </c>
      <c r="EC19">
        <v>0.58200000000000007</v>
      </c>
      <c r="ED19">
        <v>4122</v>
      </c>
      <c r="EE19">
        <v>0</v>
      </c>
      <c r="EF19">
        <v>0</v>
      </c>
      <c r="EG19">
        <v>0</v>
      </c>
      <c r="EH19">
        <v>189845</v>
      </c>
      <c r="EI19">
        <v>0</v>
      </c>
      <c r="EJ19">
        <v>0</v>
      </c>
      <c r="EK19">
        <v>9.5490000000000013</v>
      </c>
      <c r="EL19">
        <v>0</v>
      </c>
      <c r="EM19">
        <v>0.156</v>
      </c>
      <c r="EN19">
        <v>0.34200000000000003</v>
      </c>
      <c r="EO19">
        <v>0</v>
      </c>
      <c r="EP19">
        <v>0</v>
      </c>
      <c r="EQ19">
        <v>10.047000000000001</v>
      </c>
      <c r="ER19">
        <v>0</v>
      </c>
      <c r="ES19">
        <v>30.825000000000003</v>
      </c>
      <c r="EV19">
        <v>0</v>
      </c>
      <c r="EW19">
        <v>0</v>
      </c>
      <c r="EX19">
        <v>0</v>
      </c>
      <c r="EZ19">
        <v>2646550</v>
      </c>
      <c r="FA19">
        <v>0</v>
      </c>
      <c r="FB19">
        <v>2784596</v>
      </c>
      <c r="FD19">
        <v>0</v>
      </c>
      <c r="FE19">
        <v>254584</v>
      </c>
      <c r="FF19">
        <v>54960</v>
      </c>
      <c r="FG19">
        <v>5.7111999999999996E-2</v>
      </c>
      <c r="FH19">
        <v>2.4659E-2</v>
      </c>
      <c r="FI19">
        <v>0</v>
      </c>
      <c r="FJ19">
        <v>0</v>
      </c>
      <c r="FK19">
        <v>452.27600000000001</v>
      </c>
      <c r="FL19">
        <v>3107626</v>
      </c>
      <c r="FM19">
        <v>0</v>
      </c>
      <c r="FN19">
        <v>0</v>
      </c>
      <c r="FO19">
        <v>0</v>
      </c>
      <c r="FP19">
        <v>0</v>
      </c>
      <c r="FQ19">
        <v>0</v>
      </c>
      <c r="FR19">
        <v>0</v>
      </c>
      <c r="FS19">
        <v>0</v>
      </c>
      <c r="FT19">
        <v>0</v>
      </c>
      <c r="FU19">
        <v>0</v>
      </c>
      <c r="FV19">
        <v>0</v>
      </c>
      <c r="FW19">
        <v>0</v>
      </c>
      <c r="FX19">
        <v>0</v>
      </c>
      <c r="FY19">
        <v>0</v>
      </c>
      <c r="FZ19">
        <v>0</v>
      </c>
      <c r="GA19">
        <v>0</v>
      </c>
      <c r="GB19">
        <v>0</v>
      </c>
      <c r="GC19">
        <v>0</v>
      </c>
      <c r="GD19">
        <v>0</v>
      </c>
      <c r="GF19">
        <v>0</v>
      </c>
      <c r="GG19">
        <v>0</v>
      </c>
      <c r="GH19">
        <v>0</v>
      </c>
      <c r="GI19">
        <v>0</v>
      </c>
      <c r="GK19">
        <v>5100</v>
      </c>
      <c r="GL19">
        <v>5520</v>
      </c>
      <c r="GM19">
        <v>0</v>
      </c>
      <c r="GN19">
        <v>0</v>
      </c>
      <c r="GR19">
        <v>0</v>
      </c>
      <c r="HB19">
        <v>0</v>
      </c>
      <c r="HC19">
        <v>0</v>
      </c>
      <c r="HD19">
        <v>0</v>
      </c>
      <c r="HE19">
        <v>0</v>
      </c>
      <c r="HF19">
        <v>297693</v>
      </c>
      <c r="HG19">
        <v>0</v>
      </c>
      <c r="HH19">
        <v>67131</v>
      </c>
      <c r="HI19">
        <v>0</v>
      </c>
      <c r="HJ19">
        <v>2833</v>
      </c>
      <c r="HK19">
        <v>0</v>
      </c>
      <c r="HL19">
        <v>0</v>
      </c>
      <c r="HM19">
        <v>0</v>
      </c>
      <c r="HN19">
        <v>0</v>
      </c>
      <c r="HO19">
        <v>0</v>
      </c>
      <c r="HP19">
        <v>0</v>
      </c>
      <c r="HQ19">
        <v>0</v>
      </c>
      <c r="HR19">
        <v>0</v>
      </c>
      <c r="HS19">
        <v>2645673</v>
      </c>
      <c r="HT19">
        <v>0</v>
      </c>
      <c r="HU19">
        <v>13486</v>
      </c>
      <c r="HV19">
        <v>0</v>
      </c>
      <c r="HW19">
        <v>0</v>
      </c>
      <c r="HX19">
        <v>53</v>
      </c>
      <c r="HY19">
        <v>30</v>
      </c>
      <c r="HZ19">
        <v>80</v>
      </c>
      <c r="IA19">
        <v>76</v>
      </c>
      <c r="IB19">
        <v>48</v>
      </c>
      <c r="IC19">
        <v>287</v>
      </c>
      <c r="ID19">
        <v>0</v>
      </c>
      <c r="IE19">
        <v>0</v>
      </c>
      <c r="IF19">
        <v>0</v>
      </c>
      <c r="IG19">
        <v>0</v>
      </c>
      <c r="IH19">
        <v>109</v>
      </c>
      <c r="II19">
        <v>0</v>
      </c>
      <c r="IJ19">
        <v>75.123000000000005</v>
      </c>
      <c r="IK19">
        <v>0</v>
      </c>
      <c r="IL19">
        <v>0</v>
      </c>
      <c r="IM19">
        <v>0</v>
      </c>
      <c r="IN19">
        <v>0</v>
      </c>
      <c r="IO19">
        <v>0</v>
      </c>
      <c r="IP19">
        <v>0</v>
      </c>
      <c r="IQ19">
        <v>75.123000000000005</v>
      </c>
      <c r="IR19">
        <v>46267</v>
      </c>
      <c r="IS19">
        <v>0</v>
      </c>
      <c r="IT19">
        <v>0</v>
      </c>
      <c r="IU19">
        <v>0</v>
      </c>
      <c r="IV19">
        <v>0</v>
      </c>
      <c r="IW19">
        <v>6159</v>
      </c>
      <c r="IX19">
        <v>0</v>
      </c>
      <c r="IY19">
        <v>0</v>
      </c>
      <c r="IZ19">
        <v>0</v>
      </c>
      <c r="JA19">
        <v>0</v>
      </c>
    </row>
    <row r="20" spans="1:261" hidden="1" x14ac:dyDescent="0.2">
      <c r="A20">
        <v>28349</v>
      </c>
      <c r="B20">
        <v>15827</v>
      </c>
      <c r="C20">
        <v>9</v>
      </c>
      <c r="D20">
        <v>2021</v>
      </c>
      <c r="E20">
        <v>6159</v>
      </c>
      <c r="F20">
        <v>0</v>
      </c>
      <c r="G20">
        <v>2061.0350000000003</v>
      </c>
      <c r="H20">
        <v>1958.471</v>
      </c>
      <c r="I20">
        <v>1958.471</v>
      </c>
      <c r="J20">
        <v>2061.0350000000003</v>
      </c>
      <c r="K20">
        <v>0</v>
      </c>
      <c r="L20">
        <v>6159</v>
      </c>
      <c r="M20">
        <v>0</v>
      </c>
      <c r="N20">
        <v>0</v>
      </c>
      <c r="P20">
        <v>2061.0350000000003</v>
      </c>
      <c r="Q20">
        <v>0</v>
      </c>
      <c r="R20">
        <v>982516</v>
      </c>
      <c r="S20">
        <v>476.71000000000004</v>
      </c>
      <c r="U20">
        <v>0</v>
      </c>
      <c r="V20">
        <v>369.76900000000001</v>
      </c>
      <c r="W20">
        <v>227733</v>
      </c>
      <c r="X20">
        <v>227733</v>
      </c>
      <c r="Z20">
        <v>0</v>
      </c>
      <c r="AC20">
        <v>0</v>
      </c>
      <c r="AD20" t="s">
        <v>318</v>
      </c>
      <c r="AE20">
        <v>0</v>
      </c>
      <c r="AH20">
        <v>0</v>
      </c>
      <c r="AI20">
        <v>0</v>
      </c>
      <c r="AJ20">
        <v>6159</v>
      </c>
      <c r="AK20" t="s">
        <v>787</v>
      </c>
      <c r="AL20" t="s">
        <v>16</v>
      </c>
      <c r="AM20">
        <v>0</v>
      </c>
      <c r="AN20">
        <v>0</v>
      </c>
      <c r="AO20">
        <v>0</v>
      </c>
      <c r="AP20">
        <v>0</v>
      </c>
      <c r="AQ20">
        <v>0</v>
      </c>
      <c r="AT20">
        <v>0</v>
      </c>
      <c r="AU20">
        <v>0</v>
      </c>
      <c r="AV20">
        <v>0</v>
      </c>
      <c r="AW20">
        <v>20087721</v>
      </c>
      <c r="AX20">
        <v>19804252</v>
      </c>
      <c r="AY20">
        <v>0</v>
      </c>
      <c r="AZ20">
        <v>982516</v>
      </c>
      <c r="BA20">
        <v>29</v>
      </c>
      <c r="BE20">
        <v>270</v>
      </c>
      <c r="BF20">
        <v>18701331</v>
      </c>
      <c r="BG20">
        <v>0</v>
      </c>
      <c r="BJ20">
        <v>12</v>
      </c>
      <c r="BK20">
        <v>0</v>
      </c>
      <c r="BL20">
        <v>0</v>
      </c>
      <c r="BM20">
        <v>0</v>
      </c>
      <c r="BN20">
        <v>0</v>
      </c>
      <c r="BO20">
        <v>0</v>
      </c>
      <c r="BP20">
        <v>0</v>
      </c>
      <c r="BQ20">
        <v>468</v>
      </c>
      <c r="BS20">
        <v>0</v>
      </c>
      <c r="BT20">
        <v>0</v>
      </c>
      <c r="BU20">
        <v>0</v>
      </c>
      <c r="BV20">
        <v>0</v>
      </c>
      <c r="BW20">
        <v>0</v>
      </c>
      <c r="BY20">
        <v>0</v>
      </c>
      <c r="CA20">
        <v>0</v>
      </c>
      <c r="CB20">
        <v>0</v>
      </c>
      <c r="CC20">
        <v>0</v>
      </c>
      <c r="CD20">
        <v>0</v>
      </c>
      <c r="CE20">
        <v>0</v>
      </c>
      <c r="CF20">
        <v>0</v>
      </c>
      <c r="CG20">
        <v>0</v>
      </c>
      <c r="CH20">
        <v>288889</v>
      </c>
      <c r="CI20">
        <v>0</v>
      </c>
      <c r="CJ20">
        <v>4</v>
      </c>
      <c r="CK20">
        <v>0</v>
      </c>
      <c r="CL20">
        <v>0</v>
      </c>
      <c r="CN20">
        <v>0</v>
      </c>
      <c r="CO20">
        <v>1</v>
      </c>
      <c r="CP20">
        <v>0</v>
      </c>
      <c r="CQ20">
        <v>0</v>
      </c>
      <c r="CR20">
        <v>2061.0350000000003</v>
      </c>
      <c r="CS20">
        <v>0</v>
      </c>
      <c r="CT20">
        <v>0</v>
      </c>
      <c r="CU20">
        <v>0</v>
      </c>
      <c r="CV20">
        <v>0</v>
      </c>
      <c r="CW20">
        <v>0</v>
      </c>
      <c r="CX20">
        <v>0</v>
      </c>
      <c r="CY20">
        <v>0</v>
      </c>
      <c r="CZ20">
        <v>0</v>
      </c>
      <c r="DB20">
        <v>12005013</v>
      </c>
      <c r="DC20">
        <v>0</v>
      </c>
      <c r="DD20">
        <v>0</v>
      </c>
      <c r="DE20">
        <v>2188449</v>
      </c>
      <c r="DF20">
        <v>2188449</v>
      </c>
      <c r="DG20">
        <v>355.33800000000002</v>
      </c>
      <c r="DH20">
        <v>0</v>
      </c>
      <c r="DI20">
        <v>0</v>
      </c>
      <c r="DK20">
        <v>0</v>
      </c>
      <c r="DL20">
        <v>0</v>
      </c>
      <c r="DM20">
        <v>1245540</v>
      </c>
      <c r="DN20">
        <v>5149</v>
      </c>
      <c r="DO20">
        <v>0</v>
      </c>
      <c r="DP20">
        <v>0</v>
      </c>
      <c r="DQ20">
        <v>0</v>
      </c>
      <c r="DR20">
        <v>0</v>
      </c>
      <c r="DS20">
        <v>0</v>
      </c>
      <c r="DT20">
        <v>0</v>
      </c>
      <c r="DU20">
        <v>0</v>
      </c>
      <c r="DV20">
        <v>0</v>
      </c>
      <c r="DW20">
        <v>0</v>
      </c>
      <c r="DX20">
        <v>0</v>
      </c>
      <c r="DY20">
        <v>0</v>
      </c>
      <c r="DZ20">
        <v>0</v>
      </c>
      <c r="EA20">
        <v>0</v>
      </c>
      <c r="EB20">
        <v>0</v>
      </c>
      <c r="EC20">
        <v>52.298000000000002</v>
      </c>
      <c r="ED20">
        <v>370406</v>
      </c>
      <c r="EE20">
        <v>0</v>
      </c>
      <c r="EF20">
        <v>0</v>
      </c>
      <c r="EG20">
        <v>0</v>
      </c>
      <c r="EH20">
        <v>823486</v>
      </c>
      <c r="EI20">
        <v>0</v>
      </c>
      <c r="EJ20">
        <v>0</v>
      </c>
      <c r="EK20">
        <v>36.304000000000002</v>
      </c>
      <c r="EL20">
        <v>0</v>
      </c>
      <c r="EM20">
        <v>2.4790000000000001</v>
      </c>
      <c r="EN20">
        <v>3.472</v>
      </c>
      <c r="EO20">
        <v>0</v>
      </c>
      <c r="EP20">
        <v>0</v>
      </c>
      <c r="EQ20">
        <v>42.255000000000003</v>
      </c>
      <c r="ER20">
        <v>0</v>
      </c>
      <c r="ES20">
        <v>133.709</v>
      </c>
      <c r="EV20">
        <v>0</v>
      </c>
      <c r="EW20">
        <v>0</v>
      </c>
      <c r="EX20">
        <v>0</v>
      </c>
      <c r="EZ20">
        <v>17726006</v>
      </c>
      <c r="FA20">
        <v>0</v>
      </c>
      <c r="FB20">
        <v>18703102</v>
      </c>
      <c r="FD20">
        <v>0</v>
      </c>
      <c r="FE20">
        <v>1709249</v>
      </c>
      <c r="FF20">
        <v>368997</v>
      </c>
      <c r="FG20">
        <v>5.7111999999999996E-2</v>
      </c>
      <c r="FH20">
        <v>2.4659E-2</v>
      </c>
      <c r="FI20">
        <v>0</v>
      </c>
      <c r="FJ20">
        <v>0</v>
      </c>
      <c r="FK20">
        <v>3036.527</v>
      </c>
      <c r="FL20">
        <v>21070237</v>
      </c>
      <c r="FM20">
        <v>0</v>
      </c>
      <c r="FN20">
        <v>0</v>
      </c>
      <c r="FO20">
        <v>0</v>
      </c>
      <c r="FP20">
        <v>0</v>
      </c>
      <c r="FQ20">
        <v>0</v>
      </c>
      <c r="FR20">
        <v>0</v>
      </c>
      <c r="FS20">
        <v>0</v>
      </c>
      <c r="FT20">
        <v>0</v>
      </c>
      <c r="FU20">
        <v>0</v>
      </c>
      <c r="FV20">
        <v>0</v>
      </c>
      <c r="FW20">
        <v>0</v>
      </c>
      <c r="FX20">
        <v>0</v>
      </c>
      <c r="FY20">
        <v>0</v>
      </c>
      <c r="FZ20">
        <v>0</v>
      </c>
      <c r="GA20">
        <v>0</v>
      </c>
      <c r="GB20">
        <v>501431</v>
      </c>
      <c r="GC20">
        <v>501431</v>
      </c>
      <c r="GD20">
        <v>60.309000000000005</v>
      </c>
      <c r="GF20">
        <v>0</v>
      </c>
      <c r="GG20">
        <v>0</v>
      </c>
      <c r="GH20">
        <v>0</v>
      </c>
      <c r="GI20">
        <v>0</v>
      </c>
      <c r="GK20">
        <v>5177</v>
      </c>
      <c r="GL20">
        <v>11947</v>
      </c>
      <c r="GM20">
        <v>0</v>
      </c>
      <c r="GN20">
        <v>0</v>
      </c>
      <c r="GR20">
        <v>0</v>
      </c>
      <c r="HB20">
        <v>0</v>
      </c>
      <c r="HC20">
        <v>0</v>
      </c>
      <c r="HD20">
        <v>0</v>
      </c>
      <c r="HE20">
        <v>0</v>
      </c>
      <c r="HF20">
        <v>2072062</v>
      </c>
      <c r="HG20">
        <v>37207</v>
      </c>
      <c r="HH20">
        <v>314714</v>
      </c>
      <c r="HI20">
        <v>0</v>
      </c>
      <c r="HJ20">
        <v>20033</v>
      </c>
      <c r="HK20">
        <v>4340</v>
      </c>
      <c r="HL20">
        <v>2851</v>
      </c>
      <c r="HM20">
        <v>84000</v>
      </c>
      <c r="HN20">
        <v>0</v>
      </c>
      <c r="HO20">
        <v>0</v>
      </c>
      <c r="HP20">
        <v>0</v>
      </c>
      <c r="HQ20">
        <v>0</v>
      </c>
      <c r="HR20">
        <v>0</v>
      </c>
      <c r="HS20">
        <v>17720586</v>
      </c>
      <c r="HT20">
        <v>0</v>
      </c>
      <c r="HU20">
        <v>288889</v>
      </c>
      <c r="HV20">
        <v>0</v>
      </c>
      <c r="HW20">
        <v>0</v>
      </c>
      <c r="HX20">
        <v>263</v>
      </c>
      <c r="HY20">
        <v>365</v>
      </c>
      <c r="HZ20">
        <v>266</v>
      </c>
      <c r="IA20">
        <v>244</v>
      </c>
      <c r="IB20">
        <v>287</v>
      </c>
      <c r="IC20">
        <v>1425</v>
      </c>
      <c r="ID20">
        <v>0</v>
      </c>
      <c r="IE20">
        <v>0</v>
      </c>
      <c r="IF20">
        <v>0</v>
      </c>
      <c r="IG20">
        <v>60.413000000000004</v>
      </c>
      <c r="IH20">
        <v>511</v>
      </c>
      <c r="II20">
        <v>0</v>
      </c>
      <c r="IJ20">
        <v>369.76900000000001</v>
      </c>
      <c r="IK20">
        <v>0</v>
      </c>
      <c r="IL20">
        <v>0</v>
      </c>
      <c r="IM20">
        <v>0</v>
      </c>
      <c r="IN20">
        <v>0</v>
      </c>
      <c r="IO20">
        <v>0</v>
      </c>
      <c r="IP20">
        <v>0</v>
      </c>
      <c r="IQ20">
        <v>369.76900000000001</v>
      </c>
      <c r="IR20">
        <v>227733</v>
      </c>
      <c r="IS20">
        <v>0</v>
      </c>
      <c r="IT20">
        <v>0</v>
      </c>
      <c r="IU20">
        <v>0</v>
      </c>
      <c r="IV20">
        <v>0</v>
      </c>
      <c r="IW20">
        <v>6159</v>
      </c>
      <c r="IX20">
        <v>0</v>
      </c>
      <c r="IY20">
        <v>0</v>
      </c>
      <c r="IZ20">
        <v>0</v>
      </c>
      <c r="JA20">
        <v>0</v>
      </c>
    </row>
    <row r="21" spans="1:261" hidden="1" x14ac:dyDescent="0.2">
      <c r="A21">
        <v>28349</v>
      </c>
      <c r="B21">
        <v>15828</v>
      </c>
      <c r="C21">
        <v>9</v>
      </c>
      <c r="D21">
        <v>2021</v>
      </c>
      <c r="E21">
        <v>6159</v>
      </c>
      <c r="F21">
        <v>0</v>
      </c>
      <c r="G21">
        <v>4165.8580000000002</v>
      </c>
      <c r="H21">
        <v>3750.9630000000002</v>
      </c>
      <c r="I21">
        <v>3750.9630000000002</v>
      </c>
      <c r="J21">
        <v>4165.8580000000002</v>
      </c>
      <c r="K21">
        <v>0</v>
      </c>
      <c r="L21">
        <v>6159</v>
      </c>
      <c r="M21">
        <v>0</v>
      </c>
      <c r="N21">
        <v>0</v>
      </c>
      <c r="P21">
        <v>4165.8580000000002</v>
      </c>
      <c r="Q21">
        <v>0</v>
      </c>
      <c r="R21">
        <v>1985906</v>
      </c>
      <c r="S21">
        <v>476.71000000000004</v>
      </c>
      <c r="U21">
        <v>0</v>
      </c>
      <c r="V21">
        <v>1352.903</v>
      </c>
      <c r="W21">
        <v>833224</v>
      </c>
      <c r="X21">
        <v>833224</v>
      </c>
      <c r="Z21">
        <v>0</v>
      </c>
      <c r="AC21">
        <v>0</v>
      </c>
      <c r="AD21" t="s">
        <v>318</v>
      </c>
      <c r="AE21">
        <v>0</v>
      </c>
      <c r="AH21">
        <v>0</v>
      </c>
      <c r="AI21">
        <v>0</v>
      </c>
      <c r="AJ21">
        <v>6159</v>
      </c>
      <c r="AK21" t="s">
        <v>787</v>
      </c>
      <c r="AL21" t="s">
        <v>17</v>
      </c>
      <c r="AM21">
        <v>0</v>
      </c>
      <c r="AN21">
        <v>0</v>
      </c>
      <c r="AO21">
        <v>0</v>
      </c>
      <c r="AP21">
        <v>0</v>
      </c>
      <c r="AQ21">
        <v>0</v>
      </c>
      <c r="AT21">
        <v>0</v>
      </c>
      <c r="AU21">
        <v>0</v>
      </c>
      <c r="AV21">
        <v>0</v>
      </c>
      <c r="AW21">
        <v>43253431</v>
      </c>
      <c r="AX21">
        <v>42619018</v>
      </c>
      <c r="AY21">
        <v>0</v>
      </c>
      <c r="AZ21">
        <v>1985906</v>
      </c>
      <c r="BA21">
        <v>98</v>
      </c>
      <c r="BE21">
        <v>580</v>
      </c>
      <c r="BF21">
        <v>40122405</v>
      </c>
      <c r="BG21">
        <v>0</v>
      </c>
      <c r="BJ21">
        <v>12</v>
      </c>
      <c r="BK21">
        <v>0</v>
      </c>
      <c r="BL21">
        <v>0</v>
      </c>
      <c r="BM21">
        <v>0</v>
      </c>
      <c r="BN21">
        <v>0</v>
      </c>
      <c r="BO21">
        <v>0</v>
      </c>
      <c r="BP21">
        <v>0</v>
      </c>
      <c r="BQ21">
        <v>192</v>
      </c>
      <c r="BS21">
        <v>0</v>
      </c>
      <c r="BT21">
        <v>0</v>
      </c>
      <c r="BU21">
        <v>0</v>
      </c>
      <c r="BV21">
        <v>0</v>
      </c>
      <c r="BW21">
        <v>0</v>
      </c>
      <c r="BY21">
        <v>0</v>
      </c>
      <c r="CA21">
        <v>0</v>
      </c>
      <c r="CB21">
        <v>0</v>
      </c>
      <c r="CC21">
        <v>0</v>
      </c>
      <c r="CD21">
        <v>0</v>
      </c>
      <c r="CE21">
        <v>0</v>
      </c>
      <c r="CF21">
        <v>0</v>
      </c>
      <c r="CG21">
        <v>0</v>
      </c>
      <c r="CH21">
        <v>648233</v>
      </c>
      <c r="CI21">
        <v>0</v>
      </c>
      <c r="CJ21">
        <v>4</v>
      </c>
      <c r="CK21">
        <v>0</v>
      </c>
      <c r="CL21">
        <v>0</v>
      </c>
      <c r="CN21">
        <v>0</v>
      </c>
      <c r="CO21">
        <v>1</v>
      </c>
      <c r="CP21">
        <v>0</v>
      </c>
      <c r="CQ21">
        <v>0</v>
      </c>
      <c r="CR21">
        <v>4165.8580000000002</v>
      </c>
      <c r="CS21">
        <v>0</v>
      </c>
      <c r="CT21">
        <v>0</v>
      </c>
      <c r="CU21">
        <v>0</v>
      </c>
      <c r="CV21">
        <v>0</v>
      </c>
      <c r="CW21">
        <v>0</v>
      </c>
      <c r="CX21">
        <v>0</v>
      </c>
      <c r="CY21">
        <v>0</v>
      </c>
      <c r="CZ21">
        <v>0</v>
      </c>
      <c r="DB21">
        <v>22935159</v>
      </c>
      <c r="DC21">
        <v>0</v>
      </c>
      <c r="DD21">
        <v>0</v>
      </c>
      <c r="DE21">
        <v>5704040</v>
      </c>
      <c r="DF21">
        <v>5704040</v>
      </c>
      <c r="DG21">
        <v>926.16300000000001</v>
      </c>
      <c r="DH21">
        <v>0</v>
      </c>
      <c r="DI21">
        <v>0</v>
      </c>
      <c r="DK21">
        <v>0</v>
      </c>
      <c r="DL21">
        <v>0</v>
      </c>
      <c r="DM21">
        <v>3222913</v>
      </c>
      <c r="DN21">
        <v>13241</v>
      </c>
      <c r="DO21">
        <v>0</v>
      </c>
      <c r="DP21">
        <v>0</v>
      </c>
      <c r="DQ21">
        <v>0</v>
      </c>
      <c r="DR21">
        <v>0</v>
      </c>
      <c r="DS21">
        <v>0</v>
      </c>
      <c r="DT21">
        <v>0</v>
      </c>
      <c r="DU21">
        <v>0</v>
      </c>
      <c r="DV21">
        <v>0</v>
      </c>
      <c r="DW21">
        <v>0</v>
      </c>
      <c r="DX21">
        <v>0</v>
      </c>
      <c r="DY21">
        <v>0</v>
      </c>
      <c r="DZ21">
        <v>0</v>
      </c>
      <c r="EA21">
        <v>0.31</v>
      </c>
      <c r="EB21">
        <v>0</v>
      </c>
      <c r="EC21">
        <v>72.739000000000004</v>
      </c>
      <c r="ED21">
        <v>515182</v>
      </c>
      <c r="EE21">
        <v>0</v>
      </c>
      <c r="EF21">
        <v>0</v>
      </c>
      <c r="EG21">
        <v>0</v>
      </c>
      <c r="EH21">
        <v>2549813</v>
      </c>
      <c r="EI21">
        <v>4927</v>
      </c>
      <c r="EJ21">
        <v>0.2</v>
      </c>
      <c r="EK21">
        <v>104.634</v>
      </c>
      <c r="EL21">
        <v>0</v>
      </c>
      <c r="EM21">
        <v>20.73</v>
      </c>
      <c r="EN21">
        <v>7.274</v>
      </c>
      <c r="EO21">
        <v>0</v>
      </c>
      <c r="EP21">
        <v>0</v>
      </c>
      <c r="EQ21">
        <v>133.148</v>
      </c>
      <c r="ER21">
        <v>0</v>
      </c>
      <c r="ES21">
        <v>414.012</v>
      </c>
      <c r="EV21">
        <v>0</v>
      </c>
      <c r="EW21">
        <v>0</v>
      </c>
      <c r="EX21">
        <v>0</v>
      </c>
      <c r="EZ21">
        <v>38160286</v>
      </c>
      <c r="FA21">
        <v>0</v>
      </c>
      <c r="FB21">
        <v>40132371</v>
      </c>
      <c r="FD21">
        <v>0</v>
      </c>
      <c r="FE21">
        <v>3667074</v>
      </c>
      <c r="FF21">
        <v>791658</v>
      </c>
      <c r="FG21">
        <v>5.7111999999999996E-2</v>
      </c>
      <c r="FH21">
        <v>2.4659E-2</v>
      </c>
      <c r="FI21">
        <v>0</v>
      </c>
      <c r="FJ21">
        <v>0</v>
      </c>
      <c r="FK21">
        <v>6514.6580000000004</v>
      </c>
      <c r="FL21">
        <v>45239337</v>
      </c>
      <c r="FM21">
        <v>0</v>
      </c>
      <c r="FN21">
        <v>0</v>
      </c>
      <c r="FO21">
        <v>0</v>
      </c>
      <c r="FP21">
        <v>0</v>
      </c>
      <c r="FQ21">
        <v>0</v>
      </c>
      <c r="FR21">
        <v>0</v>
      </c>
      <c r="FS21">
        <v>0</v>
      </c>
      <c r="FT21">
        <v>0</v>
      </c>
      <c r="FU21">
        <v>0</v>
      </c>
      <c r="FV21">
        <v>0</v>
      </c>
      <c r="FW21">
        <v>0</v>
      </c>
      <c r="FX21">
        <v>0</v>
      </c>
      <c r="FY21">
        <v>0</v>
      </c>
      <c r="FZ21">
        <v>0</v>
      </c>
      <c r="GA21">
        <v>0</v>
      </c>
      <c r="GB21">
        <v>2342548</v>
      </c>
      <c r="GC21">
        <v>2342548</v>
      </c>
      <c r="GD21">
        <v>281.74700000000001</v>
      </c>
      <c r="GF21">
        <v>0</v>
      </c>
      <c r="GG21">
        <v>0</v>
      </c>
      <c r="GH21">
        <v>0</v>
      </c>
      <c r="GI21">
        <v>0</v>
      </c>
      <c r="GK21">
        <v>5112.5940000000001</v>
      </c>
      <c r="GL21">
        <v>17957</v>
      </c>
      <c r="GM21">
        <v>0</v>
      </c>
      <c r="GN21">
        <v>0</v>
      </c>
      <c r="GR21">
        <v>0</v>
      </c>
      <c r="HB21">
        <v>0</v>
      </c>
      <c r="HC21">
        <v>0</v>
      </c>
      <c r="HD21">
        <v>0</v>
      </c>
      <c r="HE21">
        <v>0</v>
      </c>
      <c r="HF21">
        <v>3968519</v>
      </c>
      <c r="HG21">
        <v>64792</v>
      </c>
      <c r="HH21">
        <v>786477</v>
      </c>
      <c r="HI21">
        <v>0</v>
      </c>
      <c r="HJ21">
        <v>40492</v>
      </c>
      <c r="HK21">
        <v>14000</v>
      </c>
      <c r="HL21">
        <v>9787</v>
      </c>
      <c r="HM21">
        <v>211000</v>
      </c>
      <c r="HN21">
        <v>0</v>
      </c>
      <c r="HO21">
        <v>0</v>
      </c>
      <c r="HP21">
        <v>0</v>
      </c>
      <c r="HQ21">
        <v>0</v>
      </c>
      <c r="HR21">
        <v>0</v>
      </c>
      <c r="HS21">
        <v>38146465</v>
      </c>
      <c r="HT21">
        <v>0</v>
      </c>
      <c r="HU21">
        <v>648233</v>
      </c>
      <c r="HV21">
        <v>0</v>
      </c>
      <c r="HW21">
        <v>0</v>
      </c>
      <c r="HX21">
        <v>367</v>
      </c>
      <c r="HY21">
        <v>760</v>
      </c>
      <c r="HZ21">
        <v>693</v>
      </c>
      <c r="IA21">
        <v>853</v>
      </c>
      <c r="IB21">
        <v>967</v>
      </c>
      <c r="IC21">
        <v>3640</v>
      </c>
      <c r="ID21">
        <v>0</v>
      </c>
      <c r="IE21">
        <v>0</v>
      </c>
      <c r="IF21">
        <v>0</v>
      </c>
      <c r="IG21">
        <v>105.202</v>
      </c>
      <c r="IH21">
        <v>1277</v>
      </c>
      <c r="II21">
        <v>0</v>
      </c>
      <c r="IJ21">
        <v>1352.903</v>
      </c>
      <c r="IK21">
        <v>0</v>
      </c>
      <c r="IL21">
        <v>0</v>
      </c>
      <c r="IM21">
        <v>0</v>
      </c>
      <c r="IN21">
        <v>0</v>
      </c>
      <c r="IO21">
        <v>0</v>
      </c>
      <c r="IP21">
        <v>0</v>
      </c>
      <c r="IQ21">
        <v>1352.903</v>
      </c>
      <c r="IR21">
        <v>833224</v>
      </c>
      <c r="IS21">
        <v>0</v>
      </c>
      <c r="IT21">
        <v>0</v>
      </c>
      <c r="IU21">
        <v>0</v>
      </c>
      <c r="IV21">
        <v>0</v>
      </c>
      <c r="IW21">
        <v>6159</v>
      </c>
      <c r="IX21">
        <v>0</v>
      </c>
      <c r="IY21">
        <v>0</v>
      </c>
      <c r="IZ21">
        <v>0</v>
      </c>
      <c r="JA21">
        <v>0</v>
      </c>
    </row>
    <row r="22" spans="1:261" hidden="1" x14ac:dyDescent="0.2">
      <c r="A22">
        <v>28349</v>
      </c>
      <c r="B22">
        <v>15830</v>
      </c>
      <c r="C22">
        <v>9</v>
      </c>
      <c r="D22">
        <v>2021</v>
      </c>
      <c r="E22">
        <v>6159</v>
      </c>
      <c r="F22">
        <v>0</v>
      </c>
      <c r="G22">
        <v>3072.4950000000003</v>
      </c>
      <c r="H22">
        <v>2818.4580000000001</v>
      </c>
      <c r="I22">
        <v>2818.4580000000001</v>
      </c>
      <c r="J22">
        <v>3072.4950000000003</v>
      </c>
      <c r="K22">
        <v>0</v>
      </c>
      <c r="L22">
        <v>6159</v>
      </c>
      <c r="M22">
        <v>0</v>
      </c>
      <c r="N22">
        <v>0</v>
      </c>
      <c r="P22">
        <v>3072.4950000000003</v>
      </c>
      <c r="Q22">
        <v>0</v>
      </c>
      <c r="R22">
        <v>1464689</v>
      </c>
      <c r="S22">
        <v>476.71000000000004</v>
      </c>
      <c r="U22">
        <v>0</v>
      </c>
      <c r="V22">
        <v>191.86200000000002</v>
      </c>
      <c r="W22">
        <v>118164</v>
      </c>
      <c r="X22">
        <v>118164</v>
      </c>
      <c r="Z22">
        <v>0</v>
      </c>
      <c r="AC22">
        <v>0</v>
      </c>
      <c r="AD22" t="s">
        <v>318</v>
      </c>
      <c r="AE22">
        <v>0</v>
      </c>
      <c r="AH22">
        <v>0</v>
      </c>
      <c r="AI22">
        <v>0</v>
      </c>
      <c r="AJ22">
        <v>6159</v>
      </c>
      <c r="AK22" t="s">
        <v>787</v>
      </c>
      <c r="AL22" t="s">
        <v>500</v>
      </c>
      <c r="AM22">
        <v>0</v>
      </c>
      <c r="AN22">
        <v>0</v>
      </c>
      <c r="AO22">
        <v>0</v>
      </c>
      <c r="AP22">
        <v>0</v>
      </c>
      <c r="AQ22">
        <v>0</v>
      </c>
      <c r="AT22">
        <v>0</v>
      </c>
      <c r="AU22">
        <v>0</v>
      </c>
      <c r="AV22">
        <v>0</v>
      </c>
      <c r="AW22">
        <v>31270929</v>
      </c>
      <c r="AX22">
        <v>30601703</v>
      </c>
      <c r="AY22">
        <v>0</v>
      </c>
      <c r="AZ22">
        <v>1464689</v>
      </c>
      <c r="BA22">
        <v>0</v>
      </c>
      <c r="BE22">
        <v>417</v>
      </c>
      <c r="BF22">
        <v>28844115</v>
      </c>
      <c r="BG22">
        <v>0</v>
      </c>
      <c r="BJ22">
        <v>12</v>
      </c>
      <c r="BK22">
        <v>0</v>
      </c>
      <c r="BL22">
        <v>0</v>
      </c>
      <c r="BM22">
        <v>0</v>
      </c>
      <c r="BN22">
        <v>0</v>
      </c>
      <c r="BO22">
        <v>0</v>
      </c>
      <c r="BP22">
        <v>0</v>
      </c>
      <c r="BQ22">
        <v>336</v>
      </c>
      <c r="BS22">
        <v>0</v>
      </c>
      <c r="BT22">
        <v>0</v>
      </c>
      <c r="BU22">
        <v>0</v>
      </c>
      <c r="BV22">
        <v>0</v>
      </c>
      <c r="BW22">
        <v>0</v>
      </c>
      <c r="BY22">
        <v>0</v>
      </c>
      <c r="CA22">
        <v>0</v>
      </c>
      <c r="CB22">
        <v>0</v>
      </c>
      <c r="CC22">
        <v>0</v>
      </c>
      <c r="CD22">
        <v>0</v>
      </c>
      <c r="CE22">
        <v>0</v>
      </c>
      <c r="CF22">
        <v>0</v>
      </c>
      <c r="CG22">
        <v>0</v>
      </c>
      <c r="CH22">
        <v>682174</v>
      </c>
      <c r="CI22">
        <v>0</v>
      </c>
      <c r="CJ22">
        <v>4</v>
      </c>
      <c r="CK22">
        <v>0</v>
      </c>
      <c r="CL22">
        <v>0</v>
      </c>
      <c r="CN22">
        <v>0</v>
      </c>
      <c r="CO22">
        <v>1</v>
      </c>
      <c r="CP22">
        <v>0</v>
      </c>
      <c r="CQ22">
        <v>0</v>
      </c>
      <c r="CR22">
        <v>3072.4950000000003</v>
      </c>
      <c r="CS22">
        <v>0</v>
      </c>
      <c r="CT22">
        <v>0</v>
      </c>
      <c r="CU22">
        <v>0</v>
      </c>
      <c r="CV22">
        <v>0</v>
      </c>
      <c r="CW22">
        <v>0</v>
      </c>
      <c r="CX22">
        <v>0</v>
      </c>
      <c r="CY22">
        <v>0</v>
      </c>
      <c r="CZ22">
        <v>0</v>
      </c>
      <c r="DB22">
        <v>17216164</v>
      </c>
      <c r="DC22">
        <v>0</v>
      </c>
      <c r="DD22">
        <v>0</v>
      </c>
      <c r="DE22">
        <v>3805285</v>
      </c>
      <c r="DF22">
        <v>3805285</v>
      </c>
      <c r="DG22">
        <v>617.86300000000006</v>
      </c>
      <c r="DH22">
        <v>0</v>
      </c>
      <c r="DI22">
        <v>0</v>
      </c>
      <c r="DK22">
        <v>0</v>
      </c>
      <c r="DL22">
        <v>0</v>
      </c>
      <c r="DM22">
        <v>3035010</v>
      </c>
      <c r="DN22">
        <v>12531</v>
      </c>
      <c r="DO22">
        <v>0</v>
      </c>
      <c r="DP22">
        <v>0</v>
      </c>
      <c r="DQ22">
        <v>0</v>
      </c>
      <c r="DR22">
        <v>0</v>
      </c>
      <c r="DS22">
        <v>0</v>
      </c>
      <c r="DT22">
        <v>0</v>
      </c>
      <c r="DU22">
        <v>0</v>
      </c>
      <c r="DV22">
        <v>0</v>
      </c>
      <c r="DW22">
        <v>0</v>
      </c>
      <c r="DX22">
        <v>0</v>
      </c>
      <c r="DY22">
        <v>0</v>
      </c>
      <c r="DZ22">
        <v>0</v>
      </c>
      <c r="EA22">
        <v>0.70600000000000007</v>
      </c>
      <c r="EB22">
        <v>0</v>
      </c>
      <c r="EC22">
        <v>115.328</v>
      </c>
      <c r="ED22">
        <v>816823</v>
      </c>
      <c r="EE22">
        <v>0</v>
      </c>
      <c r="EF22">
        <v>0</v>
      </c>
      <c r="EG22">
        <v>0</v>
      </c>
      <c r="EH22">
        <v>2088593</v>
      </c>
      <c r="EI22">
        <v>0</v>
      </c>
      <c r="EJ22">
        <v>0</v>
      </c>
      <c r="EK22">
        <v>68.371000000000009</v>
      </c>
      <c r="EL22">
        <v>2.5390000000000001</v>
      </c>
      <c r="EM22">
        <v>31.977</v>
      </c>
      <c r="EN22">
        <v>6.91</v>
      </c>
      <c r="EO22">
        <v>0</v>
      </c>
      <c r="EP22">
        <v>0</v>
      </c>
      <c r="EQ22">
        <v>107.964</v>
      </c>
      <c r="ER22">
        <v>0</v>
      </c>
      <c r="ES22">
        <v>339.12400000000002</v>
      </c>
      <c r="EV22">
        <v>0</v>
      </c>
      <c r="EW22">
        <v>0</v>
      </c>
      <c r="EX22">
        <v>0</v>
      </c>
      <c r="EZ22">
        <v>27396307</v>
      </c>
      <c r="FA22">
        <v>0</v>
      </c>
      <c r="FB22">
        <v>28848048</v>
      </c>
      <c r="FD22">
        <v>0</v>
      </c>
      <c r="FE22">
        <v>2636270</v>
      </c>
      <c r="FF22">
        <v>569126</v>
      </c>
      <c r="FG22">
        <v>5.7111999999999996E-2</v>
      </c>
      <c r="FH22">
        <v>2.4659E-2</v>
      </c>
      <c r="FI22">
        <v>0</v>
      </c>
      <c r="FJ22">
        <v>0</v>
      </c>
      <c r="FK22">
        <v>4683.4070000000002</v>
      </c>
      <c r="FL22">
        <v>32735618</v>
      </c>
      <c r="FM22">
        <v>0</v>
      </c>
      <c r="FN22">
        <v>0</v>
      </c>
      <c r="FO22">
        <v>0</v>
      </c>
      <c r="FP22">
        <v>0</v>
      </c>
      <c r="FQ22">
        <v>0</v>
      </c>
      <c r="FR22">
        <v>0</v>
      </c>
      <c r="FS22">
        <v>0</v>
      </c>
      <c r="FT22">
        <v>0</v>
      </c>
      <c r="FU22">
        <v>0</v>
      </c>
      <c r="FV22">
        <v>0</v>
      </c>
      <c r="FW22">
        <v>0</v>
      </c>
      <c r="FX22">
        <v>0</v>
      </c>
      <c r="FY22">
        <v>0</v>
      </c>
      <c r="FZ22">
        <v>0</v>
      </c>
      <c r="GA22">
        <v>0</v>
      </c>
      <c r="GB22">
        <v>1214504</v>
      </c>
      <c r="GC22">
        <v>1214504</v>
      </c>
      <c r="GD22">
        <v>146.07300000000001</v>
      </c>
      <c r="GF22">
        <v>0</v>
      </c>
      <c r="GG22">
        <v>0</v>
      </c>
      <c r="GH22">
        <v>0</v>
      </c>
      <c r="GI22">
        <v>0</v>
      </c>
      <c r="GK22">
        <v>5043</v>
      </c>
      <c r="GL22">
        <v>19083</v>
      </c>
      <c r="GM22">
        <v>0</v>
      </c>
      <c r="GN22">
        <v>0</v>
      </c>
      <c r="GR22">
        <v>0</v>
      </c>
      <c r="HB22">
        <v>0</v>
      </c>
      <c r="HC22">
        <v>0</v>
      </c>
      <c r="HD22">
        <v>0</v>
      </c>
      <c r="HE22">
        <v>0</v>
      </c>
      <c r="HF22">
        <v>2981929</v>
      </c>
      <c r="HG22">
        <v>16037</v>
      </c>
      <c r="HH22">
        <v>396626</v>
      </c>
      <c r="HI22">
        <v>0</v>
      </c>
      <c r="HJ22">
        <v>29865</v>
      </c>
      <c r="HK22">
        <v>9520</v>
      </c>
      <c r="HL22">
        <v>7361</v>
      </c>
      <c r="HM22">
        <v>18000</v>
      </c>
      <c r="HN22">
        <v>0</v>
      </c>
      <c r="HO22">
        <v>0</v>
      </c>
      <c r="HP22">
        <v>0</v>
      </c>
      <c r="HQ22">
        <v>0</v>
      </c>
      <c r="HR22">
        <v>0</v>
      </c>
      <c r="HS22">
        <v>27383359</v>
      </c>
      <c r="HT22">
        <v>0</v>
      </c>
      <c r="HU22">
        <v>682174</v>
      </c>
      <c r="HV22">
        <v>0</v>
      </c>
      <c r="HW22">
        <v>0</v>
      </c>
      <c r="HX22">
        <v>260</v>
      </c>
      <c r="HY22">
        <v>455</v>
      </c>
      <c r="HZ22">
        <v>612</v>
      </c>
      <c r="IA22">
        <v>578</v>
      </c>
      <c r="IB22">
        <v>533</v>
      </c>
      <c r="IC22">
        <v>2438</v>
      </c>
      <c r="ID22">
        <v>0</v>
      </c>
      <c r="IE22">
        <v>0</v>
      </c>
      <c r="IF22">
        <v>0</v>
      </c>
      <c r="IG22">
        <v>26.04</v>
      </c>
      <c r="IH22">
        <v>644</v>
      </c>
      <c r="II22">
        <v>0</v>
      </c>
      <c r="IJ22">
        <v>191.86200000000002</v>
      </c>
      <c r="IK22">
        <v>0</v>
      </c>
      <c r="IL22">
        <v>0</v>
      </c>
      <c r="IM22">
        <v>0</v>
      </c>
      <c r="IN22">
        <v>0</v>
      </c>
      <c r="IO22">
        <v>0</v>
      </c>
      <c r="IP22">
        <v>0</v>
      </c>
      <c r="IQ22">
        <v>191.86200000000002</v>
      </c>
      <c r="IR22">
        <v>118164</v>
      </c>
      <c r="IS22">
        <v>0</v>
      </c>
      <c r="IT22">
        <v>0</v>
      </c>
      <c r="IU22">
        <v>0</v>
      </c>
      <c r="IV22">
        <v>0</v>
      </c>
      <c r="IW22">
        <v>6159</v>
      </c>
      <c r="IX22">
        <v>0</v>
      </c>
      <c r="IY22">
        <v>0</v>
      </c>
      <c r="IZ22">
        <v>0</v>
      </c>
      <c r="JA22">
        <v>0</v>
      </c>
    </row>
    <row r="23" spans="1:261" hidden="1" x14ac:dyDescent="0.2">
      <c r="A23">
        <v>28349</v>
      </c>
      <c r="B23">
        <v>15831</v>
      </c>
      <c r="C23">
        <v>9</v>
      </c>
      <c r="D23">
        <v>2021</v>
      </c>
      <c r="E23">
        <v>6159</v>
      </c>
      <c r="F23">
        <v>0</v>
      </c>
      <c r="G23">
        <v>3068.692</v>
      </c>
      <c r="H23">
        <v>2971.5540000000001</v>
      </c>
      <c r="I23">
        <v>2971.5540000000001</v>
      </c>
      <c r="J23">
        <v>3068.692</v>
      </c>
      <c r="K23">
        <v>0</v>
      </c>
      <c r="L23">
        <v>6159</v>
      </c>
      <c r="M23">
        <v>0</v>
      </c>
      <c r="N23">
        <v>0</v>
      </c>
      <c r="P23">
        <v>3068.692</v>
      </c>
      <c r="Q23">
        <v>0</v>
      </c>
      <c r="R23">
        <v>1462876</v>
      </c>
      <c r="S23">
        <v>476.71000000000004</v>
      </c>
      <c r="U23">
        <v>0</v>
      </c>
      <c r="V23">
        <v>432.57600000000002</v>
      </c>
      <c r="W23">
        <v>266414</v>
      </c>
      <c r="X23">
        <v>266414</v>
      </c>
      <c r="Z23">
        <v>0</v>
      </c>
      <c r="AC23">
        <v>0</v>
      </c>
      <c r="AD23" t="s">
        <v>318</v>
      </c>
      <c r="AE23">
        <v>0</v>
      </c>
      <c r="AH23">
        <v>0</v>
      </c>
      <c r="AI23">
        <v>0</v>
      </c>
      <c r="AJ23">
        <v>6159</v>
      </c>
      <c r="AK23" t="s">
        <v>787</v>
      </c>
      <c r="AL23" t="s">
        <v>320</v>
      </c>
      <c r="AM23">
        <v>0</v>
      </c>
      <c r="AN23">
        <v>0</v>
      </c>
      <c r="AO23">
        <v>0</v>
      </c>
      <c r="AP23">
        <v>0</v>
      </c>
      <c r="AQ23">
        <v>0</v>
      </c>
      <c r="AT23">
        <v>0</v>
      </c>
      <c r="AU23">
        <v>0</v>
      </c>
      <c r="AV23">
        <v>0</v>
      </c>
      <c r="AW23">
        <v>29829265</v>
      </c>
      <c r="AX23">
        <v>28822630</v>
      </c>
      <c r="AY23">
        <v>0</v>
      </c>
      <c r="AZ23">
        <v>1462876</v>
      </c>
      <c r="BA23">
        <v>33.25</v>
      </c>
      <c r="BE23">
        <v>394</v>
      </c>
      <c r="BF23">
        <v>27253786</v>
      </c>
      <c r="BG23">
        <v>0</v>
      </c>
      <c r="BJ23">
        <v>12</v>
      </c>
      <c r="BK23">
        <v>0</v>
      </c>
      <c r="BL23">
        <v>0</v>
      </c>
      <c r="BM23">
        <v>0</v>
      </c>
      <c r="BN23">
        <v>0</v>
      </c>
      <c r="BO23">
        <v>0</v>
      </c>
      <c r="BP23">
        <v>0</v>
      </c>
      <c r="BQ23">
        <v>312</v>
      </c>
      <c r="BS23">
        <v>0</v>
      </c>
      <c r="BT23">
        <v>0</v>
      </c>
      <c r="BU23">
        <v>0</v>
      </c>
      <c r="BV23">
        <v>0</v>
      </c>
      <c r="BW23">
        <v>0</v>
      </c>
      <c r="BY23">
        <v>0</v>
      </c>
      <c r="CA23">
        <v>0</v>
      </c>
      <c r="CB23">
        <v>0</v>
      </c>
      <c r="CC23">
        <v>0</v>
      </c>
      <c r="CD23">
        <v>0</v>
      </c>
      <c r="CE23">
        <v>0</v>
      </c>
      <c r="CF23">
        <v>0</v>
      </c>
      <c r="CG23">
        <v>0</v>
      </c>
      <c r="CH23">
        <v>1014342</v>
      </c>
      <c r="CI23">
        <v>0</v>
      </c>
      <c r="CJ23">
        <v>4</v>
      </c>
      <c r="CK23">
        <v>0</v>
      </c>
      <c r="CL23">
        <v>0</v>
      </c>
      <c r="CN23">
        <v>0</v>
      </c>
      <c r="CO23">
        <v>1</v>
      </c>
      <c r="CP23">
        <v>0</v>
      </c>
      <c r="CQ23">
        <v>0</v>
      </c>
      <c r="CR23">
        <v>3068.692</v>
      </c>
      <c r="CS23">
        <v>0</v>
      </c>
      <c r="CT23">
        <v>0</v>
      </c>
      <c r="CU23">
        <v>0</v>
      </c>
      <c r="CV23">
        <v>0</v>
      </c>
      <c r="CW23">
        <v>0</v>
      </c>
      <c r="CX23">
        <v>0</v>
      </c>
      <c r="CY23">
        <v>0</v>
      </c>
      <c r="CZ23">
        <v>0</v>
      </c>
      <c r="DB23">
        <v>18213555</v>
      </c>
      <c r="DC23">
        <v>0</v>
      </c>
      <c r="DD23">
        <v>0</v>
      </c>
      <c r="DE23">
        <v>3133592</v>
      </c>
      <c r="DF23">
        <v>3133592</v>
      </c>
      <c r="DG23">
        <v>508.8</v>
      </c>
      <c r="DH23">
        <v>0</v>
      </c>
      <c r="DI23">
        <v>0</v>
      </c>
      <c r="DK23">
        <v>0</v>
      </c>
      <c r="DL23">
        <v>0</v>
      </c>
      <c r="DM23">
        <v>1775913</v>
      </c>
      <c r="DN23">
        <v>7313</v>
      </c>
      <c r="DO23">
        <v>0</v>
      </c>
      <c r="DP23">
        <v>0</v>
      </c>
      <c r="DQ23">
        <v>0</v>
      </c>
      <c r="DR23">
        <v>0</v>
      </c>
      <c r="DS23">
        <v>0</v>
      </c>
      <c r="DT23">
        <v>0</v>
      </c>
      <c r="DU23">
        <v>0</v>
      </c>
      <c r="DV23">
        <v>0</v>
      </c>
      <c r="DW23">
        <v>0</v>
      </c>
      <c r="DX23">
        <v>0</v>
      </c>
      <c r="DY23">
        <v>0</v>
      </c>
      <c r="DZ23">
        <v>0</v>
      </c>
      <c r="EA23">
        <v>0.11800000000000001</v>
      </c>
      <c r="EB23">
        <v>0</v>
      </c>
      <c r="EC23">
        <v>53.005000000000003</v>
      </c>
      <c r="ED23">
        <v>375414</v>
      </c>
      <c r="EE23">
        <v>0</v>
      </c>
      <c r="EF23">
        <v>0</v>
      </c>
      <c r="EG23">
        <v>0</v>
      </c>
      <c r="EH23">
        <v>1320192</v>
      </c>
      <c r="EI23">
        <v>0</v>
      </c>
      <c r="EJ23">
        <v>0</v>
      </c>
      <c r="EK23">
        <v>54.966000000000001</v>
      </c>
      <c r="EL23">
        <v>0</v>
      </c>
      <c r="EM23">
        <v>6.9820000000000002</v>
      </c>
      <c r="EN23">
        <v>5.585</v>
      </c>
      <c r="EO23">
        <v>0</v>
      </c>
      <c r="EP23">
        <v>0</v>
      </c>
      <c r="EQ23">
        <v>67.650999999999996</v>
      </c>
      <c r="ER23">
        <v>0</v>
      </c>
      <c r="ES23">
        <v>214.35900000000001</v>
      </c>
      <c r="EV23">
        <v>0</v>
      </c>
      <c r="EW23">
        <v>0</v>
      </c>
      <c r="EX23">
        <v>0</v>
      </c>
      <c r="EZ23">
        <v>25793964</v>
      </c>
      <c r="FA23">
        <v>0</v>
      </c>
      <c r="FB23">
        <v>27249133</v>
      </c>
      <c r="FD23">
        <v>0</v>
      </c>
      <c r="FE23">
        <v>2490919</v>
      </c>
      <c r="FF23">
        <v>537747</v>
      </c>
      <c r="FG23">
        <v>5.7111999999999996E-2</v>
      </c>
      <c r="FH23">
        <v>2.4659E-2</v>
      </c>
      <c r="FI23">
        <v>0</v>
      </c>
      <c r="FJ23">
        <v>0</v>
      </c>
      <c r="FK23">
        <v>4425.1860000000006</v>
      </c>
      <c r="FL23">
        <v>31292141</v>
      </c>
      <c r="FM23">
        <v>0</v>
      </c>
      <c r="FN23">
        <v>0</v>
      </c>
      <c r="FO23">
        <v>0</v>
      </c>
      <c r="FP23">
        <v>0</v>
      </c>
      <c r="FQ23">
        <v>0</v>
      </c>
      <c r="FR23">
        <v>0</v>
      </c>
      <c r="FS23">
        <v>0</v>
      </c>
      <c r="FT23">
        <v>0</v>
      </c>
      <c r="FU23">
        <v>0</v>
      </c>
      <c r="FV23">
        <v>0</v>
      </c>
      <c r="FW23">
        <v>0</v>
      </c>
      <c r="FX23">
        <v>0</v>
      </c>
      <c r="FY23">
        <v>0</v>
      </c>
      <c r="FZ23">
        <v>0</v>
      </c>
      <c r="GA23">
        <v>0</v>
      </c>
      <c r="GB23">
        <v>245166</v>
      </c>
      <c r="GC23">
        <v>245166</v>
      </c>
      <c r="GD23">
        <v>29.487000000000002</v>
      </c>
      <c r="GF23">
        <v>0</v>
      </c>
      <c r="GG23">
        <v>0</v>
      </c>
      <c r="GH23">
        <v>0</v>
      </c>
      <c r="GI23">
        <v>0</v>
      </c>
      <c r="GK23">
        <v>5104.8670000000002</v>
      </c>
      <c r="GL23">
        <v>8860</v>
      </c>
      <c r="GM23">
        <v>0</v>
      </c>
      <c r="GN23">
        <v>0</v>
      </c>
      <c r="GR23">
        <v>0</v>
      </c>
      <c r="HB23">
        <v>0</v>
      </c>
      <c r="HC23">
        <v>0</v>
      </c>
      <c r="HD23">
        <v>0</v>
      </c>
      <c r="HE23">
        <v>0</v>
      </c>
      <c r="HF23">
        <v>3143904</v>
      </c>
      <c r="HG23">
        <v>40415</v>
      </c>
      <c r="HH23">
        <v>375686</v>
      </c>
      <c r="HI23">
        <v>0</v>
      </c>
      <c r="HJ23">
        <v>29828</v>
      </c>
      <c r="HK23">
        <v>1820</v>
      </c>
      <c r="HL23">
        <v>1234</v>
      </c>
      <c r="HM23">
        <v>22000</v>
      </c>
      <c r="HN23">
        <v>0</v>
      </c>
      <c r="HO23">
        <v>0</v>
      </c>
      <c r="HP23">
        <v>0</v>
      </c>
      <c r="HQ23">
        <v>0</v>
      </c>
      <c r="HR23">
        <v>0</v>
      </c>
      <c r="HS23">
        <v>25786257</v>
      </c>
      <c r="HT23">
        <v>0</v>
      </c>
      <c r="HU23">
        <v>1014342</v>
      </c>
      <c r="HV23">
        <v>0</v>
      </c>
      <c r="HW23">
        <v>0</v>
      </c>
      <c r="HX23">
        <v>629</v>
      </c>
      <c r="HY23">
        <v>375</v>
      </c>
      <c r="HZ23">
        <v>331</v>
      </c>
      <c r="IA23">
        <v>445</v>
      </c>
      <c r="IB23">
        <v>286</v>
      </c>
      <c r="IC23">
        <v>2066</v>
      </c>
      <c r="ID23">
        <v>0</v>
      </c>
      <c r="IE23">
        <v>0</v>
      </c>
      <c r="IF23">
        <v>0</v>
      </c>
      <c r="IG23">
        <v>65.621000000000009</v>
      </c>
      <c r="IH23">
        <v>610</v>
      </c>
      <c r="II23">
        <v>0</v>
      </c>
      <c r="IJ23">
        <v>432.57600000000002</v>
      </c>
      <c r="IK23">
        <v>0</v>
      </c>
      <c r="IL23">
        <v>0</v>
      </c>
      <c r="IM23">
        <v>0</v>
      </c>
      <c r="IN23">
        <v>0</v>
      </c>
      <c r="IO23">
        <v>0</v>
      </c>
      <c r="IP23">
        <v>0</v>
      </c>
      <c r="IQ23">
        <v>432.57600000000002</v>
      </c>
      <c r="IR23">
        <v>266414</v>
      </c>
      <c r="IS23">
        <v>0</v>
      </c>
      <c r="IT23">
        <v>0</v>
      </c>
      <c r="IU23">
        <v>0</v>
      </c>
      <c r="IV23">
        <v>0</v>
      </c>
      <c r="IW23">
        <v>6159</v>
      </c>
      <c r="IX23">
        <v>0</v>
      </c>
      <c r="IY23">
        <v>0</v>
      </c>
      <c r="IZ23">
        <v>0</v>
      </c>
      <c r="JA23">
        <v>0</v>
      </c>
    </row>
    <row r="24" spans="1:261" hidden="1" x14ac:dyDescent="0.2">
      <c r="A24">
        <v>28349</v>
      </c>
      <c r="B24">
        <v>15833</v>
      </c>
      <c r="C24">
        <v>9</v>
      </c>
      <c r="D24">
        <v>2021</v>
      </c>
      <c r="E24">
        <v>6159</v>
      </c>
      <c r="F24">
        <v>0</v>
      </c>
      <c r="G24">
        <v>106.167</v>
      </c>
      <c r="H24">
        <v>94.596000000000004</v>
      </c>
      <c r="I24">
        <v>94.596000000000004</v>
      </c>
      <c r="J24">
        <v>106.167</v>
      </c>
      <c r="K24">
        <v>0</v>
      </c>
      <c r="L24">
        <v>6159</v>
      </c>
      <c r="M24">
        <v>0</v>
      </c>
      <c r="N24">
        <v>0</v>
      </c>
      <c r="P24">
        <v>106.167</v>
      </c>
      <c r="Q24">
        <v>0</v>
      </c>
      <c r="R24">
        <v>50611</v>
      </c>
      <c r="S24">
        <v>476.71000000000004</v>
      </c>
      <c r="U24">
        <v>0</v>
      </c>
      <c r="V24">
        <v>0</v>
      </c>
      <c r="W24">
        <v>0</v>
      </c>
      <c r="X24">
        <v>0</v>
      </c>
      <c r="Z24">
        <v>0</v>
      </c>
      <c r="AC24">
        <v>0</v>
      </c>
      <c r="AD24" t="s">
        <v>318</v>
      </c>
      <c r="AE24">
        <v>0</v>
      </c>
      <c r="AH24">
        <v>0</v>
      </c>
      <c r="AI24">
        <v>0</v>
      </c>
      <c r="AJ24">
        <v>6159</v>
      </c>
      <c r="AK24" t="s">
        <v>787</v>
      </c>
      <c r="AL24" t="s">
        <v>96</v>
      </c>
      <c r="AM24">
        <v>0</v>
      </c>
      <c r="AN24">
        <v>0</v>
      </c>
      <c r="AO24">
        <v>0</v>
      </c>
      <c r="AP24">
        <v>0</v>
      </c>
      <c r="AQ24">
        <v>0</v>
      </c>
      <c r="AT24">
        <v>0</v>
      </c>
      <c r="AU24">
        <v>0</v>
      </c>
      <c r="AV24">
        <v>0</v>
      </c>
      <c r="AW24">
        <v>1081274</v>
      </c>
      <c r="AX24">
        <v>998950</v>
      </c>
      <c r="AY24">
        <v>0</v>
      </c>
      <c r="AZ24">
        <v>50611</v>
      </c>
      <c r="BA24">
        <v>0</v>
      </c>
      <c r="BE24">
        <v>14</v>
      </c>
      <c r="BF24">
        <v>934728</v>
      </c>
      <c r="BG24">
        <v>0</v>
      </c>
      <c r="BJ24">
        <v>12</v>
      </c>
      <c r="BK24">
        <v>0</v>
      </c>
      <c r="BL24">
        <v>0</v>
      </c>
      <c r="BM24">
        <v>0</v>
      </c>
      <c r="BN24">
        <v>0</v>
      </c>
      <c r="BO24">
        <v>0</v>
      </c>
      <c r="BP24">
        <v>0</v>
      </c>
      <c r="BQ24">
        <v>755</v>
      </c>
      <c r="BS24">
        <v>0</v>
      </c>
      <c r="BT24">
        <v>0</v>
      </c>
      <c r="BU24">
        <v>0</v>
      </c>
      <c r="BV24">
        <v>0</v>
      </c>
      <c r="BW24">
        <v>0</v>
      </c>
      <c r="BY24">
        <v>0</v>
      </c>
      <c r="CA24">
        <v>0</v>
      </c>
      <c r="CB24">
        <v>0</v>
      </c>
      <c r="CC24">
        <v>0</v>
      </c>
      <c r="CD24">
        <v>0</v>
      </c>
      <c r="CE24">
        <v>0</v>
      </c>
      <c r="CF24">
        <v>0</v>
      </c>
      <c r="CG24">
        <v>0</v>
      </c>
      <c r="CH24">
        <v>82680</v>
      </c>
      <c r="CI24">
        <v>0</v>
      </c>
      <c r="CJ24">
        <v>4</v>
      </c>
      <c r="CK24">
        <v>0</v>
      </c>
      <c r="CL24">
        <v>0</v>
      </c>
      <c r="CN24">
        <v>0</v>
      </c>
      <c r="CO24">
        <v>1</v>
      </c>
      <c r="CP24">
        <v>0</v>
      </c>
      <c r="CQ24">
        <v>0</v>
      </c>
      <c r="CR24">
        <v>106.167</v>
      </c>
      <c r="CS24">
        <v>0</v>
      </c>
      <c r="CT24">
        <v>0</v>
      </c>
      <c r="CU24">
        <v>0</v>
      </c>
      <c r="CV24">
        <v>0</v>
      </c>
      <c r="CW24">
        <v>0</v>
      </c>
      <c r="CX24">
        <v>0</v>
      </c>
      <c r="CY24">
        <v>0</v>
      </c>
      <c r="CZ24">
        <v>0</v>
      </c>
      <c r="DB24">
        <v>579285</v>
      </c>
      <c r="DC24">
        <v>0</v>
      </c>
      <c r="DD24">
        <v>0</v>
      </c>
      <c r="DE24">
        <v>90534</v>
      </c>
      <c r="DF24">
        <v>90534</v>
      </c>
      <c r="DG24">
        <v>14.700000000000001</v>
      </c>
      <c r="DH24">
        <v>0</v>
      </c>
      <c r="DI24">
        <v>0</v>
      </c>
      <c r="DK24">
        <v>3709</v>
      </c>
      <c r="DL24">
        <v>0</v>
      </c>
      <c r="DM24">
        <v>82367</v>
      </c>
      <c r="DN24">
        <v>342</v>
      </c>
      <c r="DO24">
        <v>0</v>
      </c>
      <c r="DP24">
        <v>0</v>
      </c>
      <c r="DQ24">
        <v>0</v>
      </c>
      <c r="DR24">
        <v>0</v>
      </c>
      <c r="DS24">
        <v>0</v>
      </c>
      <c r="DT24">
        <v>0</v>
      </c>
      <c r="DU24">
        <v>0</v>
      </c>
      <c r="DV24">
        <v>0</v>
      </c>
      <c r="DW24">
        <v>0</v>
      </c>
      <c r="DX24">
        <v>0</v>
      </c>
      <c r="DY24">
        <v>0</v>
      </c>
      <c r="DZ24">
        <v>0</v>
      </c>
      <c r="EA24">
        <v>0</v>
      </c>
      <c r="EB24">
        <v>0</v>
      </c>
      <c r="EC24">
        <v>4.8970000000000002</v>
      </c>
      <c r="ED24">
        <v>34684</v>
      </c>
      <c r="EE24">
        <v>0</v>
      </c>
      <c r="EF24">
        <v>0</v>
      </c>
      <c r="EG24">
        <v>0</v>
      </c>
      <c r="EH24">
        <v>44713</v>
      </c>
      <c r="EI24">
        <v>0</v>
      </c>
      <c r="EJ24">
        <v>0</v>
      </c>
      <c r="EK24">
        <v>2.42</v>
      </c>
      <c r="EL24">
        <v>0</v>
      </c>
      <c r="EM24">
        <v>0</v>
      </c>
      <c r="EN24">
        <v>0</v>
      </c>
      <c r="EO24">
        <v>0</v>
      </c>
      <c r="EP24">
        <v>0</v>
      </c>
      <c r="EQ24">
        <v>2.42</v>
      </c>
      <c r="ER24">
        <v>0</v>
      </c>
      <c r="ES24">
        <v>7.26</v>
      </c>
      <c r="EV24">
        <v>0</v>
      </c>
      <c r="EW24">
        <v>0</v>
      </c>
      <c r="EX24">
        <v>0</v>
      </c>
      <c r="EZ24">
        <v>895076</v>
      </c>
      <c r="FA24">
        <v>0</v>
      </c>
      <c r="FB24">
        <v>945331</v>
      </c>
      <c r="FD24">
        <v>0</v>
      </c>
      <c r="FE24">
        <v>85431</v>
      </c>
      <c r="FF24">
        <v>18443</v>
      </c>
      <c r="FG24">
        <v>5.7111999999999996E-2</v>
      </c>
      <c r="FH24">
        <v>2.4659E-2</v>
      </c>
      <c r="FI24">
        <v>0</v>
      </c>
      <c r="FJ24">
        <v>0</v>
      </c>
      <c r="FK24">
        <v>151.77100000000002</v>
      </c>
      <c r="FL24">
        <v>1131885</v>
      </c>
      <c r="FM24">
        <v>0</v>
      </c>
      <c r="FN24">
        <v>0</v>
      </c>
      <c r="FO24">
        <v>8360</v>
      </c>
      <c r="FP24">
        <v>0</v>
      </c>
      <c r="FQ24">
        <v>8360</v>
      </c>
      <c r="FR24">
        <v>8360</v>
      </c>
      <c r="FS24">
        <v>0</v>
      </c>
      <c r="FT24">
        <v>0</v>
      </c>
      <c r="FU24">
        <v>0</v>
      </c>
      <c r="FV24">
        <v>0</v>
      </c>
      <c r="FW24">
        <v>0</v>
      </c>
      <c r="FX24">
        <v>0</v>
      </c>
      <c r="FY24">
        <v>0</v>
      </c>
      <c r="FZ24">
        <v>0</v>
      </c>
      <c r="GA24">
        <v>0</v>
      </c>
      <c r="GB24">
        <v>76085</v>
      </c>
      <c r="GC24">
        <v>76085</v>
      </c>
      <c r="GD24">
        <v>9.1509999999999998</v>
      </c>
      <c r="GF24">
        <v>0</v>
      </c>
      <c r="GG24">
        <v>0</v>
      </c>
      <c r="GH24">
        <v>0</v>
      </c>
      <c r="GI24">
        <v>0</v>
      </c>
      <c r="GK24">
        <v>5153</v>
      </c>
      <c r="GL24">
        <v>0</v>
      </c>
      <c r="GM24">
        <v>0</v>
      </c>
      <c r="GN24">
        <v>0</v>
      </c>
      <c r="GR24">
        <v>0</v>
      </c>
      <c r="HB24">
        <v>0</v>
      </c>
      <c r="HC24">
        <v>0</v>
      </c>
      <c r="HD24">
        <v>0</v>
      </c>
      <c r="HE24">
        <v>0</v>
      </c>
      <c r="HF24">
        <v>100083</v>
      </c>
      <c r="HG24">
        <v>0</v>
      </c>
      <c r="HH24">
        <v>0</v>
      </c>
      <c r="HI24">
        <v>0</v>
      </c>
      <c r="HJ24">
        <v>1032</v>
      </c>
      <c r="HK24">
        <v>1680</v>
      </c>
      <c r="HL24">
        <v>919</v>
      </c>
      <c r="HM24">
        <v>5000</v>
      </c>
      <c r="HN24">
        <v>0</v>
      </c>
      <c r="HO24">
        <v>0</v>
      </c>
      <c r="HP24">
        <v>0</v>
      </c>
      <c r="HQ24">
        <v>0</v>
      </c>
      <c r="HR24">
        <v>0</v>
      </c>
      <c r="HS24">
        <v>894720</v>
      </c>
      <c r="HT24">
        <v>0</v>
      </c>
      <c r="HU24">
        <v>82680</v>
      </c>
      <c r="HV24">
        <v>0</v>
      </c>
      <c r="HW24">
        <v>0</v>
      </c>
      <c r="HX24">
        <v>8</v>
      </c>
      <c r="HY24">
        <v>6</v>
      </c>
      <c r="HZ24">
        <v>8</v>
      </c>
      <c r="IA24">
        <v>12</v>
      </c>
      <c r="IB24">
        <v>23</v>
      </c>
      <c r="IC24">
        <v>57</v>
      </c>
      <c r="ID24">
        <v>0</v>
      </c>
      <c r="IE24">
        <v>0</v>
      </c>
      <c r="IF24">
        <v>0</v>
      </c>
      <c r="IG24">
        <v>0</v>
      </c>
      <c r="IH24">
        <v>0</v>
      </c>
      <c r="II24">
        <v>0</v>
      </c>
      <c r="IJ24">
        <v>0</v>
      </c>
      <c r="IK24">
        <v>0</v>
      </c>
      <c r="IL24">
        <v>0</v>
      </c>
      <c r="IM24">
        <v>0</v>
      </c>
      <c r="IN24">
        <v>0</v>
      </c>
      <c r="IO24">
        <v>0</v>
      </c>
      <c r="IP24">
        <v>0</v>
      </c>
      <c r="IQ24">
        <v>0</v>
      </c>
      <c r="IR24">
        <v>0</v>
      </c>
      <c r="IS24">
        <v>0</v>
      </c>
      <c r="IT24">
        <v>0</v>
      </c>
      <c r="IU24">
        <v>0</v>
      </c>
      <c r="IV24">
        <v>0</v>
      </c>
      <c r="IW24">
        <v>6159</v>
      </c>
      <c r="IX24">
        <v>0</v>
      </c>
      <c r="IY24">
        <v>0</v>
      </c>
      <c r="IZ24">
        <v>0</v>
      </c>
      <c r="JA24">
        <v>0</v>
      </c>
    </row>
    <row r="25" spans="1:261" hidden="1" x14ac:dyDescent="0.2">
      <c r="A25">
        <v>28349</v>
      </c>
      <c r="B25">
        <v>15834</v>
      </c>
      <c r="C25">
        <v>9</v>
      </c>
      <c r="D25">
        <v>2021</v>
      </c>
      <c r="E25">
        <v>6159</v>
      </c>
      <c r="F25">
        <v>0</v>
      </c>
      <c r="G25">
        <v>2462.8520000000003</v>
      </c>
      <c r="H25">
        <v>2454.5650000000001</v>
      </c>
      <c r="I25">
        <v>2454.5650000000001</v>
      </c>
      <c r="J25">
        <v>2462.8520000000003</v>
      </c>
      <c r="K25">
        <v>0</v>
      </c>
      <c r="L25">
        <v>6159</v>
      </c>
      <c r="M25">
        <v>0</v>
      </c>
      <c r="N25">
        <v>0</v>
      </c>
      <c r="P25">
        <v>2462.8520000000003</v>
      </c>
      <c r="Q25">
        <v>0</v>
      </c>
      <c r="R25">
        <v>1174066</v>
      </c>
      <c r="S25">
        <v>476.71000000000004</v>
      </c>
      <c r="U25">
        <v>0</v>
      </c>
      <c r="V25">
        <v>314.78200000000004</v>
      </c>
      <c r="W25">
        <v>193868</v>
      </c>
      <c r="X25">
        <v>193868</v>
      </c>
      <c r="Z25">
        <v>0</v>
      </c>
      <c r="AC25">
        <v>0</v>
      </c>
      <c r="AD25" t="s">
        <v>318</v>
      </c>
      <c r="AE25">
        <v>0</v>
      </c>
      <c r="AH25">
        <v>0</v>
      </c>
      <c r="AI25">
        <v>0</v>
      </c>
      <c r="AJ25">
        <v>6159</v>
      </c>
      <c r="AK25" t="s">
        <v>787</v>
      </c>
      <c r="AL25" t="s">
        <v>321</v>
      </c>
      <c r="AM25">
        <v>0</v>
      </c>
      <c r="AN25">
        <v>0</v>
      </c>
      <c r="AO25">
        <v>0</v>
      </c>
      <c r="AP25">
        <v>0</v>
      </c>
      <c r="AQ25">
        <v>0</v>
      </c>
      <c r="AT25">
        <v>0</v>
      </c>
      <c r="AU25">
        <v>0</v>
      </c>
      <c r="AV25">
        <v>0</v>
      </c>
      <c r="AW25">
        <v>19484363</v>
      </c>
      <c r="AX25">
        <v>19460636</v>
      </c>
      <c r="AY25">
        <v>0</v>
      </c>
      <c r="AZ25">
        <v>1174066</v>
      </c>
      <c r="BA25">
        <v>0</v>
      </c>
      <c r="BE25">
        <v>268</v>
      </c>
      <c r="BF25">
        <v>18566662</v>
      </c>
      <c r="BG25">
        <v>0</v>
      </c>
      <c r="BJ25">
        <v>12</v>
      </c>
      <c r="BK25">
        <v>0</v>
      </c>
      <c r="BL25">
        <v>0</v>
      </c>
      <c r="BM25">
        <v>0</v>
      </c>
      <c r="BN25">
        <v>0</v>
      </c>
      <c r="BO25">
        <v>0</v>
      </c>
      <c r="BP25">
        <v>0</v>
      </c>
      <c r="BQ25">
        <v>392</v>
      </c>
      <c r="BS25">
        <v>0</v>
      </c>
      <c r="BT25">
        <v>0</v>
      </c>
      <c r="BU25">
        <v>0</v>
      </c>
      <c r="BV25">
        <v>0</v>
      </c>
      <c r="BW25">
        <v>0</v>
      </c>
      <c r="BY25">
        <v>0</v>
      </c>
      <c r="CA25">
        <v>0</v>
      </c>
      <c r="CB25">
        <v>0</v>
      </c>
      <c r="CC25">
        <v>0</v>
      </c>
      <c r="CD25">
        <v>0</v>
      </c>
      <c r="CE25">
        <v>0</v>
      </c>
      <c r="CF25">
        <v>0</v>
      </c>
      <c r="CG25">
        <v>0</v>
      </c>
      <c r="CH25">
        <v>25056</v>
      </c>
      <c r="CI25">
        <v>0</v>
      </c>
      <c r="CJ25">
        <v>5</v>
      </c>
      <c r="CK25">
        <v>0</v>
      </c>
      <c r="CL25">
        <v>0</v>
      </c>
      <c r="CN25">
        <v>0</v>
      </c>
      <c r="CO25">
        <v>1</v>
      </c>
      <c r="CP25">
        <v>0</v>
      </c>
      <c r="CQ25">
        <v>0</v>
      </c>
      <c r="CR25">
        <v>2462.8520000000003</v>
      </c>
      <c r="CS25">
        <v>0</v>
      </c>
      <c r="CT25">
        <v>0</v>
      </c>
      <c r="CU25">
        <v>0</v>
      </c>
      <c r="CV25">
        <v>0</v>
      </c>
      <c r="CW25">
        <v>0</v>
      </c>
      <c r="CX25">
        <v>0</v>
      </c>
      <c r="CY25">
        <v>0</v>
      </c>
      <c r="CZ25">
        <v>0</v>
      </c>
      <c r="DB25">
        <v>15105399</v>
      </c>
      <c r="DC25">
        <v>0</v>
      </c>
      <c r="DD25">
        <v>0</v>
      </c>
      <c r="DE25">
        <v>279917</v>
      </c>
      <c r="DF25">
        <v>279917</v>
      </c>
      <c r="DG25">
        <v>45.45</v>
      </c>
      <c r="DH25">
        <v>0</v>
      </c>
      <c r="DI25">
        <v>0</v>
      </c>
      <c r="DK25">
        <v>0</v>
      </c>
      <c r="DL25">
        <v>0</v>
      </c>
      <c r="DM25">
        <v>256718</v>
      </c>
      <c r="DN25">
        <v>1061</v>
      </c>
      <c r="DO25">
        <v>0</v>
      </c>
      <c r="DP25">
        <v>0</v>
      </c>
      <c r="DQ25">
        <v>0</v>
      </c>
      <c r="DR25">
        <v>0</v>
      </c>
      <c r="DS25">
        <v>0</v>
      </c>
      <c r="DT25">
        <v>0</v>
      </c>
      <c r="DU25">
        <v>0</v>
      </c>
      <c r="DV25">
        <v>0</v>
      </c>
      <c r="DW25">
        <v>0</v>
      </c>
      <c r="DX25">
        <v>0</v>
      </c>
      <c r="DY25">
        <v>0</v>
      </c>
      <c r="DZ25">
        <v>0</v>
      </c>
      <c r="EA25">
        <v>0</v>
      </c>
      <c r="EB25">
        <v>0</v>
      </c>
      <c r="EC25">
        <v>10.637</v>
      </c>
      <c r="ED25">
        <v>75338</v>
      </c>
      <c r="EE25">
        <v>0</v>
      </c>
      <c r="EF25">
        <v>0</v>
      </c>
      <c r="EG25">
        <v>0</v>
      </c>
      <c r="EH25">
        <v>170691</v>
      </c>
      <c r="EI25">
        <v>0</v>
      </c>
      <c r="EJ25">
        <v>0</v>
      </c>
      <c r="EK25">
        <v>6.86</v>
      </c>
      <c r="EL25">
        <v>0</v>
      </c>
      <c r="EM25">
        <v>0</v>
      </c>
      <c r="EN25">
        <v>1.427</v>
      </c>
      <c r="EO25">
        <v>0</v>
      </c>
      <c r="EP25">
        <v>0</v>
      </c>
      <c r="EQ25">
        <v>8.2870000000000008</v>
      </c>
      <c r="ER25">
        <v>0</v>
      </c>
      <c r="ES25">
        <v>27.715</v>
      </c>
      <c r="EV25">
        <v>0</v>
      </c>
      <c r="EW25">
        <v>0</v>
      </c>
      <c r="EX25">
        <v>0</v>
      </c>
      <c r="EZ25">
        <v>17397356</v>
      </c>
      <c r="FA25">
        <v>0</v>
      </c>
      <c r="FB25">
        <v>18570092</v>
      </c>
      <c r="FD25">
        <v>0</v>
      </c>
      <c r="FE25">
        <v>1696940</v>
      </c>
      <c r="FF25">
        <v>366340</v>
      </c>
      <c r="FG25">
        <v>5.7111999999999996E-2</v>
      </c>
      <c r="FH25">
        <v>2.4659E-2</v>
      </c>
      <c r="FI25">
        <v>0</v>
      </c>
      <c r="FJ25">
        <v>0</v>
      </c>
      <c r="FK25">
        <v>3014.6610000000001</v>
      </c>
      <c r="FL25">
        <v>20658429</v>
      </c>
      <c r="FM25">
        <v>0</v>
      </c>
      <c r="FN25">
        <v>0</v>
      </c>
      <c r="FO25">
        <v>0</v>
      </c>
      <c r="FP25">
        <v>0</v>
      </c>
      <c r="FQ25">
        <v>0</v>
      </c>
      <c r="FR25">
        <v>0</v>
      </c>
      <c r="FS25">
        <v>0</v>
      </c>
      <c r="FT25">
        <v>0</v>
      </c>
      <c r="FU25">
        <v>0</v>
      </c>
      <c r="FV25">
        <v>0</v>
      </c>
      <c r="FW25">
        <v>0</v>
      </c>
      <c r="FX25">
        <v>0</v>
      </c>
      <c r="FY25">
        <v>0</v>
      </c>
      <c r="FZ25">
        <v>0</v>
      </c>
      <c r="GA25">
        <v>0</v>
      </c>
      <c r="GB25">
        <v>0</v>
      </c>
      <c r="GC25">
        <v>0</v>
      </c>
      <c r="GD25">
        <v>0</v>
      </c>
      <c r="GF25">
        <v>0</v>
      </c>
      <c r="GG25">
        <v>0</v>
      </c>
      <c r="GH25">
        <v>0</v>
      </c>
      <c r="GI25">
        <v>0</v>
      </c>
      <c r="GK25">
        <v>4971</v>
      </c>
      <c r="GL25">
        <v>0</v>
      </c>
      <c r="GM25">
        <v>0</v>
      </c>
      <c r="GN25">
        <v>0</v>
      </c>
      <c r="GR25">
        <v>0</v>
      </c>
      <c r="HB25">
        <v>0</v>
      </c>
      <c r="HC25">
        <v>0</v>
      </c>
      <c r="HD25">
        <v>0</v>
      </c>
      <c r="HE25">
        <v>0</v>
      </c>
      <c r="HF25">
        <v>2596930</v>
      </c>
      <c r="HG25">
        <v>10905</v>
      </c>
      <c r="HH25">
        <v>97925</v>
      </c>
      <c r="HI25">
        <v>0</v>
      </c>
      <c r="HJ25">
        <v>23939</v>
      </c>
      <c r="HK25">
        <v>4760</v>
      </c>
      <c r="HL25">
        <v>0</v>
      </c>
      <c r="HM25">
        <v>0</v>
      </c>
      <c r="HN25">
        <v>0</v>
      </c>
      <c r="HO25">
        <v>0</v>
      </c>
      <c r="HP25">
        <v>0</v>
      </c>
      <c r="HQ25">
        <v>0</v>
      </c>
      <c r="HR25">
        <v>0</v>
      </c>
      <c r="HS25">
        <v>17396026</v>
      </c>
      <c r="HT25">
        <v>0</v>
      </c>
      <c r="HU25">
        <v>25056</v>
      </c>
      <c r="HV25">
        <v>0</v>
      </c>
      <c r="HW25">
        <v>0</v>
      </c>
      <c r="HX25">
        <v>63</v>
      </c>
      <c r="HY25">
        <v>61</v>
      </c>
      <c r="HZ25">
        <v>30</v>
      </c>
      <c r="IA25">
        <v>27</v>
      </c>
      <c r="IB25">
        <v>8</v>
      </c>
      <c r="IC25">
        <v>189</v>
      </c>
      <c r="ID25">
        <v>0</v>
      </c>
      <c r="IE25">
        <v>0</v>
      </c>
      <c r="IF25">
        <v>0</v>
      </c>
      <c r="IG25">
        <v>17.707000000000001</v>
      </c>
      <c r="IH25">
        <v>159</v>
      </c>
      <c r="II25">
        <v>0</v>
      </c>
      <c r="IJ25">
        <v>314.78200000000004</v>
      </c>
      <c r="IK25">
        <v>0</v>
      </c>
      <c r="IL25">
        <v>0</v>
      </c>
      <c r="IM25">
        <v>0</v>
      </c>
      <c r="IN25">
        <v>0</v>
      </c>
      <c r="IO25">
        <v>0</v>
      </c>
      <c r="IP25">
        <v>0</v>
      </c>
      <c r="IQ25">
        <v>314.78200000000004</v>
      </c>
      <c r="IR25">
        <v>193868</v>
      </c>
      <c r="IS25">
        <v>0</v>
      </c>
      <c r="IT25">
        <v>0</v>
      </c>
      <c r="IU25">
        <v>0</v>
      </c>
      <c r="IV25">
        <v>0</v>
      </c>
      <c r="IW25">
        <v>6159</v>
      </c>
      <c r="IX25">
        <v>0</v>
      </c>
      <c r="IY25">
        <v>0</v>
      </c>
      <c r="IZ25">
        <v>0</v>
      </c>
      <c r="JA25">
        <v>0</v>
      </c>
    </row>
    <row r="26" spans="1:261" hidden="1" x14ac:dyDescent="0.2">
      <c r="A26">
        <v>28349</v>
      </c>
      <c r="B26">
        <v>15835</v>
      </c>
      <c r="C26">
        <v>9</v>
      </c>
      <c r="D26">
        <v>2021</v>
      </c>
      <c r="E26">
        <v>6159</v>
      </c>
      <c r="F26">
        <v>0</v>
      </c>
      <c r="G26">
        <v>4630.3599999999997</v>
      </c>
      <c r="H26">
        <v>4540.6869999999999</v>
      </c>
      <c r="I26">
        <v>4540.6869999999999</v>
      </c>
      <c r="J26">
        <v>4630.3599999999997</v>
      </c>
      <c r="K26">
        <v>0</v>
      </c>
      <c r="L26">
        <v>6159</v>
      </c>
      <c r="M26">
        <v>0</v>
      </c>
      <c r="N26">
        <v>0</v>
      </c>
      <c r="P26">
        <v>4630.3599999999997</v>
      </c>
      <c r="Q26">
        <v>0</v>
      </c>
      <c r="R26">
        <v>2207339</v>
      </c>
      <c r="S26">
        <v>476.71000000000004</v>
      </c>
      <c r="U26">
        <v>0</v>
      </c>
      <c r="V26">
        <v>290.25800000000004</v>
      </c>
      <c r="W26">
        <v>178764</v>
      </c>
      <c r="X26">
        <v>178764</v>
      </c>
      <c r="Z26">
        <v>0</v>
      </c>
      <c r="AC26">
        <v>0</v>
      </c>
      <c r="AD26" t="s">
        <v>318</v>
      </c>
      <c r="AE26">
        <v>0</v>
      </c>
      <c r="AH26">
        <v>0</v>
      </c>
      <c r="AI26">
        <v>0</v>
      </c>
      <c r="AJ26">
        <v>6159</v>
      </c>
      <c r="AK26" t="s">
        <v>787</v>
      </c>
      <c r="AL26" t="s">
        <v>322</v>
      </c>
      <c r="AM26">
        <v>0</v>
      </c>
      <c r="AN26">
        <v>0</v>
      </c>
      <c r="AO26">
        <v>0</v>
      </c>
      <c r="AP26">
        <v>0</v>
      </c>
      <c r="AQ26">
        <v>0</v>
      </c>
      <c r="AT26">
        <v>0</v>
      </c>
      <c r="AU26">
        <v>0</v>
      </c>
      <c r="AV26">
        <v>0</v>
      </c>
      <c r="AW26">
        <v>39879809</v>
      </c>
      <c r="AX26">
        <v>38496199</v>
      </c>
      <c r="AY26">
        <v>0</v>
      </c>
      <c r="AZ26">
        <v>2207339</v>
      </c>
      <c r="BA26">
        <v>0</v>
      </c>
      <c r="BE26">
        <v>529</v>
      </c>
      <c r="BF26">
        <v>36627044</v>
      </c>
      <c r="BG26">
        <v>0</v>
      </c>
      <c r="BJ26">
        <v>12</v>
      </c>
      <c r="BK26">
        <v>0</v>
      </c>
      <c r="BL26">
        <v>0</v>
      </c>
      <c r="BM26">
        <v>0</v>
      </c>
      <c r="BN26">
        <v>0</v>
      </c>
      <c r="BO26">
        <v>0</v>
      </c>
      <c r="BP26">
        <v>0</v>
      </c>
      <c r="BQ26">
        <v>71</v>
      </c>
      <c r="BS26">
        <v>0</v>
      </c>
      <c r="BT26">
        <v>0</v>
      </c>
      <c r="BU26">
        <v>0</v>
      </c>
      <c r="BV26">
        <v>0</v>
      </c>
      <c r="BW26">
        <v>0</v>
      </c>
      <c r="BY26">
        <v>0</v>
      </c>
      <c r="CA26">
        <v>0</v>
      </c>
      <c r="CB26">
        <v>0</v>
      </c>
      <c r="CC26">
        <v>0</v>
      </c>
      <c r="CD26">
        <v>0</v>
      </c>
      <c r="CE26">
        <v>0</v>
      </c>
      <c r="CF26">
        <v>0</v>
      </c>
      <c r="CG26">
        <v>0</v>
      </c>
      <c r="CH26">
        <v>1392890</v>
      </c>
      <c r="CI26">
        <v>0</v>
      </c>
      <c r="CJ26">
        <v>4</v>
      </c>
      <c r="CK26">
        <v>0</v>
      </c>
      <c r="CL26">
        <v>0</v>
      </c>
      <c r="CN26">
        <v>0</v>
      </c>
      <c r="CO26">
        <v>1</v>
      </c>
      <c r="CP26">
        <v>0</v>
      </c>
      <c r="CQ26">
        <v>0</v>
      </c>
      <c r="CR26">
        <v>4630.3599999999997</v>
      </c>
      <c r="CS26">
        <v>0</v>
      </c>
      <c r="CT26">
        <v>0</v>
      </c>
      <c r="CU26">
        <v>0</v>
      </c>
      <c r="CV26">
        <v>0</v>
      </c>
      <c r="CW26">
        <v>0</v>
      </c>
      <c r="CX26">
        <v>0</v>
      </c>
      <c r="CY26">
        <v>0</v>
      </c>
      <c r="CZ26">
        <v>0</v>
      </c>
      <c r="DB26">
        <v>27852985</v>
      </c>
      <c r="DC26">
        <v>0</v>
      </c>
      <c r="DD26">
        <v>0</v>
      </c>
      <c r="DE26">
        <v>1407283</v>
      </c>
      <c r="DF26">
        <v>1407283</v>
      </c>
      <c r="DG26">
        <v>228.5</v>
      </c>
      <c r="DH26">
        <v>0</v>
      </c>
      <c r="DI26">
        <v>0</v>
      </c>
      <c r="DK26">
        <v>0</v>
      </c>
      <c r="DL26">
        <v>0</v>
      </c>
      <c r="DM26">
        <v>2132280</v>
      </c>
      <c r="DN26">
        <v>8751</v>
      </c>
      <c r="DO26">
        <v>0</v>
      </c>
      <c r="DP26">
        <v>0</v>
      </c>
      <c r="DQ26">
        <v>0</v>
      </c>
      <c r="DR26">
        <v>0</v>
      </c>
      <c r="DS26">
        <v>0</v>
      </c>
      <c r="DT26">
        <v>0</v>
      </c>
      <c r="DU26">
        <v>0</v>
      </c>
      <c r="DV26">
        <v>0</v>
      </c>
      <c r="DW26">
        <v>0</v>
      </c>
      <c r="DX26">
        <v>0</v>
      </c>
      <c r="DY26">
        <v>0</v>
      </c>
      <c r="DZ26">
        <v>0</v>
      </c>
      <c r="EA26">
        <v>0</v>
      </c>
      <c r="EB26">
        <v>0</v>
      </c>
      <c r="EC26">
        <v>41.077000000000005</v>
      </c>
      <c r="ED26">
        <v>290932</v>
      </c>
      <c r="EE26">
        <v>0</v>
      </c>
      <c r="EF26">
        <v>0</v>
      </c>
      <c r="EG26">
        <v>0</v>
      </c>
      <c r="EH26">
        <v>1737949</v>
      </c>
      <c r="EI26">
        <v>0</v>
      </c>
      <c r="EJ26">
        <v>0</v>
      </c>
      <c r="EK26">
        <v>71.42</v>
      </c>
      <c r="EL26">
        <v>0</v>
      </c>
      <c r="EM26">
        <v>10.255000000000001</v>
      </c>
      <c r="EN26">
        <v>7.4330000000000007</v>
      </c>
      <c r="EO26">
        <v>0</v>
      </c>
      <c r="EP26">
        <v>0</v>
      </c>
      <c r="EQ26">
        <v>89.108000000000004</v>
      </c>
      <c r="ER26">
        <v>0</v>
      </c>
      <c r="ES26">
        <v>282.19</v>
      </c>
      <c r="EV26">
        <v>0</v>
      </c>
      <c r="EW26">
        <v>0</v>
      </c>
      <c r="EX26">
        <v>0</v>
      </c>
      <c r="EZ26">
        <v>34425900</v>
      </c>
      <c r="FA26">
        <v>0</v>
      </c>
      <c r="FB26">
        <v>36623959</v>
      </c>
      <c r="FD26">
        <v>0</v>
      </c>
      <c r="FE26">
        <v>3347608</v>
      </c>
      <c r="FF26">
        <v>722691</v>
      </c>
      <c r="FG26">
        <v>5.7111999999999996E-2</v>
      </c>
      <c r="FH26">
        <v>2.4659E-2</v>
      </c>
      <c r="FI26">
        <v>0</v>
      </c>
      <c r="FJ26">
        <v>0</v>
      </c>
      <c r="FK26">
        <v>5947.1170000000002</v>
      </c>
      <c r="FL26">
        <v>42087148</v>
      </c>
      <c r="FM26">
        <v>0</v>
      </c>
      <c r="FN26">
        <v>0</v>
      </c>
      <c r="FO26">
        <v>0</v>
      </c>
      <c r="FP26">
        <v>0</v>
      </c>
      <c r="FQ26">
        <v>0</v>
      </c>
      <c r="FR26">
        <v>0</v>
      </c>
      <c r="FS26">
        <v>0</v>
      </c>
      <c r="FT26">
        <v>0</v>
      </c>
      <c r="FU26">
        <v>0</v>
      </c>
      <c r="FV26">
        <v>0</v>
      </c>
      <c r="FW26">
        <v>0</v>
      </c>
      <c r="FX26">
        <v>0</v>
      </c>
      <c r="FY26">
        <v>0</v>
      </c>
      <c r="FZ26">
        <v>0</v>
      </c>
      <c r="GA26">
        <v>0</v>
      </c>
      <c r="GB26">
        <v>4698</v>
      </c>
      <c r="GC26">
        <v>4698</v>
      </c>
      <c r="GD26">
        <v>0.56500000000000006</v>
      </c>
      <c r="GF26">
        <v>0</v>
      </c>
      <c r="GG26">
        <v>0</v>
      </c>
      <c r="GH26">
        <v>0</v>
      </c>
      <c r="GI26">
        <v>0</v>
      </c>
      <c r="GK26">
        <v>0</v>
      </c>
      <c r="GL26">
        <v>0</v>
      </c>
      <c r="GM26">
        <v>0</v>
      </c>
      <c r="GN26">
        <v>0</v>
      </c>
      <c r="GR26">
        <v>0</v>
      </c>
      <c r="HB26">
        <v>0</v>
      </c>
      <c r="HC26">
        <v>0</v>
      </c>
      <c r="HD26">
        <v>0</v>
      </c>
      <c r="HE26">
        <v>0</v>
      </c>
      <c r="HF26">
        <v>4804047</v>
      </c>
      <c r="HG26">
        <v>42339</v>
      </c>
      <c r="HH26">
        <v>150890</v>
      </c>
      <c r="HI26">
        <v>0</v>
      </c>
      <c r="HJ26">
        <v>45007</v>
      </c>
      <c r="HK26">
        <v>6195</v>
      </c>
      <c r="HL26">
        <v>0</v>
      </c>
      <c r="HM26">
        <v>0</v>
      </c>
      <c r="HN26">
        <v>0</v>
      </c>
      <c r="HO26">
        <v>0</v>
      </c>
      <c r="HP26">
        <v>0</v>
      </c>
      <c r="HQ26">
        <v>0</v>
      </c>
      <c r="HR26">
        <v>0</v>
      </c>
      <c r="HS26">
        <v>34416620</v>
      </c>
      <c r="HT26">
        <v>0</v>
      </c>
      <c r="HU26">
        <v>1392890</v>
      </c>
      <c r="HV26">
        <v>0</v>
      </c>
      <c r="HW26">
        <v>0</v>
      </c>
      <c r="HX26">
        <v>339</v>
      </c>
      <c r="HY26">
        <v>222</v>
      </c>
      <c r="HZ26">
        <v>117</v>
      </c>
      <c r="IA26">
        <v>166</v>
      </c>
      <c r="IB26">
        <v>97</v>
      </c>
      <c r="IC26">
        <v>941</v>
      </c>
      <c r="ID26">
        <v>0</v>
      </c>
      <c r="IE26">
        <v>0</v>
      </c>
      <c r="IF26">
        <v>0</v>
      </c>
      <c r="IG26">
        <v>68.746000000000009</v>
      </c>
      <c r="IH26">
        <v>245</v>
      </c>
      <c r="II26">
        <v>0</v>
      </c>
      <c r="IJ26">
        <v>290.25800000000004</v>
      </c>
      <c r="IK26">
        <v>0</v>
      </c>
      <c r="IL26">
        <v>0</v>
      </c>
      <c r="IM26">
        <v>0</v>
      </c>
      <c r="IN26">
        <v>0</v>
      </c>
      <c r="IO26">
        <v>0</v>
      </c>
      <c r="IP26">
        <v>0</v>
      </c>
      <c r="IQ26">
        <v>290.25800000000004</v>
      </c>
      <c r="IR26">
        <v>178764</v>
      </c>
      <c r="IS26">
        <v>0</v>
      </c>
      <c r="IT26">
        <v>0</v>
      </c>
      <c r="IU26">
        <v>0</v>
      </c>
      <c r="IV26">
        <v>0</v>
      </c>
      <c r="IW26">
        <v>6159</v>
      </c>
      <c r="IX26">
        <v>0</v>
      </c>
      <c r="IY26">
        <v>0</v>
      </c>
      <c r="IZ26">
        <v>0</v>
      </c>
      <c r="JA26">
        <v>0</v>
      </c>
    </row>
    <row r="27" spans="1:261" hidden="1" x14ac:dyDescent="0.2">
      <c r="A27">
        <v>28349</v>
      </c>
      <c r="B27">
        <v>15836</v>
      </c>
      <c r="C27">
        <v>9</v>
      </c>
      <c r="D27">
        <v>2021</v>
      </c>
      <c r="E27">
        <v>6159</v>
      </c>
      <c r="F27">
        <v>0</v>
      </c>
      <c r="G27">
        <v>405.56300000000005</v>
      </c>
      <c r="H27">
        <v>397.88499999999999</v>
      </c>
      <c r="I27">
        <v>397.88499999999999</v>
      </c>
      <c r="J27">
        <v>405.56300000000005</v>
      </c>
      <c r="K27">
        <v>0</v>
      </c>
      <c r="L27">
        <v>6159</v>
      </c>
      <c r="M27">
        <v>0</v>
      </c>
      <c r="N27">
        <v>0</v>
      </c>
      <c r="P27">
        <v>405.56300000000005</v>
      </c>
      <c r="Q27">
        <v>0</v>
      </c>
      <c r="R27">
        <v>193336</v>
      </c>
      <c r="S27">
        <v>476.71000000000004</v>
      </c>
      <c r="U27">
        <v>0</v>
      </c>
      <c r="V27">
        <v>20.740000000000002</v>
      </c>
      <c r="W27">
        <v>12773</v>
      </c>
      <c r="X27">
        <v>12773</v>
      </c>
      <c r="Z27">
        <v>0</v>
      </c>
      <c r="AC27">
        <v>0</v>
      </c>
      <c r="AD27" t="s">
        <v>318</v>
      </c>
      <c r="AE27">
        <v>0</v>
      </c>
      <c r="AH27">
        <v>0</v>
      </c>
      <c r="AI27">
        <v>0</v>
      </c>
      <c r="AJ27">
        <v>6159</v>
      </c>
      <c r="AK27" t="s">
        <v>787</v>
      </c>
      <c r="AL27" t="s">
        <v>323</v>
      </c>
      <c r="AM27">
        <v>0</v>
      </c>
      <c r="AN27">
        <v>0</v>
      </c>
      <c r="AO27">
        <v>0</v>
      </c>
      <c r="AP27">
        <v>0</v>
      </c>
      <c r="AQ27">
        <v>0</v>
      </c>
      <c r="AT27">
        <v>0</v>
      </c>
      <c r="AU27">
        <v>0</v>
      </c>
      <c r="AV27">
        <v>0</v>
      </c>
      <c r="AW27">
        <v>3388312</v>
      </c>
      <c r="AX27">
        <v>3350040</v>
      </c>
      <c r="AY27">
        <v>0</v>
      </c>
      <c r="AZ27">
        <v>193336</v>
      </c>
      <c r="BA27">
        <v>0</v>
      </c>
      <c r="BE27">
        <v>46</v>
      </c>
      <c r="BF27">
        <v>3188989</v>
      </c>
      <c r="BG27">
        <v>0</v>
      </c>
      <c r="BJ27">
        <v>12</v>
      </c>
      <c r="BK27">
        <v>0</v>
      </c>
      <c r="BL27">
        <v>0</v>
      </c>
      <c r="BM27">
        <v>0</v>
      </c>
      <c r="BN27">
        <v>0</v>
      </c>
      <c r="BO27">
        <v>0</v>
      </c>
      <c r="BP27">
        <v>0</v>
      </c>
      <c r="BQ27">
        <v>709</v>
      </c>
      <c r="BS27">
        <v>0</v>
      </c>
      <c r="BT27">
        <v>0</v>
      </c>
      <c r="BU27">
        <v>0</v>
      </c>
      <c r="BV27">
        <v>0</v>
      </c>
      <c r="BW27">
        <v>0</v>
      </c>
      <c r="BY27">
        <v>0</v>
      </c>
      <c r="CA27">
        <v>0</v>
      </c>
      <c r="CB27">
        <v>0</v>
      </c>
      <c r="CC27">
        <v>0</v>
      </c>
      <c r="CD27">
        <v>0</v>
      </c>
      <c r="CE27">
        <v>0</v>
      </c>
      <c r="CF27">
        <v>0</v>
      </c>
      <c r="CG27">
        <v>0</v>
      </c>
      <c r="CH27">
        <v>39127</v>
      </c>
      <c r="CI27">
        <v>0</v>
      </c>
      <c r="CJ27">
        <v>4</v>
      </c>
      <c r="CK27">
        <v>0</v>
      </c>
      <c r="CL27">
        <v>0</v>
      </c>
      <c r="CN27">
        <v>0</v>
      </c>
      <c r="CO27">
        <v>1</v>
      </c>
      <c r="CP27">
        <v>0</v>
      </c>
      <c r="CQ27">
        <v>0</v>
      </c>
      <c r="CR27">
        <v>405.56300000000005</v>
      </c>
      <c r="CS27">
        <v>0</v>
      </c>
      <c r="CT27">
        <v>0</v>
      </c>
      <c r="CU27">
        <v>0</v>
      </c>
      <c r="CV27">
        <v>0</v>
      </c>
      <c r="CW27">
        <v>0</v>
      </c>
      <c r="CX27">
        <v>0</v>
      </c>
      <c r="CY27">
        <v>0</v>
      </c>
      <c r="CZ27">
        <v>0</v>
      </c>
      <c r="DB27">
        <v>2440558</v>
      </c>
      <c r="DC27">
        <v>0</v>
      </c>
      <c r="DD27">
        <v>0</v>
      </c>
      <c r="DE27">
        <v>91458</v>
      </c>
      <c r="DF27">
        <v>91458</v>
      </c>
      <c r="DG27">
        <v>14.85</v>
      </c>
      <c r="DH27">
        <v>0</v>
      </c>
      <c r="DI27">
        <v>0</v>
      </c>
      <c r="DK27">
        <v>2962</v>
      </c>
      <c r="DL27">
        <v>0</v>
      </c>
      <c r="DM27">
        <v>196828</v>
      </c>
      <c r="DN27">
        <v>810</v>
      </c>
      <c r="DO27">
        <v>0</v>
      </c>
      <c r="DP27">
        <v>0</v>
      </c>
      <c r="DQ27">
        <v>0</v>
      </c>
      <c r="DR27">
        <v>0</v>
      </c>
      <c r="DS27">
        <v>0</v>
      </c>
      <c r="DT27">
        <v>0</v>
      </c>
      <c r="DU27">
        <v>0</v>
      </c>
      <c r="DV27">
        <v>0</v>
      </c>
      <c r="DW27">
        <v>0</v>
      </c>
      <c r="DX27">
        <v>0</v>
      </c>
      <c r="DY27">
        <v>0</v>
      </c>
      <c r="DZ27">
        <v>0</v>
      </c>
      <c r="EA27">
        <v>0</v>
      </c>
      <c r="EB27">
        <v>0</v>
      </c>
      <c r="EC27">
        <v>5.1580000000000004</v>
      </c>
      <c r="ED27">
        <v>36532</v>
      </c>
      <c r="EE27">
        <v>0</v>
      </c>
      <c r="EF27">
        <v>0</v>
      </c>
      <c r="EG27">
        <v>0</v>
      </c>
      <c r="EH27">
        <v>151174</v>
      </c>
      <c r="EI27">
        <v>0</v>
      </c>
      <c r="EJ27">
        <v>0</v>
      </c>
      <c r="EK27">
        <v>6.681</v>
      </c>
      <c r="EL27">
        <v>0</v>
      </c>
      <c r="EM27">
        <v>0.24100000000000002</v>
      </c>
      <c r="EN27">
        <v>0.75600000000000001</v>
      </c>
      <c r="EO27">
        <v>0</v>
      </c>
      <c r="EP27">
        <v>0</v>
      </c>
      <c r="EQ27">
        <v>7.6779999999999999</v>
      </c>
      <c r="ER27">
        <v>0</v>
      </c>
      <c r="ES27">
        <v>24.546000000000003</v>
      </c>
      <c r="EV27">
        <v>0</v>
      </c>
      <c r="EW27">
        <v>0</v>
      </c>
      <c r="EX27">
        <v>0</v>
      </c>
      <c r="EZ27">
        <v>2995653</v>
      </c>
      <c r="FA27">
        <v>0</v>
      </c>
      <c r="FB27">
        <v>3188133</v>
      </c>
      <c r="FD27">
        <v>0</v>
      </c>
      <c r="FE27">
        <v>291465</v>
      </c>
      <c r="FF27">
        <v>62922</v>
      </c>
      <c r="FG27">
        <v>5.7111999999999996E-2</v>
      </c>
      <c r="FH27">
        <v>2.4659E-2</v>
      </c>
      <c r="FI27">
        <v>0</v>
      </c>
      <c r="FJ27">
        <v>0</v>
      </c>
      <c r="FK27">
        <v>517.79500000000007</v>
      </c>
      <c r="FL27">
        <v>3581648</v>
      </c>
      <c r="FM27">
        <v>0</v>
      </c>
      <c r="FN27">
        <v>0</v>
      </c>
      <c r="FO27">
        <v>0</v>
      </c>
      <c r="FP27">
        <v>0</v>
      </c>
      <c r="FQ27">
        <v>0</v>
      </c>
      <c r="FR27">
        <v>0</v>
      </c>
      <c r="FS27">
        <v>0</v>
      </c>
      <c r="FT27">
        <v>0</v>
      </c>
      <c r="FU27">
        <v>0</v>
      </c>
      <c r="FV27">
        <v>0</v>
      </c>
      <c r="FW27">
        <v>0</v>
      </c>
      <c r="FX27">
        <v>0</v>
      </c>
      <c r="FY27">
        <v>0</v>
      </c>
      <c r="FZ27">
        <v>0</v>
      </c>
      <c r="GA27">
        <v>0</v>
      </c>
      <c r="GB27">
        <v>0</v>
      </c>
      <c r="GC27">
        <v>0</v>
      </c>
      <c r="GD27">
        <v>0</v>
      </c>
      <c r="GF27">
        <v>0</v>
      </c>
      <c r="GG27">
        <v>0</v>
      </c>
      <c r="GH27">
        <v>0</v>
      </c>
      <c r="GI27">
        <v>0</v>
      </c>
      <c r="GK27">
        <v>4971</v>
      </c>
      <c r="GL27">
        <v>0</v>
      </c>
      <c r="GM27">
        <v>0</v>
      </c>
      <c r="GN27">
        <v>0</v>
      </c>
      <c r="GR27">
        <v>0</v>
      </c>
      <c r="HB27">
        <v>0</v>
      </c>
      <c r="HC27">
        <v>0</v>
      </c>
      <c r="HD27">
        <v>0</v>
      </c>
      <c r="HE27">
        <v>0</v>
      </c>
      <c r="HF27">
        <v>420962</v>
      </c>
      <c r="HG27">
        <v>2566</v>
      </c>
      <c r="HH27">
        <v>19092</v>
      </c>
      <c r="HI27">
        <v>0</v>
      </c>
      <c r="HJ27">
        <v>3942</v>
      </c>
      <c r="HK27">
        <v>0</v>
      </c>
      <c r="HL27">
        <v>0</v>
      </c>
      <c r="HM27">
        <v>0</v>
      </c>
      <c r="HN27">
        <v>0</v>
      </c>
      <c r="HO27">
        <v>0</v>
      </c>
      <c r="HP27">
        <v>0</v>
      </c>
      <c r="HQ27">
        <v>0</v>
      </c>
      <c r="HR27">
        <v>0</v>
      </c>
      <c r="HS27">
        <v>2994797</v>
      </c>
      <c r="HT27">
        <v>0</v>
      </c>
      <c r="HU27">
        <v>39127</v>
      </c>
      <c r="HV27">
        <v>0</v>
      </c>
      <c r="HW27">
        <v>0</v>
      </c>
      <c r="HX27">
        <v>13</v>
      </c>
      <c r="HY27">
        <v>19</v>
      </c>
      <c r="HZ27">
        <v>19</v>
      </c>
      <c r="IA27">
        <v>7</v>
      </c>
      <c r="IB27">
        <v>3</v>
      </c>
      <c r="IC27">
        <v>61</v>
      </c>
      <c r="ID27">
        <v>0</v>
      </c>
      <c r="IE27">
        <v>0</v>
      </c>
      <c r="IF27">
        <v>0</v>
      </c>
      <c r="IG27">
        <v>4.1660000000000004</v>
      </c>
      <c r="IH27">
        <v>31</v>
      </c>
      <c r="II27">
        <v>0</v>
      </c>
      <c r="IJ27">
        <v>20.740000000000002</v>
      </c>
      <c r="IK27">
        <v>0</v>
      </c>
      <c r="IL27">
        <v>0</v>
      </c>
      <c r="IM27">
        <v>0</v>
      </c>
      <c r="IN27">
        <v>0</v>
      </c>
      <c r="IO27">
        <v>0</v>
      </c>
      <c r="IP27">
        <v>0</v>
      </c>
      <c r="IQ27">
        <v>20.740000000000002</v>
      </c>
      <c r="IR27">
        <v>12773</v>
      </c>
      <c r="IS27">
        <v>0</v>
      </c>
      <c r="IT27">
        <v>0</v>
      </c>
      <c r="IU27">
        <v>0</v>
      </c>
      <c r="IV27">
        <v>0</v>
      </c>
      <c r="IW27">
        <v>6159</v>
      </c>
      <c r="IX27">
        <v>0</v>
      </c>
      <c r="IY27">
        <v>0</v>
      </c>
      <c r="IZ27">
        <v>0</v>
      </c>
      <c r="JA27">
        <v>0</v>
      </c>
    </row>
    <row r="28" spans="1:261" hidden="1" x14ac:dyDescent="0.2">
      <c r="A28">
        <v>28349</v>
      </c>
      <c r="B28">
        <v>15838</v>
      </c>
      <c r="C28">
        <v>9</v>
      </c>
      <c r="D28">
        <v>2021</v>
      </c>
      <c r="E28">
        <v>6159</v>
      </c>
      <c r="F28">
        <v>0</v>
      </c>
      <c r="G28">
        <v>337.262</v>
      </c>
      <c r="H28">
        <v>290.71500000000003</v>
      </c>
      <c r="I28">
        <v>290.71500000000003</v>
      </c>
      <c r="J28">
        <v>337.262</v>
      </c>
      <c r="K28">
        <v>0</v>
      </c>
      <c r="L28">
        <v>6159</v>
      </c>
      <c r="M28">
        <v>0</v>
      </c>
      <c r="N28">
        <v>0</v>
      </c>
      <c r="P28">
        <v>337.262</v>
      </c>
      <c r="Q28">
        <v>0</v>
      </c>
      <c r="R28">
        <v>160776</v>
      </c>
      <c r="S28">
        <v>476.71000000000004</v>
      </c>
      <c r="U28">
        <v>0</v>
      </c>
      <c r="V28">
        <v>36.550000000000004</v>
      </c>
      <c r="W28">
        <v>22510</v>
      </c>
      <c r="X28">
        <v>22510</v>
      </c>
      <c r="Z28">
        <v>0</v>
      </c>
      <c r="AC28">
        <v>0</v>
      </c>
      <c r="AD28" t="s">
        <v>318</v>
      </c>
      <c r="AE28">
        <v>0</v>
      </c>
      <c r="AH28">
        <v>0</v>
      </c>
      <c r="AI28">
        <v>0</v>
      </c>
      <c r="AJ28">
        <v>6159</v>
      </c>
      <c r="AK28" t="s">
        <v>787</v>
      </c>
      <c r="AL28" t="s">
        <v>443</v>
      </c>
      <c r="AM28">
        <v>0</v>
      </c>
      <c r="AN28">
        <v>0</v>
      </c>
      <c r="AO28">
        <v>0</v>
      </c>
      <c r="AP28">
        <v>0</v>
      </c>
      <c r="AQ28">
        <v>0</v>
      </c>
      <c r="AT28">
        <v>0</v>
      </c>
      <c r="AU28">
        <v>0</v>
      </c>
      <c r="AV28">
        <v>0</v>
      </c>
      <c r="AW28">
        <v>3477094</v>
      </c>
      <c r="AX28">
        <v>3478173</v>
      </c>
      <c r="AY28">
        <v>0</v>
      </c>
      <c r="AZ28">
        <v>160776</v>
      </c>
      <c r="BA28">
        <v>0</v>
      </c>
      <c r="BE28">
        <v>47</v>
      </c>
      <c r="BF28">
        <v>3256388</v>
      </c>
      <c r="BG28">
        <v>0</v>
      </c>
      <c r="BJ28">
        <v>12</v>
      </c>
      <c r="BK28">
        <v>0</v>
      </c>
      <c r="BL28">
        <v>0</v>
      </c>
      <c r="BM28">
        <v>0</v>
      </c>
      <c r="BN28">
        <v>0</v>
      </c>
      <c r="BO28">
        <v>0</v>
      </c>
      <c r="BP28">
        <v>0</v>
      </c>
      <c r="BQ28">
        <v>725</v>
      </c>
      <c r="BS28">
        <v>0</v>
      </c>
      <c r="BT28">
        <v>0</v>
      </c>
      <c r="BU28">
        <v>0</v>
      </c>
      <c r="BV28">
        <v>0</v>
      </c>
      <c r="BW28">
        <v>0</v>
      </c>
      <c r="BY28">
        <v>0</v>
      </c>
      <c r="CA28">
        <v>0</v>
      </c>
      <c r="CB28">
        <v>0</v>
      </c>
      <c r="CC28">
        <v>0</v>
      </c>
      <c r="CD28">
        <v>0</v>
      </c>
      <c r="CE28">
        <v>0</v>
      </c>
      <c r="CF28">
        <v>0</v>
      </c>
      <c r="CG28">
        <v>0</v>
      </c>
      <c r="CH28">
        <v>0</v>
      </c>
      <c r="CI28">
        <v>0</v>
      </c>
      <c r="CJ28">
        <v>5</v>
      </c>
      <c r="CK28">
        <v>0</v>
      </c>
      <c r="CL28">
        <v>0</v>
      </c>
      <c r="CN28">
        <v>0</v>
      </c>
      <c r="CO28">
        <v>1</v>
      </c>
      <c r="CP28">
        <v>0</v>
      </c>
      <c r="CQ28">
        <v>0</v>
      </c>
      <c r="CR28">
        <v>337.262</v>
      </c>
      <c r="CS28">
        <v>0</v>
      </c>
      <c r="CT28">
        <v>0</v>
      </c>
      <c r="CU28">
        <v>0</v>
      </c>
      <c r="CV28">
        <v>0</v>
      </c>
      <c r="CW28">
        <v>0</v>
      </c>
      <c r="CX28">
        <v>0</v>
      </c>
      <c r="CY28">
        <v>0</v>
      </c>
      <c r="CZ28">
        <v>0</v>
      </c>
      <c r="DB28">
        <v>1783230</v>
      </c>
      <c r="DC28">
        <v>0</v>
      </c>
      <c r="DD28">
        <v>0</v>
      </c>
      <c r="DE28">
        <v>533428</v>
      </c>
      <c r="DF28">
        <v>533428</v>
      </c>
      <c r="DG28">
        <v>86.613</v>
      </c>
      <c r="DH28">
        <v>0</v>
      </c>
      <c r="DI28">
        <v>0</v>
      </c>
      <c r="DK28">
        <v>3226</v>
      </c>
      <c r="DL28">
        <v>0</v>
      </c>
      <c r="DM28">
        <v>245419</v>
      </c>
      <c r="DN28">
        <v>1032</v>
      </c>
      <c r="DO28">
        <v>0</v>
      </c>
      <c r="DP28">
        <v>0</v>
      </c>
      <c r="DQ28">
        <v>0</v>
      </c>
      <c r="DR28">
        <v>0</v>
      </c>
      <c r="DS28">
        <v>0</v>
      </c>
      <c r="DT28">
        <v>0</v>
      </c>
      <c r="DU28">
        <v>0</v>
      </c>
      <c r="DV28">
        <v>0</v>
      </c>
      <c r="DW28">
        <v>0</v>
      </c>
      <c r="DX28">
        <v>0</v>
      </c>
      <c r="DY28">
        <v>0</v>
      </c>
      <c r="DZ28">
        <v>0</v>
      </c>
      <c r="EA28">
        <v>0</v>
      </c>
      <c r="EB28">
        <v>0</v>
      </c>
      <c r="EC28">
        <v>23.197000000000003</v>
      </c>
      <c r="ED28">
        <v>164295</v>
      </c>
      <c r="EE28">
        <v>0</v>
      </c>
      <c r="EF28">
        <v>0</v>
      </c>
      <c r="EG28">
        <v>0</v>
      </c>
      <c r="EH28">
        <v>74934</v>
      </c>
      <c r="EI28">
        <v>0</v>
      </c>
      <c r="EJ28">
        <v>0</v>
      </c>
      <c r="EK28">
        <v>1.222</v>
      </c>
      <c r="EL28">
        <v>0</v>
      </c>
      <c r="EM28">
        <v>2.577</v>
      </c>
      <c r="EN28">
        <v>0.154</v>
      </c>
      <c r="EO28">
        <v>0</v>
      </c>
      <c r="EP28">
        <v>0</v>
      </c>
      <c r="EQ28">
        <v>3.9530000000000003</v>
      </c>
      <c r="ER28">
        <v>0</v>
      </c>
      <c r="ES28">
        <v>12.167</v>
      </c>
      <c r="EV28">
        <v>0</v>
      </c>
      <c r="EW28">
        <v>0</v>
      </c>
      <c r="EX28">
        <v>0</v>
      </c>
      <c r="EZ28">
        <v>3116297</v>
      </c>
      <c r="FA28">
        <v>0</v>
      </c>
      <c r="FB28">
        <v>3275994</v>
      </c>
      <c r="FD28">
        <v>0</v>
      </c>
      <c r="FE28">
        <v>297624</v>
      </c>
      <c r="FF28">
        <v>64252</v>
      </c>
      <c r="FG28">
        <v>5.7111999999999996E-2</v>
      </c>
      <c r="FH28">
        <v>2.4659E-2</v>
      </c>
      <c r="FI28">
        <v>0</v>
      </c>
      <c r="FJ28">
        <v>0</v>
      </c>
      <c r="FK28">
        <v>528.73800000000006</v>
      </c>
      <c r="FL28">
        <v>3637870</v>
      </c>
      <c r="FM28">
        <v>0</v>
      </c>
      <c r="FN28">
        <v>0</v>
      </c>
      <c r="FO28">
        <v>20685</v>
      </c>
      <c r="FP28">
        <v>0</v>
      </c>
      <c r="FQ28">
        <v>20685</v>
      </c>
      <c r="FR28">
        <v>20685</v>
      </c>
      <c r="FS28">
        <v>0</v>
      </c>
      <c r="FT28">
        <v>0</v>
      </c>
      <c r="FU28">
        <v>0</v>
      </c>
      <c r="FV28">
        <v>0</v>
      </c>
      <c r="FW28">
        <v>0</v>
      </c>
      <c r="FX28">
        <v>0</v>
      </c>
      <c r="FY28">
        <v>0</v>
      </c>
      <c r="FZ28">
        <v>0</v>
      </c>
      <c r="GA28">
        <v>0</v>
      </c>
      <c r="GB28">
        <v>354142</v>
      </c>
      <c r="GC28">
        <v>354142</v>
      </c>
      <c r="GD28">
        <v>42.594000000000001</v>
      </c>
      <c r="GF28">
        <v>0</v>
      </c>
      <c r="GG28">
        <v>0</v>
      </c>
      <c r="GH28">
        <v>0</v>
      </c>
      <c r="GI28">
        <v>0</v>
      </c>
      <c r="GK28">
        <v>0</v>
      </c>
      <c r="GL28">
        <v>0</v>
      </c>
      <c r="GM28">
        <v>0</v>
      </c>
      <c r="GN28">
        <v>0</v>
      </c>
      <c r="GR28">
        <v>0</v>
      </c>
      <c r="HB28">
        <v>0</v>
      </c>
      <c r="HC28">
        <v>0</v>
      </c>
      <c r="HD28">
        <v>0</v>
      </c>
      <c r="HE28">
        <v>0</v>
      </c>
      <c r="HF28">
        <v>307576</v>
      </c>
      <c r="HG28">
        <v>5773</v>
      </c>
      <c r="HH28">
        <v>0</v>
      </c>
      <c r="HI28">
        <v>0</v>
      </c>
      <c r="HJ28">
        <v>3278</v>
      </c>
      <c r="HK28">
        <v>0</v>
      </c>
      <c r="HL28">
        <v>0</v>
      </c>
      <c r="HM28">
        <v>0</v>
      </c>
      <c r="HN28">
        <v>0</v>
      </c>
      <c r="HO28">
        <v>0</v>
      </c>
      <c r="HP28">
        <v>0</v>
      </c>
      <c r="HQ28">
        <v>0</v>
      </c>
      <c r="HR28">
        <v>0</v>
      </c>
      <c r="HS28">
        <v>3115218</v>
      </c>
      <c r="HT28">
        <v>0</v>
      </c>
      <c r="HU28">
        <v>0</v>
      </c>
      <c r="HV28">
        <v>0</v>
      </c>
      <c r="HW28">
        <v>0</v>
      </c>
      <c r="HX28">
        <v>13</v>
      </c>
      <c r="HY28">
        <v>35</v>
      </c>
      <c r="HZ28">
        <v>59</v>
      </c>
      <c r="IA28">
        <v>78</v>
      </c>
      <c r="IB28">
        <v>146</v>
      </c>
      <c r="IC28">
        <v>331</v>
      </c>
      <c r="ID28">
        <v>0</v>
      </c>
      <c r="IE28">
        <v>0</v>
      </c>
      <c r="IF28">
        <v>0</v>
      </c>
      <c r="IG28">
        <v>9.3740000000000006</v>
      </c>
      <c r="IH28">
        <v>0</v>
      </c>
      <c r="II28">
        <v>0</v>
      </c>
      <c r="IJ28">
        <v>36.550000000000004</v>
      </c>
      <c r="IK28">
        <v>0</v>
      </c>
      <c r="IL28">
        <v>0</v>
      </c>
      <c r="IM28">
        <v>0</v>
      </c>
      <c r="IN28">
        <v>0</v>
      </c>
      <c r="IO28">
        <v>0</v>
      </c>
      <c r="IP28">
        <v>0</v>
      </c>
      <c r="IQ28">
        <v>36.550000000000004</v>
      </c>
      <c r="IR28">
        <v>22510</v>
      </c>
      <c r="IS28">
        <v>0</v>
      </c>
      <c r="IT28">
        <v>0</v>
      </c>
      <c r="IU28">
        <v>0</v>
      </c>
      <c r="IV28">
        <v>0</v>
      </c>
      <c r="IW28">
        <v>6159</v>
      </c>
      <c r="IX28">
        <v>0</v>
      </c>
      <c r="IY28">
        <v>0</v>
      </c>
      <c r="IZ28">
        <v>0</v>
      </c>
      <c r="JA28">
        <v>0</v>
      </c>
    </row>
    <row r="29" spans="1:261" hidden="1" x14ac:dyDescent="0.2">
      <c r="A29">
        <v>28349</v>
      </c>
      <c r="B29">
        <v>15839</v>
      </c>
      <c r="C29">
        <v>9</v>
      </c>
      <c r="D29">
        <v>2021</v>
      </c>
      <c r="E29">
        <v>6159</v>
      </c>
      <c r="F29">
        <v>0</v>
      </c>
      <c r="G29">
        <v>0</v>
      </c>
      <c r="H29">
        <v>0</v>
      </c>
      <c r="I29">
        <v>0</v>
      </c>
      <c r="J29">
        <v>0</v>
      </c>
      <c r="K29">
        <v>0</v>
      </c>
      <c r="L29">
        <v>6159</v>
      </c>
      <c r="M29">
        <v>0</v>
      </c>
      <c r="N29">
        <v>0</v>
      </c>
      <c r="P29">
        <v>0</v>
      </c>
      <c r="Q29">
        <v>0</v>
      </c>
      <c r="R29">
        <v>0</v>
      </c>
      <c r="S29">
        <v>476.71000000000004</v>
      </c>
      <c r="U29">
        <v>0</v>
      </c>
      <c r="V29">
        <v>0</v>
      </c>
      <c r="W29">
        <v>0</v>
      </c>
      <c r="X29">
        <v>0</v>
      </c>
      <c r="Z29">
        <v>0</v>
      </c>
      <c r="AC29">
        <v>0</v>
      </c>
      <c r="AD29" t="s">
        <v>318</v>
      </c>
      <c r="AE29">
        <v>0</v>
      </c>
      <c r="AH29">
        <v>0</v>
      </c>
      <c r="AI29">
        <v>0</v>
      </c>
      <c r="AJ29">
        <v>6159</v>
      </c>
      <c r="AK29" t="s">
        <v>787</v>
      </c>
      <c r="AL29" t="s">
        <v>501</v>
      </c>
      <c r="AM29">
        <v>0</v>
      </c>
      <c r="AN29">
        <v>0</v>
      </c>
      <c r="AO29">
        <v>0</v>
      </c>
      <c r="AP29">
        <v>0</v>
      </c>
      <c r="AQ29">
        <v>0</v>
      </c>
      <c r="AT29">
        <v>0</v>
      </c>
      <c r="AU29">
        <v>0</v>
      </c>
      <c r="AV29">
        <v>0</v>
      </c>
      <c r="AW29">
        <v>0</v>
      </c>
      <c r="AX29">
        <v>0</v>
      </c>
      <c r="AY29">
        <v>0</v>
      </c>
      <c r="AZ29">
        <v>0</v>
      </c>
      <c r="BA29">
        <v>0</v>
      </c>
      <c r="BE29">
        <v>0</v>
      </c>
      <c r="BF29">
        <v>0</v>
      </c>
      <c r="BG29">
        <v>0</v>
      </c>
      <c r="BJ29">
        <v>12</v>
      </c>
      <c r="BK29">
        <v>0</v>
      </c>
      <c r="BL29">
        <v>0</v>
      </c>
      <c r="BM29">
        <v>0</v>
      </c>
      <c r="BN29">
        <v>0</v>
      </c>
      <c r="BO29">
        <v>0</v>
      </c>
      <c r="BP29">
        <v>0</v>
      </c>
      <c r="BQ29">
        <v>770</v>
      </c>
      <c r="BS29">
        <v>0</v>
      </c>
      <c r="BT29">
        <v>0</v>
      </c>
      <c r="BU29">
        <v>0</v>
      </c>
      <c r="BV29">
        <v>0</v>
      </c>
      <c r="BW29">
        <v>0</v>
      </c>
      <c r="BY29">
        <v>0</v>
      </c>
      <c r="CA29">
        <v>0</v>
      </c>
      <c r="CB29">
        <v>0</v>
      </c>
      <c r="CC29">
        <v>0</v>
      </c>
      <c r="CD29">
        <v>0</v>
      </c>
      <c r="CE29">
        <v>0</v>
      </c>
      <c r="CF29">
        <v>0</v>
      </c>
      <c r="CG29">
        <v>0</v>
      </c>
      <c r="CH29">
        <v>0</v>
      </c>
      <c r="CI29">
        <v>0</v>
      </c>
      <c r="CJ29">
        <v>4</v>
      </c>
      <c r="CK29">
        <v>0</v>
      </c>
      <c r="CL29">
        <v>0</v>
      </c>
      <c r="CN29">
        <v>0</v>
      </c>
      <c r="CO29">
        <v>1</v>
      </c>
      <c r="CP29">
        <v>0</v>
      </c>
      <c r="CQ29">
        <v>0</v>
      </c>
      <c r="CR29">
        <v>0</v>
      </c>
      <c r="CS29">
        <v>0</v>
      </c>
      <c r="CT29">
        <v>0</v>
      </c>
      <c r="CU29">
        <v>0</v>
      </c>
      <c r="CV29">
        <v>0</v>
      </c>
      <c r="CW29">
        <v>0</v>
      </c>
      <c r="CX29">
        <v>0</v>
      </c>
      <c r="CY29">
        <v>0</v>
      </c>
      <c r="CZ29">
        <v>0</v>
      </c>
      <c r="DB29">
        <v>0</v>
      </c>
      <c r="DC29">
        <v>0</v>
      </c>
      <c r="DD29">
        <v>0</v>
      </c>
      <c r="DE29">
        <v>0</v>
      </c>
      <c r="DF29">
        <v>0</v>
      </c>
      <c r="DG29">
        <v>0</v>
      </c>
      <c r="DH29">
        <v>0</v>
      </c>
      <c r="DI29">
        <v>0</v>
      </c>
      <c r="DK29">
        <v>3942</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V29">
        <v>0</v>
      </c>
      <c r="EW29">
        <v>0</v>
      </c>
      <c r="EX29">
        <v>0</v>
      </c>
      <c r="EZ29">
        <v>0</v>
      </c>
      <c r="FA29">
        <v>0</v>
      </c>
      <c r="FB29">
        <v>0</v>
      </c>
      <c r="FD29">
        <v>0</v>
      </c>
      <c r="FE29">
        <v>0</v>
      </c>
      <c r="FF29">
        <v>0</v>
      </c>
      <c r="FG29">
        <v>5.7111999999999996E-2</v>
      </c>
      <c r="FH29">
        <v>2.4659E-2</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F29">
        <v>0</v>
      </c>
      <c r="GG29">
        <v>0</v>
      </c>
      <c r="GH29">
        <v>0</v>
      </c>
      <c r="GI29">
        <v>0</v>
      </c>
      <c r="GK29">
        <v>0</v>
      </c>
      <c r="GL29">
        <v>0</v>
      </c>
      <c r="GM29">
        <v>0</v>
      </c>
      <c r="GN29">
        <v>0</v>
      </c>
      <c r="GR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6159</v>
      </c>
      <c r="IX29">
        <v>0</v>
      </c>
      <c r="IY29">
        <v>0</v>
      </c>
      <c r="IZ29">
        <v>0</v>
      </c>
      <c r="JA29">
        <v>0</v>
      </c>
    </row>
    <row r="30" spans="1:261" hidden="1" x14ac:dyDescent="0.2">
      <c r="A30">
        <v>28349</v>
      </c>
      <c r="B30">
        <v>15840</v>
      </c>
      <c r="C30">
        <v>9</v>
      </c>
      <c r="D30">
        <v>2021</v>
      </c>
      <c r="E30">
        <v>6159</v>
      </c>
      <c r="F30">
        <v>0</v>
      </c>
      <c r="G30">
        <v>0</v>
      </c>
      <c r="H30">
        <v>0</v>
      </c>
      <c r="I30">
        <v>0</v>
      </c>
      <c r="J30">
        <v>0</v>
      </c>
      <c r="K30">
        <v>0</v>
      </c>
      <c r="L30">
        <v>6159</v>
      </c>
      <c r="M30">
        <v>0</v>
      </c>
      <c r="N30">
        <v>0</v>
      </c>
      <c r="P30">
        <v>0</v>
      </c>
      <c r="Q30">
        <v>0</v>
      </c>
      <c r="R30">
        <v>0</v>
      </c>
      <c r="S30">
        <v>476.71000000000004</v>
      </c>
      <c r="U30">
        <v>0</v>
      </c>
      <c r="V30">
        <v>0</v>
      </c>
      <c r="W30">
        <v>0</v>
      </c>
      <c r="X30">
        <v>0</v>
      </c>
      <c r="Z30">
        <v>0</v>
      </c>
      <c r="AC30">
        <v>0</v>
      </c>
      <c r="AD30" t="s">
        <v>318</v>
      </c>
      <c r="AE30">
        <v>0</v>
      </c>
      <c r="AH30">
        <v>0</v>
      </c>
      <c r="AI30">
        <v>0</v>
      </c>
      <c r="AJ30">
        <v>6159</v>
      </c>
      <c r="AK30" t="s">
        <v>787</v>
      </c>
      <c r="AL30" t="s">
        <v>593</v>
      </c>
      <c r="AM30">
        <v>0</v>
      </c>
      <c r="AN30">
        <v>0</v>
      </c>
      <c r="AO30">
        <v>0</v>
      </c>
      <c r="AP30">
        <v>0</v>
      </c>
      <c r="AQ30">
        <v>0</v>
      </c>
      <c r="AT30">
        <v>0</v>
      </c>
      <c r="AU30">
        <v>0</v>
      </c>
      <c r="AV30">
        <v>0</v>
      </c>
      <c r="AW30">
        <v>0</v>
      </c>
      <c r="AX30">
        <v>0</v>
      </c>
      <c r="AY30">
        <v>0</v>
      </c>
      <c r="AZ30">
        <v>0</v>
      </c>
      <c r="BA30">
        <v>0</v>
      </c>
      <c r="BE30">
        <v>0</v>
      </c>
      <c r="BF30">
        <v>0</v>
      </c>
      <c r="BG30">
        <v>0</v>
      </c>
      <c r="BJ30">
        <v>12</v>
      </c>
      <c r="BK30">
        <v>0</v>
      </c>
      <c r="BL30">
        <v>0</v>
      </c>
      <c r="BM30">
        <v>0</v>
      </c>
      <c r="BN30">
        <v>0</v>
      </c>
      <c r="BO30">
        <v>0</v>
      </c>
      <c r="BP30">
        <v>0</v>
      </c>
      <c r="BQ30">
        <v>770</v>
      </c>
      <c r="BS30">
        <v>0</v>
      </c>
      <c r="BT30">
        <v>0</v>
      </c>
      <c r="BU30">
        <v>0</v>
      </c>
      <c r="BV30">
        <v>0</v>
      </c>
      <c r="BW30">
        <v>0</v>
      </c>
      <c r="BY30">
        <v>0</v>
      </c>
      <c r="CA30">
        <v>0</v>
      </c>
      <c r="CB30">
        <v>0</v>
      </c>
      <c r="CC30">
        <v>0</v>
      </c>
      <c r="CD30">
        <v>0</v>
      </c>
      <c r="CE30">
        <v>0</v>
      </c>
      <c r="CF30">
        <v>0</v>
      </c>
      <c r="CG30">
        <v>0</v>
      </c>
      <c r="CH30">
        <v>0</v>
      </c>
      <c r="CI30">
        <v>0</v>
      </c>
      <c r="CJ30">
        <v>4</v>
      </c>
      <c r="CK30">
        <v>0</v>
      </c>
      <c r="CL30">
        <v>0</v>
      </c>
      <c r="CN30">
        <v>0</v>
      </c>
      <c r="CO30">
        <v>1</v>
      </c>
      <c r="CP30">
        <v>0</v>
      </c>
      <c r="CQ30">
        <v>0</v>
      </c>
      <c r="CR30">
        <v>0</v>
      </c>
      <c r="CS30">
        <v>0</v>
      </c>
      <c r="CT30">
        <v>0</v>
      </c>
      <c r="CU30">
        <v>0</v>
      </c>
      <c r="CV30">
        <v>0</v>
      </c>
      <c r="CW30">
        <v>0</v>
      </c>
      <c r="CX30">
        <v>0</v>
      </c>
      <c r="CY30">
        <v>0</v>
      </c>
      <c r="CZ30">
        <v>0</v>
      </c>
      <c r="DB30">
        <v>0</v>
      </c>
      <c r="DC30">
        <v>0</v>
      </c>
      <c r="DD30">
        <v>0</v>
      </c>
      <c r="DE30">
        <v>0</v>
      </c>
      <c r="DF30">
        <v>0</v>
      </c>
      <c r="DG30">
        <v>0</v>
      </c>
      <c r="DH30">
        <v>0</v>
      </c>
      <c r="DI30">
        <v>0</v>
      </c>
      <c r="DK30">
        <v>3942</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V30">
        <v>0</v>
      </c>
      <c r="EW30">
        <v>0</v>
      </c>
      <c r="EX30">
        <v>0</v>
      </c>
      <c r="EZ30">
        <v>0</v>
      </c>
      <c r="FA30">
        <v>0</v>
      </c>
      <c r="FB30">
        <v>0</v>
      </c>
      <c r="FD30">
        <v>0</v>
      </c>
      <c r="FE30">
        <v>0</v>
      </c>
      <c r="FF30">
        <v>0</v>
      </c>
      <c r="FG30">
        <v>5.7111999999999996E-2</v>
      </c>
      <c r="FH30">
        <v>2.4659E-2</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F30">
        <v>0</v>
      </c>
      <c r="GG30">
        <v>0</v>
      </c>
      <c r="GH30">
        <v>0</v>
      </c>
      <c r="GI30">
        <v>0</v>
      </c>
      <c r="GK30">
        <v>0</v>
      </c>
      <c r="GL30">
        <v>0</v>
      </c>
      <c r="GM30">
        <v>0</v>
      </c>
      <c r="GN30">
        <v>0</v>
      </c>
      <c r="GR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6159</v>
      </c>
      <c r="IX30">
        <v>0</v>
      </c>
      <c r="IY30">
        <v>0</v>
      </c>
      <c r="IZ30">
        <v>0</v>
      </c>
      <c r="JA30">
        <v>0</v>
      </c>
    </row>
    <row r="31" spans="1:261" hidden="1" x14ac:dyDescent="0.2">
      <c r="A31">
        <v>28349</v>
      </c>
      <c r="B31">
        <v>15841</v>
      </c>
      <c r="C31">
        <v>9</v>
      </c>
      <c r="D31">
        <v>2021</v>
      </c>
      <c r="E31">
        <v>6159</v>
      </c>
      <c r="F31">
        <v>0</v>
      </c>
      <c r="G31">
        <v>0</v>
      </c>
      <c r="H31">
        <v>0</v>
      </c>
      <c r="I31">
        <v>0</v>
      </c>
      <c r="J31">
        <v>0</v>
      </c>
      <c r="K31">
        <v>0</v>
      </c>
      <c r="L31">
        <v>6159</v>
      </c>
      <c r="M31">
        <v>0</v>
      </c>
      <c r="N31">
        <v>0</v>
      </c>
      <c r="P31">
        <v>0</v>
      </c>
      <c r="Q31">
        <v>0</v>
      </c>
      <c r="R31">
        <v>0</v>
      </c>
      <c r="S31">
        <v>476.71000000000004</v>
      </c>
      <c r="U31">
        <v>0</v>
      </c>
      <c r="V31">
        <v>0</v>
      </c>
      <c r="W31">
        <v>0</v>
      </c>
      <c r="X31">
        <v>0</v>
      </c>
      <c r="Z31">
        <v>0</v>
      </c>
      <c r="AC31">
        <v>0</v>
      </c>
      <c r="AD31" t="s">
        <v>318</v>
      </c>
      <c r="AE31">
        <v>0</v>
      </c>
      <c r="AH31">
        <v>0</v>
      </c>
      <c r="AI31">
        <v>0</v>
      </c>
      <c r="AJ31">
        <v>6159</v>
      </c>
      <c r="AK31" t="s">
        <v>787</v>
      </c>
      <c r="AL31" t="s">
        <v>594</v>
      </c>
      <c r="AM31">
        <v>0</v>
      </c>
      <c r="AN31">
        <v>0</v>
      </c>
      <c r="AO31">
        <v>0</v>
      </c>
      <c r="AP31">
        <v>0</v>
      </c>
      <c r="AQ31">
        <v>0</v>
      </c>
      <c r="AT31">
        <v>0</v>
      </c>
      <c r="AU31">
        <v>0</v>
      </c>
      <c r="AV31">
        <v>0</v>
      </c>
      <c r="AW31">
        <v>0</v>
      </c>
      <c r="AX31">
        <v>0</v>
      </c>
      <c r="AY31">
        <v>0</v>
      </c>
      <c r="AZ31">
        <v>0</v>
      </c>
      <c r="BA31">
        <v>0</v>
      </c>
      <c r="BE31">
        <v>0</v>
      </c>
      <c r="BF31">
        <v>0</v>
      </c>
      <c r="BG31">
        <v>0</v>
      </c>
      <c r="BJ31">
        <v>12</v>
      </c>
      <c r="BK31">
        <v>0</v>
      </c>
      <c r="BL31">
        <v>0</v>
      </c>
      <c r="BM31">
        <v>0</v>
      </c>
      <c r="BN31">
        <v>0</v>
      </c>
      <c r="BO31">
        <v>0</v>
      </c>
      <c r="BP31">
        <v>0</v>
      </c>
      <c r="BQ31">
        <v>770</v>
      </c>
      <c r="BS31">
        <v>0</v>
      </c>
      <c r="BT31">
        <v>0</v>
      </c>
      <c r="BU31">
        <v>0</v>
      </c>
      <c r="BV31">
        <v>0</v>
      </c>
      <c r="BW31">
        <v>0</v>
      </c>
      <c r="BY31">
        <v>0</v>
      </c>
      <c r="CA31">
        <v>0</v>
      </c>
      <c r="CB31">
        <v>0</v>
      </c>
      <c r="CC31">
        <v>0</v>
      </c>
      <c r="CD31">
        <v>0</v>
      </c>
      <c r="CE31">
        <v>0</v>
      </c>
      <c r="CF31">
        <v>0</v>
      </c>
      <c r="CG31">
        <v>0</v>
      </c>
      <c r="CH31">
        <v>0</v>
      </c>
      <c r="CI31">
        <v>0</v>
      </c>
      <c r="CJ31">
        <v>4</v>
      </c>
      <c r="CK31">
        <v>0</v>
      </c>
      <c r="CL31">
        <v>0</v>
      </c>
      <c r="CN31">
        <v>0</v>
      </c>
      <c r="CO31">
        <v>1</v>
      </c>
      <c r="CP31">
        <v>0</v>
      </c>
      <c r="CQ31">
        <v>0</v>
      </c>
      <c r="CR31">
        <v>0</v>
      </c>
      <c r="CS31">
        <v>0</v>
      </c>
      <c r="CT31">
        <v>0</v>
      </c>
      <c r="CU31">
        <v>0</v>
      </c>
      <c r="CV31">
        <v>0</v>
      </c>
      <c r="CW31">
        <v>0</v>
      </c>
      <c r="CX31">
        <v>0</v>
      </c>
      <c r="CY31">
        <v>0</v>
      </c>
      <c r="CZ31">
        <v>0</v>
      </c>
      <c r="DB31">
        <v>0</v>
      </c>
      <c r="DC31">
        <v>0</v>
      </c>
      <c r="DD31">
        <v>0</v>
      </c>
      <c r="DE31">
        <v>0</v>
      </c>
      <c r="DF31">
        <v>0</v>
      </c>
      <c r="DG31">
        <v>0</v>
      </c>
      <c r="DH31">
        <v>0</v>
      </c>
      <c r="DI31">
        <v>0</v>
      </c>
      <c r="DK31">
        <v>3942</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V31">
        <v>0</v>
      </c>
      <c r="EW31">
        <v>0</v>
      </c>
      <c r="EX31">
        <v>0</v>
      </c>
      <c r="EZ31">
        <v>0</v>
      </c>
      <c r="FA31">
        <v>0</v>
      </c>
      <c r="FB31">
        <v>0</v>
      </c>
      <c r="FD31">
        <v>0</v>
      </c>
      <c r="FE31">
        <v>0</v>
      </c>
      <c r="FF31">
        <v>0</v>
      </c>
      <c r="FG31">
        <v>5.7111999999999996E-2</v>
      </c>
      <c r="FH31">
        <v>2.4659E-2</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F31">
        <v>0</v>
      </c>
      <c r="GG31">
        <v>0</v>
      </c>
      <c r="GH31">
        <v>0</v>
      </c>
      <c r="GI31">
        <v>0</v>
      </c>
      <c r="GK31">
        <v>0</v>
      </c>
      <c r="GL31">
        <v>0</v>
      </c>
      <c r="GM31">
        <v>0</v>
      </c>
      <c r="GN31">
        <v>0</v>
      </c>
      <c r="GR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c r="IW31">
        <v>6159</v>
      </c>
      <c r="IX31">
        <v>0</v>
      </c>
      <c r="IY31">
        <v>0</v>
      </c>
      <c r="IZ31">
        <v>0</v>
      </c>
      <c r="JA31">
        <v>0</v>
      </c>
    </row>
    <row r="32" spans="1:261" hidden="1" x14ac:dyDescent="0.2">
      <c r="A32">
        <v>28349</v>
      </c>
      <c r="B32">
        <v>21803</v>
      </c>
      <c r="C32">
        <v>9</v>
      </c>
      <c r="D32">
        <v>2021</v>
      </c>
      <c r="E32">
        <v>6159</v>
      </c>
      <c r="F32">
        <v>0</v>
      </c>
      <c r="G32">
        <v>302.637</v>
      </c>
      <c r="H32">
        <v>294.67200000000003</v>
      </c>
      <c r="I32">
        <v>294.67200000000003</v>
      </c>
      <c r="J32">
        <v>302.637</v>
      </c>
      <c r="K32">
        <v>0</v>
      </c>
      <c r="L32">
        <v>6159</v>
      </c>
      <c r="M32">
        <v>0</v>
      </c>
      <c r="N32">
        <v>0</v>
      </c>
      <c r="P32">
        <v>302.637</v>
      </c>
      <c r="Q32">
        <v>0</v>
      </c>
      <c r="R32">
        <v>144270</v>
      </c>
      <c r="S32">
        <v>476.71000000000004</v>
      </c>
      <c r="U32">
        <v>0</v>
      </c>
      <c r="V32">
        <v>104.58800000000001</v>
      </c>
      <c r="W32">
        <v>64414</v>
      </c>
      <c r="X32">
        <v>64414</v>
      </c>
      <c r="Z32">
        <v>0</v>
      </c>
      <c r="AC32">
        <v>0</v>
      </c>
      <c r="AD32" t="s">
        <v>318</v>
      </c>
      <c r="AE32">
        <v>0</v>
      </c>
      <c r="AH32">
        <v>0</v>
      </c>
      <c r="AI32">
        <v>0</v>
      </c>
      <c r="AJ32">
        <v>6159</v>
      </c>
      <c r="AK32" t="s">
        <v>787</v>
      </c>
      <c r="AL32" t="s">
        <v>42</v>
      </c>
      <c r="AM32">
        <v>0</v>
      </c>
      <c r="AN32">
        <v>0</v>
      </c>
      <c r="AO32">
        <v>0</v>
      </c>
      <c r="AP32">
        <v>0</v>
      </c>
      <c r="AQ32">
        <v>0</v>
      </c>
      <c r="AT32">
        <v>0</v>
      </c>
      <c r="AU32">
        <v>0</v>
      </c>
      <c r="AV32">
        <v>0</v>
      </c>
      <c r="AW32">
        <v>3287565</v>
      </c>
      <c r="AX32">
        <v>3288279</v>
      </c>
      <c r="AY32">
        <v>0</v>
      </c>
      <c r="AZ32">
        <v>144270</v>
      </c>
      <c r="BA32">
        <v>16.5</v>
      </c>
      <c r="BE32">
        <v>45</v>
      </c>
      <c r="BF32">
        <v>3057851</v>
      </c>
      <c r="BG32">
        <v>0</v>
      </c>
      <c r="BJ32">
        <v>12</v>
      </c>
      <c r="BK32">
        <v>0</v>
      </c>
      <c r="BL32">
        <v>0</v>
      </c>
      <c r="BM32">
        <v>0</v>
      </c>
      <c r="BN32">
        <v>0</v>
      </c>
      <c r="BO32">
        <v>0</v>
      </c>
      <c r="BP32">
        <v>0</v>
      </c>
      <c r="BQ32">
        <v>725</v>
      </c>
      <c r="BS32">
        <v>0</v>
      </c>
      <c r="BT32">
        <v>0</v>
      </c>
      <c r="BU32">
        <v>0</v>
      </c>
      <c r="BV32">
        <v>0</v>
      </c>
      <c r="BW32">
        <v>0</v>
      </c>
      <c r="BY32">
        <v>0</v>
      </c>
      <c r="CA32">
        <v>0</v>
      </c>
      <c r="CB32">
        <v>0</v>
      </c>
      <c r="CC32">
        <v>0</v>
      </c>
      <c r="CD32">
        <v>0</v>
      </c>
      <c r="CE32">
        <v>0</v>
      </c>
      <c r="CF32">
        <v>0</v>
      </c>
      <c r="CG32">
        <v>0</v>
      </c>
      <c r="CH32">
        <v>0</v>
      </c>
      <c r="CI32">
        <v>0</v>
      </c>
      <c r="CJ32">
        <v>4</v>
      </c>
      <c r="CK32">
        <v>0</v>
      </c>
      <c r="CL32">
        <v>0</v>
      </c>
      <c r="CN32">
        <v>0</v>
      </c>
      <c r="CO32">
        <v>1</v>
      </c>
      <c r="CP32">
        <v>0</v>
      </c>
      <c r="CQ32">
        <v>1</v>
      </c>
      <c r="CR32">
        <v>302.637</v>
      </c>
      <c r="CS32">
        <v>0</v>
      </c>
      <c r="CT32">
        <v>0</v>
      </c>
      <c r="CU32">
        <v>0</v>
      </c>
      <c r="CV32">
        <v>0</v>
      </c>
      <c r="CW32">
        <v>0</v>
      </c>
      <c r="CX32">
        <v>0</v>
      </c>
      <c r="CY32">
        <v>0</v>
      </c>
      <c r="CZ32">
        <v>0</v>
      </c>
      <c r="DB32">
        <v>1805222</v>
      </c>
      <c r="DC32">
        <v>0</v>
      </c>
      <c r="DD32">
        <v>0</v>
      </c>
      <c r="DE32">
        <v>580004</v>
      </c>
      <c r="DF32">
        <v>580004</v>
      </c>
      <c r="DG32">
        <v>94.175000000000011</v>
      </c>
      <c r="DH32">
        <v>0</v>
      </c>
      <c r="DI32">
        <v>0</v>
      </c>
      <c r="DK32">
        <v>3216</v>
      </c>
      <c r="DL32">
        <v>0</v>
      </c>
      <c r="DM32">
        <v>164041</v>
      </c>
      <c r="DN32">
        <v>669</v>
      </c>
      <c r="DO32">
        <v>0</v>
      </c>
      <c r="DP32">
        <v>0</v>
      </c>
      <c r="DQ32">
        <v>0</v>
      </c>
      <c r="DR32">
        <v>0</v>
      </c>
      <c r="DS32">
        <v>0</v>
      </c>
      <c r="DT32">
        <v>0</v>
      </c>
      <c r="DU32">
        <v>0</v>
      </c>
      <c r="DV32">
        <v>0</v>
      </c>
      <c r="DW32">
        <v>0</v>
      </c>
      <c r="DX32">
        <v>0</v>
      </c>
      <c r="DY32">
        <v>0</v>
      </c>
      <c r="DZ32">
        <v>0</v>
      </c>
      <c r="EA32">
        <v>0</v>
      </c>
      <c r="EB32">
        <v>0</v>
      </c>
      <c r="EC32">
        <v>0</v>
      </c>
      <c r="ED32">
        <v>0</v>
      </c>
      <c r="EE32">
        <v>0</v>
      </c>
      <c r="EF32">
        <v>0</v>
      </c>
      <c r="EG32">
        <v>0</v>
      </c>
      <c r="EH32">
        <v>155109</v>
      </c>
      <c r="EI32">
        <v>0</v>
      </c>
      <c r="EJ32">
        <v>0</v>
      </c>
      <c r="EK32">
        <v>7.32</v>
      </c>
      <c r="EL32">
        <v>0</v>
      </c>
      <c r="EM32">
        <v>0</v>
      </c>
      <c r="EN32">
        <v>0.64500000000000002</v>
      </c>
      <c r="EO32">
        <v>0</v>
      </c>
      <c r="EP32">
        <v>0</v>
      </c>
      <c r="EQ32">
        <v>7.9650000000000007</v>
      </c>
      <c r="ER32">
        <v>0</v>
      </c>
      <c r="ES32">
        <v>25.185000000000002</v>
      </c>
      <c r="EV32">
        <v>0</v>
      </c>
      <c r="EW32">
        <v>0</v>
      </c>
      <c r="EX32">
        <v>0</v>
      </c>
      <c r="EZ32">
        <v>2948465</v>
      </c>
      <c r="FA32">
        <v>0</v>
      </c>
      <c r="FB32">
        <v>3092021</v>
      </c>
      <c r="FD32">
        <v>0</v>
      </c>
      <c r="FE32">
        <v>279479</v>
      </c>
      <c r="FF32">
        <v>60335</v>
      </c>
      <c r="FG32">
        <v>5.7111999999999996E-2</v>
      </c>
      <c r="FH32">
        <v>2.4659E-2</v>
      </c>
      <c r="FI32">
        <v>0</v>
      </c>
      <c r="FJ32">
        <v>0</v>
      </c>
      <c r="FK32">
        <v>496.50200000000001</v>
      </c>
      <c r="FL32">
        <v>3431835</v>
      </c>
      <c r="FM32">
        <v>0</v>
      </c>
      <c r="FN32">
        <v>0</v>
      </c>
      <c r="FO32">
        <v>34884</v>
      </c>
      <c r="FP32">
        <v>0</v>
      </c>
      <c r="FQ32">
        <v>34884</v>
      </c>
      <c r="FR32">
        <v>34884</v>
      </c>
      <c r="FS32">
        <v>0</v>
      </c>
      <c r="FT32">
        <v>0</v>
      </c>
      <c r="FU32">
        <v>0</v>
      </c>
      <c r="FV32">
        <v>0</v>
      </c>
      <c r="FW32">
        <v>0</v>
      </c>
      <c r="FX32">
        <v>0</v>
      </c>
      <c r="FY32">
        <v>0</v>
      </c>
      <c r="FZ32">
        <v>0</v>
      </c>
      <c r="GA32">
        <v>0</v>
      </c>
      <c r="GB32">
        <v>0</v>
      </c>
      <c r="GC32">
        <v>0</v>
      </c>
      <c r="GD32">
        <v>0</v>
      </c>
      <c r="GF32">
        <v>0</v>
      </c>
      <c r="GG32">
        <v>0</v>
      </c>
      <c r="GH32">
        <v>0</v>
      </c>
      <c r="GI32">
        <v>0</v>
      </c>
      <c r="GK32">
        <v>5192</v>
      </c>
      <c r="GL32">
        <v>14077</v>
      </c>
      <c r="GM32">
        <v>0</v>
      </c>
      <c r="GN32">
        <v>49454</v>
      </c>
      <c r="GR32">
        <v>0</v>
      </c>
      <c r="HB32">
        <v>0</v>
      </c>
      <c r="HC32">
        <v>0</v>
      </c>
      <c r="HD32">
        <v>0</v>
      </c>
      <c r="HE32">
        <v>0</v>
      </c>
      <c r="HF32">
        <v>311763</v>
      </c>
      <c r="HG32">
        <v>1925</v>
      </c>
      <c r="HH32">
        <v>126871</v>
      </c>
      <c r="HI32">
        <v>0</v>
      </c>
      <c r="HJ32">
        <v>2942</v>
      </c>
      <c r="HK32">
        <v>0</v>
      </c>
      <c r="HL32">
        <v>0</v>
      </c>
      <c r="HM32">
        <v>0</v>
      </c>
      <c r="HN32">
        <v>0</v>
      </c>
      <c r="HO32">
        <v>0</v>
      </c>
      <c r="HP32">
        <v>0</v>
      </c>
      <c r="HQ32">
        <v>0</v>
      </c>
      <c r="HR32">
        <v>0</v>
      </c>
      <c r="HS32">
        <v>2947751</v>
      </c>
      <c r="HT32">
        <v>0</v>
      </c>
      <c r="HU32">
        <v>0</v>
      </c>
      <c r="HV32">
        <v>0</v>
      </c>
      <c r="HW32">
        <v>0</v>
      </c>
      <c r="HX32">
        <v>34</v>
      </c>
      <c r="HY32">
        <v>22</v>
      </c>
      <c r="HZ32">
        <v>62</v>
      </c>
      <c r="IA32">
        <v>104</v>
      </c>
      <c r="IB32">
        <v>140</v>
      </c>
      <c r="IC32">
        <v>362</v>
      </c>
      <c r="ID32">
        <v>0</v>
      </c>
      <c r="IE32">
        <v>0</v>
      </c>
      <c r="IF32">
        <v>0</v>
      </c>
      <c r="IG32">
        <v>3.125</v>
      </c>
      <c r="IH32">
        <v>206</v>
      </c>
      <c r="II32">
        <v>0</v>
      </c>
      <c r="IJ32">
        <v>104.58800000000001</v>
      </c>
      <c r="IK32">
        <v>0</v>
      </c>
      <c r="IL32">
        <v>0</v>
      </c>
      <c r="IM32">
        <v>0</v>
      </c>
      <c r="IN32">
        <v>0</v>
      </c>
      <c r="IO32">
        <v>0</v>
      </c>
      <c r="IP32">
        <v>0</v>
      </c>
      <c r="IQ32">
        <v>104.58800000000001</v>
      </c>
      <c r="IR32">
        <v>64414</v>
      </c>
      <c r="IS32">
        <v>0</v>
      </c>
      <c r="IT32">
        <v>0</v>
      </c>
      <c r="IU32">
        <v>0</v>
      </c>
      <c r="IV32">
        <v>0</v>
      </c>
      <c r="IW32">
        <v>6159</v>
      </c>
      <c r="IX32">
        <v>0</v>
      </c>
      <c r="IY32">
        <v>0</v>
      </c>
      <c r="IZ32">
        <v>0</v>
      </c>
      <c r="JA32">
        <v>0</v>
      </c>
    </row>
    <row r="33" spans="1:261" hidden="1" x14ac:dyDescent="0.2">
      <c r="A33">
        <v>28349</v>
      </c>
      <c r="B33">
        <v>21805</v>
      </c>
      <c r="C33">
        <v>9</v>
      </c>
      <c r="D33">
        <v>2021</v>
      </c>
      <c r="E33">
        <v>6159</v>
      </c>
      <c r="F33">
        <v>0</v>
      </c>
      <c r="G33">
        <v>718.84199999999998</v>
      </c>
      <c r="H33">
        <v>702.64</v>
      </c>
      <c r="I33">
        <v>702.64</v>
      </c>
      <c r="J33">
        <v>718.84199999999998</v>
      </c>
      <c r="K33">
        <v>0</v>
      </c>
      <c r="L33">
        <v>6159</v>
      </c>
      <c r="M33">
        <v>0</v>
      </c>
      <c r="N33">
        <v>0</v>
      </c>
      <c r="P33">
        <v>718.84199999999998</v>
      </c>
      <c r="Q33">
        <v>0</v>
      </c>
      <c r="R33">
        <v>342679</v>
      </c>
      <c r="S33">
        <v>476.71000000000004</v>
      </c>
      <c r="U33">
        <v>0</v>
      </c>
      <c r="V33">
        <v>92.286000000000001</v>
      </c>
      <c r="W33">
        <v>56837</v>
      </c>
      <c r="X33">
        <v>56837</v>
      </c>
      <c r="Z33">
        <v>0</v>
      </c>
      <c r="AC33">
        <v>0</v>
      </c>
      <c r="AD33" t="s">
        <v>318</v>
      </c>
      <c r="AE33">
        <v>0</v>
      </c>
      <c r="AH33">
        <v>0</v>
      </c>
      <c r="AI33">
        <v>0</v>
      </c>
      <c r="AJ33">
        <v>6159</v>
      </c>
      <c r="AK33" t="s">
        <v>787</v>
      </c>
      <c r="AL33" t="s">
        <v>324</v>
      </c>
      <c r="AM33">
        <v>0</v>
      </c>
      <c r="AN33">
        <v>0</v>
      </c>
      <c r="AO33">
        <v>0</v>
      </c>
      <c r="AP33">
        <v>0</v>
      </c>
      <c r="AQ33">
        <v>0</v>
      </c>
      <c r="AT33">
        <v>0</v>
      </c>
      <c r="AU33">
        <v>0</v>
      </c>
      <c r="AV33">
        <v>0</v>
      </c>
      <c r="AW33">
        <v>7321407</v>
      </c>
      <c r="AX33">
        <v>7287950</v>
      </c>
      <c r="AY33">
        <v>0</v>
      </c>
      <c r="AZ33">
        <v>342679</v>
      </c>
      <c r="BA33">
        <v>0</v>
      </c>
      <c r="BE33">
        <v>99</v>
      </c>
      <c r="BF33">
        <v>6824873</v>
      </c>
      <c r="BG33">
        <v>0</v>
      </c>
      <c r="BJ33">
        <v>12</v>
      </c>
      <c r="BK33">
        <v>0</v>
      </c>
      <c r="BL33">
        <v>0</v>
      </c>
      <c r="BM33">
        <v>0</v>
      </c>
      <c r="BN33">
        <v>0</v>
      </c>
      <c r="BO33">
        <v>0</v>
      </c>
      <c r="BP33">
        <v>0</v>
      </c>
      <c r="BQ33">
        <v>662</v>
      </c>
      <c r="BS33">
        <v>0</v>
      </c>
      <c r="BT33">
        <v>0</v>
      </c>
      <c r="BU33">
        <v>0</v>
      </c>
      <c r="BV33">
        <v>0</v>
      </c>
      <c r="BW33">
        <v>0</v>
      </c>
      <c r="BY33">
        <v>0</v>
      </c>
      <c r="CA33">
        <v>0</v>
      </c>
      <c r="CB33">
        <v>0</v>
      </c>
      <c r="CC33">
        <v>0</v>
      </c>
      <c r="CD33">
        <v>0</v>
      </c>
      <c r="CE33">
        <v>0</v>
      </c>
      <c r="CF33">
        <v>0</v>
      </c>
      <c r="CG33">
        <v>0</v>
      </c>
      <c r="CH33">
        <v>35376</v>
      </c>
      <c r="CI33">
        <v>0</v>
      </c>
      <c r="CJ33">
        <v>4</v>
      </c>
      <c r="CK33">
        <v>0</v>
      </c>
      <c r="CL33">
        <v>0</v>
      </c>
      <c r="CN33">
        <v>0</v>
      </c>
      <c r="CO33">
        <v>1</v>
      </c>
      <c r="CP33">
        <v>0</v>
      </c>
      <c r="CQ33">
        <v>0</v>
      </c>
      <c r="CR33">
        <v>718.84199999999998</v>
      </c>
      <c r="CS33">
        <v>0</v>
      </c>
      <c r="CT33">
        <v>0</v>
      </c>
      <c r="CU33">
        <v>0</v>
      </c>
      <c r="CV33">
        <v>0</v>
      </c>
      <c r="CW33">
        <v>0</v>
      </c>
      <c r="CX33">
        <v>0</v>
      </c>
      <c r="CY33">
        <v>0</v>
      </c>
      <c r="CZ33">
        <v>0</v>
      </c>
      <c r="DB33">
        <v>4306432</v>
      </c>
      <c r="DC33">
        <v>0</v>
      </c>
      <c r="DD33">
        <v>0</v>
      </c>
      <c r="DE33">
        <v>990410</v>
      </c>
      <c r="DF33">
        <v>990410</v>
      </c>
      <c r="DG33">
        <v>160.81300000000002</v>
      </c>
      <c r="DH33">
        <v>0</v>
      </c>
      <c r="DI33">
        <v>0</v>
      </c>
      <c r="DK33">
        <v>2211</v>
      </c>
      <c r="DL33">
        <v>0</v>
      </c>
      <c r="DM33">
        <v>441105</v>
      </c>
      <c r="DN33">
        <v>1820</v>
      </c>
      <c r="DO33">
        <v>0</v>
      </c>
      <c r="DP33">
        <v>0</v>
      </c>
      <c r="DQ33">
        <v>0</v>
      </c>
      <c r="DR33">
        <v>0</v>
      </c>
      <c r="DS33">
        <v>0</v>
      </c>
      <c r="DT33">
        <v>0</v>
      </c>
      <c r="DU33">
        <v>0</v>
      </c>
      <c r="DV33">
        <v>0</v>
      </c>
      <c r="DW33">
        <v>0</v>
      </c>
      <c r="DX33">
        <v>0</v>
      </c>
      <c r="DY33">
        <v>0</v>
      </c>
      <c r="DZ33">
        <v>0</v>
      </c>
      <c r="EA33">
        <v>0</v>
      </c>
      <c r="EB33">
        <v>0</v>
      </c>
      <c r="EC33">
        <v>15.714</v>
      </c>
      <c r="ED33">
        <v>111296</v>
      </c>
      <c r="EE33">
        <v>0</v>
      </c>
      <c r="EF33">
        <v>0</v>
      </c>
      <c r="EG33">
        <v>0</v>
      </c>
      <c r="EH33">
        <v>310649</v>
      </c>
      <c r="EI33">
        <v>0</v>
      </c>
      <c r="EJ33">
        <v>0</v>
      </c>
      <c r="EK33">
        <v>14.492000000000001</v>
      </c>
      <c r="EL33">
        <v>0</v>
      </c>
      <c r="EM33">
        <v>0.79300000000000004</v>
      </c>
      <c r="EN33">
        <v>0.91700000000000004</v>
      </c>
      <c r="EO33">
        <v>0</v>
      </c>
      <c r="EP33">
        <v>0</v>
      </c>
      <c r="EQ33">
        <v>16.202000000000002</v>
      </c>
      <c r="ER33">
        <v>0</v>
      </c>
      <c r="ES33">
        <v>50.44</v>
      </c>
      <c r="EV33">
        <v>0</v>
      </c>
      <c r="EW33">
        <v>0</v>
      </c>
      <c r="EX33">
        <v>0</v>
      </c>
      <c r="EZ33">
        <v>6529514</v>
      </c>
      <c r="FA33">
        <v>0</v>
      </c>
      <c r="FB33">
        <v>6870274</v>
      </c>
      <c r="FD33">
        <v>0</v>
      </c>
      <c r="FE33">
        <v>623774</v>
      </c>
      <c r="FF33">
        <v>134662</v>
      </c>
      <c r="FG33">
        <v>5.7111999999999996E-2</v>
      </c>
      <c r="FH33">
        <v>2.4659E-2</v>
      </c>
      <c r="FI33">
        <v>0</v>
      </c>
      <c r="FJ33">
        <v>0</v>
      </c>
      <c r="FK33">
        <v>1108.152</v>
      </c>
      <c r="FL33">
        <v>7664086</v>
      </c>
      <c r="FM33">
        <v>0</v>
      </c>
      <c r="FN33">
        <v>0</v>
      </c>
      <c r="FO33">
        <v>47320</v>
      </c>
      <c r="FP33">
        <v>0</v>
      </c>
      <c r="FQ33">
        <v>47320</v>
      </c>
      <c r="FR33">
        <v>47320</v>
      </c>
      <c r="FS33">
        <v>0</v>
      </c>
      <c r="FT33">
        <v>0</v>
      </c>
      <c r="FU33">
        <v>0</v>
      </c>
      <c r="FV33">
        <v>0</v>
      </c>
      <c r="FW33">
        <v>0</v>
      </c>
      <c r="FX33">
        <v>0</v>
      </c>
      <c r="FY33">
        <v>0</v>
      </c>
      <c r="FZ33">
        <v>0</v>
      </c>
      <c r="GA33">
        <v>0</v>
      </c>
      <c r="GB33">
        <v>0</v>
      </c>
      <c r="GC33">
        <v>0</v>
      </c>
      <c r="GD33">
        <v>0</v>
      </c>
      <c r="GF33">
        <v>0</v>
      </c>
      <c r="GG33">
        <v>0</v>
      </c>
      <c r="GH33">
        <v>0</v>
      </c>
      <c r="GI33">
        <v>0</v>
      </c>
      <c r="GK33">
        <v>4971</v>
      </c>
      <c r="GL33">
        <v>0</v>
      </c>
      <c r="GM33">
        <v>0</v>
      </c>
      <c r="GN33">
        <v>0</v>
      </c>
      <c r="GR33">
        <v>0</v>
      </c>
      <c r="HB33">
        <v>0</v>
      </c>
      <c r="HC33">
        <v>0</v>
      </c>
      <c r="HD33">
        <v>0</v>
      </c>
      <c r="HE33">
        <v>0</v>
      </c>
      <c r="HF33">
        <v>743393</v>
      </c>
      <c r="HG33">
        <v>3207</v>
      </c>
      <c r="HH33">
        <v>274682</v>
      </c>
      <c r="HI33">
        <v>0</v>
      </c>
      <c r="HJ33">
        <v>6987</v>
      </c>
      <c r="HK33">
        <v>0</v>
      </c>
      <c r="HL33">
        <v>0</v>
      </c>
      <c r="HM33">
        <v>0</v>
      </c>
      <c r="HN33">
        <v>0</v>
      </c>
      <c r="HO33">
        <v>0</v>
      </c>
      <c r="HP33">
        <v>0</v>
      </c>
      <c r="HQ33">
        <v>0</v>
      </c>
      <c r="HR33">
        <v>0</v>
      </c>
      <c r="HS33">
        <v>6527595</v>
      </c>
      <c r="HT33">
        <v>0</v>
      </c>
      <c r="HU33">
        <v>35376</v>
      </c>
      <c r="HV33">
        <v>0</v>
      </c>
      <c r="HW33">
        <v>0</v>
      </c>
      <c r="HX33">
        <v>75</v>
      </c>
      <c r="HY33">
        <v>97</v>
      </c>
      <c r="HZ33">
        <v>95</v>
      </c>
      <c r="IA33">
        <v>82</v>
      </c>
      <c r="IB33">
        <v>275</v>
      </c>
      <c r="IC33">
        <v>624</v>
      </c>
      <c r="ID33">
        <v>0</v>
      </c>
      <c r="IE33">
        <v>0</v>
      </c>
      <c r="IF33">
        <v>0</v>
      </c>
      <c r="IG33">
        <v>5.2080000000000002</v>
      </c>
      <c r="IH33">
        <v>446</v>
      </c>
      <c r="II33">
        <v>0</v>
      </c>
      <c r="IJ33">
        <v>92.286000000000001</v>
      </c>
      <c r="IK33">
        <v>0</v>
      </c>
      <c r="IL33">
        <v>0</v>
      </c>
      <c r="IM33">
        <v>0</v>
      </c>
      <c r="IN33">
        <v>0</v>
      </c>
      <c r="IO33">
        <v>0</v>
      </c>
      <c r="IP33">
        <v>0</v>
      </c>
      <c r="IQ33">
        <v>92.286000000000001</v>
      </c>
      <c r="IR33">
        <v>56837</v>
      </c>
      <c r="IS33">
        <v>0</v>
      </c>
      <c r="IT33">
        <v>0</v>
      </c>
      <c r="IU33">
        <v>0</v>
      </c>
      <c r="IV33">
        <v>0</v>
      </c>
      <c r="IW33">
        <v>6159</v>
      </c>
      <c r="IX33">
        <v>0</v>
      </c>
      <c r="IY33">
        <v>0</v>
      </c>
      <c r="IZ33">
        <v>0</v>
      </c>
      <c r="JA33">
        <v>0</v>
      </c>
    </row>
    <row r="34" spans="1:261" hidden="1" x14ac:dyDescent="0.2">
      <c r="A34">
        <v>28349</v>
      </c>
      <c r="B34">
        <v>43801</v>
      </c>
      <c r="C34">
        <v>9</v>
      </c>
      <c r="D34">
        <v>2021</v>
      </c>
      <c r="E34">
        <v>6159</v>
      </c>
      <c r="F34">
        <v>0</v>
      </c>
      <c r="G34">
        <v>1346.615</v>
      </c>
      <c r="H34">
        <v>1339.7810000000002</v>
      </c>
      <c r="I34">
        <v>1339.7810000000002</v>
      </c>
      <c r="J34">
        <v>1346.615</v>
      </c>
      <c r="K34">
        <v>0</v>
      </c>
      <c r="L34">
        <v>6159</v>
      </c>
      <c r="M34">
        <v>0</v>
      </c>
      <c r="N34">
        <v>0</v>
      </c>
      <c r="P34">
        <v>1346.615</v>
      </c>
      <c r="Q34">
        <v>0</v>
      </c>
      <c r="R34">
        <v>641945</v>
      </c>
      <c r="S34">
        <v>476.71000000000004</v>
      </c>
      <c r="U34">
        <v>0</v>
      </c>
      <c r="V34">
        <v>126.06500000000001</v>
      </c>
      <c r="W34">
        <v>77641</v>
      </c>
      <c r="X34">
        <v>77641</v>
      </c>
      <c r="Z34">
        <v>0</v>
      </c>
      <c r="AC34">
        <v>0</v>
      </c>
      <c r="AD34" t="s">
        <v>318</v>
      </c>
      <c r="AE34">
        <v>0</v>
      </c>
      <c r="AH34">
        <v>0</v>
      </c>
      <c r="AI34">
        <v>0</v>
      </c>
      <c r="AJ34">
        <v>6159</v>
      </c>
      <c r="AK34" t="s">
        <v>787</v>
      </c>
      <c r="AL34" t="s">
        <v>325</v>
      </c>
      <c r="AM34">
        <v>0</v>
      </c>
      <c r="AN34">
        <v>0</v>
      </c>
      <c r="AO34">
        <v>0</v>
      </c>
      <c r="AP34">
        <v>0</v>
      </c>
      <c r="AQ34">
        <v>0</v>
      </c>
      <c r="AT34">
        <v>0</v>
      </c>
      <c r="AU34">
        <v>0</v>
      </c>
      <c r="AV34">
        <v>0</v>
      </c>
      <c r="AW34">
        <v>11125208</v>
      </c>
      <c r="AX34">
        <v>10990003</v>
      </c>
      <c r="AY34">
        <v>0</v>
      </c>
      <c r="AZ34">
        <v>641945</v>
      </c>
      <c r="BA34">
        <v>0</v>
      </c>
      <c r="BE34">
        <v>151</v>
      </c>
      <c r="BF34">
        <v>10465867</v>
      </c>
      <c r="BG34">
        <v>0</v>
      </c>
      <c r="BJ34">
        <v>12</v>
      </c>
      <c r="BK34">
        <v>0</v>
      </c>
      <c r="BL34">
        <v>0</v>
      </c>
      <c r="BM34">
        <v>0</v>
      </c>
      <c r="BN34">
        <v>0</v>
      </c>
      <c r="BO34">
        <v>0</v>
      </c>
      <c r="BP34">
        <v>0</v>
      </c>
      <c r="BQ34">
        <v>564</v>
      </c>
      <c r="BS34">
        <v>0</v>
      </c>
      <c r="BT34">
        <v>0</v>
      </c>
      <c r="BU34">
        <v>0</v>
      </c>
      <c r="BV34">
        <v>0</v>
      </c>
      <c r="BW34">
        <v>0</v>
      </c>
      <c r="BY34">
        <v>0</v>
      </c>
      <c r="CA34">
        <v>0</v>
      </c>
      <c r="CB34">
        <v>0</v>
      </c>
      <c r="CC34">
        <v>0</v>
      </c>
      <c r="CD34">
        <v>0</v>
      </c>
      <c r="CE34">
        <v>0</v>
      </c>
      <c r="CF34">
        <v>0</v>
      </c>
      <c r="CG34">
        <v>0</v>
      </c>
      <c r="CH34">
        <v>137005</v>
      </c>
      <c r="CI34">
        <v>0</v>
      </c>
      <c r="CJ34">
        <v>4</v>
      </c>
      <c r="CK34">
        <v>0</v>
      </c>
      <c r="CL34">
        <v>0</v>
      </c>
      <c r="CN34">
        <v>0</v>
      </c>
      <c r="CO34">
        <v>1</v>
      </c>
      <c r="CP34">
        <v>0</v>
      </c>
      <c r="CQ34">
        <v>0</v>
      </c>
      <c r="CR34">
        <v>1346.615</v>
      </c>
      <c r="CS34">
        <v>0</v>
      </c>
      <c r="CT34">
        <v>0</v>
      </c>
      <c r="CU34">
        <v>0</v>
      </c>
      <c r="CV34">
        <v>0</v>
      </c>
      <c r="CW34">
        <v>0</v>
      </c>
      <c r="CX34">
        <v>0</v>
      </c>
      <c r="CY34">
        <v>0</v>
      </c>
      <c r="CZ34">
        <v>0</v>
      </c>
      <c r="DB34">
        <v>8238834</v>
      </c>
      <c r="DC34">
        <v>0</v>
      </c>
      <c r="DD34">
        <v>0</v>
      </c>
      <c r="DE34">
        <v>170598</v>
      </c>
      <c r="DF34">
        <v>170598</v>
      </c>
      <c r="DG34">
        <v>27.7</v>
      </c>
      <c r="DH34">
        <v>0</v>
      </c>
      <c r="DI34">
        <v>0</v>
      </c>
      <c r="DK34">
        <v>641</v>
      </c>
      <c r="DL34">
        <v>0</v>
      </c>
      <c r="DM34">
        <v>393270</v>
      </c>
      <c r="DN34">
        <v>1649</v>
      </c>
      <c r="DO34">
        <v>0</v>
      </c>
      <c r="DP34">
        <v>0</v>
      </c>
      <c r="DQ34">
        <v>0</v>
      </c>
      <c r="DR34">
        <v>0</v>
      </c>
      <c r="DS34">
        <v>0</v>
      </c>
      <c r="DT34">
        <v>0</v>
      </c>
      <c r="DU34">
        <v>0</v>
      </c>
      <c r="DV34">
        <v>0</v>
      </c>
      <c r="DW34">
        <v>0</v>
      </c>
      <c r="DX34">
        <v>0</v>
      </c>
      <c r="DY34">
        <v>0</v>
      </c>
      <c r="DZ34">
        <v>0</v>
      </c>
      <c r="EA34">
        <v>0</v>
      </c>
      <c r="EB34">
        <v>0</v>
      </c>
      <c r="EC34">
        <v>33.852000000000004</v>
      </c>
      <c r="ED34">
        <v>239760</v>
      </c>
      <c r="EE34">
        <v>0</v>
      </c>
      <c r="EF34">
        <v>0</v>
      </c>
      <c r="EG34">
        <v>0</v>
      </c>
      <c r="EH34">
        <v>142564</v>
      </c>
      <c r="EI34">
        <v>0</v>
      </c>
      <c r="EJ34">
        <v>0</v>
      </c>
      <c r="EK34">
        <v>5.431</v>
      </c>
      <c r="EL34">
        <v>0</v>
      </c>
      <c r="EM34">
        <v>0.08</v>
      </c>
      <c r="EN34">
        <v>1.323</v>
      </c>
      <c r="EO34">
        <v>0</v>
      </c>
      <c r="EP34">
        <v>0</v>
      </c>
      <c r="EQ34">
        <v>6.8340000000000005</v>
      </c>
      <c r="ER34">
        <v>0</v>
      </c>
      <c r="ES34">
        <v>23.148</v>
      </c>
      <c r="EV34">
        <v>0</v>
      </c>
      <c r="EW34">
        <v>0</v>
      </c>
      <c r="EX34">
        <v>0</v>
      </c>
      <c r="EZ34">
        <v>9826950</v>
      </c>
      <c r="FA34">
        <v>0</v>
      </c>
      <c r="FB34">
        <v>10467095</v>
      </c>
      <c r="FD34">
        <v>0</v>
      </c>
      <c r="FE34">
        <v>956550</v>
      </c>
      <c r="FF34">
        <v>206503</v>
      </c>
      <c r="FG34">
        <v>5.7111999999999996E-2</v>
      </c>
      <c r="FH34">
        <v>2.4659E-2</v>
      </c>
      <c r="FI34">
        <v>0</v>
      </c>
      <c r="FJ34">
        <v>0</v>
      </c>
      <c r="FK34">
        <v>1699.3380000000002</v>
      </c>
      <c r="FL34">
        <v>11767153</v>
      </c>
      <c r="FM34">
        <v>0</v>
      </c>
      <c r="FN34">
        <v>0</v>
      </c>
      <c r="FO34">
        <v>0</v>
      </c>
      <c r="FP34">
        <v>0</v>
      </c>
      <c r="FQ34">
        <v>0</v>
      </c>
      <c r="FR34">
        <v>0</v>
      </c>
      <c r="FS34">
        <v>0</v>
      </c>
      <c r="FT34">
        <v>0</v>
      </c>
      <c r="FU34">
        <v>0</v>
      </c>
      <c r="FV34">
        <v>0</v>
      </c>
      <c r="FW34">
        <v>0</v>
      </c>
      <c r="FX34">
        <v>0</v>
      </c>
      <c r="FY34">
        <v>0</v>
      </c>
      <c r="FZ34">
        <v>0</v>
      </c>
      <c r="GA34">
        <v>0</v>
      </c>
      <c r="GB34">
        <v>0</v>
      </c>
      <c r="GC34">
        <v>0</v>
      </c>
      <c r="GD34">
        <v>0</v>
      </c>
      <c r="GF34">
        <v>0</v>
      </c>
      <c r="GG34">
        <v>0</v>
      </c>
      <c r="GH34">
        <v>0</v>
      </c>
      <c r="GI34">
        <v>0</v>
      </c>
      <c r="GK34">
        <v>4971</v>
      </c>
      <c r="GL34">
        <v>0</v>
      </c>
      <c r="GM34">
        <v>0</v>
      </c>
      <c r="GN34">
        <v>0</v>
      </c>
      <c r="GR34">
        <v>0</v>
      </c>
      <c r="HB34">
        <v>0</v>
      </c>
      <c r="HC34">
        <v>0</v>
      </c>
      <c r="HD34">
        <v>0</v>
      </c>
      <c r="HE34">
        <v>0</v>
      </c>
      <c r="HF34">
        <v>1417488</v>
      </c>
      <c r="HG34">
        <v>17320</v>
      </c>
      <c r="HH34">
        <v>68978</v>
      </c>
      <c r="HI34">
        <v>0</v>
      </c>
      <c r="HJ34">
        <v>13089</v>
      </c>
      <c r="HK34">
        <v>3028</v>
      </c>
      <c r="HL34">
        <v>0</v>
      </c>
      <c r="HM34">
        <v>67000</v>
      </c>
      <c r="HN34">
        <v>0</v>
      </c>
      <c r="HO34">
        <v>0</v>
      </c>
      <c r="HP34">
        <v>0</v>
      </c>
      <c r="HQ34">
        <v>0</v>
      </c>
      <c r="HR34">
        <v>0</v>
      </c>
      <c r="HS34">
        <v>9825150</v>
      </c>
      <c r="HT34">
        <v>0</v>
      </c>
      <c r="HU34">
        <v>137005</v>
      </c>
      <c r="HV34">
        <v>0</v>
      </c>
      <c r="HW34">
        <v>0</v>
      </c>
      <c r="HX34">
        <v>75</v>
      </c>
      <c r="HY34">
        <v>25</v>
      </c>
      <c r="HZ34">
        <v>9</v>
      </c>
      <c r="IA34">
        <v>9</v>
      </c>
      <c r="IB34">
        <v>1</v>
      </c>
      <c r="IC34">
        <v>119</v>
      </c>
      <c r="ID34">
        <v>0</v>
      </c>
      <c r="IE34">
        <v>0</v>
      </c>
      <c r="IF34">
        <v>0</v>
      </c>
      <c r="IG34">
        <v>28.123000000000001</v>
      </c>
      <c r="IH34">
        <v>112</v>
      </c>
      <c r="II34">
        <v>0</v>
      </c>
      <c r="IJ34">
        <v>126.06500000000001</v>
      </c>
      <c r="IK34">
        <v>0</v>
      </c>
      <c r="IL34">
        <v>0</v>
      </c>
      <c r="IM34">
        <v>0</v>
      </c>
      <c r="IN34">
        <v>0</v>
      </c>
      <c r="IO34">
        <v>0</v>
      </c>
      <c r="IP34">
        <v>0</v>
      </c>
      <c r="IQ34">
        <v>126.06500000000001</v>
      </c>
      <c r="IR34">
        <v>77641</v>
      </c>
      <c r="IS34">
        <v>0</v>
      </c>
      <c r="IT34">
        <v>0</v>
      </c>
      <c r="IU34">
        <v>0</v>
      </c>
      <c r="IV34">
        <v>0</v>
      </c>
      <c r="IW34">
        <v>6159</v>
      </c>
      <c r="IX34">
        <v>0</v>
      </c>
      <c r="IY34">
        <v>0</v>
      </c>
      <c r="IZ34">
        <v>0</v>
      </c>
      <c r="JA34">
        <v>0</v>
      </c>
    </row>
    <row r="35" spans="1:261" hidden="1" x14ac:dyDescent="0.2">
      <c r="A35">
        <v>28349</v>
      </c>
      <c r="B35">
        <v>43802</v>
      </c>
      <c r="C35">
        <v>9</v>
      </c>
      <c r="D35">
        <v>2021</v>
      </c>
      <c r="E35">
        <v>6159</v>
      </c>
      <c r="F35">
        <v>0</v>
      </c>
      <c r="G35">
        <v>184.29</v>
      </c>
      <c r="H35">
        <v>179.80500000000001</v>
      </c>
      <c r="I35">
        <v>179.80500000000001</v>
      </c>
      <c r="J35">
        <v>184.29</v>
      </c>
      <c r="K35">
        <v>0</v>
      </c>
      <c r="L35">
        <v>6159</v>
      </c>
      <c r="M35">
        <v>0</v>
      </c>
      <c r="N35">
        <v>0</v>
      </c>
      <c r="P35">
        <v>184.29</v>
      </c>
      <c r="Q35">
        <v>0</v>
      </c>
      <c r="R35">
        <v>87853</v>
      </c>
      <c r="S35">
        <v>476.71000000000004</v>
      </c>
      <c r="U35">
        <v>0</v>
      </c>
      <c r="V35">
        <v>22.305</v>
      </c>
      <c r="W35">
        <v>13737</v>
      </c>
      <c r="X35">
        <v>13737</v>
      </c>
      <c r="Z35">
        <v>0</v>
      </c>
      <c r="AC35">
        <v>0</v>
      </c>
      <c r="AD35" t="s">
        <v>318</v>
      </c>
      <c r="AE35">
        <v>0</v>
      </c>
      <c r="AH35">
        <v>0</v>
      </c>
      <c r="AI35">
        <v>0</v>
      </c>
      <c r="AJ35">
        <v>6159</v>
      </c>
      <c r="AK35" t="s">
        <v>787</v>
      </c>
      <c r="AL35" t="s">
        <v>479</v>
      </c>
      <c r="AM35">
        <v>0</v>
      </c>
      <c r="AN35">
        <v>0</v>
      </c>
      <c r="AO35">
        <v>0</v>
      </c>
      <c r="AP35">
        <v>0</v>
      </c>
      <c r="AQ35">
        <v>0</v>
      </c>
      <c r="AT35">
        <v>0</v>
      </c>
      <c r="AU35">
        <v>0</v>
      </c>
      <c r="AV35">
        <v>0</v>
      </c>
      <c r="AW35">
        <v>1497033</v>
      </c>
      <c r="AX35">
        <v>1494202</v>
      </c>
      <c r="AY35">
        <v>0</v>
      </c>
      <c r="AZ35">
        <v>87853</v>
      </c>
      <c r="BA35">
        <v>0</v>
      </c>
      <c r="BE35">
        <v>21</v>
      </c>
      <c r="BF35">
        <v>1423827</v>
      </c>
      <c r="BG35">
        <v>0</v>
      </c>
      <c r="BJ35">
        <v>12</v>
      </c>
      <c r="BK35">
        <v>0</v>
      </c>
      <c r="BL35">
        <v>0</v>
      </c>
      <c r="BM35">
        <v>0</v>
      </c>
      <c r="BN35">
        <v>0</v>
      </c>
      <c r="BO35">
        <v>0</v>
      </c>
      <c r="BP35">
        <v>0</v>
      </c>
      <c r="BQ35">
        <v>742</v>
      </c>
      <c r="BS35">
        <v>0</v>
      </c>
      <c r="BT35">
        <v>0</v>
      </c>
      <c r="BU35">
        <v>0</v>
      </c>
      <c r="BV35">
        <v>0</v>
      </c>
      <c r="BW35">
        <v>0</v>
      </c>
      <c r="BY35">
        <v>0</v>
      </c>
      <c r="CA35">
        <v>0</v>
      </c>
      <c r="CB35">
        <v>0</v>
      </c>
      <c r="CC35">
        <v>0</v>
      </c>
      <c r="CD35">
        <v>0</v>
      </c>
      <c r="CE35">
        <v>0</v>
      </c>
      <c r="CF35">
        <v>0</v>
      </c>
      <c r="CG35">
        <v>0</v>
      </c>
      <c r="CH35">
        <v>3236</v>
      </c>
      <c r="CI35">
        <v>0</v>
      </c>
      <c r="CJ35">
        <v>4</v>
      </c>
      <c r="CK35">
        <v>0</v>
      </c>
      <c r="CL35">
        <v>0</v>
      </c>
      <c r="CN35">
        <v>0</v>
      </c>
      <c r="CO35">
        <v>1</v>
      </c>
      <c r="CP35">
        <v>0</v>
      </c>
      <c r="CQ35">
        <v>0</v>
      </c>
      <c r="CR35">
        <v>184.29</v>
      </c>
      <c r="CS35">
        <v>0</v>
      </c>
      <c r="CT35">
        <v>0</v>
      </c>
      <c r="CU35">
        <v>0</v>
      </c>
      <c r="CV35">
        <v>0</v>
      </c>
      <c r="CW35">
        <v>0</v>
      </c>
      <c r="CX35">
        <v>0</v>
      </c>
      <c r="CY35">
        <v>0</v>
      </c>
      <c r="CZ35">
        <v>0</v>
      </c>
      <c r="DB35">
        <v>1101923</v>
      </c>
      <c r="DC35">
        <v>0</v>
      </c>
      <c r="DD35">
        <v>0</v>
      </c>
      <c r="DE35">
        <v>8468</v>
      </c>
      <c r="DF35">
        <v>8468</v>
      </c>
      <c r="DG35">
        <v>1.375</v>
      </c>
      <c r="DH35">
        <v>0</v>
      </c>
      <c r="DI35">
        <v>0</v>
      </c>
      <c r="DK35">
        <v>3499</v>
      </c>
      <c r="DL35">
        <v>0</v>
      </c>
      <c r="DM35">
        <v>94329</v>
      </c>
      <c r="DN35">
        <v>385</v>
      </c>
      <c r="DO35">
        <v>0</v>
      </c>
      <c r="DP35">
        <v>0</v>
      </c>
      <c r="DQ35">
        <v>0</v>
      </c>
      <c r="DR35">
        <v>0</v>
      </c>
      <c r="DS35">
        <v>0</v>
      </c>
      <c r="DT35">
        <v>0</v>
      </c>
      <c r="DU35">
        <v>0</v>
      </c>
      <c r="DV35">
        <v>0</v>
      </c>
      <c r="DW35">
        <v>0</v>
      </c>
      <c r="DX35">
        <v>0</v>
      </c>
      <c r="DY35">
        <v>0</v>
      </c>
      <c r="DZ35">
        <v>0</v>
      </c>
      <c r="EA35">
        <v>0</v>
      </c>
      <c r="EB35">
        <v>0</v>
      </c>
      <c r="EC35">
        <v>0.20300000000000001</v>
      </c>
      <c r="ED35">
        <v>1438</v>
      </c>
      <c r="EE35">
        <v>0</v>
      </c>
      <c r="EF35">
        <v>0</v>
      </c>
      <c r="EG35">
        <v>0</v>
      </c>
      <c r="EH35">
        <v>87818</v>
      </c>
      <c r="EI35">
        <v>0</v>
      </c>
      <c r="EJ35">
        <v>0</v>
      </c>
      <c r="EK35">
        <v>3.1360000000000001</v>
      </c>
      <c r="EL35">
        <v>0</v>
      </c>
      <c r="EM35">
        <v>0.94700000000000006</v>
      </c>
      <c r="EN35">
        <v>0.40200000000000002</v>
      </c>
      <c r="EO35">
        <v>0</v>
      </c>
      <c r="EP35">
        <v>0</v>
      </c>
      <c r="EQ35">
        <v>4.4850000000000003</v>
      </c>
      <c r="ER35">
        <v>0</v>
      </c>
      <c r="ES35">
        <v>14.259</v>
      </c>
      <c r="EV35">
        <v>0</v>
      </c>
      <c r="EW35">
        <v>0</v>
      </c>
      <c r="EX35">
        <v>0</v>
      </c>
      <c r="EZ35">
        <v>1335974</v>
      </c>
      <c r="FA35">
        <v>0</v>
      </c>
      <c r="FB35">
        <v>1423421</v>
      </c>
      <c r="FD35">
        <v>0</v>
      </c>
      <c r="FE35">
        <v>130134</v>
      </c>
      <c r="FF35">
        <v>28094</v>
      </c>
      <c r="FG35">
        <v>5.7111999999999996E-2</v>
      </c>
      <c r="FH35">
        <v>2.4659E-2</v>
      </c>
      <c r="FI35">
        <v>0</v>
      </c>
      <c r="FJ35">
        <v>0</v>
      </c>
      <c r="FK35">
        <v>231.18600000000001</v>
      </c>
      <c r="FL35">
        <v>1584886</v>
      </c>
      <c r="FM35">
        <v>0</v>
      </c>
      <c r="FN35">
        <v>0</v>
      </c>
      <c r="FO35">
        <v>0</v>
      </c>
      <c r="FP35">
        <v>0</v>
      </c>
      <c r="FQ35">
        <v>0</v>
      </c>
      <c r="FR35">
        <v>0</v>
      </c>
      <c r="FS35">
        <v>0</v>
      </c>
      <c r="FT35">
        <v>0</v>
      </c>
      <c r="FU35">
        <v>0</v>
      </c>
      <c r="FV35">
        <v>0</v>
      </c>
      <c r="FW35">
        <v>0</v>
      </c>
      <c r="FX35">
        <v>0</v>
      </c>
      <c r="FY35">
        <v>0</v>
      </c>
      <c r="FZ35">
        <v>0</v>
      </c>
      <c r="GA35">
        <v>0</v>
      </c>
      <c r="GB35">
        <v>0</v>
      </c>
      <c r="GC35">
        <v>0</v>
      </c>
      <c r="GD35">
        <v>0</v>
      </c>
      <c r="GF35">
        <v>0</v>
      </c>
      <c r="GG35">
        <v>0</v>
      </c>
      <c r="GH35">
        <v>0</v>
      </c>
      <c r="GI35">
        <v>0</v>
      </c>
      <c r="GK35">
        <v>0</v>
      </c>
      <c r="GL35">
        <v>0</v>
      </c>
      <c r="GM35">
        <v>0</v>
      </c>
      <c r="GN35">
        <v>0</v>
      </c>
      <c r="GR35">
        <v>0</v>
      </c>
      <c r="HB35">
        <v>0</v>
      </c>
      <c r="HC35">
        <v>0</v>
      </c>
      <c r="HD35">
        <v>0</v>
      </c>
      <c r="HE35">
        <v>0</v>
      </c>
      <c r="HF35">
        <v>190234</v>
      </c>
      <c r="HG35">
        <v>642</v>
      </c>
      <c r="HH35">
        <v>12318</v>
      </c>
      <c r="HI35">
        <v>0</v>
      </c>
      <c r="HJ35">
        <v>1791</v>
      </c>
      <c r="HK35">
        <v>0</v>
      </c>
      <c r="HL35">
        <v>0</v>
      </c>
      <c r="HM35">
        <v>0</v>
      </c>
      <c r="HN35">
        <v>0</v>
      </c>
      <c r="HO35">
        <v>0</v>
      </c>
      <c r="HP35">
        <v>0</v>
      </c>
      <c r="HQ35">
        <v>0</v>
      </c>
      <c r="HR35">
        <v>0</v>
      </c>
      <c r="HS35">
        <v>1335568</v>
      </c>
      <c r="HT35">
        <v>0</v>
      </c>
      <c r="HU35">
        <v>3236</v>
      </c>
      <c r="HV35">
        <v>0</v>
      </c>
      <c r="HW35">
        <v>0</v>
      </c>
      <c r="HX35">
        <v>4</v>
      </c>
      <c r="HY35">
        <v>2</v>
      </c>
      <c r="HZ35">
        <v>0</v>
      </c>
      <c r="IA35">
        <v>0</v>
      </c>
      <c r="IB35">
        <v>0</v>
      </c>
      <c r="IC35">
        <v>6</v>
      </c>
      <c r="ID35">
        <v>0</v>
      </c>
      <c r="IE35">
        <v>0</v>
      </c>
      <c r="IF35">
        <v>0</v>
      </c>
      <c r="IG35">
        <v>1.042</v>
      </c>
      <c r="IH35">
        <v>20</v>
      </c>
      <c r="II35">
        <v>0</v>
      </c>
      <c r="IJ35">
        <v>22.305</v>
      </c>
      <c r="IK35">
        <v>0</v>
      </c>
      <c r="IL35">
        <v>0</v>
      </c>
      <c r="IM35">
        <v>0</v>
      </c>
      <c r="IN35">
        <v>0</v>
      </c>
      <c r="IO35">
        <v>0</v>
      </c>
      <c r="IP35">
        <v>0</v>
      </c>
      <c r="IQ35">
        <v>22.305</v>
      </c>
      <c r="IR35">
        <v>13737</v>
      </c>
      <c r="IS35">
        <v>0</v>
      </c>
      <c r="IT35">
        <v>0</v>
      </c>
      <c r="IU35">
        <v>0</v>
      </c>
      <c r="IV35">
        <v>0</v>
      </c>
      <c r="IW35">
        <v>6159</v>
      </c>
      <c r="IX35">
        <v>0</v>
      </c>
      <c r="IY35">
        <v>0</v>
      </c>
      <c r="IZ35">
        <v>0</v>
      </c>
      <c r="JA35">
        <v>0</v>
      </c>
    </row>
    <row r="36" spans="1:261" hidden="1" x14ac:dyDescent="0.2">
      <c r="A36">
        <v>28349</v>
      </c>
      <c r="B36">
        <v>46802</v>
      </c>
      <c r="C36">
        <v>9</v>
      </c>
      <c r="D36">
        <v>2021</v>
      </c>
      <c r="E36">
        <v>6159</v>
      </c>
      <c r="F36">
        <v>0</v>
      </c>
      <c r="G36">
        <v>409.91500000000002</v>
      </c>
      <c r="H36">
        <v>246.858</v>
      </c>
      <c r="I36">
        <v>246.858</v>
      </c>
      <c r="J36">
        <v>409.91500000000002</v>
      </c>
      <c r="K36">
        <v>0</v>
      </c>
      <c r="L36">
        <v>6159</v>
      </c>
      <c r="M36">
        <v>0</v>
      </c>
      <c r="N36">
        <v>0</v>
      </c>
      <c r="P36">
        <v>409.91500000000002</v>
      </c>
      <c r="Q36">
        <v>0</v>
      </c>
      <c r="R36">
        <v>195411</v>
      </c>
      <c r="S36">
        <v>476.71000000000004</v>
      </c>
      <c r="U36">
        <v>0</v>
      </c>
      <c r="V36">
        <v>17.12</v>
      </c>
      <c r="W36">
        <v>10544</v>
      </c>
      <c r="X36">
        <v>10544</v>
      </c>
      <c r="Z36">
        <v>0</v>
      </c>
      <c r="AC36">
        <v>0</v>
      </c>
      <c r="AD36" t="s">
        <v>318</v>
      </c>
      <c r="AE36">
        <v>0</v>
      </c>
      <c r="AH36">
        <v>0</v>
      </c>
      <c r="AI36">
        <v>0</v>
      </c>
      <c r="AJ36">
        <v>6159</v>
      </c>
      <c r="AK36" t="s">
        <v>787</v>
      </c>
      <c r="AL36" t="s">
        <v>43</v>
      </c>
      <c r="AM36">
        <v>0</v>
      </c>
      <c r="AN36">
        <v>0</v>
      </c>
      <c r="AO36">
        <v>0</v>
      </c>
      <c r="AP36">
        <v>0</v>
      </c>
      <c r="AQ36">
        <v>0</v>
      </c>
      <c r="AT36">
        <v>0</v>
      </c>
      <c r="AU36">
        <v>0</v>
      </c>
      <c r="AV36">
        <v>0</v>
      </c>
      <c r="AW36">
        <v>7128867</v>
      </c>
      <c r="AX36">
        <v>6894477</v>
      </c>
      <c r="AY36">
        <v>0</v>
      </c>
      <c r="AZ36">
        <v>195411</v>
      </c>
      <c r="BA36">
        <v>42</v>
      </c>
      <c r="BE36">
        <v>92</v>
      </c>
      <c r="BF36">
        <v>6274136</v>
      </c>
      <c r="BG36">
        <v>0</v>
      </c>
      <c r="BJ36">
        <v>12</v>
      </c>
      <c r="BK36">
        <v>0</v>
      </c>
      <c r="BL36">
        <v>0</v>
      </c>
      <c r="BM36">
        <v>0</v>
      </c>
      <c r="BN36">
        <v>0</v>
      </c>
      <c r="BO36">
        <v>0</v>
      </c>
      <c r="BP36">
        <v>0</v>
      </c>
      <c r="BQ36">
        <v>732</v>
      </c>
      <c r="BS36">
        <v>0</v>
      </c>
      <c r="BT36">
        <v>0</v>
      </c>
      <c r="BU36">
        <v>0</v>
      </c>
      <c r="BV36">
        <v>0</v>
      </c>
      <c r="BW36">
        <v>0</v>
      </c>
      <c r="BY36">
        <v>0</v>
      </c>
      <c r="CA36">
        <v>0</v>
      </c>
      <c r="CB36">
        <v>0</v>
      </c>
      <c r="CC36">
        <v>0</v>
      </c>
      <c r="CD36">
        <v>0</v>
      </c>
      <c r="CE36">
        <v>0</v>
      </c>
      <c r="CF36">
        <v>0</v>
      </c>
      <c r="CG36">
        <v>0</v>
      </c>
      <c r="CH36">
        <v>250171</v>
      </c>
      <c r="CI36">
        <v>0</v>
      </c>
      <c r="CJ36">
        <v>4</v>
      </c>
      <c r="CK36">
        <v>0</v>
      </c>
      <c r="CL36">
        <v>0</v>
      </c>
      <c r="CN36">
        <v>0</v>
      </c>
      <c r="CO36">
        <v>1</v>
      </c>
      <c r="CP36">
        <v>0</v>
      </c>
      <c r="CQ36">
        <v>0.58300000000000007</v>
      </c>
      <c r="CR36">
        <v>409.91500000000002</v>
      </c>
      <c r="CS36">
        <v>0</v>
      </c>
      <c r="CT36">
        <v>0</v>
      </c>
      <c r="CU36">
        <v>0</v>
      </c>
      <c r="CV36">
        <v>0</v>
      </c>
      <c r="CW36">
        <v>0</v>
      </c>
      <c r="CX36">
        <v>0</v>
      </c>
      <c r="CY36">
        <v>0</v>
      </c>
      <c r="CZ36">
        <v>0</v>
      </c>
      <c r="DB36">
        <v>1295193</v>
      </c>
      <c r="DC36">
        <v>0</v>
      </c>
      <c r="DD36">
        <v>0</v>
      </c>
      <c r="DE36">
        <v>689323</v>
      </c>
      <c r="DF36">
        <v>689323</v>
      </c>
      <c r="DG36">
        <v>111.92500000000001</v>
      </c>
      <c r="DH36">
        <v>0</v>
      </c>
      <c r="DI36">
        <v>0</v>
      </c>
      <c r="DK36">
        <v>3334</v>
      </c>
      <c r="DL36">
        <v>0</v>
      </c>
      <c r="DM36">
        <v>3846999</v>
      </c>
      <c r="DN36">
        <v>15689</v>
      </c>
      <c r="DO36">
        <v>0</v>
      </c>
      <c r="DP36">
        <v>0</v>
      </c>
      <c r="DQ36">
        <v>0</v>
      </c>
      <c r="DR36">
        <v>0</v>
      </c>
      <c r="DS36">
        <v>0</v>
      </c>
      <c r="DT36">
        <v>0</v>
      </c>
      <c r="DU36">
        <v>0</v>
      </c>
      <c r="DV36">
        <v>0</v>
      </c>
      <c r="DW36">
        <v>0</v>
      </c>
      <c r="DX36">
        <v>0</v>
      </c>
      <c r="DY36">
        <v>0</v>
      </c>
      <c r="DZ36">
        <v>0</v>
      </c>
      <c r="EA36">
        <v>0</v>
      </c>
      <c r="EB36">
        <v>0</v>
      </c>
      <c r="EC36">
        <v>0</v>
      </c>
      <c r="ED36">
        <v>0</v>
      </c>
      <c r="EE36">
        <v>0</v>
      </c>
      <c r="EF36">
        <v>0</v>
      </c>
      <c r="EG36">
        <v>0</v>
      </c>
      <c r="EH36">
        <v>10008</v>
      </c>
      <c r="EI36">
        <v>3627527</v>
      </c>
      <c r="EJ36">
        <v>147.25</v>
      </c>
      <c r="EK36">
        <v>0</v>
      </c>
      <c r="EL36">
        <v>0</v>
      </c>
      <c r="EM36">
        <v>0</v>
      </c>
      <c r="EN36">
        <v>0.32500000000000001</v>
      </c>
      <c r="EO36">
        <v>0</v>
      </c>
      <c r="EP36">
        <v>0</v>
      </c>
      <c r="EQ36">
        <v>147.57500000000002</v>
      </c>
      <c r="ER36">
        <v>0</v>
      </c>
      <c r="ES36">
        <v>1.625</v>
      </c>
      <c r="EV36">
        <v>0</v>
      </c>
      <c r="EW36">
        <v>0</v>
      </c>
      <c r="EX36">
        <v>0</v>
      </c>
      <c r="EZ36">
        <v>6197244</v>
      </c>
      <c r="FA36">
        <v>0</v>
      </c>
      <c r="FB36">
        <v>6376874</v>
      </c>
      <c r="FD36">
        <v>0</v>
      </c>
      <c r="FE36">
        <v>573438</v>
      </c>
      <c r="FF36">
        <v>123795</v>
      </c>
      <c r="FG36">
        <v>5.7111999999999996E-2</v>
      </c>
      <c r="FH36">
        <v>2.4659E-2</v>
      </c>
      <c r="FI36">
        <v>0</v>
      </c>
      <c r="FJ36">
        <v>0</v>
      </c>
      <c r="FK36">
        <v>1018.729</v>
      </c>
      <c r="FL36">
        <v>7324278</v>
      </c>
      <c r="FM36">
        <v>0</v>
      </c>
      <c r="FN36">
        <v>0</v>
      </c>
      <c r="FO36">
        <v>0</v>
      </c>
      <c r="FP36">
        <v>0</v>
      </c>
      <c r="FQ36">
        <v>0</v>
      </c>
      <c r="FR36">
        <v>0</v>
      </c>
      <c r="FS36">
        <v>0</v>
      </c>
      <c r="FT36">
        <v>0</v>
      </c>
      <c r="FU36">
        <v>0</v>
      </c>
      <c r="FV36">
        <v>0</v>
      </c>
      <c r="FW36">
        <v>0</v>
      </c>
      <c r="FX36">
        <v>0</v>
      </c>
      <c r="FY36">
        <v>0</v>
      </c>
      <c r="FZ36">
        <v>0</v>
      </c>
      <c r="GA36">
        <v>0</v>
      </c>
      <c r="GB36">
        <v>128723</v>
      </c>
      <c r="GC36">
        <v>128723</v>
      </c>
      <c r="GD36">
        <v>15.482000000000001</v>
      </c>
      <c r="GF36">
        <v>0</v>
      </c>
      <c r="GG36">
        <v>0</v>
      </c>
      <c r="GH36">
        <v>0</v>
      </c>
      <c r="GI36">
        <v>0</v>
      </c>
      <c r="GK36">
        <v>5091</v>
      </c>
      <c r="GL36">
        <v>26007</v>
      </c>
      <c r="GM36">
        <v>0</v>
      </c>
      <c r="GN36">
        <v>0</v>
      </c>
      <c r="GR36">
        <v>0</v>
      </c>
      <c r="HB36">
        <v>0</v>
      </c>
      <c r="HC36">
        <v>0</v>
      </c>
      <c r="HD36">
        <v>0</v>
      </c>
      <c r="HE36">
        <v>0</v>
      </c>
      <c r="HF36">
        <v>261176</v>
      </c>
      <c r="HG36">
        <v>8340</v>
      </c>
      <c r="HH36">
        <v>14165</v>
      </c>
      <c r="HI36">
        <v>0</v>
      </c>
      <c r="HJ36">
        <v>3984</v>
      </c>
      <c r="HK36">
        <v>4025</v>
      </c>
      <c r="HL36">
        <v>1157</v>
      </c>
      <c r="HM36">
        <v>0</v>
      </c>
      <c r="HN36">
        <v>0</v>
      </c>
      <c r="HO36">
        <v>0</v>
      </c>
      <c r="HP36">
        <v>113337</v>
      </c>
      <c r="HQ36">
        <v>0</v>
      </c>
      <c r="HR36">
        <v>0</v>
      </c>
      <c r="HS36">
        <v>6181463</v>
      </c>
      <c r="HT36">
        <v>0</v>
      </c>
      <c r="HU36">
        <v>250171</v>
      </c>
      <c r="HV36">
        <v>0</v>
      </c>
      <c r="HW36">
        <v>0</v>
      </c>
      <c r="HX36">
        <v>0</v>
      </c>
      <c r="HY36">
        <v>0</v>
      </c>
      <c r="HZ36">
        <v>0</v>
      </c>
      <c r="IA36">
        <v>0</v>
      </c>
      <c r="IB36">
        <v>407</v>
      </c>
      <c r="IC36">
        <v>407</v>
      </c>
      <c r="ID36">
        <v>0</v>
      </c>
      <c r="IE36">
        <v>0</v>
      </c>
      <c r="IF36">
        <v>0</v>
      </c>
      <c r="IG36">
        <v>13.541</v>
      </c>
      <c r="IH36">
        <v>23</v>
      </c>
      <c r="II36">
        <v>412.13500000000005</v>
      </c>
      <c r="IJ36">
        <v>17.12</v>
      </c>
      <c r="IK36">
        <v>0</v>
      </c>
      <c r="IL36">
        <v>0</v>
      </c>
      <c r="IM36">
        <v>0</v>
      </c>
      <c r="IN36">
        <v>0</v>
      </c>
      <c r="IO36">
        <v>0</v>
      </c>
      <c r="IP36">
        <v>412.13500000000005</v>
      </c>
      <c r="IQ36">
        <v>17.12</v>
      </c>
      <c r="IR36">
        <v>10544</v>
      </c>
      <c r="IS36">
        <v>0</v>
      </c>
      <c r="IT36">
        <v>0</v>
      </c>
      <c r="IU36">
        <v>0</v>
      </c>
      <c r="IV36">
        <v>0</v>
      </c>
      <c r="IW36">
        <v>6159</v>
      </c>
      <c r="IX36">
        <v>0</v>
      </c>
      <c r="IY36">
        <v>0</v>
      </c>
      <c r="IZ36">
        <v>113337</v>
      </c>
      <c r="JA36">
        <v>0</v>
      </c>
    </row>
    <row r="37" spans="1:261" hidden="1" x14ac:dyDescent="0.2">
      <c r="A37">
        <v>28349</v>
      </c>
      <c r="B37">
        <v>57802</v>
      </c>
      <c r="C37">
        <v>9</v>
      </c>
      <c r="D37">
        <v>2021</v>
      </c>
      <c r="E37">
        <v>6159</v>
      </c>
      <c r="F37">
        <v>0</v>
      </c>
      <c r="G37">
        <v>567.72500000000002</v>
      </c>
      <c r="H37">
        <v>550.69299999999998</v>
      </c>
      <c r="I37">
        <v>550.69299999999998</v>
      </c>
      <c r="J37">
        <v>567.72500000000002</v>
      </c>
      <c r="K37">
        <v>0</v>
      </c>
      <c r="L37">
        <v>6159</v>
      </c>
      <c r="M37">
        <v>0</v>
      </c>
      <c r="N37">
        <v>0</v>
      </c>
      <c r="P37">
        <v>567.72500000000002</v>
      </c>
      <c r="Q37">
        <v>0</v>
      </c>
      <c r="R37">
        <v>270640</v>
      </c>
      <c r="S37">
        <v>476.71000000000004</v>
      </c>
      <c r="U37">
        <v>0</v>
      </c>
      <c r="V37">
        <v>135.46200000000002</v>
      </c>
      <c r="W37">
        <v>83428</v>
      </c>
      <c r="X37">
        <v>83428</v>
      </c>
      <c r="Z37">
        <v>0</v>
      </c>
      <c r="AC37">
        <v>0</v>
      </c>
      <c r="AD37" t="s">
        <v>318</v>
      </c>
      <c r="AE37">
        <v>0</v>
      </c>
      <c r="AH37">
        <v>0</v>
      </c>
      <c r="AI37">
        <v>0</v>
      </c>
      <c r="AJ37">
        <v>6159</v>
      </c>
      <c r="AK37" t="s">
        <v>787</v>
      </c>
      <c r="AL37" t="s">
        <v>18</v>
      </c>
      <c r="AM37">
        <v>0</v>
      </c>
      <c r="AN37">
        <v>0</v>
      </c>
      <c r="AO37">
        <v>0</v>
      </c>
      <c r="AP37">
        <v>0</v>
      </c>
      <c r="AQ37">
        <v>0</v>
      </c>
      <c r="AT37">
        <v>0</v>
      </c>
      <c r="AU37">
        <v>0</v>
      </c>
      <c r="AV37">
        <v>0</v>
      </c>
      <c r="AW37">
        <v>6109504</v>
      </c>
      <c r="AX37">
        <v>5943791</v>
      </c>
      <c r="AY37">
        <v>0</v>
      </c>
      <c r="AZ37">
        <v>270640</v>
      </c>
      <c r="BA37">
        <v>23.833000000000002</v>
      </c>
      <c r="BE37">
        <v>81</v>
      </c>
      <c r="BF37">
        <v>5428835</v>
      </c>
      <c r="BG37">
        <v>0</v>
      </c>
      <c r="BJ37">
        <v>12</v>
      </c>
      <c r="BK37">
        <v>0</v>
      </c>
      <c r="BL37">
        <v>0</v>
      </c>
      <c r="BM37">
        <v>0</v>
      </c>
      <c r="BN37">
        <v>0</v>
      </c>
      <c r="BO37">
        <v>0</v>
      </c>
      <c r="BP37">
        <v>0</v>
      </c>
      <c r="BQ37">
        <v>685</v>
      </c>
      <c r="BS37">
        <v>0</v>
      </c>
      <c r="BT37">
        <v>0</v>
      </c>
      <c r="BU37">
        <v>0</v>
      </c>
      <c r="BV37">
        <v>0</v>
      </c>
      <c r="BW37">
        <v>0</v>
      </c>
      <c r="BY37">
        <v>0</v>
      </c>
      <c r="CA37">
        <v>0</v>
      </c>
      <c r="CB37">
        <v>0</v>
      </c>
      <c r="CC37">
        <v>0</v>
      </c>
      <c r="CD37">
        <v>0</v>
      </c>
      <c r="CE37">
        <v>0</v>
      </c>
      <c r="CF37">
        <v>0</v>
      </c>
      <c r="CG37">
        <v>0</v>
      </c>
      <c r="CH37">
        <v>167736</v>
      </c>
      <c r="CI37">
        <v>0</v>
      </c>
      <c r="CJ37">
        <v>4</v>
      </c>
      <c r="CK37">
        <v>0</v>
      </c>
      <c r="CL37">
        <v>0</v>
      </c>
      <c r="CN37">
        <v>0</v>
      </c>
      <c r="CO37">
        <v>1</v>
      </c>
      <c r="CP37">
        <v>0</v>
      </c>
      <c r="CQ37">
        <v>0</v>
      </c>
      <c r="CR37">
        <v>567.72500000000002</v>
      </c>
      <c r="CS37">
        <v>0</v>
      </c>
      <c r="CT37">
        <v>0</v>
      </c>
      <c r="CU37">
        <v>0</v>
      </c>
      <c r="CV37">
        <v>0</v>
      </c>
      <c r="CW37">
        <v>0</v>
      </c>
      <c r="CX37">
        <v>0</v>
      </c>
      <c r="CY37">
        <v>0</v>
      </c>
      <c r="CZ37">
        <v>0</v>
      </c>
      <c r="DB37">
        <v>3369503</v>
      </c>
      <c r="DC37">
        <v>0</v>
      </c>
      <c r="DD37">
        <v>0</v>
      </c>
      <c r="DE37">
        <v>768925</v>
      </c>
      <c r="DF37">
        <v>768925</v>
      </c>
      <c r="DG37">
        <v>124.85000000000001</v>
      </c>
      <c r="DH37">
        <v>0</v>
      </c>
      <c r="DI37">
        <v>0</v>
      </c>
      <c r="DK37">
        <v>2585</v>
      </c>
      <c r="DL37">
        <v>0</v>
      </c>
      <c r="DM37">
        <v>470239</v>
      </c>
      <c r="DN37">
        <v>1941</v>
      </c>
      <c r="DO37">
        <v>0</v>
      </c>
      <c r="DP37">
        <v>0</v>
      </c>
      <c r="DQ37">
        <v>0</v>
      </c>
      <c r="DR37">
        <v>0</v>
      </c>
      <c r="DS37">
        <v>0</v>
      </c>
      <c r="DT37">
        <v>0</v>
      </c>
      <c r="DU37">
        <v>0</v>
      </c>
      <c r="DV37">
        <v>0</v>
      </c>
      <c r="DW37">
        <v>0</v>
      </c>
      <c r="DX37">
        <v>0</v>
      </c>
      <c r="DY37">
        <v>0</v>
      </c>
      <c r="DZ37">
        <v>0</v>
      </c>
      <c r="EA37">
        <v>0</v>
      </c>
      <c r="EB37">
        <v>0</v>
      </c>
      <c r="EC37">
        <v>17.617000000000001</v>
      </c>
      <c r="ED37">
        <v>124774</v>
      </c>
      <c r="EE37">
        <v>0</v>
      </c>
      <c r="EF37">
        <v>0</v>
      </c>
      <c r="EG37">
        <v>0</v>
      </c>
      <c r="EH37">
        <v>325307</v>
      </c>
      <c r="EI37">
        <v>0</v>
      </c>
      <c r="EJ37">
        <v>0</v>
      </c>
      <c r="EK37">
        <v>16.170000000000002</v>
      </c>
      <c r="EL37">
        <v>0</v>
      </c>
      <c r="EM37">
        <v>0</v>
      </c>
      <c r="EN37">
        <v>0.86199999999999999</v>
      </c>
      <c r="EO37">
        <v>0</v>
      </c>
      <c r="EP37">
        <v>0</v>
      </c>
      <c r="EQ37">
        <v>17.032</v>
      </c>
      <c r="ER37">
        <v>0</v>
      </c>
      <c r="ES37">
        <v>52.82</v>
      </c>
      <c r="EV37">
        <v>0</v>
      </c>
      <c r="EW37">
        <v>0</v>
      </c>
      <c r="EX37">
        <v>0</v>
      </c>
      <c r="EZ37">
        <v>5340494</v>
      </c>
      <c r="FA37">
        <v>0</v>
      </c>
      <c r="FB37">
        <v>5609112</v>
      </c>
      <c r="FD37">
        <v>0</v>
      </c>
      <c r="FE37">
        <v>496180</v>
      </c>
      <c r="FF37">
        <v>107117</v>
      </c>
      <c r="FG37">
        <v>5.7111999999999996E-2</v>
      </c>
      <c r="FH37">
        <v>2.4659E-2</v>
      </c>
      <c r="FI37">
        <v>0</v>
      </c>
      <c r="FJ37">
        <v>0</v>
      </c>
      <c r="FK37">
        <v>881.47800000000007</v>
      </c>
      <c r="FL37">
        <v>6380144</v>
      </c>
      <c r="FM37">
        <v>0</v>
      </c>
      <c r="FN37">
        <v>0</v>
      </c>
      <c r="FO37">
        <v>180000</v>
      </c>
      <c r="FP37">
        <v>0</v>
      </c>
      <c r="FQ37">
        <v>180000</v>
      </c>
      <c r="FR37">
        <v>180000</v>
      </c>
      <c r="FS37">
        <v>0</v>
      </c>
      <c r="FT37">
        <v>0</v>
      </c>
      <c r="FU37">
        <v>0</v>
      </c>
      <c r="FV37">
        <v>0</v>
      </c>
      <c r="FW37">
        <v>0</v>
      </c>
      <c r="FX37">
        <v>0</v>
      </c>
      <c r="FY37">
        <v>0</v>
      </c>
      <c r="FZ37">
        <v>0</v>
      </c>
      <c r="GA37">
        <v>0</v>
      </c>
      <c r="GB37">
        <v>0</v>
      </c>
      <c r="GC37">
        <v>0</v>
      </c>
      <c r="GD37">
        <v>0</v>
      </c>
      <c r="GF37">
        <v>0</v>
      </c>
      <c r="GG37">
        <v>0</v>
      </c>
      <c r="GH37">
        <v>0</v>
      </c>
      <c r="GI37">
        <v>0</v>
      </c>
      <c r="GK37">
        <v>5361</v>
      </c>
      <c r="GL37">
        <v>15527</v>
      </c>
      <c r="GM37">
        <v>0</v>
      </c>
      <c r="GN37">
        <v>0</v>
      </c>
      <c r="GR37">
        <v>0</v>
      </c>
      <c r="HB37">
        <v>0</v>
      </c>
      <c r="HC37">
        <v>0</v>
      </c>
      <c r="HD37">
        <v>0</v>
      </c>
      <c r="HE37">
        <v>0</v>
      </c>
      <c r="HF37">
        <v>582633</v>
      </c>
      <c r="HG37">
        <v>17320</v>
      </c>
      <c r="HH37">
        <v>121328</v>
      </c>
      <c r="HI37">
        <v>0</v>
      </c>
      <c r="HJ37">
        <v>5518</v>
      </c>
      <c r="HK37">
        <v>1908</v>
      </c>
      <c r="HL37">
        <v>391</v>
      </c>
      <c r="HM37">
        <v>8000</v>
      </c>
      <c r="HN37">
        <v>0</v>
      </c>
      <c r="HO37">
        <v>0</v>
      </c>
      <c r="HP37">
        <v>0</v>
      </c>
      <c r="HQ37">
        <v>0</v>
      </c>
      <c r="HR37">
        <v>0</v>
      </c>
      <c r="HS37">
        <v>5338472</v>
      </c>
      <c r="HT37">
        <v>0</v>
      </c>
      <c r="HU37">
        <v>167736</v>
      </c>
      <c r="HV37">
        <v>0</v>
      </c>
      <c r="HW37">
        <v>0</v>
      </c>
      <c r="HX37">
        <v>40</v>
      </c>
      <c r="HY37">
        <v>39</v>
      </c>
      <c r="HZ37">
        <v>79</v>
      </c>
      <c r="IA37">
        <v>93</v>
      </c>
      <c r="IB37">
        <v>227</v>
      </c>
      <c r="IC37">
        <v>478</v>
      </c>
      <c r="ID37">
        <v>0</v>
      </c>
      <c r="IE37">
        <v>0</v>
      </c>
      <c r="IF37">
        <v>0</v>
      </c>
      <c r="IG37">
        <v>28.123000000000001</v>
      </c>
      <c r="IH37">
        <v>197</v>
      </c>
      <c r="II37">
        <v>0</v>
      </c>
      <c r="IJ37">
        <v>135.46200000000002</v>
      </c>
      <c r="IK37">
        <v>0</v>
      </c>
      <c r="IL37">
        <v>0</v>
      </c>
      <c r="IM37">
        <v>0</v>
      </c>
      <c r="IN37">
        <v>0</v>
      </c>
      <c r="IO37">
        <v>0</v>
      </c>
      <c r="IP37">
        <v>0</v>
      </c>
      <c r="IQ37">
        <v>135.46200000000002</v>
      </c>
      <c r="IR37">
        <v>83428</v>
      </c>
      <c r="IS37">
        <v>0</v>
      </c>
      <c r="IT37">
        <v>0</v>
      </c>
      <c r="IU37">
        <v>0</v>
      </c>
      <c r="IV37">
        <v>0</v>
      </c>
      <c r="IW37">
        <v>6159</v>
      </c>
      <c r="IX37">
        <v>0</v>
      </c>
      <c r="IY37">
        <v>0</v>
      </c>
      <c r="IZ37">
        <v>0</v>
      </c>
      <c r="JA37">
        <v>0</v>
      </c>
    </row>
    <row r="38" spans="1:261" hidden="1" x14ac:dyDescent="0.2">
      <c r="A38">
        <v>28349</v>
      </c>
      <c r="B38">
        <v>57803</v>
      </c>
      <c r="C38">
        <v>9</v>
      </c>
      <c r="D38">
        <v>2021</v>
      </c>
      <c r="E38">
        <v>6159</v>
      </c>
      <c r="F38">
        <v>0</v>
      </c>
      <c r="G38">
        <v>18800.567999999999</v>
      </c>
      <c r="H38">
        <v>17698.376</v>
      </c>
      <c r="I38">
        <v>17698.376</v>
      </c>
      <c r="J38">
        <v>18800.567999999999</v>
      </c>
      <c r="K38">
        <v>0</v>
      </c>
      <c r="L38">
        <v>6159</v>
      </c>
      <c r="M38">
        <v>0</v>
      </c>
      <c r="N38">
        <v>0</v>
      </c>
      <c r="P38">
        <v>18800.567999999999</v>
      </c>
      <c r="Q38">
        <v>0</v>
      </c>
      <c r="R38">
        <v>8962419</v>
      </c>
      <c r="S38">
        <v>476.71000000000004</v>
      </c>
      <c r="U38">
        <v>0</v>
      </c>
      <c r="V38">
        <v>5472.3820000000005</v>
      </c>
      <c r="W38">
        <v>3370325</v>
      </c>
      <c r="X38">
        <v>3370325</v>
      </c>
      <c r="Z38">
        <v>0</v>
      </c>
      <c r="AC38">
        <v>0</v>
      </c>
      <c r="AD38" t="s">
        <v>318</v>
      </c>
      <c r="AE38">
        <v>0</v>
      </c>
      <c r="AH38">
        <v>0</v>
      </c>
      <c r="AI38">
        <v>0</v>
      </c>
      <c r="AJ38">
        <v>6159</v>
      </c>
      <c r="AK38" t="s">
        <v>787</v>
      </c>
      <c r="AL38" t="s">
        <v>389</v>
      </c>
      <c r="AM38">
        <v>0</v>
      </c>
      <c r="AN38">
        <v>0</v>
      </c>
      <c r="AO38">
        <v>0</v>
      </c>
      <c r="AP38">
        <v>0</v>
      </c>
      <c r="AQ38">
        <v>0</v>
      </c>
      <c r="AT38">
        <v>0</v>
      </c>
      <c r="AU38">
        <v>0</v>
      </c>
      <c r="AV38">
        <v>0</v>
      </c>
      <c r="AW38">
        <v>188960088</v>
      </c>
      <c r="AX38">
        <v>189013244</v>
      </c>
      <c r="AY38">
        <v>0</v>
      </c>
      <c r="AZ38">
        <v>8962419</v>
      </c>
      <c r="BA38">
        <v>384.25</v>
      </c>
      <c r="BE38">
        <v>2574</v>
      </c>
      <c r="BF38">
        <v>178089524</v>
      </c>
      <c r="BG38">
        <v>0</v>
      </c>
      <c r="BJ38">
        <v>12</v>
      </c>
      <c r="BK38">
        <v>0</v>
      </c>
      <c r="BL38">
        <v>0</v>
      </c>
      <c r="BM38">
        <v>0</v>
      </c>
      <c r="BN38">
        <v>0</v>
      </c>
      <c r="BO38">
        <v>0</v>
      </c>
      <c r="BP38">
        <v>0</v>
      </c>
      <c r="BQ38">
        <v>0</v>
      </c>
      <c r="BS38">
        <v>0</v>
      </c>
      <c r="BT38">
        <v>0</v>
      </c>
      <c r="BU38">
        <v>0</v>
      </c>
      <c r="BV38">
        <v>0</v>
      </c>
      <c r="BW38">
        <v>0</v>
      </c>
      <c r="BY38">
        <v>0</v>
      </c>
      <c r="CA38">
        <v>0</v>
      </c>
      <c r="CB38">
        <v>0</v>
      </c>
      <c r="CC38">
        <v>0</v>
      </c>
      <c r="CD38">
        <v>0</v>
      </c>
      <c r="CE38">
        <v>0</v>
      </c>
      <c r="CF38">
        <v>0</v>
      </c>
      <c r="CG38">
        <v>0</v>
      </c>
      <c r="CH38">
        <v>0</v>
      </c>
      <c r="CI38">
        <v>0</v>
      </c>
      <c r="CJ38">
        <v>4</v>
      </c>
      <c r="CK38">
        <v>0</v>
      </c>
      <c r="CL38">
        <v>0</v>
      </c>
      <c r="CN38">
        <v>0</v>
      </c>
      <c r="CO38">
        <v>1</v>
      </c>
      <c r="CP38">
        <v>0</v>
      </c>
      <c r="CQ38">
        <v>5.4170000000000007</v>
      </c>
      <c r="CR38">
        <v>18800.567999999999</v>
      </c>
      <c r="CS38">
        <v>0</v>
      </c>
      <c r="CT38">
        <v>0</v>
      </c>
      <c r="CU38">
        <v>0</v>
      </c>
      <c r="CV38">
        <v>0</v>
      </c>
      <c r="CW38">
        <v>0</v>
      </c>
      <c r="CX38">
        <v>0</v>
      </c>
      <c r="CY38">
        <v>0</v>
      </c>
      <c r="CZ38">
        <v>0</v>
      </c>
      <c r="DB38">
        <v>108328659</v>
      </c>
      <c r="DC38">
        <v>0</v>
      </c>
      <c r="DD38">
        <v>0</v>
      </c>
      <c r="DE38">
        <v>25594081</v>
      </c>
      <c r="DF38">
        <v>25594081</v>
      </c>
      <c r="DG38">
        <v>4155.7</v>
      </c>
      <c r="DH38">
        <v>0</v>
      </c>
      <c r="DI38">
        <v>0</v>
      </c>
      <c r="DK38">
        <v>0</v>
      </c>
      <c r="DL38">
        <v>0</v>
      </c>
      <c r="DM38">
        <v>12348948</v>
      </c>
      <c r="DN38">
        <v>50581</v>
      </c>
      <c r="DO38">
        <v>0</v>
      </c>
      <c r="DP38">
        <v>0</v>
      </c>
      <c r="DQ38">
        <v>0</v>
      </c>
      <c r="DR38">
        <v>0</v>
      </c>
      <c r="DS38">
        <v>0</v>
      </c>
      <c r="DT38">
        <v>0</v>
      </c>
      <c r="DU38">
        <v>0</v>
      </c>
      <c r="DV38">
        <v>0</v>
      </c>
      <c r="DW38">
        <v>0</v>
      </c>
      <c r="DX38">
        <v>0</v>
      </c>
      <c r="DY38">
        <v>0</v>
      </c>
      <c r="DZ38">
        <v>0</v>
      </c>
      <c r="EA38">
        <v>0.77800000000000002</v>
      </c>
      <c r="EB38">
        <v>0</v>
      </c>
      <c r="EC38">
        <v>165.11500000000001</v>
      </c>
      <c r="ED38">
        <v>1169445</v>
      </c>
      <c r="EE38">
        <v>0</v>
      </c>
      <c r="EF38">
        <v>0</v>
      </c>
      <c r="EG38">
        <v>0</v>
      </c>
      <c r="EH38">
        <v>10558173</v>
      </c>
      <c r="EI38">
        <v>0</v>
      </c>
      <c r="EJ38">
        <v>0</v>
      </c>
      <c r="EK38">
        <v>430.99</v>
      </c>
      <c r="EL38">
        <v>0</v>
      </c>
      <c r="EM38">
        <v>88.022000000000006</v>
      </c>
      <c r="EN38">
        <v>30.68</v>
      </c>
      <c r="EO38">
        <v>0</v>
      </c>
      <c r="EP38">
        <v>0</v>
      </c>
      <c r="EQ38">
        <v>550.47</v>
      </c>
      <c r="ER38">
        <v>0</v>
      </c>
      <c r="ES38">
        <v>1714.326</v>
      </c>
      <c r="EV38">
        <v>0</v>
      </c>
      <c r="EW38">
        <v>0</v>
      </c>
      <c r="EX38">
        <v>0</v>
      </c>
      <c r="EZ38">
        <v>169222469</v>
      </c>
      <c r="FA38">
        <v>0</v>
      </c>
      <c r="FB38">
        <v>178131732</v>
      </c>
      <c r="FD38">
        <v>0</v>
      </c>
      <c r="FE38">
        <v>16276877</v>
      </c>
      <c r="FF38">
        <v>3513898</v>
      </c>
      <c r="FG38">
        <v>5.7111999999999996E-2</v>
      </c>
      <c r="FH38">
        <v>2.4659E-2</v>
      </c>
      <c r="FI38">
        <v>0</v>
      </c>
      <c r="FJ38">
        <v>0</v>
      </c>
      <c r="FK38">
        <v>28916.32</v>
      </c>
      <c r="FL38">
        <v>197922507</v>
      </c>
      <c r="FM38">
        <v>0</v>
      </c>
      <c r="FN38">
        <v>0</v>
      </c>
      <c r="FO38">
        <v>0</v>
      </c>
      <c r="FP38">
        <v>0</v>
      </c>
      <c r="FQ38">
        <v>0</v>
      </c>
      <c r="FR38">
        <v>0</v>
      </c>
      <c r="FS38">
        <v>0</v>
      </c>
      <c r="FT38">
        <v>0</v>
      </c>
      <c r="FU38">
        <v>1.903</v>
      </c>
      <c r="FV38">
        <v>0</v>
      </c>
      <c r="FW38">
        <v>0</v>
      </c>
      <c r="FX38">
        <v>0</v>
      </c>
      <c r="FY38">
        <v>0</v>
      </c>
      <c r="FZ38">
        <v>0</v>
      </c>
      <c r="GA38">
        <v>0</v>
      </c>
      <c r="GB38">
        <v>4587218</v>
      </c>
      <c r="GC38">
        <v>4587218</v>
      </c>
      <c r="GD38">
        <v>551.72199999999998</v>
      </c>
      <c r="GF38">
        <v>0</v>
      </c>
      <c r="GG38">
        <v>0</v>
      </c>
      <c r="GH38">
        <v>0</v>
      </c>
      <c r="GI38">
        <v>0</v>
      </c>
      <c r="GK38">
        <v>5360</v>
      </c>
      <c r="GL38">
        <v>35199</v>
      </c>
      <c r="GM38">
        <v>0</v>
      </c>
      <c r="GN38">
        <v>0</v>
      </c>
      <c r="GR38">
        <v>0</v>
      </c>
      <c r="HB38">
        <v>0</v>
      </c>
      <c r="HC38">
        <v>0</v>
      </c>
      <c r="HD38">
        <v>0</v>
      </c>
      <c r="HE38">
        <v>0</v>
      </c>
      <c r="HF38">
        <v>18724882</v>
      </c>
      <c r="HG38">
        <v>127658</v>
      </c>
      <c r="HH38">
        <v>4081430</v>
      </c>
      <c r="HI38">
        <v>0</v>
      </c>
      <c r="HJ38">
        <v>182742</v>
      </c>
      <c r="HK38">
        <v>56788</v>
      </c>
      <c r="HL38">
        <v>38576</v>
      </c>
      <c r="HM38">
        <v>693000</v>
      </c>
      <c r="HN38">
        <v>0</v>
      </c>
      <c r="HO38">
        <v>0</v>
      </c>
      <c r="HP38">
        <v>0</v>
      </c>
      <c r="HQ38">
        <v>0</v>
      </c>
      <c r="HR38">
        <v>0</v>
      </c>
      <c r="HS38">
        <v>169169313</v>
      </c>
      <c r="HT38">
        <v>0</v>
      </c>
      <c r="HU38">
        <v>0</v>
      </c>
      <c r="HV38">
        <v>0</v>
      </c>
      <c r="HW38">
        <v>0</v>
      </c>
      <c r="HX38">
        <v>1654</v>
      </c>
      <c r="HY38">
        <v>1636</v>
      </c>
      <c r="HZ38">
        <v>2591</v>
      </c>
      <c r="IA38">
        <v>4158</v>
      </c>
      <c r="IB38">
        <v>6021</v>
      </c>
      <c r="IC38">
        <v>16060</v>
      </c>
      <c r="ID38">
        <v>0</v>
      </c>
      <c r="IE38">
        <v>0</v>
      </c>
      <c r="IF38">
        <v>0</v>
      </c>
      <c r="IG38">
        <v>207.27800000000002</v>
      </c>
      <c r="IH38">
        <v>6627</v>
      </c>
      <c r="II38">
        <v>0</v>
      </c>
      <c r="IJ38">
        <v>5472.3820000000005</v>
      </c>
      <c r="IK38">
        <v>0</v>
      </c>
      <c r="IL38">
        <v>0</v>
      </c>
      <c r="IM38">
        <v>0</v>
      </c>
      <c r="IN38">
        <v>0</v>
      </c>
      <c r="IO38">
        <v>0</v>
      </c>
      <c r="IP38">
        <v>0</v>
      </c>
      <c r="IQ38">
        <v>5472.3820000000005</v>
      </c>
      <c r="IR38">
        <v>3370325</v>
      </c>
      <c r="IS38">
        <v>0</v>
      </c>
      <c r="IT38">
        <v>0</v>
      </c>
      <c r="IU38">
        <v>0</v>
      </c>
      <c r="IV38">
        <v>0</v>
      </c>
      <c r="IW38">
        <v>6159</v>
      </c>
      <c r="IX38">
        <v>0</v>
      </c>
      <c r="IY38">
        <v>0</v>
      </c>
      <c r="IZ38">
        <v>0</v>
      </c>
      <c r="JA38">
        <v>0</v>
      </c>
    </row>
    <row r="39" spans="1:261" hidden="1" x14ac:dyDescent="0.2">
      <c r="A39">
        <v>28349</v>
      </c>
      <c r="B39">
        <v>57804</v>
      </c>
      <c r="C39">
        <v>9</v>
      </c>
      <c r="D39">
        <v>2021</v>
      </c>
      <c r="E39">
        <v>6159</v>
      </c>
      <c r="F39">
        <v>0</v>
      </c>
      <c r="G39">
        <v>4648.7730000000001</v>
      </c>
      <c r="H39">
        <v>4306.6180000000004</v>
      </c>
      <c r="I39">
        <v>4306.6180000000004</v>
      </c>
      <c r="J39">
        <v>4648.7730000000001</v>
      </c>
      <c r="K39">
        <v>0</v>
      </c>
      <c r="L39">
        <v>6159</v>
      </c>
      <c r="M39">
        <v>0</v>
      </c>
      <c r="N39">
        <v>0</v>
      </c>
      <c r="P39">
        <v>4648.7730000000001</v>
      </c>
      <c r="Q39">
        <v>0</v>
      </c>
      <c r="R39">
        <v>2216117</v>
      </c>
      <c r="S39">
        <v>476.71000000000004</v>
      </c>
      <c r="U39">
        <v>0</v>
      </c>
      <c r="V39">
        <v>994.19800000000009</v>
      </c>
      <c r="W39">
        <v>612306</v>
      </c>
      <c r="X39">
        <v>612306</v>
      </c>
      <c r="Z39">
        <v>0</v>
      </c>
      <c r="AC39">
        <v>0</v>
      </c>
      <c r="AD39" t="s">
        <v>318</v>
      </c>
      <c r="AE39">
        <v>0</v>
      </c>
      <c r="AH39">
        <v>0</v>
      </c>
      <c r="AI39">
        <v>0</v>
      </c>
      <c r="AJ39">
        <v>6159</v>
      </c>
      <c r="AK39" t="s">
        <v>787</v>
      </c>
      <c r="AL39" t="s">
        <v>326</v>
      </c>
      <c r="AM39">
        <v>0</v>
      </c>
      <c r="AN39">
        <v>0</v>
      </c>
      <c r="AO39">
        <v>0</v>
      </c>
      <c r="AP39">
        <v>0</v>
      </c>
      <c r="AQ39">
        <v>0</v>
      </c>
      <c r="AT39">
        <v>0</v>
      </c>
      <c r="AU39">
        <v>0</v>
      </c>
      <c r="AV39">
        <v>0</v>
      </c>
      <c r="AW39">
        <v>49859264</v>
      </c>
      <c r="AX39">
        <v>49151963</v>
      </c>
      <c r="AY39">
        <v>0</v>
      </c>
      <c r="AZ39">
        <v>2216117</v>
      </c>
      <c r="BA39">
        <v>0</v>
      </c>
      <c r="BE39">
        <v>671</v>
      </c>
      <c r="BF39">
        <v>44123998</v>
      </c>
      <c r="BG39">
        <v>0</v>
      </c>
      <c r="BJ39">
        <v>12</v>
      </c>
      <c r="BK39">
        <v>0</v>
      </c>
      <c r="BL39">
        <v>0</v>
      </c>
      <c r="BM39">
        <v>0</v>
      </c>
      <c r="BN39">
        <v>0</v>
      </c>
      <c r="BO39">
        <v>0</v>
      </c>
      <c r="BP39">
        <v>0</v>
      </c>
      <c r="BQ39">
        <v>107</v>
      </c>
      <c r="BS39">
        <v>0</v>
      </c>
      <c r="BT39">
        <v>0</v>
      </c>
      <c r="BU39">
        <v>0</v>
      </c>
      <c r="BV39">
        <v>0</v>
      </c>
      <c r="BW39">
        <v>0</v>
      </c>
      <c r="BY39">
        <v>0</v>
      </c>
      <c r="CA39">
        <v>0</v>
      </c>
      <c r="CB39">
        <v>0</v>
      </c>
      <c r="CC39">
        <v>0</v>
      </c>
      <c r="CD39">
        <v>0</v>
      </c>
      <c r="CE39">
        <v>0</v>
      </c>
      <c r="CF39">
        <v>0</v>
      </c>
      <c r="CG39">
        <v>0</v>
      </c>
      <c r="CH39">
        <v>719554</v>
      </c>
      <c r="CI39">
        <v>0</v>
      </c>
      <c r="CJ39">
        <v>4</v>
      </c>
      <c r="CK39">
        <v>0</v>
      </c>
      <c r="CL39">
        <v>0</v>
      </c>
      <c r="CN39">
        <v>0</v>
      </c>
      <c r="CO39">
        <v>1</v>
      </c>
      <c r="CP39">
        <v>0</v>
      </c>
      <c r="CQ39">
        <v>0</v>
      </c>
      <c r="CR39">
        <v>4648.7730000000001</v>
      </c>
      <c r="CS39">
        <v>0</v>
      </c>
      <c r="CT39">
        <v>0</v>
      </c>
      <c r="CU39">
        <v>0</v>
      </c>
      <c r="CV39">
        <v>0</v>
      </c>
      <c r="CW39">
        <v>0</v>
      </c>
      <c r="CX39">
        <v>0</v>
      </c>
      <c r="CY39">
        <v>0</v>
      </c>
      <c r="CZ39">
        <v>0</v>
      </c>
      <c r="DB39">
        <v>26432477</v>
      </c>
      <c r="DC39">
        <v>0</v>
      </c>
      <c r="DD39">
        <v>0</v>
      </c>
      <c r="DE39">
        <v>7329036</v>
      </c>
      <c r="DF39">
        <v>7329036</v>
      </c>
      <c r="DG39">
        <v>1190.0130000000001</v>
      </c>
      <c r="DH39">
        <v>0</v>
      </c>
      <c r="DI39">
        <v>0</v>
      </c>
      <c r="DK39">
        <v>0</v>
      </c>
      <c r="DL39">
        <v>0</v>
      </c>
      <c r="DM39">
        <v>2764879</v>
      </c>
      <c r="DN39">
        <v>11582</v>
      </c>
      <c r="DO39">
        <v>0</v>
      </c>
      <c r="DP39">
        <v>0</v>
      </c>
      <c r="DQ39">
        <v>0</v>
      </c>
      <c r="DR39">
        <v>0</v>
      </c>
      <c r="DS39">
        <v>0</v>
      </c>
      <c r="DT39">
        <v>0</v>
      </c>
      <c r="DU39">
        <v>0</v>
      </c>
      <c r="DV39">
        <v>0</v>
      </c>
      <c r="DW39">
        <v>0</v>
      </c>
      <c r="DX39">
        <v>0</v>
      </c>
      <c r="DY39">
        <v>0</v>
      </c>
      <c r="DZ39">
        <v>0</v>
      </c>
      <c r="EA39">
        <v>0</v>
      </c>
      <c r="EB39">
        <v>0</v>
      </c>
      <c r="EC39">
        <v>229.792</v>
      </c>
      <c r="ED39">
        <v>1627527</v>
      </c>
      <c r="EE39">
        <v>0</v>
      </c>
      <c r="EF39">
        <v>0</v>
      </c>
      <c r="EG39">
        <v>0</v>
      </c>
      <c r="EH39">
        <v>1057858</v>
      </c>
      <c r="EI39">
        <v>0</v>
      </c>
      <c r="EJ39">
        <v>0</v>
      </c>
      <c r="EK39">
        <v>56.243000000000002</v>
      </c>
      <c r="EL39">
        <v>0</v>
      </c>
      <c r="EM39">
        <v>0</v>
      </c>
      <c r="EN39">
        <v>0.60699999999999998</v>
      </c>
      <c r="EO39">
        <v>0</v>
      </c>
      <c r="EP39">
        <v>0</v>
      </c>
      <c r="EQ39">
        <v>56.85</v>
      </c>
      <c r="ER39">
        <v>0</v>
      </c>
      <c r="ES39">
        <v>171.76400000000001</v>
      </c>
      <c r="EV39">
        <v>0</v>
      </c>
      <c r="EW39">
        <v>0</v>
      </c>
      <c r="EX39">
        <v>0</v>
      </c>
      <c r="EZ39">
        <v>44248541</v>
      </c>
      <c r="FA39">
        <v>0</v>
      </c>
      <c r="FB39">
        <v>46452405</v>
      </c>
      <c r="FD39">
        <v>0</v>
      </c>
      <c r="FE39">
        <v>4032808</v>
      </c>
      <c r="FF39">
        <v>870614</v>
      </c>
      <c r="FG39">
        <v>5.7111999999999996E-2</v>
      </c>
      <c r="FH39">
        <v>2.4659E-2</v>
      </c>
      <c r="FI39">
        <v>0</v>
      </c>
      <c r="FJ39">
        <v>0</v>
      </c>
      <c r="FK39">
        <v>7164.3950000000004</v>
      </c>
      <c r="FL39">
        <v>52075381</v>
      </c>
      <c r="FM39">
        <v>0</v>
      </c>
      <c r="FN39">
        <v>0</v>
      </c>
      <c r="FO39">
        <v>994528</v>
      </c>
      <c r="FP39">
        <v>0</v>
      </c>
      <c r="FQ39">
        <v>994528</v>
      </c>
      <c r="FR39">
        <v>994528</v>
      </c>
      <c r="FS39">
        <v>0</v>
      </c>
      <c r="FT39">
        <v>0</v>
      </c>
      <c r="FU39">
        <v>0</v>
      </c>
      <c r="FV39">
        <v>0</v>
      </c>
      <c r="FW39">
        <v>0</v>
      </c>
      <c r="FX39">
        <v>0</v>
      </c>
      <c r="FY39">
        <v>0</v>
      </c>
      <c r="FZ39">
        <v>0</v>
      </c>
      <c r="GA39">
        <v>0</v>
      </c>
      <c r="GB39">
        <v>2372130</v>
      </c>
      <c r="GC39">
        <v>2372130</v>
      </c>
      <c r="GD39">
        <v>285.30500000000001</v>
      </c>
      <c r="GF39">
        <v>0</v>
      </c>
      <c r="GG39">
        <v>0</v>
      </c>
      <c r="GH39">
        <v>0</v>
      </c>
      <c r="GI39">
        <v>0</v>
      </c>
      <c r="GK39">
        <v>5340.4940000000006</v>
      </c>
      <c r="GL39">
        <v>64453</v>
      </c>
      <c r="GM39">
        <v>0</v>
      </c>
      <c r="GN39">
        <v>413599</v>
      </c>
      <c r="GR39">
        <v>0</v>
      </c>
      <c r="HB39">
        <v>0</v>
      </c>
      <c r="HC39">
        <v>0</v>
      </c>
      <c r="HD39">
        <v>0</v>
      </c>
      <c r="HE39">
        <v>0</v>
      </c>
      <c r="HF39">
        <v>4556402</v>
      </c>
      <c r="HG39">
        <v>0</v>
      </c>
      <c r="HH39">
        <v>0</v>
      </c>
      <c r="HI39">
        <v>0</v>
      </c>
      <c r="HJ39">
        <v>45186</v>
      </c>
      <c r="HK39">
        <v>75828</v>
      </c>
      <c r="HL39">
        <v>8612</v>
      </c>
      <c r="HM39">
        <v>0</v>
      </c>
      <c r="HN39">
        <v>0</v>
      </c>
      <c r="HO39">
        <v>0</v>
      </c>
      <c r="HP39">
        <v>1261692</v>
      </c>
      <c r="HQ39">
        <v>0</v>
      </c>
      <c r="HR39">
        <v>0</v>
      </c>
      <c r="HS39">
        <v>44236288</v>
      </c>
      <c r="HT39">
        <v>0</v>
      </c>
      <c r="HU39">
        <v>719554</v>
      </c>
      <c r="HV39">
        <v>0</v>
      </c>
      <c r="HW39">
        <v>0</v>
      </c>
      <c r="HX39">
        <v>320</v>
      </c>
      <c r="HY39">
        <v>434</v>
      </c>
      <c r="HZ39">
        <v>644</v>
      </c>
      <c r="IA39">
        <v>1271</v>
      </c>
      <c r="IB39">
        <v>1892</v>
      </c>
      <c r="IC39">
        <v>4561</v>
      </c>
      <c r="ID39">
        <v>0</v>
      </c>
      <c r="IE39">
        <v>0</v>
      </c>
      <c r="IF39">
        <v>0</v>
      </c>
      <c r="IG39">
        <v>0</v>
      </c>
      <c r="IH39">
        <v>0</v>
      </c>
      <c r="II39">
        <v>4587.9720000000007</v>
      </c>
      <c r="IJ39">
        <v>994.19800000000009</v>
      </c>
      <c r="IK39">
        <v>0</v>
      </c>
      <c r="IL39">
        <v>0</v>
      </c>
      <c r="IM39">
        <v>0</v>
      </c>
      <c r="IN39">
        <v>0</v>
      </c>
      <c r="IO39">
        <v>0</v>
      </c>
      <c r="IP39">
        <v>4587.9720000000007</v>
      </c>
      <c r="IQ39">
        <v>994.19800000000009</v>
      </c>
      <c r="IR39">
        <v>612306</v>
      </c>
      <c r="IS39">
        <v>0</v>
      </c>
      <c r="IT39">
        <v>0</v>
      </c>
      <c r="IU39">
        <v>0</v>
      </c>
      <c r="IV39">
        <v>0</v>
      </c>
      <c r="IW39">
        <v>6159</v>
      </c>
      <c r="IX39">
        <v>0</v>
      </c>
      <c r="IY39">
        <v>0</v>
      </c>
      <c r="IZ39">
        <v>1261692</v>
      </c>
      <c r="JA39">
        <v>0</v>
      </c>
    </row>
    <row r="40" spans="1:261" hidden="1" x14ac:dyDescent="0.2">
      <c r="A40">
        <v>28349</v>
      </c>
      <c r="B40">
        <v>57805</v>
      </c>
      <c r="C40">
        <v>9</v>
      </c>
      <c r="D40">
        <v>2021</v>
      </c>
      <c r="E40">
        <v>6159</v>
      </c>
      <c r="F40">
        <v>0</v>
      </c>
      <c r="G40">
        <v>205.43300000000002</v>
      </c>
      <c r="H40">
        <v>199.512</v>
      </c>
      <c r="I40">
        <v>199.512</v>
      </c>
      <c r="J40">
        <v>205.43300000000002</v>
      </c>
      <c r="K40">
        <v>0</v>
      </c>
      <c r="L40">
        <v>6159</v>
      </c>
      <c r="M40">
        <v>0</v>
      </c>
      <c r="N40">
        <v>0</v>
      </c>
      <c r="P40">
        <v>205.43300000000002</v>
      </c>
      <c r="Q40">
        <v>0</v>
      </c>
      <c r="R40">
        <v>97932</v>
      </c>
      <c r="S40">
        <v>476.71000000000004</v>
      </c>
      <c r="U40">
        <v>0</v>
      </c>
      <c r="V40">
        <v>79.025000000000006</v>
      </c>
      <c r="W40">
        <v>48670</v>
      </c>
      <c r="X40">
        <v>48670</v>
      </c>
      <c r="Z40">
        <v>0</v>
      </c>
      <c r="AC40">
        <v>0</v>
      </c>
      <c r="AD40" t="s">
        <v>318</v>
      </c>
      <c r="AE40">
        <v>0</v>
      </c>
      <c r="AH40">
        <v>0</v>
      </c>
      <c r="AI40">
        <v>0</v>
      </c>
      <c r="AJ40">
        <v>6159</v>
      </c>
      <c r="AK40" t="s">
        <v>787</v>
      </c>
      <c r="AL40" t="s">
        <v>327</v>
      </c>
      <c r="AM40">
        <v>0</v>
      </c>
      <c r="AN40">
        <v>0</v>
      </c>
      <c r="AO40">
        <v>0</v>
      </c>
      <c r="AP40">
        <v>0</v>
      </c>
      <c r="AQ40">
        <v>0</v>
      </c>
      <c r="AT40">
        <v>0</v>
      </c>
      <c r="AU40">
        <v>0</v>
      </c>
      <c r="AV40">
        <v>0</v>
      </c>
      <c r="AW40">
        <v>2134487</v>
      </c>
      <c r="AX40">
        <v>2135033</v>
      </c>
      <c r="AY40">
        <v>0</v>
      </c>
      <c r="AZ40">
        <v>97932</v>
      </c>
      <c r="BA40">
        <v>0</v>
      </c>
      <c r="BE40">
        <v>29</v>
      </c>
      <c r="BF40">
        <v>2009638</v>
      </c>
      <c r="BG40">
        <v>0</v>
      </c>
      <c r="BJ40">
        <v>12</v>
      </c>
      <c r="BK40">
        <v>0</v>
      </c>
      <c r="BL40">
        <v>0</v>
      </c>
      <c r="BM40">
        <v>0</v>
      </c>
      <c r="BN40">
        <v>0</v>
      </c>
      <c r="BO40">
        <v>0</v>
      </c>
      <c r="BP40">
        <v>0</v>
      </c>
      <c r="BQ40">
        <v>739</v>
      </c>
      <c r="BS40">
        <v>0</v>
      </c>
      <c r="BT40">
        <v>0</v>
      </c>
      <c r="BU40">
        <v>0</v>
      </c>
      <c r="BV40">
        <v>0</v>
      </c>
      <c r="BW40">
        <v>0</v>
      </c>
      <c r="BY40">
        <v>0</v>
      </c>
      <c r="CA40">
        <v>0</v>
      </c>
      <c r="CB40">
        <v>0</v>
      </c>
      <c r="CC40">
        <v>0</v>
      </c>
      <c r="CD40">
        <v>0</v>
      </c>
      <c r="CE40">
        <v>0</v>
      </c>
      <c r="CF40">
        <v>0</v>
      </c>
      <c r="CG40">
        <v>0</v>
      </c>
      <c r="CH40">
        <v>0</v>
      </c>
      <c r="CI40">
        <v>0</v>
      </c>
      <c r="CJ40">
        <v>4</v>
      </c>
      <c r="CK40">
        <v>0</v>
      </c>
      <c r="CL40">
        <v>0</v>
      </c>
      <c r="CN40">
        <v>0</v>
      </c>
      <c r="CO40">
        <v>1</v>
      </c>
      <c r="CP40">
        <v>0</v>
      </c>
      <c r="CQ40">
        <v>0</v>
      </c>
      <c r="CR40">
        <v>205.43300000000002</v>
      </c>
      <c r="CS40">
        <v>0</v>
      </c>
      <c r="CT40">
        <v>0</v>
      </c>
      <c r="CU40">
        <v>0</v>
      </c>
      <c r="CV40">
        <v>0</v>
      </c>
      <c r="CW40">
        <v>0</v>
      </c>
      <c r="CX40">
        <v>0</v>
      </c>
      <c r="CY40">
        <v>0</v>
      </c>
      <c r="CZ40">
        <v>0</v>
      </c>
      <c r="DB40">
        <v>1221330</v>
      </c>
      <c r="DC40">
        <v>0</v>
      </c>
      <c r="DD40">
        <v>0</v>
      </c>
      <c r="DE40">
        <v>289386</v>
      </c>
      <c r="DF40">
        <v>289386</v>
      </c>
      <c r="DG40">
        <v>46.988</v>
      </c>
      <c r="DH40">
        <v>0</v>
      </c>
      <c r="DI40">
        <v>0</v>
      </c>
      <c r="DK40">
        <v>3450</v>
      </c>
      <c r="DL40">
        <v>0</v>
      </c>
      <c r="DM40">
        <v>126823</v>
      </c>
      <c r="DN40">
        <v>517</v>
      </c>
      <c r="DO40">
        <v>0</v>
      </c>
      <c r="DP40">
        <v>0</v>
      </c>
      <c r="DQ40">
        <v>0</v>
      </c>
      <c r="DR40">
        <v>0</v>
      </c>
      <c r="DS40">
        <v>0</v>
      </c>
      <c r="DT40">
        <v>0</v>
      </c>
      <c r="DU40">
        <v>0</v>
      </c>
      <c r="DV40">
        <v>0</v>
      </c>
      <c r="DW40">
        <v>0</v>
      </c>
      <c r="DX40">
        <v>0</v>
      </c>
      <c r="DY40">
        <v>0</v>
      </c>
      <c r="DZ40">
        <v>0</v>
      </c>
      <c r="EA40">
        <v>0</v>
      </c>
      <c r="EB40">
        <v>0</v>
      </c>
      <c r="EC40">
        <v>0</v>
      </c>
      <c r="ED40">
        <v>0</v>
      </c>
      <c r="EE40">
        <v>0</v>
      </c>
      <c r="EF40">
        <v>0</v>
      </c>
      <c r="EG40">
        <v>0</v>
      </c>
      <c r="EH40">
        <v>119918</v>
      </c>
      <c r="EI40">
        <v>0</v>
      </c>
      <c r="EJ40">
        <v>0</v>
      </c>
      <c r="EK40">
        <v>5.0670000000000002</v>
      </c>
      <c r="EL40">
        <v>0</v>
      </c>
      <c r="EM40">
        <v>0</v>
      </c>
      <c r="EN40">
        <v>0.85400000000000009</v>
      </c>
      <c r="EO40">
        <v>0</v>
      </c>
      <c r="EP40">
        <v>0</v>
      </c>
      <c r="EQ40">
        <v>5.9210000000000003</v>
      </c>
      <c r="ER40">
        <v>0</v>
      </c>
      <c r="ES40">
        <v>19.471</v>
      </c>
      <c r="EV40">
        <v>0</v>
      </c>
      <c r="EW40">
        <v>0</v>
      </c>
      <c r="EX40">
        <v>0</v>
      </c>
      <c r="EZ40">
        <v>1911706</v>
      </c>
      <c r="FA40">
        <v>0</v>
      </c>
      <c r="FB40">
        <v>2009092</v>
      </c>
      <c r="FD40">
        <v>0</v>
      </c>
      <c r="FE40">
        <v>183675</v>
      </c>
      <c r="FF40">
        <v>39652</v>
      </c>
      <c r="FG40">
        <v>5.7111999999999996E-2</v>
      </c>
      <c r="FH40">
        <v>2.4659E-2</v>
      </c>
      <c r="FI40">
        <v>0</v>
      </c>
      <c r="FJ40">
        <v>0</v>
      </c>
      <c r="FK40">
        <v>326.30400000000003</v>
      </c>
      <c r="FL40">
        <v>2232419</v>
      </c>
      <c r="FM40">
        <v>0</v>
      </c>
      <c r="FN40">
        <v>0</v>
      </c>
      <c r="FO40">
        <v>0</v>
      </c>
      <c r="FP40">
        <v>0</v>
      </c>
      <c r="FQ40">
        <v>0</v>
      </c>
      <c r="FR40">
        <v>0</v>
      </c>
      <c r="FS40">
        <v>0</v>
      </c>
      <c r="FT40">
        <v>0</v>
      </c>
      <c r="FU40">
        <v>0</v>
      </c>
      <c r="FV40">
        <v>0</v>
      </c>
      <c r="FW40">
        <v>0</v>
      </c>
      <c r="FX40">
        <v>0</v>
      </c>
      <c r="FY40">
        <v>0</v>
      </c>
      <c r="FZ40">
        <v>0</v>
      </c>
      <c r="GA40">
        <v>0</v>
      </c>
      <c r="GB40">
        <v>0</v>
      </c>
      <c r="GC40">
        <v>0</v>
      </c>
      <c r="GD40">
        <v>0</v>
      </c>
      <c r="GF40">
        <v>0</v>
      </c>
      <c r="GG40">
        <v>0</v>
      </c>
      <c r="GH40">
        <v>0</v>
      </c>
      <c r="GI40">
        <v>0</v>
      </c>
      <c r="GK40">
        <v>5183</v>
      </c>
      <c r="GL40">
        <v>4467</v>
      </c>
      <c r="GM40">
        <v>0</v>
      </c>
      <c r="GN40">
        <v>0</v>
      </c>
      <c r="GR40">
        <v>0</v>
      </c>
      <c r="HB40">
        <v>0</v>
      </c>
      <c r="HC40">
        <v>0</v>
      </c>
      <c r="HD40">
        <v>0</v>
      </c>
      <c r="HE40">
        <v>0</v>
      </c>
      <c r="HF40">
        <v>211084</v>
      </c>
      <c r="HG40">
        <v>5132</v>
      </c>
      <c r="HH40">
        <v>104699</v>
      </c>
      <c r="HI40">
        <v>0</v>
      </c>
      <c r="HJ40">
        <v>1997</v>
      </c>
      <c r="HK40">
        <v>0</v>
      </c>
      <c r="HL40">
        <v>0</v>
      </c>
      <c r="HM40">
        <v>0</v>
      </c>
      <c r="HN40">
        <v>0</v>
      </c>
      <c r="HO40">
        <v>0</v>
      </c>
      <c r="HP40">
        <v>0</v>
      </c>
      <c r="HQ40">
        <v>0</v>
      </c>
      <c r="HR40">
        <v>0</v>
      </c>
      <c r="HS40">
        <v>1911160</v>
      </c>
      <c r="HT40">
        <v>0</v>
      </c>
      <c r="HU40">
        <v>0</v>
      </c>
      <c r="HV40">
        <v>0</v>
      </c>
      <c r="HW40">
        <v>0</v>
      </c>
      <c r="HX40">
        <v>19</v>
      </c>
      <c r="HY40">
        <v>18</v>
      </c>
      <c r="HZ40">
        <v>54</v>
      </c>
      <c r="IA40">
        <v>29</v>
      </c>
      <c r="IB40">
        <v>63</v>
      </c>
      <c r="IC40">
        <v>183</v>
      </c>
      <c r="ID40">
        <v>0</v>
      </c>
      <c r="IE40">
        <v>0</v>
      </c>
      <c r="IF40">
        <v>0</v>
      </c>
      <c r="IG40">
        <v>8.3330000000000002</v>
      </c>
      <c r="IH40">
        <v>170</v>
      </c>
      <c r="II40">
        <v>0</v>
      </c>
      <c r="IJ40">
        <v>79.025000000000006</v>
      </c>
      <c r="IK40">
        <v>0</v>
      </c>
      <c r="IL40">
        <v>0</v>
      </c>
      <c r="IM40">
        <v>0</v>
      </c>
      <c r="IN40">
        <v>0</v>
      </c>
      <c r="IO40">
        <v>0</v>
      </c>
      <c r="IP40">
        <v>0</v>
      </c>
      <c r="IQ40">
        <v>79.025000000000006</v>
      </c>
      <c r="IR40">
        <v>48670</v>
      </c>
      <c r="IS40">
        <v>0</v>
      </c>
      <c r="IT40">
        <v>0</v>
      </c>
      <c r="IU40">
        <v>0</v>
      </c>
      <c r="IV40">
        <v>0</v>
      </c>
      <c r="IW40">
        <v>6159</v>
      </c>
      <c r="IX40">
        <v>0</v>
      </c>
      <c r="IY40">
        <v>0</v>
      </c>
      <c r="IZ40">
        <v>0</v>
      </c>
      <c r="JA40">
        <v>0</v>
      </c>
    </row>
    <row r="41" spans="1:261" hidden="1" x14ac:dyDescent="0.2">
      <c r="A41">
        <v>28349</v>
      </c>
      <c r="B41">
        <v>57806</v>
      </c>
      <c r="C41">
        <v>9</v>
      </c>
      <c r="D41">
        <v>2021</v>
      </c>
      <c r="E41">
        <v>6159</v>
      </c>
      <c r="F41">
        <v>0</v>
      </c>
      <c r="G41">
        <v>1232.9570000000001</v>
      </c>
      <c r="H41">
        <v>1135.287</v>
      </c>
      <c r="I41">
        <v>1135.287</v>
      </c>
      <c r="J41">
        <v>1232.9570000000001</v>
      </c>
      <c r="K41">
        <v>0</v>
      </c>
      <c r="L41">
        <v>6159</v>
      </c>
      <c r="M41">
        <v>0</v>
      </c>
      <c r="N41">
        <v>0</v>
      </c>
      <c r="P41">
        <v>1232.9570000000001</v>
      </c>
      <c r="Q41">
        <v>0</v>
      </c>
      <c r="R41">
        <v>587763</v>
      </c>
      <c r="S41">
        <v>476.71000000000004</v>
      </c>
      <c r="U41">
        <v>0</v>
      </c>
      <c r="V41">
        <v>274.73200000000003</v>
      </c>
      <c r="W41">
        <v>169202</v>
      </c>
      <c r="X41">
        <v>169202</v>
      </c>
      <c r="Z41">
        <v>0</v>
      </c>
      <c r="AC41">
        <v>0</v>
      </c>
      <c r="AD41" t="s">
        <v>318</v>
      </c>
      <c r="AE41">
        <v>0</v>
      </c>
      <c r="AH41">
        <v>0</v>
      </c>
      <c r="AI41">
        <v>0</v>
      </c>
      <c r="AJ41">
        <v>6159</v>
      </c>
      <c r="AK41" t="s">
        <v>787</v>
      </c>
      <c r="AL41" t="s">
        <v>328</v>
      </c>
      <c r="AM41">
        <v>0</v>
      </c>
      <c r="AN41">
        <v>0</v>
      </c>
      <c r="AO41">
        <v>0</v>
      </c>
      <c r="AP41">
        <v>0</v>
      </c>
      <c r="AQ41">
        <v>0</v>
      </c>
      <c r="AT41">
        <v>0</v>
      </c>
      <c r="AU41">
        <v>0</v>
      </c>
      <c r="AV41">
        <v>0</v>
      </c>
      <c r="AW41">
        <v>12752516</v>
      </c>
      <c r="AX41">
        <v>12443084</v>
      </c>
      <c r="AY41">
        <v>0</v>
      </c>
      <c r="AZ41">
        <v>587763</v>
      </c>
      <c r="BA41">
        <v>40.582999999999998</v>
      </c>
      <c r="BE41">
        <v>169</v>
      </c>
      <c r="BF41">
        <v>11721978</v>
      </c>
      <c r="BG41">
        <v>0</v>
      </c>
      <c r="BJ41">
        <v>12</v>
      </c>
      <c r="BK41">
        <v>0</v>
      </c>
      <c r="BL41">
        <v>0</v>
      </c>
      <c r="BM41">
        <v>0</v>
      </c>
      <c r="BN41">
        <v>0</v>
      </c>
      <c r="BO41">
        <v>0</v>
      </c>
      <c r="BP41">
        <v>0</v>
      </c>
      <c r="BQ41">
        <v>595</v>
      </c>
      <c r="BS41">
        <v>0</v>
      </c>
      <c r="BT41">
        <v>0</v>
      </c>
      <c r="BU41">
        <v>0</v>
      </c>
      <c r="BV41">
        <v>0</v>
      </c>
      <c r="BW41">
        <v>0</v>
      </c>
      <c r="BY41">
        <v>0</v>
      </c>
      <c r="CA41">
        <v>0</v>
      </c>
      <c r="CB41">
        <v>0</v>
      </c>
      <c r="CC41">
        <v>0</v>
      </c>
      <c r="CD41">
        <v>0</v>
      </c>
      <c r="CE41">
        <v>0</v>
      </c>
      <c r="CF41">
        <v>0</v>
      </c>
      <c r="CG41">
        <v>0</v>
      </c>
      <c r="CH41">
        <v>312077</v>
      </c>
      <c r="CI41">
        <v>0</v>
      </c>
      <c r="CJ41">
        <v>4</v>
      </c>
      <c r="CK41">
        <v>0</v>
      </c>
      <c r="CL41">
        <v>0</v>
      </c>
      <c r="CN41">
        <v>0</v>
      </c>
      <c r="CO41">
        <v>1</v>
      </c>
      <c r="CP41">
        <v>0</v>
      </c>
      <c r="CQ41">
        <v>0.16700000000000001</v>
      </c>
      <c r="CR41">
        <v>1232.9570000000001</v>
      </c>
      <c r="CS41">
        <v>0</v>
      </c>
      <c r="CT41">
        <v>0</v>
      </c>
      <c r="CU41">
        <v>0</v>
      </c>
      <c r="CV41">
        <v>0</v>
      </c>
      <c r="CW41">
        <v>0</v>
      </c>
      <c r="CX41">
        <v>0</v>
      </c>
      <c r="CY41">
        <v>0</v>
      </c>
      <c r="CZ41">
        <v>0</v>
      </c>
      <c r="DB41">
        <v>6967596</v>
      </c>
      <c r="DC41">
        <v>0</v>
      </c>
      <c r="DD41">
        <v>0</v>
      </c>
      <c r="DE41">
        <v>1729003</v>
      </c>
      <c r="DF41">
        <v>1729003</v>
      </c>
      <c r="DG41">
        <v>280.738</v>
      </c>
      <c r="DH41">
        <v>0</v>
      </c>
      <c r="DI41">
        <v>0</v>
      </c>
      <c r="DK41">
        <v>1145</v>
      </c>
      <c r="DL41">
        <v>0</v>
      </c>
      <c r="DM41">
        <v>596039</v>
      </c>
      <c r="DN41">
        <v>2476</v>
      </c>
      <c r="DO41">
        <v>0</v>
      </c>
      <c r="DP41">
        <v>0</v>
      </c>
      <c r="DQ41">
        <v>0</v>
      </c>
      <c r="DR41">
        <v>0</v>
      </c>
      <c r="DS41">
        <v>0</v>
      </c>
      <c r="DT41">
        <v>0</v>
      </c>
      <c r="DU41">
        <v>0</v>
      </c>
      <c r="DV41">
        <v>0</v>
      </c>
      <c r="DW41">
        <v>0</v>
      </c>
      <c r="DX41">
        <v>0</v>
      </c>
      <c r="DY41">
        <v>0</v>
      </c>
      <c r="DZ41">
        <v>0</v>
      </c>
      <c r="EA41">
        <v>0</v>
      </c>
      <c r="EB41">
        <v>0</v>
      </c>
      <c r="EC41">
        <v>34.06</v>
      </c>
      <c r="ED41">
        <v>241234</v>
      </c>
      <c r="EE41">
        <v>0</v>
      </c>
      <c r="EF41">
        <v>0</v>
      </c>
      <c r="EG41">
        <v>0</v>
      </c>
      <c r="EH41">
        <v>332883</v>
      </c>
      <c r="EI41">
        <v>0</v>
      </c>
      <c r="EJ41">
        <v>0</v>
      </c>
      <c r="EK41">
        <v>15.33</v>
      </c>
      <c r="EL41">
        <v>0</v>
      </c>
      <c r="EM41">
        <v>0</v>
      </c>
      <c r="EN41">
        <v>1.6120000000000001</v>
      </c>
      <c r="EO41">
        <v>0</v>
      </c>
      <c r="EP41">
        <v>0</v>
      </c>
      <c r="EQ41">
        <v>16.942</v>
      </c>
      <c r="ER41">
        <v>0</v>
      </c>
      <c r="ES41">
        <v>54.050000000000004</v>
      </c>
      <c r="EV41">
        <v>0</v>
      </c>
      <c r="EW41">
        <v>0</v>
      </c>
      <c r="EX41">
        <v>0</v>
      </c>
      <c r="EZ41">
        <v>11140441</v>
      </c>
      <c r="FA41">
        <v>0</v>
      </c>
      <c r="FB41">
        <v>11725558</v>
      </c>
      <c r="FD41">
        <v>0</v>
      </c>
      <c r="FE41">
        <v>1071356</v>
      </c>
      <c r="FF41">
        <v>231287</v>
      </c>
      <c r="FG41">
        <v>5.7111999999999996E-2</v>
      </c>
      <c r="FH41">
        <v>2.4659E-2</v>
      </c>
      <c r="FI41">
        <v>0</v>
      </c>
      <c r="FJ41">
        <v>0</v>
      </c>
      <c r="FK41">
        <v>1903.2930000000001</v>
      </c>
      <c r="FL41">
        <v>13340279</v>
      </c>
      <c r="FM41">
        <v>0</v>
      </c>
      <c r="FN41">
        <v>0</v>
      </c>
      <c r="FO41">
        <v>0</v>
      </c>
      <c r="FP41">
        <v>0</v>
      </c>
      <c r="FQ41">
        <v>0</v>
      </c>
      <c r="FR41">
        <v>0</v>
      </c>
      <c r="FS41">
        <v>0</v>
      </c>
      <c r="FT41">
        <v>0</v>
      </c>
      <c r="FU41">
        <v>0</v>
      </c>
      <c r="FV41">
        <v>0</v>
      </c>
      <c r="FW41">
        <v>0</v>
      </c>
      <c r="FX41">
        <v>0</v>
      </c>
      <c r="FY41">
        <v>0</v>
      </c>
      <c r="FZ41">
        <v>0</v>
      </c>
      <c r="GA41">
        <v>0</v>
      </c>
      <c r="GB41">
        <v>671202</v>
      </c>
      <c r="GC41">
        <v>671202</v>
      </c>
      <c r="GD41">
        <v>80.728000000000009</v>
      </c>
      <c r="GF41">
        <v>0</v>
      </c>
      <c r="GG41">
        <v>0</v>
      </c>
      <c r="GH41">
        <v>0</v>
      </c>
      <c r="GI41">
        <v>0</v>
      </c>
      <c r="GK41">
        <v>5150</v>
      </c>
      <c r="GL41">
        <v>45560</v>
      </c>
      <c r="GM41">
        <v>0</v>
      </c>
      <c r="GN41">
        <v>0</v>
      </c>
      <c r="GR41">
        <v>0</v>
      </c>
      <c r="HB41">
        <v>0</v>
      </c>
      <c r="HC41">
        <v>0</v>
      </c>
      <c r="HD41">
        <v>0</v>
      </c>
      <c r="HE41">
        <v>0</v>
      </c>
      <c r="HF41">
        <v>1201134</v>
      </c>
      <c r="HG41">
        <v>14755</v>
      </c>
      <c r="HH41">
        <v>348587</v>
      </c>
      <c r="HI41">
        <v>0</v>
      </c>
      <c r="HJ41">
        <v>11984</v>
      </c>
      <c r="HK41">
        <v>2328</v>
      </c>
      <c r="HL41">
        <v>3898</v>
      </c>
      <c r="HM41">
        <v>10000</v>
      </c>
      <c r="HN41">
        <v>0</v>
      </c>
      <c r="HO41">
        <v>0</v>
      </c>
      <c r="HP41">
        <v>0</v>
      </c>
      <c r="HQ41">
        <v>0</v>
      </c>
      <c r="HR41">
        <v>0</v>
      </c>
      <c r="HS41">
        <v>11137795</v>
      </c>
      <c r="HT41">
        <v>0</v>
      </c>
      <c r="HU41">
        <v>312077</v>
      </c>
      <c r="HV41">
        <v>0</v>
      </c>
      <c r="HW41">
        <v>0</v>
      </c>
      <c r="HX41">
        <v>134</v>
      </c>
      <c r="HY41">
        <v>98</v>
      </c>
      <c r="HZ41">
        <v>161</v>
      </c>
      <c r="IA41">
        <v>281</v>
      </c>
      <c r="IB41">
        <v>412</v>
      </c>
      <c r="IC41">
        <v>1086</v>
      </c>
      <c r="ID41">
        <v>0</v>
      </c>
      <c r="IE41">
        <v>0</v>
      </c>
      <c r="IF41">
        <v>0</v>
      </c>
      <c r="IG41">
        <v>23.957000000000001</v>
      </c>
      <c r="IH41">
        <v>566</v>
      </c>
      <c r="II41">
        <v>0</v>
      </c>
      <c r="IJ41">
        <v>274.73200000000003</v>
      </c>
      <c r="IK41">
        <v>0</v>
      </c>
      <c r="IL41">
        <v>0</v>
      </c>
      <c r="IM41">
        <v>0</v>
      </c>
      <c r="IN41">
        <v>0</v>
      </c>
      <c r="IO41">
        <v>0</v>
      </c>
      <c r="IP41">
        <v>0</v>
      </c>
      <c r="IQ41">
        <v>274.73200000000003</v>
      </c>
      <c r="IR41">
        <v>169202</v>
      </c>
      <c r="IS41">
        <v>0</v>
      </c>
      <c r="IT41">
        <v>0</v>
      </c>
      <c r="IU41">
        <v>0</v>
      </c>
      <c r="IV41">
        <v>0</v>
      </c>
      <c r="IW41">
        <v>6159</v>
      </c>
      <c r="IX41">
        <v>0</v>
      </c>
      <c r="IY41">
        <v>0</v>
      </c>
      <c r="IZ41">
        <v>0</v>
      </c>
      <c r="JA41">
        <v>0</v>
      </c>
    </row>
    <row r="42" spans="1:261" hidden="1" x14ac:dyDescent="0.2">
      <c r="A42">
        <v>28349</v>
      </c>
      <c r="B42">
        <v>57807</v>
      </c>
      <c r="C42">
        <v>9</v>
      </c>
      <c r="D42">
        <v>2021</v>
      </c>
      <c r="E42">
        <v>6159</v>
      </c>
      <c r="F42">
        <v>0</v>
      </c>
      <c r="G42">
        <v>5324.6670000000004</v>
      </c>
      <c r="H42">
        <v>4758.3950000000004</v>
      </c>
      <c r="I42">
        <v>4758.3950000000004</v>
      </c>
      <c r="J42">
        <v>5324.6670000000004</v>
      </c>
      <c r="K42">
        <v>0</v>
      </c>
      <c r="L42">
        <v>6159</v>
      </c>
      <c r="M42">
        <v>0</v>
      </c>
      <c r="N42">
        <v>0</v>
      </c>
      <c r="P42">
        <v>5324.6670000000004</v>
      </c>
      <c r="Q42">
        <v>0</v>
      </c>
      <c r="R42">
        <v>2538322</v>
      </c>
      <c r="S42">
        <v>476.71000000000004</v>
      </c>
      <c r="U42">
        <v>0</v>
      </c>
      <c r="V42">
        <v>405.447</v>
      </c>
      <c r="W42">
        <v>249706</v>
      </c>
      <c r="X42">
        <v>249706</v>
      </c>
      <c r="Z42">
        <v>0</v>
      </c>
      <c r="AC42">
        <v>0</v>
      </c>
      <c r="AD42" t="s">
        <v>318</v>
      </c>
      <c r="AE42">
        <v>0</v>
      </c>
      <c r="AH42">
        <v>0</v>
      </c>
      <c r="AI42">
        <v>0</v>
      </c>
      <c r="AJ42">
        <v>6159</v>
      </c>
      <c r="AK42" t="s">
        <v>787</v>
      </c>
      <c r="AL42" t="s">
        <v>19</v>
      </c>
      <c r="AM42">
        <v>0</v>
      </c>
      <c r="AN42">
        <v>0</v>
      </c>
      <c r="AO42">
        <v>0</v>
      </c>
      <c r="AP42">
        <v>0</v>
      </c>
      <c r="AQ42">
        <v>0</v>
      </c>
      <c r="AT42">
        <v>0</v>
      </c>
      <c r="AU42">
        <v>0</v>
      </c>
      <c r="AV42">
        <v>0</v>
      </c>
      <c r="AW42">
        <v>53381563</v>
      </c>
      <c r="AX42">
        <v>52029161</v>
      </c>
      <c r="AY42">
        <v>0</v>
      </c>
      <c r="AZ42">
        <v>2538322</v>
      </c>
      <c r="BA42">
        <v>0</v>
      </c>
      <c r="BE42">
        <v>710</v>
      </c>
      <c r="BF42">
        <v>49082224</v>
      </c>
      <c r="BG42">
        <v>0</v>
      </c>
      <c r="BJ42">
        <v>12</v>
      </c>
      <c r="BK42">
        <v>0</v>
      </c>
      <c r="BL42">
        <v>0</v>
      </c>
      <c r="BM42">
        <v>0</v>
      </c>
      <c r="BN42">
        <v>0</v>
      </c>
      <c r="BO42">
        <v>0</v>
      </c>
      <c r="BP42">
        <v>0</v>
      </c>
      <c r="BQ42">
        <v>37</v>
      </c>
      <c r="BS42">
        <v>0</v>
      </c>
      <c r="BT42">
        <v>0</v>
      </c>
      <c r="BU42">
        <v>0</v>
      </c>
      <c r="BV42">
        <v>0</v>
      </c>
      <c r="BW42">
        <v>0</v>
      </c>
      <c r="BY42">
        <v>0</v>
      </c>
      <c r="CA42">
        <v>0</v>
      </c>
      <c r="CB42">
        <v>0</v>
      </c>
      <c r="CC42">
        <v>0</v>
      </c>
      <c r="CD42">
        <v>0</v>
      </c>
      <c r="CE42">
        <v>0</v>
      </c>
      <c r="CF42">
        <v>0</v>
      </c>
      <c r="CG42">
        <v>0</v>
      </c>
      <c r="CH42">
        <v>1372457</v>
      </c>
      <c r="CI42">
        <v>0</v>
      </c>
      <c r="CJ42">
        <v>4</v>
      </c>
      <c r="CK42">
        <v>0</v>
      </c>
      <c r="CL42">
        <v>0</v>
      </c>
      <c r="CN42">
        <v>0</v>
      </c>
      <c r="CO42">
        <v>1</v>
      </c>
      <c r="CP42">
        <v>0</v>
      </c>
      <c r="CQ42">
        <v>0</v>
      </c>
      <c r="CR42">
        <v>5324.6670000000004</v>
      </c>
      <c r="CS42">
        <v>0</v>
      </c>
      <c r="CT42">
        <v>0</v>
      </c>
      <c r="CU42">
        <v>0</v>
      </c>
      <c r="CV42">
        <v>0</v>
      </c>
      <c r="CW42">
        <v>0</v>
      </c>
      <c r="CX42">
        <v>0</v>
      </c>
      <c r="CY42">
        <v>0</v>
      </c>
      <c r="CZ42">
        <v>0</v>
      </c>
      <c r="DB42">
        <v>29085982</v>
      </c>
      <c r="DC42">
        <v>0</v>
      </c>
      <c r="DD42">
        <v>0</v>
      </c>
      <c r="DE42">
        <v>5569624</v>
      </c>
      <c r="DF42">
        <v>5569624</v>
      </c>
      <c r="DG42">
        <v>904.33800000000008</v>
      </c>
      <c r="DH42">
        <v>0</v>
      </c>
      <c r="DI42">
        <v>0</v>
      </c>
      <c r="DK42">
        <v>0</v>
      </c>
      <c r="DL42">
        <v>0</v>
      </c>
      <c r="DM42">
        <v>4686053</v>
      </c>
      <c r="DN42">
        <v>19346</v>
      </c>
      <c r="DO42">
        <v>0</v>
      </c>
      <c r="DP42">
        <v>0</v>
      </c>
      <c r="DQ42">
        <v>0</v>
      </c>
      <c r="DR42">
        <v>0</v>
      </c>
      <c r="DS42">
        <v>0</v>
      </c>
      <c r="DT42">
        <v>0</v>
      </c>
      <c r="DU42">
        <v>0</v>
      </c>
      <c r="DV42">
        <v>0</v>
      </c>
      <c r="DW42">
        <v>0</v>
      </c>
      <c r="DX42">
        <v>0</v>
      </c>
      <c r="DY42">
        <v>0</v>
      </c>
      <c r="DZ42">
        <v>0</v>
      </c>
      <c r="EA42">
        <v>0</v>
      </c>
      <c r="EB42">
        <v>0</v>
      </c>
      <c r="EC42">
        <v>176.34</v>
      </c>
      <c r="ED42">
        <v>1248947</v>
      </c>
      <c r="EE42">
        <v>0</v>
      </c>
      <c r="EF42">
        <v>0</v>
      </c>
      <c r="EG42">
        <v>0</v>
      </c>
      <c r="EH42">
        <v>3236481</v>
      </c>
      <c r="EI42">
        <v>0</v>
      </c>
      <c r="EJ42">
        <v>0</v>
      </c>
      <c r="EK42">
        <v>123.855</v>
      </c>
      <c r="EL42">
        <v>0</v>
      </c>
      <c r="EM42">
        <v>33.817</v>
      </c>
      <c r="EN42">
        <v>10.498000000000001</v>
      </c>
      <c r="EO42">
        <v>0</v>
      </c>
      <c r="EP42">
        <v>0</v>
      </c>
      <c r="EQ42">
        <v>168.17000000000002</v>
      </c>
      <c r="ER42">
        <v>0</v>
      </c>
      <c r="ES42">
        <v>525.50599999999997</v>
      </c>
      <c r="EV42">
        <v>0</v>
      </c>
      <c r="EW42">
        <v>0</v>
      </c>
      <c r="EX42">
        <v>0</v>
      </c>
      <c r="EZ42">
        <v>46574740</v>
      </c>
      <c r="FA42">
        <v>0</v>
      </c>
      <c r="FB42">
        <v>49093007</v>
      </c>
      <c r="FD42">
        <v>0</v>
      </c>
      <c r="FE42">
        <v>4485976</v>
      </c>
      <c r="FF42">
        <v>968445</v>
      </c>
      <c r="FG42">
        <v>5.7111999999999996E-2</v>
      </c>
      <c r="FH42">
        <v>2.4659E-2</v>
      </c>
      <c r="FI42">
        <v>0</v>
      </c>
      <c r="FJ42">
        <v>0</v>
      </c>
      <c r="FK42">
        <v>7969.46</v>
      </c>
      <c r="FL42">
        <v>55919885</v>
      </c>
      <c r="FM42">
        <v>0</v>
      </c>
      <c r="FN42">
        <v>0</v>
      </c>
      <c r="FO42">
        <v>0</v>
      </c>
      <c r="FP42">
        <v>0</v>
      </c>
      <c r="FQ42">
        <v>0</v>
      </c>
      <c r="FR42">
        <v>0</v>
      </c>
      <c r="FS42">
        <v>0</v>
      </c>
      <c r="FT42">
        <v>0</v>
      </c>
      <c r="FU42">
        <v>0</v>
      </c>
      <c r="FV42">
        <v>0</v>
      </c>
      <c r="FW42">
        <v>0</v>
      </c>
      <c r="FX42">
        <v>0</v>
      </c>
      <c r="FY42">
        <v>0</v>
      </c>
      <c r="FZ42">
        <v>0</v>
      </c>
      <c r="GA42">
        <v>0</v>
      </c>
      <c r="GB42">
        <v>3309966</v>
      </c>
      <c r="GC42">
        <v>3309966</v>
      </c>
      <c r="GD42">
        <v>398.10200000000003</v>
      </c>
      <c r="GF42">
        <v>0</v>
      </c>
      <c r="GG42">
        <v>0</v>
      </c>
      <c r="GH42">
        <v>0</v>
      </c>
      <c r="GI42">
        <v>0</v>
      </c>
      <c r="GK42">
        <v>5113</v>
      </c>
      <c r="GL42">
        <v>97141</v>
      </c>
      <c r="GM42">
        <v>0</v>
      </c>
      <c r="GN42">
        <v>0</v>
      </c>
      <c r="GR42">
        <v>0</v>
      </c>
      <c r="HB42">
        <v>0</v>
      </c>
      <c r="HC42">
        <v>0</v>
      </c>
      <c r="HD42">
        <v>0</v>
      </c>
      <c r="HE42">
        <v>0</v>
      </c>
      <c r="HF42">
        <v>5034382</v>
      </c>
      <c r="HG42">
        <v>134073</v>
      </c>
      <c r="HH42">
        <v>897336</v>
      </c>
      <c r="HI42">
        <v>0</v>
      </c>
      <c r="HJ42">
        <v>51756</v>
      </c>
      <c r="HK42">
        <v>18813</v>
      </c>
      <c r="HL42">
        <v>12025</v>
      </c>
      <c r="HM42">
        <v>44000</v>
      </c>
      <c r="HN42">
        <v>0</v>
      </c>
      <c r="HO42">
        <v>0</v>
      </c>
      <c r="HP42">
        <v>0</v>
      </c>
      <c r="HQ42">
        <v>0</v>
      </c>
      <c r="HR42">
        <v>0</v>
      </c>
      <c r="HS42">
        <v>46554685</v>
      </c>
      <c r="HT42">
        <v>0</v>
      </c>
      <c r="HU42">
        <v>1372457</v>
      </c>
      <c r="HV42">
        <v>0</v>
      </c>
      <c r="HW42">
        <v>0</v>
      </c>
      <c r="HX42">
        <v>681</v>
      </c>
      <c r="HY42">
        <v>680</v>
      </c>
      <c r="HZ42">
        <v>658</v>
      </c>
      <c r="IA42">
        <v>773</v>
      </c>
      <c r="IB42">
        <v>808</v>
      </c>
      <c r="IC42">
        <v>3600</v>
      </c>
      <c r="ID42">
        <v>0</v>
      </c>
      <c r="IE42">
        <v>0</v>
      </c>
      <c r="IF42">
        <v>0</v>
      </c>
      <c r="IG42">
        <v>217.69400000000002</v>
      </c>
      <c r="IH42">
        <v>1457</v>
      </c>
      <c r="II42">
        <v>0</v>
      </c>
      <c r="IJ42">
        <v>405.447</v>
      </c>
      <c r="IK42">
        <v>0</v>
      </c>
      <c r="IL42">
        <v>0</v>
      </c>
      <c r="IM42">
        <v>0</v>
      </c>
      <c r="IN42">
        <v>0</v>
      </c>
      <c r="IO42">
        <v>0</v>
      </c>
      <c r="IP42">
        <v>0</v>
      </c>
      <c r="IQ42">
        <v>405.447</v>
      </c>
      <c r="IR42">
        <v>249706</v>
      </c>
      <c r="IS42">
        <v>0</v>
      </c>
      <c r="IT42">
        <v>0</v>
      </c>
      <c r="IU42">
        <v>0</v>
      </c>
      <c r="IV42">
        <v>0</v>
      </c>
      <c r="IW42">
        <v>6159</v>
      </c>
      <c r="IX42">
        <v>0</v>
      </c>
      <c r="IY42">
        <v>0</v>
      </c>
      <c r="IZ42">
        <v>0</v>
      </c>
      <c r="JA42">
        <v>0</v>
      </c>
    </row>
    <row r="43" spans="1:261" hidden="1" x14ac:dyDescent="0.2">
      <c r="A43">
        <v>28349</v>
      </c>
      <c r="B43">
        <v>57808</v>
      </c>
      <c r="C43">
        <v>9</v>
      </c>
      <c r="D43">
        <v>2021</v>
      </c>
      <c r="E43">
        <v>6159</v>
      </c>
      <c r="F43">
        <v>0</v>
      </c>
      <c r="G43">
        <v>2051.4549999999999</v>
      </c>
      <c r="H43">
        <v>2028.6070000000002</v>
      </c>
      <c r="I43">
        <v>2028.6070000000002</v>
      </c>
      <c r="J43">
        <v>2051.4549999999999</v>
      </c>
      <c r="K43">
        <v>0</v>
      </c>
      <c r="L43">
        <v>6159</v>
      </c>
      <c r="M43">
        <v>0</v>
      </c>
      <c r="N43">
        <v>0</v>
      </c>
      <c r="P43">
        <v>2051.4549999999999</v>
      </c>
      <c r="Q43">
        <v>0</v>
      </c>
      <c r="R43">
        <v>977949</v>
      </c>
      <c r="S43">
        <v>476.71000000000004</v>
      </c>
      <c r="U43">
        <v>0</v>
      </c>
      <c r="V43">
        <v>666.49200000000008</v>
      </c>
      <c r="W43">
        <v>410478</v>
      </c>
      <c r="X43">
        <v>410478</v>
      </c>
      <c r="Z43">
        <v>0</v>
      </c>
      <c r="AC43">
        <v>0</v>
      </c>
      <c r="AD43" t="s">
        <v>318</v>
      </c>
      <c r="AE43">
        <v>0</v>
      </c>
      <c r="AH43">
        <v>0</v>
      </c>
      <c r="AI43">
        <v>0</v>
      </c>
      <c r="AJ43">
        <v>6159</v>
      </c>
      <c r="AK43" t="s">
        <v>787</v>
      </c>
      <c r="AL43" t="s">
        <v>44</v>
      </c>
      <c r="AM43">
        <v>0</v>
      </c>
      <c r="AN43">
        <v>0</v>
      </c>
      <c r="AO43">
        <v>0</v>
      </c>
      <c r="AP43">
        <v>0</v>
      </c>
      <c r="AQ43">
        <v>0</v>
      </c>
      <c r="AT43">
        <v>0</v>
      </c>
      <c r="AU43">
        <v>0</v>
      </c>
      <c r="AV43">
        <v>0</v>
      </c>
      <c r="AW43">
        <v>18219865</v>
      </c>
      <c r="AX43">
        <v>18221529</v>
      </c>
      <c r="AY43">
        <v>0</v>
      </c>
      <c r="AZ43">
        <v>977949</v>
      </c>
      <c r="BA43">
        <v>34.582999999999998</v>
      </c>
      <c r="BE43">
        <v>250</v>
      </c>
      <c r="BF43">
        <v>17012295</v>
      </c>
      <c r="BG43">
        <v>0</v>
      </c>
      <c r="BJ43">
        <v>12</v>
      </c>
      <c r="BK43">
        <v>0</v>
      </c>
      <c r="BL43">
        <v>0</v>
      </c>
      <c r="BM43">
        <v>0</v>
      </c>
      <c r="BN43">
        <v>0</v>
      </c>
      <c r="BO43">
        <v>0</v>
      </c>
      <c r="BP43">
        <v>0</v>
      </c>
      <c r="BQ43">
        <v>458</v>
      </c>
      <c r="BS43">
        <v>0</v>
      </c>
      <c r="BT43">
        <v>0</v>
      </c>
      <c r="BU43">
        <v>0</v>
      </c>
      <c r="BV43">
        <v>0</v>
      </c>
      <c r="BW43">
        <v>0</v>
      </c>
      <c r="BY43">
        <v>0</v>
      </c>
      <c r="CA43">
        <v>0</v>
      </c>
      <c r="CB43">
        <v>0</v>
      </c>
      <c r="CC43">
        <v>0</v>
      </c>
      <c r="CD43">
        <v>0</v>
      </c>
      <c r="CE43">
        <v>0</v>
      </c>
      <c r="CF43">
        <v>0</v>
      </c>
      <c r="CG43">
        <v>0</v>
      </c>
      <c r="CH43">
        <v>0</v>
      </c>
      <c r="CI43">
        <v>0</v>
      </c>
      <c r="CJ43">
        <v>4</v>
      </c>
      <c r="CK43">
        <v>0</v>
      </c>
      <c r="CL43">
        <v>0</v>
      </c>
      <c r="CN43">
        <v>0</v>
      </c>
      <c r="CO43">
        <v>1</v>
      </c>
      <c r="CP43">
        <v>0</v>
      </c>
      <c r="CQ43">
        <v>11.25</v>
      </c>
      <c r="CR43">
        <v>2051.4549999999999</v>
      </c>
      <c r="CS43">
        <v>0</v>
      </c>
      <c r="CT43">
        <v>0</v>
      </c>
      <c r="CU43">
        <v>0</v>
      </c>
      <c r="CV43">
        <v>0</v>
      </c>
      <c r="CW43">
        <v>0</v>
      </c>
      <c r="CX43">
        <v>0</v>
      </c>
      <c r="CY43">
        <v>0</v>
      </c>
      <c r="CZ43">
        <v>0</v>
      </c>
      <c r="DB43">
        <v>12476658</v>
      </c>
      <c r="DC43">
        <v>0</v>
      </c>
      <c r="DD43">
        <v>0</v>
      </c>
      <c r="DE43">
        <v>1139530</v>
      </c>
      <c r="DF43">
        <v>1139530</v>
      </c>
      <c r="DG43">
        <v>185.02500000000001</v>
      </c>
      <c r="DH43">
        <v>0</v>
      </c>
      <c r="DI43">
        <v>0</v>
      </c>
      <c r="DK43">
        <v>0</v>
      </c>
      <c r="DL43">
        <v>0</v>
      </c>
      <c r="DM43">
        <v>343597</v>
      </c>
      <c r="DN43">
        <v>1414</v>
      </c>
      <c r="DO43">
        <v>0</v>
      </c>
      <c r="DP43">
        <v>0</v>
      </c>
      <c r="DQ43">
        <v>0</v>
      </c>
      <c r="DR43">
        <v>0</v>
      </c>
      <c r="DS43">
        <v>0</v>
      </c>
      <c r="DT43">
        <v>0</v>
      </c>
      <c r="DU43">
        <v>0</v>
      </c>
      <c r="DV43">
        <v>0</v>
      </c>
      <c r="DW43">
        <v>0</v>
      </c>
      <c r="DX43">
        <v>0</v>
      </c>
      <c r="DY43">
        <v>0</v>
      </c>
      <c r="DZ43">
        <v>0</v>
      </c>
      <c r="EA43">
        <v>0</v>
      </c>
      <c r="EB43">
        <v>0</v>
      </c>
      <c r="EC43">
        <v>9.76</v>
      </c>
      <c r="ED43">
        <v>69126</v>
      </c>
      <c r="EE43">
        <v>0</v>
      </c>
      <c r="EF43">
        <v>0</v>
      </c>
      <c r="EG43">
        <v>0.68</v>
      </c>
      <c r="EH43">
        <v>258780</v>
      </c>
      <c r="EI43">
        <v>0</v>
      </c>
      <c r="EJ43">
        <v>0</v>
      </c>
      <c r="EK43">
        <v>11.319000000000001</v>
      </c>
      <c r="EL43">
        <v>0</v>
      </c>
      <c r="EM43">
        <v>0.03</v>
      </c>
      <c r="EN43">
        <v>1.2270000000000001</v>
      </c>
      <c r="EO43">
        <v>0</v>
      </c>
      <c r="EP43">
        <v>0</v>
      </c>
      <c r="EQ43">
        <v>13.256</v>
      </c>
      <c r="ER43">
        <v>0</v>
      </c>
      <c r="ES43">
        <v>42.018000000000001</v>
      </c>
      <c r="EV43">
        <v>0</v>
      </c>
      <c r="EW43">
        <v>0</v>
      </c>
      <c r="EX43">
        <v>0</v>
      </c>
      <c r="EZ43">
        <v>16330983</v>
      </c>
      <c r="FA43">
        <v>0</v>
      </c>
      <c r="FB43">
        <v>17307268</v>
      </c>
      <c r="FD43">
        <v>0</v>
      </c>
      <c r="FE43">
        <v>1554875</v>
      </c>
      <c r="FF43">
        <v>335671</v>
      </c>
      <c r="FG43">
        <v>5.7111999999999996E-2</v>
      </c>
      <c r="FH43">
        <v>2.4659E-2</v>
      </c>
      <c r="FI43">
        <v>0</v>
      </c>
      <c r="FJ43">
        <v>0</v>
      </c>
      <c r="FK43">
        <v>2762.279</v>
      </c>
      <c r="FL43">
        <v>19197814</v>
      </c>
      <c r="FM43">
        <v>0</v>
      </c>
      <c r="FN43">
        <v>0</v>
      </c>
      <c r="FO43">
        <v>293763</v>
      </c>
      <c r="FP43">
        <v>0</v>
      </c>
      <c r="FQ43">
        <v>293763</v>
      </c>
      <c r="FR43">
        <v>293763</v>
      </c>
      <c r="FS43">
        <v>0</v>
      </c>
      <c r="FT43">
        <v>0</v>
      </c>
      <c r="FU43">
        <v>0</v>
      </c>
      <c r="FV43">
        <v>0</v>
      </c>
      <c r="FW43">
        <v>0</v>
      </c>
      <c r="FX43">
        <v>0</v>
      </c>
      <c r="FY43">
        <v>0</v>
      </c>
      <c r="FZ43">
        <v>0</v>
      </c>
      <c r="GA43">
        <v>0</v>
      </c>
      <c r="GB43">
        <v>79751</v>
      </c>
      <c r="GC43">
        <v>79751</v>
      </c>
      <c r="GD43">
        <v>9.5920000000000005</v>
      </c>
      <c r="GF43">
        <v>0</v>
      </c>
      <c r="GG43">
        <v>0</v>
      </c>
      <c r="GH43">
        <v>0</v>
      </c>
      <c r="GI43">
        <v>0</v>
      </c>
      <c r="GK43">
        <v>5260</v>
      </c>
      <c r="GL43">
        <v>42070</v>
      </c>
      <c r="GM43">
        <v>0</v>
      </c>
      <c r="GN43">
        <v>68530</v>
      </c>
      <c r="GR43">
        <v>0</v>
      </c>
      <c r="HB43">
        <v>0</v>
      </c>
      <c r="HC43">
        <v>0</v>
      </c>
      <c r="HD43">
        <v>0</v>
      </c>
      <c r="HE43">
        <v>0</v>
      </c>
      <c r="HF43">
        <v>2146266</v>
      </c>
      <c r="HG43">
        <v>3207</v>
      </c>
      <c r="HH43">
        <v>374454</v>
      </c>
      <c r="HI43">
        <v>0</v>
      </c>
      <c r="HJ43">
        <v>19940</v>
      </c>
      <c r="HK43">
        <v>2100</v>
      </c>
      <c r="HL43">
        <v>774</v>
      </c>
      <c r="HM43">
        <v>17000</v>
      </c>
      <c r="HN43">
        <v>0</v>
      </c>
      <c r="HO43">
        <v>0</v>
      </c>
      <c r="HP43">
        <v>0</v>
      </c>
      <c r="HQ43">
        <v>0</v>
      </c>
      <c r="HR43">
        <v>0</v>
      </c>
      <c r="HS43">
        <v>16329319</v>
      </c>
      <c r="HT43">
        <v>0</v>
      </c>
      <c r="HU43">
        <v>0</v>
      </c>
      <c r="HV43">
        <v>0</v>
      </c>
      <c r="HW43">
        <v>0</v>
      </c>
      <c r="HX43">
        <v>63</v>
      </c>
      <c r="HY43">
        <v>134</v>
      </c>
      <c r="HZ43">
        <v>166</v>
      </c>
      <c r="IA43">
        <v>140</v>
      </c>
      <c r="IB43">
        <v>221</v>
      </c>
      <c r="IC43">
        <v>724</v>
      </c>
      <c r="ID43">
        <v>0</v>
      </c>
      <c r="IE43">
        <v>0</v>
      </c>
      <c r="IF43">
        <v>0</v>
      </c>
      <c r="IG43">
        <v>5.2080000000000002</v>
      </c>
      <c r="IH43">
        <v>608</v>
      </c>
      <c r="II43">
        <v>0</v>
      </c>
      <c r="IJ43">
        <v>666.49200000000008</v>
      </c>
      <c r="IK43">
        <v>0</v>
      </c>
      <c r="IL43">
        <v>0</v>
      </c>
      <c r="IM43">
        <v>0</v>
      </c>
      <c r="IN43">
        <v>0</v>
      </c>
      <c r="IO43">
        <v>0</v>
      </c>
      <c r="IP43">
        <v>0</v>
      </c>
      <c r="IQ43">
        <v>666.49200000000008</v>
      </c>
      <c r="IR43">
        <v>410478</v>
      </c>
      <c r="IS43">
        <v>0</v>
      </c>
      <c r="IT43">
        <v>0</v>
      </c>
      <c r="IU43">
        <v>0</v>
      </c>
      <c r="IV43">
        <v>0</v>
      </c>
      <c r="IW43">
        <v>6159</v>
      </c>
      <c r="IX43">
        <v>0</v>
      </c>
      <c r="IY43">
        <v>0</v>
      </c>
      <c r="IZ43">
        <v>0</v>
      </c>
      <c r="JA43">
        <v>0</v>
      </c>
    </row>
    <row r="44" spans="1:261" hidden="1" x14ac:dyDescent="0.2">
      <c r="A44">
        <v>28349</v>
      </c>
      <c r="B44">
        <v>57809</v>
      </c>
      <c r="C44">
        <v>9</v>
      </c>
      <c r="D44">
        <v>2021</v>
      </c>
      <c r="E44">
        <v>6159</v>
      </c>
      <c r="F44">
        <v>0</v>
      </c>
      <c r="G44">
        <v>99.14800000000001</v>
      </c>
      <c r="H44">
        <v>99.111000000000004</v>
      </c>
      <c r="I44">
        <v>99.111000000000004</v>
      </c>
      <c r="J44">
        <v>99.14800000000001</v>
      </c>
      <c r="K44">
        <v>0</v>
      </c>
      <c r="L44">
        <v>6159</v>
      </c>
      <c r="M44">
        <v>0</v>
      </c>
      <c r="N44">
        <v>0</v>
      </c>
      <c r="P44">
        <v>99.14800000000001</v>
      </c>
      <c r="Q44">
        <v>0</v>
      </c>
      <c r="R44">
        <v>47265</v>
      </c>
      <c r="S44">
        <v>476.71000000000004</v>
      </c>
      <c r="U44">
        <v>0</v>
      </c>
      <c r="V44">
        <v>13.813000000000001</v>
      </c>
      <c r="W44">
        <v>8507</v>
      </c>
      <c r="X44">
        <v>8507</v>
      </c>
      <c r="Z44">
        <v>0</v>
      </c>
      <c r="AC44">
        <v>0</v>
      </c>
      <c r="AD44" t="s">
        <v>318</v>
      </c>
      <c r="AE44">
        <v>0</v>
      </c>
      <c r="AH44">
        <v>0</v>
      </c>
      <c r="AI44">
        <v>0</v>
      </c>
      <c r="AJ44">
        <v>6159</v>
      </c>
      <c r="AK44" t="s">
        <v>787</v>
      </c>
      <c r="AL44" t="s">
        <v>329</v>
      </c>
      <c r="AM44">
        <v>0</v>
      </c>
      <c r="AN44">
        <v>0</v>
      </c>
      <c r="AO44">
        <v>0</v>
      </c>
      <c r="AP44">
        <v>0</v>
      </c>
      <c r="AQ44">
        <v>0</v>
      </c>
      <c r="AT44">
        <v>0</v>
      </c>
      <c r="AU44">
        <v>0</v>
      </c>
      <c r="AV44">
        <v>0</v>
      </c>
      <c r="AW44">
        <v>1123985</v>
      </c>
      <c r="AX44">
        <v>1124092</v>
      </c>
      <c r="AY44">
        <v>0</v>
      </c>
      <c r="AZ44">
        <v>47265</v>
      </c>
      <c r="BA44">
        <v>7</v>
      </c>
      <c r="BE44">
        <v>15</v>
      </c>
      <c r="BF44">
        <v>1054205</v>
      </c>
      <c r="BG44">
        <v>0</v>
      </c>
      <c r="BJ44">
        <v>12</v>
      </c>
      <c r="BK44">
        <v>0</v>
      </c>
      <c r="BL44">
        <v>0</v>
      </c>
      <c r="BM44">
        <v>0</v>
      </c>
      <c r="BN44">
        <v>0</v>
      </c>
      <c r="BO44">
        <v>0</v>
      </c>
      <c r="BP44">
        <v>0</v>
      </c>
      <c r="BQ44">
        <v>755</v>
      </c>
      <c r="BS44">
        <v>0</v>
      </c>
      <c r="BT44">
        <v>0</v>
      </c>
      <c r="BU44">
        <v>0</v>
      </c>
      <c r="BV44">
        <v>0</v>
      </c>
      <c r="BW44">
        <v>0</v>
      </c>
      <c r="BY44">
        <v>0</v>
      </c>
      <c r="CA44">
        <v>0</v>
      </c>
      <c r="CB44">
        <v>0</v>
      </c>
      <c r="CC44">
        <v>0</v>
      </c>
      <c r="CD44">
        <v>0</v>
      </c>
      <c r="CE44">
        <v>0</v>
      </c>
      <c r="CF44">
        <v>0</v>
      </c>
      <c r="CG44">
        <v>0</v>
      </c>
      <c r="CH44">
        <v>0</v>
      </c>
      <c r="CI44">
        <v>0</v>
      </c>
      <c r="CJ44">
        <v>4</v>
      </c>
      <c r="CK44">
        <v>0</v>
      </c>
      <c r="CL44">
        <v>0</v>
      </c>
      <c r="CN44">
        <v>0</v>
      </c>
      <c r="CO44">
        <v>1</v>
      </c>
      <c r="CP44">
        <v>0</v>
      </c>
      <c r="CQ44">
        <v>0</v>
      </c>
      <c r="CR44">
        <v>99.14800000000001</v>
      </c>
      <c r="CS44">
        <v>0</v>
      </c>
      <c r="CT44">
        <v>0</v>
      </c>
      <c r="CU44">
        <v>0</v>
      </c>
      <c r="CV44">
        <v>0</v>
      </c>
      <c r="CW44">
        <v>0</v>
      </c>
      <c r="CX44">
        <v>0</v>
      </c>
      <c r="CY44">
        <v>0</v>
      </c>
      <c r="CZ44">
        <v>0</v>
      </c>
      <c r="DB44">
        <v>610016</v>
      </c>
      <c r="DC44">
        <v>0</v>
      </c>
      <c r="DD44">
        <v>0</v>
      </c>
      <c r="DE44">
        <v>216404</v>
      </c>
      <c r="DF44">
        <v>216404</v>
      </c>
      <c r="DG44">
        <v>35.138000000000005</v>
      </c>
      <c r="DH44">
        <v>0</v>
      </c>
      <c r="DI44">
        <v>0</v>
      </c>
      <c r="DK44">
        <v>3698</v>
      </c>
      <c r="DL44">
        <v>0</v>
      </c>
      <c r="DM44">
        <v>21571</v>
      </c>
      <c r="DN44">
        <v>92</v>
      </c>
      <c r="DO44">
        <v>0</v>
      </c>
      <c r="DP44">
        <v>0</v>
      </c>
      <c r="DQ44">
        <v>0</v>
      </c>
      <c r="DR44">
        <v>0</v>
      </c>
      <c r="DS44">
        <v>0</v>
      </c>
      <c r="DT44">
        <v>0</v>
      </c>
      <c r="DU44">
        <v>0</v>
      </c>
      <c r="DV44">
        <v>0</v>
      </c>
      <c r="DW44">
        <v>0</v>
      </c>
      <c r="DX44">
        <v>0</v>
      </c>
      <c r="DY44">
        <v>0</v>
      </c>
      <c r="DZ44">
        <v>0</v>
      </c>
      <c r="EA44">
        <v>0</v>
      </c>
      <c r="EB44">
        <v>0</v>
      </c>
      <c r="EC44">
        <v>2.843</v>
      </c>
      <c r="ED44">
        <v>20136</v>
      </c>
      <c r="EE44">
        <v>0</v>
      </c>
      <c r="EF44">
        <v>0</v>
      </c>
      <c r="EG44">
        <v>0</v>
      </c>
      <c r="EH44">
        <v>1139</v>
      </c>
      <c r="EI44">
        <v>0</v>
      </c>
      <c r="EJ44">
        <v>0</v>
      </c>
      <c r="EK44">
        <v>0</v>
      </c>
      <c r="EL44">
        <v>0</v>
      </c>
      <c r="EM44">
        <v>0</v>
      </c>
      <c r="EN44">
        <v>3.7000000000000005E-2</v>
      </c>
      <c r="EO44">
        <v>0</v>
      </c>
      <c r="EP44">
        <v>0</v>
      </c>
      <c r="EQ44">
        <v>3.7000000000000005E-2</v>
      </c>
      <c r="ER44">
        <v>0</v>
      </c>
      <c r="ES44">
        <v>0.185</v>
      </c>
      <c r="EV44">
        <v>0</v>
      </c>
      <c r="EW44">
        <v>0</v>
      </c>
      <c r="EX44">
        <v>0</v>
      </c>
      <c r="EZ44">
        <v>1006940</v>
      </c>
      <c r="FA44">
        <v>0</v>
      </c>
      <c r="FB44">
        <v>1054098</v>
      </c>
      <c r="FD44">
        <v>0</v>
      </c>
      <c r="FE44">
        <v>96351</v>
      </c>
      <c r="FF44">
        <v>20801</v>
      </c>
      <c r="FG44">
        <v>5.7111999999999996E-2</v>
      </c>
      <c r="FH44">
        <v>2.4659E-2</v>
      </c>
      <c r="FI44">
        <v>0</v>
      </c>
      <c r="FJ44">
        <v>0</v>
      </c>
      <c r="FK44">
        <v>171.17100000000002</v>
      </c>
      <c r="FL44">
        <v>1171250</v>
      </c>
      <c r="FM44">
        <v>0</v>
      </c>
      <c r="FN44">
        <v>0</v>
      </c>
      <c r="FO44">
        <v>0</v>
      </c>
      <c r="FP44">
        <v>0</v>
      </c>
      <c r="FQ44">
        <v>0</v>
      </c>
      <c r="FR44">
        <v>0</v>
      </c>
      <c r="FS44">
        <v>0</v>
      </c>
      <c r="FT44">
        <v>0</v>
      </c>
      <c r="FU44">
        <v>0</v>
      </c>
      <c r="FV44">
        <v>0</v>
      </c>
      <c r="FW44">
        <v>0</v>
      </c>
      <c r="FX44">
        <v>0</v>
      </c>
      <c r="FY44">
        <v>0</v>
      </c>
      <c r="FZ44">
        <v>0</v>
      </c>
      <c r="GA44">
        <v>0</v>
      </c>
      <c r="GB44">
        <v>0</v>
      </c>
      <c r="GC44">
        <v>0</v>
      </c>
      <c r="GD44">
        <v>0</v>
      </c>
      <c r="GF44">
        <v>0</v>
      </c>
      <c r="GG44">
        <v>0</v>
      </c>
      <c r="GH44">
        <v>0</v>
      </c>
      <c r="GI44">
        <v>0</v>
      </c>
      <c r="GK44">
        <v>5247</v>
      </c>
      <c r="GL44">
        <v>6421</v>
      </c>
      <c r="GM44">
        <v>0</v>
      </c>
      <c r="GN44">
        <v>0</v>
      </c>
      <c r="GR44">
        <v>0</v>
      </c>
      <c r="HB44">
        <v>0</v>
      </c>
      <c r="HC44">
        <v>0</v>
      </c>
      <c r="HD44">
        <v>0</v>
      </c>
      <c r="HE44">
        <v>0</v>
      </c>
      <c r="HF44">
        <v>104859</v>
      </c>
      <c r="HG44">
        <v>642</v>
      </c>
      <c r="HH44">
        <v>91150</v>
      </c>
      <c r="HI44">
        <v>0</v>
      </c>
      <c r="HJ44">
        <v>964</v>
      </c>
      <c r="HK44">
        <v>0</v>
      </c>
      <c r="HL44">
        <v>0</v>
      </c>
      <c r="HM44">
        <v>0</v>
      </c>
      <c r="HN44">
        <v>0</v>
      </c>
      <c r="HO44">
        <v>0</v>
      </c>
      <c r="HP44">
        <v>0</v>
      </c>
      <c r="HQ44">
        <v>0</v>
      </c>
      <c r="HR44">
        <v>0</v>
      </c>
      <c r="HS44">
        <v>1006833</v>
      </c>
      <c r="HT44">
        <v>0</v>
      </c>
      <c r="HU44">
        <v>0</v>
      </c>
      <c r="HV44">
        <v>0</v>
      </c>
      <c r="HW44">
        <v>0</v>
      </c>
      <c r="HX44">
        <v>9</v>
      </c>
      <c r="HY44">
        <v>12</v>
      </c>
      <c r="HZ44">
        <v>33</v>
      </c>
      <c r="IA44">
        <v>21</v>
      </c>
      <c r="IB44">
        <v>60</v>
      </c>
      <c r="IC44">
        <v>135</v>
      </c>
      <c r="ID44">
        <v>0</v>
      </c>
      <c r="IE44">
        <v>0</v>
      </c>
      <c r="IF44">
        <v>0</v>
      </c>
      <c r="IG44">
        <v>1.042</v>
      </c>
      <c r="IH44">
        <v>148</v>
      </c>
      <c r="II44">
        <v>0</v>
      </c>
      <c r="IJ44">
        <v>13.813000000000001</v>
      </c>
      <c r="IK44">
        <v>0</v>
      </c>
      <c r="IL44">
        <v>0</v>
      </c>
      <c r="IM44">
        <v>0</v>
      </c>
      <c r="IN44">
        <v>0</v>
      </c>
      <c r="IO44">
        <v>0</v>
      </c>
      <c r="IP44">
        <v>0</v>
      </c>
      <c r="IQ44">
        <v>13.813000000000001</v>
      </c>
      <c r="IR44">
        <v>8507</v>
      </c>
      <c r="IS44">
        <v>0</v>
      </c>
      <c r="IT44">
        <v>0</v>
      </c>
      <c r="IU44">
        <v>0</v>
      </c>
      <c r="IV44">
        <v>0</v>
      </c>
      <c r="IW44">
        <v>6159</v>
      </c>
      <c r="IX44">
        <v>0</v>
      </c>
      <c r="IY44">
        <v>0</v>
      </c>
      <c r="IZ44">
        <v>0</v>
      </c>
      <c r="JA44">
        <v>0</v>
      </c>
    </row>
    <row r="45" spans="1:261" hidden="1" x14ac:dyDescent="0.2">
      <c r="A45">
        <v>28349</v>
      </c>
      <c r="B45">
        <v>57810</v>
      </c>
      <c r="C45">
        <v>9</v>
      </c>
      <c r="D45">
        <v>2021</v>
      </c>
      <c r="E45">
        <v>6159</v>
      </c>
      <c r="F45">
        <v>0</v>
      </c>
      <c r="G45">
        <v>361.69</v>
      </c>
      <c r="H45">
        <v>354.45800000000003</v>
      </c>
      <c r="I45">
        <v>354.45800000000003</v>
      </c>
      <c r="J45">
        <v>361.69</v>
      </c>
      <c r="K45">
        <v>0</v>
      </c>
      <c r="L45">
        <v>6159</v>
      </c>
      <c r="M45">
        <v>0</v>
      </c>
      <c r="N45">
        <v>0</v>
      </c>
      <c r="P45">
        <v>361.69</v>
      </c>
      <c r="Q45">
        <v>0</v>
      </c>
      <c r="R45">
        <v>172421</v>
      </c>
      <c r="S45">
        <v>476.71000000000004</v>
      </c>
      <c r="U45">
        <v>0</v>
      </c>
      <c r="V45">
        <v>43.843000000000004</v>
      </c>
      <c r="W45">
        <v>27002</v>
      </c>
      <c r="X45">
        <v>27002</v>
      </c>
      <c r="Z45">
        <v>0</v>
      </c>
      <c r="AC45">
        <v>0</v>
      </c>
      <c r="AD45" t="s">
        <v>318</v>
      </c>
      <c r="AE45">
        <v>0</v>
      </c>
      <c r="AH45">
        <v>0</v>
      </c>
      <c r="AI45">
        <v>0</v>
      </c>
      <c r="AJ45">
        <v>6159</v>
      </c>
      <c r="AK45" t="s">
        <v>787</v>
      </c>
      <c r="AL45" t="s">
        <v>21</v>
      </c>
      <c r="AM45">
        <v>0</v>
      </c>
      <c r="AN45">
        <v>0</v>
      </c>
      <c r="AO45">
        <v>0</v>
      </c>
      <c r="AP45">
        <v>0</v>
      </c>
      <c r="AQ45">
        <v>0</v>
      </c>
      <c r="AT45">
        <v>0</v>
      </c>
      <c r="AU45">
        <v>0</v>
      </c>
      <c r="AV45">
        <v>0</v>
      </c>
      <c r="AW45">
        <v>3857973</v>
      </c>
      <c r="AX45">
        <v>3858743</v>
      </c>
      <c r="AY45">
        <v>0</v>
      </c>
      <c r="AZ45">
        <v>172421</v>
      </c>
      <c r="BA45">
        <v>0</v>
      </c>
      <c r="BE45">
        <v>52</v>
      </c>
      <c r="BF45">
        <v>3627992</v>
      </c>
      <c r="BG45">
        <v>0</v>
      </c>
      <c r="BJ45">
        <v>12</v>
      </c>
      <c r="BK45">
        <v>0</v>
      </c>
      <c r="BL45">
        <v>0</v>
      </c>
      <c r="BM45">
        <v>0</v>
      </c>
      <c r="BN45">
        <v>0</v>
      </c>
      <c r="BO45">
        <v>0</v>
      </c>
      <c r="BP45">
        <v>0</v>
      </c>
      <c r="BQ45">
        <v>715</v>
      </c>
      <c r="BS45">
        <v>0</v>
      </c>
      <c r="BT45">
        <v>0</v>
      </c>
      <c r="BU45">
        <v>0</v>
      </c>
      <c r="BV45">
        <v>0</v>
      </c>
      <c r="BW45">
        <v>0</v>
      </c>
      <c r="BY45">
        <v>0</v>
      </c>
      <c r="CA45">
        <v>0</v>
      </c>
      <c r="CB45">
        <v>0</v>
      </c>
      <c r="CC45">
        <v>0</v>
      </c>
      <c r="CD45">
        <v>0</v>
      </c>
      <c r="CE45">
        <v>0</v>
      </c>
      <c r="CF45">
        <v>0</v>
      </c>
      <c r="CG45">
        <v>0</v>
      </c>
      <c r="CH45">
        <v>0</v>
      </c>
      <c r="CI45">
        <v>0</v>
      </c>
      <c r="CJ45">
        <v>4</v>
      </c>
      <c r="CK45">
        <v>0</v>
      </c>
      <c r="CL45">
        <v>0</v>
      </c>
      <c r="CN45">
        <v>0</v>
      </c>
      <c r="CO45">
        <v>1</v>
      </c>
      <c r="CP45">
        <v>0</v>
      </c>
      <c r="CQ45">
        <v>0</v>
      </c>
      <c r="CR45">
        <v>361.69</v>
      </c>
      <c r="CS45">
        <v>0</v>
      </c>
      <c r="CT45">
        <v>0</v>
      </c>
      <c r="CU45">
        <v>0</v>
      </c>
      <c r="CV45">
        <v>0</v>
      </c>
      <c r="CW45">
        <v>0</v>
      </c>
      <c r="CX45">
        <v>0</v>
      </c>
      <c r="CY45">
        <v>0</v>
      </c>
      <c r="CZ45">
        <v>0</v>
      </c>
      <c r="DB45">
        <v>2173971</v>
      </c>
      <c r="DC45">
        <v>0</v>
      </c>
      <c r="DD45">
        <v>0</v>
      </c>
      <c r="DE45">
        <v>781858</v>
      </c>
      <c r="DF45">
        <v>781858</v>
      </c>
      <c r="DG45">
        <v>126.95</v>
      </c>
      <c r="DH45">
        <v>0</v>
      </c>
      <c r="DI45">
        <v>0</v>
      </c>
      <c r="DK45">
        <v>3069</v>
      </c>
      <c r="DL45">
        <v>0</v>
      </c>
      <c r="DM45">
        <v>174734</v>
      </c>
      <c r="DN45">
        <v>718</v>
      </c>
      <c r="DO45">
        <v>0</v>
      </c>
      <c r="DP45">
        <v>0</v>
      </c>
      <c r="DQ45">
        <v>0</v>
      </c>
      <c r="DR45">
        <v>0</v>
      </c>
      <c r="DS45">
        <v>0</v>
      </c>
      <c r="DT45">
        <v>0</v>
      </c>
      <c r="DU45">
        <v>0</v>
      </c>
      <c r="DV45">
        <v>0</v>
      </c>
      <c r="DW45">
        <v>0</v>
      </c>
      <c r="DX45">
        <v>0</v>
      </c>
      <c r="DY45">
        <v>0</v>
      </c>
      <c r="DZ45">
        <v>0</v>
      </c>
      <c r="EA45">
        <v>0</v>
      </c>
      <c r="EB45">
        <v>0</v>
      </c>
      <c r="EC45">
        <v>3.7850000000000001</v>
      </c>
      <c r="ED45">
        <v>26808</v>
      </c>
      <c r="EE45">
        <v>0</v>
      </c>
      <c r="EF45">
        <v>0</v>
      </c>
      <c r="EG45">
        <v>0</v>
      </c>
      <c r="EH45">
        <v>139583</v>
      </c>
      <c r="EI45">
        <v>0</v>
      </c>
      <c r="EJ45">
        <v>0</v>
      </c>
      <c r="EK45">
        <v>2.3370000000000002</v>
      </c>
      <c r="EL45">
        <v>0</v>
      </c>
      <c r="EM45">
        <v>4.4110000000000005</v>
      </c>
      <c r="EN45">
        <v>0.48400000000000004</v>
      </c>
      <c r="EO45">
        <v>0</v>
      </c>
      <c r="EP45">
        <v>0</v>
      </c>
      <c r="EQ45">
        <v>7.2320000000000002</v>
      </c>
      <c r="ER45">
        <v>0</v>
      </c>
      <c r="ES45">
        <v>22.664000000000001</v>
      </c>
      <c r="EV45">
        <v>0</v>
      </c>
      <c r="EW45">
        <v>0</v>
      </c>
      <c r="EX45">
        <v>0</v>
      </c>
      <c r="EZ45">
        <v>3455571</v>
      </c>
      <c r="FA45">
        <v>0</v>
      </c>
      <c r="FB45">
        <v>3627222</v>
      </c>
      <c r="FD45">
        <v>0</v>
      </c>
      <c r="FE45">
        <v>331588</v>
      </c>
      <c r="FF45">
        <v>71584</v>
      </c>
      <c r="FG45">
        <v>5.7111999999999996E-2</v>
      </c>
      <c r="FH45">
        <v>2.4659E-2</v>
      </c>
      <c r="FI45">
        <v>0</v>
      </c>
      <c r="FJ45">
        <v>0</v>
      </c>
      <c r="FK45">
        <v>589.07600000000002</v>
      </c>
      <c r="FL45">
        <v>4030394</v>
      </c>
      <c r="FM45">
        <v>0</v>
      </c>
      <c r="FN45">
        <v>0</v>
      </c>
      <c r="FO45">
        <v>0</v>
      </c>
      <c r="FP45">
        <v>0</v>
      </c>
      <c r="FQ45">
        <v>0</v>
      </c>
      <c r="FR45">
        <v>0</v>
      </c>
      <c r="FS45">
        <v>0</v>
      </c>
      <c r="FT45">
        <v>0</v>
      </c>
      <c r="FU45">
        <v>0</v>
      </c>
      <c r="FV45">
        <v>0</v>
      </c>
      <c r="FW45">
        <v>0</v>
      </c>
      <c r="FX45">
        <v>0</v>
      </c>
      <c r="FY45">
        <v>0</v>
      </c>
      <c r="FZ45">
        <v>0</v>
      </c>
      <c r="GA45">
        <v>0</v>
      </c>
      <c r="GB45">
        <v>0</v>
      </c>
      <c r="GC45">
        <v>0</v>
      </c>
      <c r="GD45">
        <v>0</v>
      </c>
      <c r="GF45">
        <v>0</v>
      </c>
      <c r="GG45">
        <v>0</v>
      </c>
      <c r="GH45">
        <v>0</v>
      </c>
      <c r="GI45">
        <v>0</v>
      </c>
      <c r="GK45">
        <v>5204</v>
      </c>
      <c r="GL45">
        <v>14307</v>
      </c>
      <c r="GM45">
        <v>0</v>
      </c>
      <c r="GN45">
        <v>0</v>
      </c>
      <c r="GR45">
        <v>0</v>
      </c>
      <c r="HB45">
        <v>0</v>
      </c>
      <c r="HC45">
        <v>0</v>
      </c>
      <c r="HD45">
        <v>0</v>
      </c>
      <c r="HE45">
        <v>0</v>
      </c>
      <c r="HF45">
        <v>375017</v>
      </c>
      <c r="HG45">
        <v>642</v>
      </c>
      <c r="HH45">
        <v>90534</v>
      </c>
      <c r="HI45">
        <v>0</v>
      </c>
      <c r="HJ45">
        <v>3516</v>
      </c>
      <c r="HK45">
        <v>0</v>
      </c>
      <c r="HL45">
        <v>0</v>
      </c>
      <c r="HM45">
        <v>0</v>
      </c>
      <c r="HN45">
        <v>0</v>
      </c>
      <c r="HO45">
        <v>0</v>
      </c>
      <c r="HP45">
        <v>0</v>
      </c>
      <c r="HQ45">
        <v>0</v>
      </c>
      <c r="HR45">
        <v>0</v>
      </c>
      <c r="HS45">
        <v>3454801</v>
      </c>
      <c r="HT45">
        <v>0</v>
      </c>
      <c r="HU45">
        <v>0</v>
      </c>
      <c r="HV45">
        <v>0</v>
      </c>
      <c r="HW45">
        <v>0</v>
      </c>
      <c r="HX45">
        <v>26</v>
      </c>
      <c r="HY45">
        <v>29</v>
      </c>
      <c r="HZ45">
        <v>36</v>
      </c>
      <c r="IA45">
        <v>141</v>
      </c>
      <c r="IB45">
        <v>248</v>
      </c>
      <c r="IC45">
        <v>480</v>
      </c>
      <c r="ID45">
        <v>0</v>
      </c>
      <c r="IE45">
        <v>0</v>
      </c>
      <c r="IF45">
        <v>0</v>
      </c>
      <c r="IG45">
        <v>1.042</v>
      </c>
      <c r="IH45">
        <v>147</v>
      </c>
      <c r="II45">
        <v>0</v>
      </c>
      <c r="IJ45">
        <v>43.843000000000004</v>
      </c>
      <c r="IK45">
        <v>0</v>
      </c>
      <c r="IL45">
        <v>0</v>
      </c>
      <c r="IM45">
        <v>0</v>
      </c>
      <c r="IN45">
        <v>0</v>
      </c>
      <c r="IO45">
        <v>0</v>
      </c>
      <c r="IP45">
        <v>0</v>
      </c>
      <c r="IQ45">
        <v>43.843000000000004</v>
      </c>
      <c r="IR45">
        <v>27002</v>
      </c>
      <c r="IS45">
        <v>0</v>
      </c>
      <c r="IT45">
        <v>0</v>
      </c>
      <c r="IU45">
        <v>0</v>
      </c>
      <c r="IV45">
        <v>0</v>
      </c>
      <c r="IW45">
        <v>6159</v>
      </c>
      <c r="IX45">
        <v>0</v>
      </c>
      <c r="IY45">
        <v>0</v>
      </c>
      <c r="IZ45">
        <v>0</v>
      </c>
      <c r="JA45">
        <v>0</v>
      </c>
    </row>
    <row r="46" spans="1:261" hidden="1" x14ac:dyDescent="0.2">
      <c r="A46">
        <v>28349</v>
      </c>
      <c r="B46">
        <v>57813</v>
      </c>
      <c r="C46">
        <v>9</v>
      </c>
      <c r="D46">
        <v>2021</v>
      </c>
      <c r="E46">
        <v>6159</v>
      </c>
      <c r="F46">
        <v>0</v>
      </c>
      <c r="G46">
        <v>3304.05</v>
      </c>
      <c r="H46">
        <v>3201.3990000000003</v>
      </c>
      <c r="I46">
        <v>3201.3990000000003</v>
      </c>
      <c r="J46">
        <v>3304.05</v>
      </c>
      <c r="K46">
        <v>0</v>
      </c>
      <c r="L46">
        <v>6159</v>
      </c>
      <c r="M46">
        <v>0</v>
      </c>
      <c r="N46">
        <v>0</v>
      </c>
      <c r="P46">
        <v>3304.05</v>
      </c>
      <c r="Q46">
        <v>0</v>
      </c>
      <c r="R46">
        <v>1575074</v>
      </c>
      <c r="S46">
        <v>476.71000000000004</v>
      </c>
      <c r="U46">
        <v>0</v>
      </c>
      <c r="V46">
        <v>1897.8330000000001</v>
      </c>
      <c r="W46">
        <v>1168835</v>
      </c>
      <c r="X46">
        <v>1168835</v>
      </c>
      <c r="Z46">
        <v>0</v>
      </c>
      <c r="AC46">
        <v>0</v>
      </c>
      <c r="AD46" t="s">
        <v>318</v>
      </c>
      <c r="AE46">
        <v>0</v>
      </c>
      <c r="AH46">
        <v>0</v>
      </c>
      <c r="AI46">
        <v>0</v>
      </c>
      <c r="AJ46">
        <v>6159</v>
      </c>
      <c r="AK46" t="s">
        <v>787</v>
      </c>
      <c r="AL46" t="s">
        <v>22</v>
      </c>
      <c r="AM46">
        <v>0</v>
      </c>
      <c r="AN46">
        <v>0</v>
      </c>
      <c r="AO46">
        <v>0</v>
      </c>
      <c r="AP46">
        <v>0</v>
      </c>
      <c r="AQ46">
        <v>0</v>
      </c>
      <c r="AT46">
        <v>0</v>
      </c>
      <c r="AU46">
        <v>0</v>
      </c>
      <c r="AV46">
        <v>0</v>
      </c>
      <c r="AW46">
        <v>35404889</v>
      </c>
      <c r="AX46">
        <v>35414865</v>
      </c>
      <c r="AY46">
        <v>0</v>
      </c>
      <c r="AZ46">
        <v>1575074</v>
      </c>
      <c r="BA46">
        <v>162.833</v>
      </c>
      <c r="BE46">
        <v>481</v>
      </c>
      <c r="BF46">
        <v>33290432</v>
      </c>
      <c r="BG46">
        <v>0</v>
      </c>
      <c r="BJ46">
        <v>12</v>
      </c>
      <c r="BK46">
        <v>0</v>
      </c>
      <c r="BL46">
        <v>0</v>
      </c>
      <c r="BM46">
        <v>0</v>
      </c>
      <c r="BN46">
        <v>0</v>
      </c>
      <c r="BO46">
        <v>0</v>
      </c>
      <c r="BP46">
        <v>0</v>
      </c>
      <c r="BQ46">
        <v>277</v>
      </c>
      <c r="BS46">
        <v>0</v>
      </c>
      <c r="BT46">
        <v>0</v>
      </c>
      <c r="BU46">
        <v>0</v>
      </c>
      <c r="BV46">
        <v>0</v>
      </c>
      <c r="BW46">
        <v>0</v>
      </c>
      <c r="BY46">
        <v>0</v>
      </c>
      <c r="CA46">
        <v>0</v>
      </c>
      <c r="CB46">
        <v>0</v>
      </c>
      <c r="CC46">
        <v>0</v>
      </c>
      <c r="CD46">
        <v>0</v>
      </c>
      <c r="CE46">
        <v>0</v>
      </c>
      <c r="CF46">
        <v>0</v>
      </c>
      <c r="CG46">
        <v>0</v>
      </c>
      <c r="CH46">
        <v>0</v>
      </c>
      <c r="CI46">
        <v>0</v>
      </c>
      <c r="CJ46">
        <v>4</v>
      </c>
      <c r="CK46">
        <v>0</v>
      </c>
      <c r="CL46">
        <v>0</v>
      </c>
      <c r="CN46">
        <v>0</v>
      </c>
      <c r="CO46">
        <v>1</v>
      </c>
      <c r="CP46">
        <v>0</v>
      </c>
      <c r="CQ46">
        <v>9.75</v>
      </c>
      <c r="CR46">
        <v>3304.05</v>
      </c>
      <c r="CS46">
        <v>0</v>
      </c>
      <c r="CT46">
        <v>0</v>
      </c>
      <c r="CU46">
        <v>0</v>
      </c>
      <c r="CV46">
        <v>0</v>
      </c>
      <c r="CW46">
        <v>0</v>
      </c>
      <c r="CX46">
        <v>0</v>
      </c>
      <c r="CY46">
        <v>0</v>
      </c>
      <c r="CZ46">
        <v>0</v>
      </c>
      <c r="DB46">
        <v>19590159</v>
      </c>
      <c r="DC46">
        <v>0</v>
      </c>
      <c r="DD46">
        <v>0</v>
      </c>
      <c r="DE46">
        <v>5609194</v>
      </c>
      <c r="DF46">
        <v>5609194</v>
      </c>
      <c r="DG46">
        <v>910.76300000000003</v>
      </c>
      <c r="DH46">
        <v>0</v>
      </c>
      <c r="DI46">
        <v>0</v>
      </c>
      <c r="DK46">
        <v>0</v>
      </c>
      <c r="DL46">
        <v>0</v>
      </c>
      <c r="DM46">
        <v>2318613</v>
      </c>
      <c r="DN46">
        <v>9495</v>
      </c>
      <c r="DO46">
        <v>0</v>
      </c>
      <c r="DP46">
        <v>0</v>
      </c>
      <c r="DQ46">
        <v>0</v>
      </c>
      <c r="DR46">
        <v>0</v>
      </c>
      <c r="DS46">
        <v>0</v>
      </c>
      <c r="DT46">
        <v>0</v>
      </c>
      <c r="DU46">
        <v>0</v>
      </c>
      <c r="DV46">
        <v>0</v>
      </c>
      <c r="DW46">
        <v>0</v>
      </c>
      <c r="DX46">
        <v>0</v>
      </c>
      <c r="DY46">
        <v>0</v>
      </c>
      <c r="DZ46">
        <v>0</v>
      </c>
      <c r="EA46">
        <v>0</v>
      </c>
      <c r="EB46">
        <v>0</v>
      </c>
      <c r="EC46">
        <v>29.617000000000001</v>
      </c>
      <c r="ED46">
        <v>209766</v>
      </c>
      <c r="EE46">
        <v>0</v>
      </c>
      <c r="EF46">
        <v>0</v>
      </c>
      <c r="EG46">
        <v>0</v>
      </c>
      <c r="EH46">
        <v>1991759</v>
      </c>
      <c r="EI46">
        <v>0</v>
      </c>
      <c r="EJ46">
        <v>0</v>
      </c>
      <c r="EK46">
        <v>71.963999999999999</v>
      </c>
      <c r="EL46">
        <v>1.609</v>
      </c>
      <c r="EM46">
        <v>22.963000000000001</v>
      </c>
      <c r="EN46">
        <v>7.7240000000000002</v>
      </c>
      <c r="EO46">
        <v>0</v>
      </c>
      <c r="EP46">
        <v>0</v>
      </c>
      <c r="EQ46">
        <v>102.65100000000001</v>
      </c>
      <c r="ER46">
        <v>0</v>
      </c>
      <c r="ES46">
        <v>323.40100000000001</v>
      </c>
      <c r="EV46">
        <v>0</v>
      </c>
      <c r="EW46">
        <v>0</v>
      </c>
      <c r="EX46">
        <v>0</v>
      </c>
      <c r="EZ46">
        <v>31715358</v>
      </c>
      <c r="FA46">
        <v>0</v>
      </c>
      <c r="FB46">
        <v>33280456</v>
      </c>
      <c r="FD46">
        <v>0</v>
      </c>
      <c r="FE46">
        <v>3042651</v>
      </c>
      <c r="FF46">
        <v>656856</v>
      </c>
      <c r="FG46">
        <v>5.7111999999999996E-2</v>
      </c>
      <c r="FH46">
        <v>2.4659E-2</v>
      </c>
      <c r="FI46">
        <v>0</v>
      </c>
      <c r="FJ46">
        <v>0</v>
      </c>
      <c r="FK46">
        <v>5405.3530000000001</v>
      </c>
      <c r="FL46">
        <v>36979963</v>
      </c>
      <c r="FM46">
        <v>0</v>
      </c>
      <c r="FN46">
        <v>0</v>
      </c>
      <c r="FO46">
        <v>0</v>
      </c>
      <c r="FP46">
        <v>0</v>
      </c>
      <c r="FQ46">
        <v>0</v>
      </c>
      <c r="FR46">
        <v>0</v>
      </c>
      <c r="FS46">
        <v>0</v>
      </c>
      <c r="FT46">
        <v>0</v>
      </c>
      <c r="FU46">
        <v>0</v>
      </c>
      <c r="FV46">
        <v>0</v>
      </c>
      <c r="FW46">
        <v>0</v>
      </c>
      <c r="FX46">
        <v>0</v>
      </c>
      <c r="FY46">
        <v>0</v>
      </c>
      <c r="FZ46">
        <v>0</v>
      </c>
      <c r="GA46">
        <v>0</v>
      </c>
      <c r="GB46">
        <v>0</v>
      </c>
      <c r="GC46">
        <v>0</v>
      </c>
      <c r="GD46">
        <v>0</v>
      </c>
      <c r="GF46">
        <v>0</v>
      </c>
      <c r="GG46">
        <v>0</v>
      </c>
      <c r="GH46">
        <v>0</v>
      </c>
      <c r="GI46">
        <v>0</v>
      </c>
      <c r="GK46">
        <v>5246.9390000000003</v>
      </c>
      <c r="GL46">
        <v>17937</v>
      </c>
      <c r="GM46">
        <v>0</v>
      </c>
      <c r="GN46">
        <v>0</v>
      </c>
      <c r="GR46">
        <v>0</v>
      </c>
      <c r="HB46">
        <v>0</v>
      </c>
      <c r="HC46">
        <v>0</v>
      </c>
      <c r="HD46">
        <v>0</v>
      </c>
      <c r="HE46">
        <v>0</v>
      </c>
      <c r="HF46">
        <v>3387080</v>
      </c>
      <c r="HG46">
        <v>26943</v>
      </c>
      <c r="HH46">
        <v>1147998</v>
      </c>
      <c r="HI46">
        <v>0</v>
      </c>
      <c r="HJ46">
        <v>32115</v>
      </c>
      <c r="HK46">
        <v>0</v>
      </c>
      <c r="HL46">
        <v>0</v>
      </c>
      <c r="HM46">
        <v>0</v>
      </c>
      <c r="HN46">
        <v>0</v>
      </c>
      <c r="HO46">
        <v>0</v>
      </c>
      <c r="HP46">
        <v>0</v>
      </c>
      <c r="HQ46">
        <v>0</v>
      </c>
      <c r="HR46">
        <v>0</v>
      </c>
      <c r="HS46">
        <v>31705382</v>
      </c>
      <c r="HT46">
        <v>0</v>
      </c>
      <c r="HU46">
        <v>0</v>
      </c>
      <c r="HV46">
        <v>0</v>
      </c>
      <c r="HW46">
        <v>0</v>
      </c>
      <c r="HX46">
        <v>253</v>
      </c>
      <c r="HY46">
        <v>224</v>
      </c>
      <c r="HZ46">
        <v>420</v>
      </c>
      <c r="IA46">
        <v>1065</v>
      </c>
      <c r="IB46">
        <v>1513</v>
      </c>
      <c r="IC46">
        <v>3475</v>
      </c>
      <c r="ID46">
        <v>0</v>
      </c>
      <c r="IE46">
        <v>0</v>
      </c>
      <c r="IF46">
        <v>0</v>
      </c>
      <c r="IG46">
        <v>43.747</v>
      </c>
      <c r="IH46">
        <v>1864</v>
      </c>
      <c r="II46">
        <v>0</v>
      </c>
      <c r="IJ46">
        <v>1897.8330000000001</v>
      </c>
      <c r="IK46">
        <v>0</v>
      </c>
      <c r="IL46">
        <v>0</v>
      </c>
      <c r="IM46">
        <v>0</v>
      </c>
      <c r="IN46">
        <v>0</v>
      </c>
      <c r="IO46">
        <v>0</v>
      </c>
      <c r="IP46">
        <v>0</v>
      </c>
      <c r="IQ46">
        <v>1897.8330000000001</v>
      </c>
      <c r="IR46">
        <v>1168835</v>
      </c>
      <c r="IS46">
        <v>0</v>
      </c>
      <c r="IT46">
        <v>0</v>
      </c>
      <c r="IU46">
        <v>0</v>
      </c>
      <c r="IV46">
        <v>0</v>
      </c>
      <c r="IW46">
        <v>6159</v>
      </c>
      <c r="IX46">
        <v>0</v>
      </c>
      <c r="IY46">
        <v>0</v>
      </c>
      <c r="IZ46">
        <v>0</v>
      </c>
      <c r="JA46">
        <v>0</v>
      </c>
    </row>
    <row r="47" spans="1:261" hidden="1" x14ac:dyDescent="0.2">
      <c r="A47">
        <v>28349</v>
      </c>
      <c r="B47">
        <v>57814</v>
      </c>
      <c r="C47">
        <v>9</v>
      </c>
      <c r="D47">
        <v>2021</v>
      </c>
      <c r="E47">
        <v>6159</v>
      </c>
      <c r="F47">
        <v>0</v>
      </c>
      <c r="G47">
        <v>431.38500000000005</v>
      </c>
      <c r="H47">
        <v>338.12800000000004</v>
      </c>
      <c r="I47">
        <v>338.12800000000004</v>
      </c>
      <c r="J47">
        <v>431.38500000000005</v>
      </c>
      <c r="K47">
        <v>0</v>
      </c>
      <c r="L47">
        <v>6159</v>
      </c>
      <c r="M47">
        <v>0</v>
      </c>
      <c r="N47">
        <v>0</v>
      </c>
      <c r="P47">
        <v>431.38500000000005</v>
      </c>
      <c r="Q47">
        <v>0</v>
      </c>
      <c r="R47">
        <v>205646</v>
      </c>
      <c r="S47">
        <v>476.71000000000004</v>
      </c>
      <c r="U47">
        <v>0</v>
      </c>
      <c r="V47">
        <v>86.356999999999999</v>
      </c>
      <c r="W47">
        <v>53185</v>
      </c>
      <c r="X47">
        <v>53185</v>
      </c>
      <c r="Z47">
        <v>0</v>
      </c>
      <c r="AC47">
        <v>0</v>
      </c>
      <c r="AD47" t="s">
        <v>318</v>
      </c>
      <c r="AE47">
        <v>0</v>
      </c>
      <c r="AH47">
        <v>0</v>
      </c>
      <c r="AI47">
        <v>0</v>
      </c>
      <c r="AJ47">
        <v>6159</v>
      </c>
      <c r="AK47" t="s">
        <v>787</v>
      </c>
      <c r="AL47" t="s">
        <v>330</v>
      </c>
      <c r="AM47">
        <v>0</v>
      </c>
      <c r="AN47">
        <v>0</v>
      </c>
      <c r="AO47">
        <v>0</v>
      </c>
      <c r="AP47">
        <v>0</v>
      </c>
      <c r="AQ47">
        <v>0</v>
      </c>
      <c r="AT47">
        <v>0</v>
      </c>
      <c r="AU47">
        <v>0</v>
      </c>
      <c r="AV47">
        <v>0</v>
      </c>
      <c r="AW47">
        <v>6119522</v>
      </c>
      <c r="AX47">
        <v>6128724</v>
      </c>
      <c r="AY47">
        <v>0</v>
      </c>
      <c r="AZ47">
        <v>205646</v>
      </c>
      <c r="BA47">
        <v>0</v>
      </c>
      <c r="BE47">
        <v>83</v>
      </c>
      <c r="BF47">
        <v>5512296</v>
      </c>
      <c r="BG47">
        <v>0</v>
      </c>
      <c r="BJ47">
        <v>12</v>
      </c>
      <c r="BK47">
        <v>0</v>
      </c>
      <c r="BL47">
        <v>0</v>
      </c>
      <c r="BM47">
        <v>0</v>
      </c>
      <c r="BN47">
        <v>0</v>
      </c>
      <c r="BO47">
        <v>0</v>
      </c>
      <c r="BP47">
        <v>0</v>
      </c>
      <c r="BQ47">
        <v>718</v>
      </c>
      <c r="BS47">
        <v>0</v>
      </c>
      <c r="BT47">
        <v>0</v>
      </c>
      <c r="BU47">
        <v>0</v>
      </c>
      <c r="BV47">
        <v>0</v>
      </c>
      <c r="BW47">
        <v>0</v>
      </c>
      <c r="BY47">
        <v>0</v>
      </c>
      <c r="CA47">
        <v>0</v>
      </c>
      <c r="CB47">
        <v>0</v>
      </c>
      <c r="CC47">
        <v>0</v>
      </c>
      <c r="CD47">
        <v>0</v>
      </c>
      <c r="CE47">
        <v>0</v>
      </c>
      <c r="CF47">
        <v>0</v>
      </c>
      <c r="CG47">
        <v>0</v>
      </c>
      <c r="CH47">
        <v>0</v>
      </c>
      <c r="CI47">
        <v>0</v>
      </c>
      <c r="CJ47">
        <v>4</v>
      </c>
      <c r="CK47">
        <v>0</v>
      </c>
      <c r="CL47">
        <v>0</v>
      </c>
      <c r="CN47">
        <v>0</v>
      </c>
      <c r="CO47">
        <v>1</v>
      </c>
      <c r="CP47">
        <v>0</v>
      </c>
      <c r="CQ47">
        <v>0</v>
      </c>
      <c r="CR47">
        <v>431.38500000000005</v>
      </c>
      <c r="CS47">
        <v>0</v>
      </c>
      <c r="CT47">
        <v>0</v>
      </c>
      <c r="CU47">
        <v>0</v>
      </c>
      <c r="CV47">
        <v>0</v>
      </c>
      <c r="CW47">
        <v>0</v>
      </c>
      <c r="CX47">
        <v>0</v>
      </c>
      <c r="CY47">
        <v>0</v>
      </c>
      <c r="CZ47">
        <v>0</v>
      </c>
      <c r="DB47">
        <v>1952355</v>
      </c>
      <c r="DC47">
        <v>0</v>
      </c>
      <c r="DD47">
        <v>0</v>
      </c>
      <c r="DE47">
        <v>832514</v>
      </c>
      <c r="DF47">
        <v>832514</v>
      </c>
      <c r="DG47">
        <v>135.17500000000001</v>
      </c>
      <c r="DH47">
        <v>0</v>
      </c>
      <c r="DI47">
        <v>0</v>
      </c>
      <c r="DK47">
        <v>3109</v>
      </c>
      <c r="DL47">
        <v>0</v>
      </c>
      <c r="DM47">
        <v>2235403</v>
      </c>
      <c r="DN47">
        <v>9120</v>
      </c>
      <c r="DO47">
        <v>0</v>
      </c>
      <c r="DP47">
        <v>0</v>
      </c>
      <c r="DQ47">
        <v>0</v>
      </c>
      <c r="DR47">
        <v>0</v>
      </c>
      <c r="DS47">
        <v>0</v>
      </c>
      <c r="DT47">
        <v>0</v>
      </c>
      <c r="DU47">
        <v>0</v>
      </c>
      <c r="DV47">
        <v>0</v>
      </c>
      <c r="DW47">
        <v>0</v>
      </c>
      <c r="DX47">
        <v>0</v>
      </c>
      <c r="DY47">
        <v>0</v>
      </c>
      <c r="DZ47">
        <v>0</v>
      </c>
      <c r="EA47">
        <v>0</v>
      </c>
      <c r="EB47">
        <v>0</v>
      </c>
      <c r="EC47">
        <v>2.3620000000000001</v>
      </c>
      <c r="ED47">
        <v>16729</v>
      </c>
      <c r="EE47">
        <v>0</v>
      </c>
      <c r="EF47">
        <v>0</v>
      </c>
      <c r="EG47">
        <v>0</v>
      </c>
      <c r="EH47">
        <v>18655</v>
      </c>
      <c r="EI47">
        <v>2079035</v>
      </c>
      <c r="EJ47">
        <v>84.393000000000001</v>
      </c>
      <c r="EK47">
        <v>0.23200000000000001</v>
      </c>
      <c r="EL47">
        <v>0</v>
      </c>
      <c r="EM47">
        <v>3.1E-2</v>
      </c>
      <c r="EN47">
        <v>0.44800000000000001</v>
      </c>
      <c r="EO47">
        <v>0</v>
      </c>
      <c r="EP47">
        <v>0</v>
      </c>
      <c r="EQ47">
        <v>85.103999999999999</v>
      </c>
      <c r="ER47">
        <v>0</v>
      </c>
      <c r="ES47">
        <v>3.0290000000000004</v>
      </c>
      <c r="EV47">
        <v>0</v>
      </c>
      <c r="EW47">
        <v>0</v>
      </c>
      <c r="EX47">
        <v>0</v>
      </c>
      <c r="EZ47">
        <v>5516152</v>
      </c>
      <c r="FA47">
        <v>0</v>
      </c>
      <c r="FB47">
        <v>5712596</v>
      </c>
      <c r="FD47">
        <v>0</v>
      </c>
      <c r="FE47">
        <v>503808</v>
      </c>
      <c r="FF47">
        <v>108764</v>
      </c>
      <c r="FG47">
        <v>5.7111999999999996E-2</v>
      </c>
      <c r="FH47">
        <v>2.4659E-2</v>
      </c>
      <c r="FI47">
        <v>0</v>
      </c>
      <c r="FJ47">
        <v>0</v>
      </c>
      <c r="FK47">
        <v>895.029</v>
      </c>
      <c r="FL47">
        <v>6325168</v>
      </c>
      <c r="FM47">
        <v>0</v>
      </c>
      <c r="FN47">
        <v>0</v>
      </c>
      <c r="FO47">
        <v>77976</v>
      </c>
      <c r="FP47">
        <v>0</v>
      </c>
      <c r="FQ47">
        <v>77976</v>
      </c>
      <c r="FR47">
        <v>77976</v>
      </c>
      <c r="FS47">
        <v>0</v>
      </c>
      <c r="FT47">
        <v>0</v>
      </c>
      <c r="FU47">
        <v>0</v>
      </c>
      <c r="FV47">
        <v>0</v>
      </c>
      <c r="FW47">
        <v>0</v>
      </c>
      <c r="FX47">
        <v>0</v>
      </c>
      <c r="FY47">
        <v>0</v>
      </c>
      <c r="FZ47">
        <v>0</v>
      </c>
      <c r="GA47">
        <v>0</v>
      </c>
      <c r="GB47">
        <v>67787</v>
      </c>
      <c r="GC47">
        <v>67787</v>
      </c>
      <c r="GD47">
        <v>8.1530000000000005</v>
      </c>
      <c r="GF47">
        <v>0</v>
      </c>
      <c r="GG47">
        <v>0</v>
      </c>
      <c r="GH47">
        <v>0</v>
      </c>
      <c r="GI47">
        <v>0</v>
      </c>
      <c r="GK47">
        <v>5406</v>
      </c>
      <c r="GL47">
        <v>22847</v>
      </c>
      <c r="GM47">
        <v>0</v>
      </c>
      <c r="GN47">
        <v>147575</v>
      </c>
      <c r="GR47">
        <v>0</v>
      </c>
      <c r="HB47">
        <v>0</v>
      </c>
      <c r="HC47">
        <v>0</v>
      </c>
      <c r="HD47">
        <v>0</v>
      </c>
      <c r="HE47">
        <v>0</v>
      </c>
      <c r="HF47">
        <v>357739</v>
      </c>
      <c r="HG47">
        <v>0</v>
      </c>
      <c r="HH47">
        <v>0</v>
      </c>
      <c r="HI47">
        <v>0</v>
      </c>
      <c r="HJ47">
        <v>4193</v>
      </c>
      <c r="HK47">
        <v>3518</v>
      </c>
      <c r="HL47">
        <v>443</v>
      </c>
      <c r="HM47">
        <v>0</v>
      </c>
      <c r="HN47">
        <v>0</v>
      </c>
      <c r="HO47">
        <v>0</v>
      </c>
      <c r="HP47">
        <v>127565</v>
      </c>
      <c r="HQ47">
        <v>0</v>
      </c>
      <c r="HR47">
        <v>0</v>
      </c>
      <c r="HS47">
        <v>5506950</v>
      </c>
      <c r="HT47">
        <v>0</v>
      </c>
      <c r="HU47">
        <v>0</v>
      </c>
      <c r="HV47">
        <v>0</v>
      </c>
      <c r="HW47">
        <v>0</v>
      </c>
      <c r="HX47">
        <v>2</v>
      </c>
      <c r="HY47">
        <v>1</v>
      </c>
      <c r="HZ47">
        <v>6</v>
      </c>
      <c r="IA47">
        <v>9</v>
      </c>
      <c r="IB47">
        <v>475</v>
      </c>
      <c r="IC47">
        <v>493</v>
      </c>
      <c r="ID47">
        <v>0</v>
      </c>
      <c r="IE47">
        <v>0</v>
      </c>
      <c r="IF47">
        <v>0</v>
      </c>
      <c r="IG47">
        <v>0</v>
      </c>
      <c r="IH47">
        <v>0</v>
      </c>
      <c r="II47">
        <v>463.87400000000002</v>
      </c>
      <c r="IJ47">
        <v>86.356999999999999</v>
      </c>
      <c r="IK47">
        <v>0</v>
      </c>
      <c r="IL47">
        <v>0</v>
      </c>
      <c r="IM47">
        <v>0</v>
      </c>
      <c r="IN47">
        <v>0</v>
      </c>
      <c r="IO47">
        <v>0</v>
      </c>
      <c r="IP47">
        <v>463.87400000000002</v>
      </c>
      <c r="IQ47">
        <v>86.356999999999999</v>
      </c>
      <c r="IR47">
        <v>53185</v>
      </c>
      <c r="IS47">
        <v>0</v>
      </c>
      <c r="IT47">
        <v>0</v>
      </c>
      <c r="IU47">
        <v>0</v>
      </c>
      <c r="IV47">
        <v>0</v>
      </c>
      <c r="IW47">
        <v>6159</v>
      </c>
      <c r="IX47">
        <v>0</v>
      </c>
      <c r="IY47">
        <v>0</v>
      </c>
      <c r="IZ47">
        <v>127565</v>
      </c>
      <c r="JA47">
        <v>0</v>
      </c>
    </row>
    <row r="48" spans="1:261" hidden="1" x14ac:dyDescent="0.2">
      <c r="A48">
        <v>28349</v>
      </c>
      <c r="B48">
        <v>57816</v>
      </c>
      <c r="C48">
        <v>9</v>
      </c>
      <c r="D48">
        <v>2021</v>
      </c>
      <c r="E48">
        <v>6159</v>
      </c>
      <c r="F48">
        <v>0</v>
      </c>
      <c r="G48">
        <v>1376.67</v>
      </c>
      <c r="H48">
        <v>1361.7620000000002</v>
      </c>
      <c r="I48">
        <v>1361.7620000000002</v>
      </c>
      <c r="J48">
        <v>1376.67</v>
      </c>
      <c r="K48">
        <v>0</v>
      </c>
      <c r="L48">
        <v>6159</v>
      </c>
      <c r="M48">
        <v>0</v>
      </c>
      <c r="N48">
        <v>0</v>
      </c>
      <c r="P48">
        <v>1376.67</v>
      </c>
      <c r="Q48">
        <v>0</v>
      </c>
      <c r="R48">
        <v>656272</v>
      </c>
      <c r="S48">
        <v>476.71000000000004</v>
      </c>
      <c r="U48">
        <v>0</v>
      </c>
      <c r="V48">
        <v>11.125</v>
      </c>
      <c r="W48">
        <v>6852</v>
      </c>
      <c r="X48">
        <v>6852</v>
      </c>
      <c r="Z48">
        <v>0</v>
      </c>
      <c r="AC48">
        <v>0</v>
      </c>
      <c r="AD48" t="s">
        <v>318</v>
      </c>
      <c r="AE48">
        <v>0</v>
      </c>
      <c r="AH48">
        <v>0</v>
      </c>
      <c r="AI48">
        <v>0</v>
      </c>
      <c r="AJ48">
        <v>6159</v>
      </c>
      <c r="AK48" t="s">
        <v>787</v>
      </c>
      <c r="AL48" t="s">
        <v>455</v>
      </c>
      <c r="AM48">
        <v>0</v>
      </c>
      <c r="AN48">
        <v>0</v>
      </c>
      <c r="AO48">
        <v>0</v>
      </c>
      <c r="AP48">
        <v>0</v>
      </c>
      <c r="AQ48">
        <v>0</v>
      </c>
      <c r="AT48">
        <v>0</v>
      </c>
      <c r="AU48">
        <v>0</v>
      </c>
      <c r="AV48">
        <v>0</v>
      </c>
      <c r="AW48">
        <v>14016284</v>
      </c>
      <c r="AX48">
        <v>13201009</v>
      </c>
      <c r="AY48">
        <v>0</v>
      </c>
      <c r="AZ48">
        <v>656272</v>
      </c>
      <c r="BA48">
        <v>75.082999999999998</v>
      </c>
      <c r="BE48">
        <v>180</v>
      </c>
      <c r="BF48">
        <v>12467896</v>
      </c>
      <c r="BG48">
        <v>0</v>
      </c>
      <c r="BJ48">
        <v>12</v>
      </c>
      <c r="BK48">
        <v>0</v>
      </c>
      <c r="BL48">
        <v>0</v>
      </c>
      <c r="BM48">
        <v>0</v>
      </c>
      <c r="BN48">
        <v>0</v>
      </c>
      <c r="BO48">
        <v>0</v>
      </c>
      <c r="BP48">
        <v>0</v>
      </c>
      <c r="BQ48">
        <v>560</v>
      </c>
      <c r="BS48">
        <v>0</v>
      </c>
      <c r="BT48">
        <v>0</v>
      </c>
      <c r="BU48">
        <v>0</v>
      </c>
      <c r="BV48">
        <v>0</v>
      </c>
      <c r="BW48">
        <v>0</v>
      </c>
      <c r="BY48">
        <v>0</v>
      </c>
      <c r="CA48">
        <v>0</v>
      </c>
      <c r="CB48">
        <v>0</v>
      </c>
      <c r="CC48">
        <v>0</v>
      </c>
      <c r="CD48">
        <v>0</v>
      </c>
      <c r="CE48">
        <v>0</v>
      </c>
      <c r="CF48">
        <v>0</v>
      </c>
      <c r="CG48">
        <v>0</v>
      </c>
      <c r="CH48">
        <v>817375</v>
      </c>
      <c r="CI48">
        <v>0</v>
      </c>
      <c r="CJ48">
        <v>4</v>
      </c>
      <c r="CK48">
        <v>0</v>
      </c>
      <c r="CL48">
        <v>0</v>
      </c>
      <c r="CN48">
        <v>0</v>
      </c>
      <c r="CO48">
        <v>1</v>
      </c>
      <c r="CP48">
        <v>0</v>
      </c>
      <c r="CQ48">
        <v>7.6670000000000007</v>
      </c>
      <c r="CR48">
        <v>1376.67</v>
      </c>
      <c r="CS48">
        <v>0</v>
      </c>
      <c r="CT48">
        <v>0</v>
      </c>
      <c r="CU48">
        <v>0</v>
      </c>
      <c r="CV48">
        <v>0</v>
      </c>
      <c r="CW48">
        <v>0</v>
      </c>
      <c r="CX48">
        <v>0</v>
      </c>
      <c r="CY48">
        <v>0</v>
      </c>
      <c r="CZ48">
        <v>0</v>
      </c>
      <c r="DB48">
        <v>8366009</v>
      </c>
      <c r="DC48">
        <v>0</v>
      </c>
      <c r="DD48">
        <v>0</v>
      </c>
      <c r="DE48">
        <v>1679194</v>
      </c>
      <c r="DF48">
        <v>1679194</v>
      </c>
      <c r="DG48">
        <v>272.64999999999998</v>
      </c>
      <c r="DH48">
        <v>0</v>
      </c>
      <c r="DI48">
        <v>0</v>
      </c>
      <c r="DK48">
        <v>587</v>
      </c>
      <c r="DL48">
        <v>0</v>
      </c>
      <c r="DM48">
        <v>464040</v>
      </c>
      <c r="DN48">
        <v>1920</v>
      </c>
      <c r="DO48">
        <v>0</v>
      </c>
      <c r="DP48">
        <v>0</v>
      </c>
      <c r="DQ48">
        <v>0</v>
      </c>
      <c r="DR48">
        <v>0</v>
      </c>
      <c r="DS48">
        <v>0</v>
      </c>
      <c r="DT48">
        <v>0</v>
      </c>
      <c r="DU48">
        <v>0</v>
      </c>
      <c r="DV48">
        <v>0</v>
      </c>
      <c r="DW48">
        <v>0</v>
      </c>
      <c r="DX48">
        <v>0</v>
      </c>
      <c r="DY48">
        <v>0</v>
      </c>
      <c r="DZ48">
        <v>0</v>
      </c>
      <c r="EA48">
        <v>0</v>
      </c>
      <c r="EB48">
        <v>0</v>
      </c>
      <c r="EC48">
        <v>20.667000000000002</v>
      </c>
      <c r="ED48">
        <v>146376</v>
      </c>
      <c r="EE48">
        <v>0</v>
      </c>
      <c r="EF48">
        <v>0</v>
      </c>
      <c r="EG48">
        <v>0</v>
      </c>
      <c r="EH48">
        <v>298788</v>
      </c>
      <c r="EI48">
        <v>0</v>
      </c>
      <c r="EJ48">
        <v>0</v>
      </c>
      <c r="EK48">
        <v>10.753</v>
      </c>
      <c r="EL48">
        <v>0</v>
      </c>
      <c r="EM48">
        <v>2.2600000000000002</v>
      </c>
      <c r="EN48">
        <v>1.895</v>
      </c>
      <c r="EO48">
        <v>0</v>
      </c>
      <c r="EP48">
        <v>0</v>
      </c>
      <c r="EQ48">
        <v>14.908000000000001</v>
      </c>
      <c r="ER48">
        <v>0</v>
      </c>
      <c r="ES48">
        <v>48.514000000000003</v>
      </c>
      <c r="EV48">
        <v>0</v>
      </c>
      <c r="EW48">
        <v>0</v>
      </c>
      <c r="EX48">
        <v>0</v>
      </c>
      <c r="EZ48">
        <v>11815474</v>
      </c>
      <c r="FA48">
        <v>0</v>
      </c>
      <c r="FB48">
        <v>12469646</v>
      </c>
      <c r="FD48">
        <v>0</v>
      </c>
      <c r="FE48">
        <v>1139530</v>
      </c>
      <c r="FF48">
        <v>246005</v>
      </c>
      <c r="FG48">
        <v>5.7111999999999996E-2</v>
      </c>
      <c r="FH48">
        <v>2.4659E-2</v>
      </c>
      <c r="FI48">
        <v>0</v>
      </c>
      <c r="FJ48">
        <v>0</v>
      </c>
      <c r="FK48">
        <v>2024.4070000000002</v>
      </c>
      <c r="FL48">
        <v>14672556</v>
      </c>
      <c r="FM48">
        <v>0</v>
      </c>
      <c r="FN48">
        <v>0</v>
      </c>
      <c r="FO48">
        <v>3850</v>
      </c>
      <c r="FP48">
        <v>0</v>
      </c>
      <c r="FQ48">
        <v>3850</v>
      </c>
      <c r="FR48">
        <v>3850</v>
      </c>
      <c r="FS48">
        <v>0</v>
      </c>
      <c r="FT48">
        <v>0</v>
      </c>
      <c r="FU48">
        <v>0</v>
      </c>
      <c r="FV48">
        <v>0</v>
      </c>
      <c r="FW48">
        <v>0</v>
      </c>
      <c r="FX48">
        <v>0</v>
      </c>
      <c r="FY48">
        <v>0</v>
      </c>
      <c r="FZ48">
        <v>0</v>
      </c>
      <c r="GA48">
        <v>0</v>
      </c>
      <c r="GB48">
        <v>0</v>
      </c>
      <c r="GC48">
        <v>0</v>
      </c>
      <c r="GD48">
        <v>0</v>
      </c>
      <c r="GF48">
        <v>0</v>
      </c>
      <c r="GG48">
        <v>0</v>
      </c>
      <c r="GH48">
        <v>0</v>
      </c>
      <c r="GI48">
        <v>0</v>
      </c>
      <c r="GK48">
        <v>5098</v>
      </c>
      <c r="GL48">
        <v>37189</v>
      </c>
      <c r="GM48">
        <v>0</v>
      </c>
      <c r="GN48">
        <v>0</v>
      </c>
      <c r="GR48">
        <v>0</v>
      </c>
      <c r="HB48">
        <v>0</v>
      </c>
      <c r="HC48">
        <v>0</v>
      </c>
      <c r="HD48">
        <v>0</v>
      </c>
      <c r="HE48">
        <v>0</v>
      </c>
      <c r="HF48">
        <v>1440744</v>
      </c>
      <c r="HG48">
        <v>14755</v>
      </c>
      <c r="HH48">
        <v>481001</v>
      </c>
      <c r="HI48">
        <v>0</v>
      </c>
      <c r="HJ48">
        <v>13381</v>
      </c>
      <c r="HK48">
        <v>0</v>
      </c>
      <c r="HL48">
        <v>0</v>
      </c>
      <c r="HM48">
        <v>0</v>
      </c>
      <c r="HN48">
        <v>0</v>
      </c>
      <c r="HO48">
        <v>0</v>
      </c>
      <c r="HP48">
        <v>0</v>
      </c>
      <c r="HQ48">
        <v>0</v>
      </c>
      <c r="HR48">
        <v>0</v>
      </c>
      <c r="HS48">
        <v>11813374</v>
      </c>
      <c r="HT48">
        <v>0</v>
      </c>
      <c r="HU48">
        <v>817375</v>
      </c>
      <c r="HV48">
        <v>0</v>
      </c>
      <c r="HW48">
        <v>0</v>
      </c>
      <c r="HX48">
        <v>104</v>
      </c>
      <c r="HY48">
        <v>145</v>
      </c>
      <c r="HZ48">
        <v>102</v>
      </c>
      <c r="IA48">
        <v>233</v>
      </c>
      <c r="IB48">
        <v>466</v>
      </c>
      <c r="IC48">
        <v>1050</v>
      </c>
      <c r="ID48">
        <v>0</v>
      </c>
      <c r="IE48">
        <v>0</v>
      </c>
      <c r="IF48">
        <v>0</v>
      </c>
      <c r="IG48">
        <v>23.957000000000001</v>
      </c>
      <c r="IH48">
        <v>781</v>
      </c>
      <c r="II48">
        <v>0</v>
      </c>
      <c r="IJ48">
        <v>11.125</v>
      </c>
      <c r="IK48">
        <v>0</v>
      </c>
      <c r="IL48">
        <v>0</v>
      </c>
      <c r="IM48">
        <v>0</v>
      </c>
      <c r="IN48">
        <v>0</v>
      </c>
      <c r="IO48">
        <v>0</v>
      </c>
      <c r="IP48">
        <v>0</v>
      </c>
      <c r="IQ48">
        <v>11.125</v>
      </c>
      <c r="IR48">
        <v>6852</v>
      </c>
      <c r="IS48">
        <v>0</v>
      </c>
      <c r="IT48">
        <v>0</v>
      </c>
      <c r="IU48">
        <v>0</v>
      </c>
      <c r="IV48">
        <v>0</v>
      </c>
      <c r="IW48">
        <v>6159</v>
      </c>
      <c r="IX48">
        <v>0</v>
      </c>
      <c r="IY48">
        <v>0</v>
      </c>
      <c r="IZ48">
        <v>0</v>
      </c>
      <c r="JA48">
        <v>0</v>
      </c>
    </row>
    <row r="49" spans="1:261" hidden="1" x14ac:dyDescent="0.2">
      <c r="A49">
        <v>28349</v>
      </c>
      <c r="B49">
        <v>57819</v>
      </c>
      <c r="C49">
        <v>9</v>
      </c>
      <c r="D49">
        <v>2021</v>
      </c>
      <c r="E49">
        <v>6159</v>
      </c>
      <c r="F49">
        <v>0</v>
      </c>
      <c r="G49">
        <v>192.51500000000001</v>
      </c>
      <c r="H49">
        <v>183.607</v>
      </c>
      <c r="I49">
        <v>183.607</v>
      </c>
      <c r="J49">
        <v>192.51500000000001</v>
      </c>
      <c r="K49">
        <v>0</v>
      </c>
      <c r="L49">
        <v>6159</v>
      </c>
      <c r="M49">
        <v>0</v>
      </c>
      <c r="N49">
        <v>0</v>
      </c>
      <c r="P49">
        <v>192.51500000000001</v>
      </c>
      <c r="Q49">
        <v>0</v>
      </c>
      <c r="R49">
        <v>91774</v>
      </c>
      <c r="S49">
        <v>476.71000000000004</v>
      </c>
      <c r="U49">
        <v>0</v>
      </c>
      <c r="V49">
        <v>87.115000000000009</v>
      </c>
      <c r="W49">
        <v>53652</v>
      </c>
      <c r="X49">
        <v>53652</v>
      </c>
      <c r="Z49">
        <v>0</v>
      </c>
      <c r="AC49">
        <v>0</v>
      </c>
      <c r="AD49" t="s">
        <v>318</v>
      </c>
      <c r="AE49">
        <v>0</v>
      </c>
      <c r="AH49">
        <v>0</v>
      </c>
      <c r="AI49">
        <v>0</v>
      </c>
      <c r="AJ49">
        <v>6159</v>
      </c>
      <c r="AK49" t="s">
        <v>787</v>
      </c>
      <c r="AL49" t="s">
        <v>45</v>
      </c>
      <c r="AM49">
        <v>0</v>
      </c>
      <c r="AN49">
        <v>0</v>
      </c>
      <c r="AO49">
        <v>0</v>
      </c>
      <c r="AP49">
        <v>0</v>
      </c>
      <c r="AQ49">
        <v>0</v>
      </c>
      <c r="AT49">
        <v>0</v>
      </c>
      <c r="AU49">
        <v>0</v>
      </c>
      <c r="AV49">
        <v>0</v>
      </c>
      <c r="AW49">
        <v>2024969</v>
      </c>
      <c r="AX49">
        <v>1976424</v>
      </c>
      <c r="AY49">
        <v>0</v>
      </c>
      <c r="AZ49">
        <v>91774</v>
      </c>
      <c r="BA49">
        <v>12</v>
      </c>
      <c r="BE49">
        <v>27</v>
      </c>
      <c r="BF49">
        <v>1813193</v>
      </c>
      <c r="BG49">
        <v>0</v>
      </c>
      <c r="BJ49">
        <v>12</v>
      </c>
      <c r="BK49">
        <v>0</v>
      </c>
      <c r="BL49">
        <v>0</v>
      </c>
      <c r="BM49">
        <v>0</v>
      </c>
      <c r="BN49">
        <v>0</v>
      </c>
      <c r="BO49">
        <v>0</v>
      </c>
      <c r="BP49">
        <v>0</v>
      </c>
      <c r="BQ49">
        <v>742</v>
      </c>
      <c r="BS49">
        <v>0</v>
      </c>
      <c r="BT49">
        <v>0</v>
      </c>
      <c r="BU49">
        <v>0</v>
      </c>
      <c r="BV49">
        <v>0</v>
      </c>
      <c r="BW49">
        <v>0</v>
      </c>
      <c r="BY49">
        <v>0</v>
      </c>
      <c r="CA49">
        <v>0</v>
      </c>
      <c r="CB49">
        <v>0</v>
      </c>
      <c r="CC49">
        <v>0</v>
      </c>
      <c r="CD49">
        <v>0</v>
      </c>
      <c r="CE49">
        <v>0</v>
      </c>
      <c r="CF49">
        <v>0</v>
      </c>
      <c r="CG49">
        <v>0</v>
      </c>
      <c r="CH49">
        <v>48862</v>
      </c>
      <c r="CI49">
        <v>0</v>
      </c>
      <c r="CJ49">
        <v>4</v>
      </c>
      <c r="CK49">
        <v>0</v>
      </c>
      <c r="CL49">
        <v>0</v>
      </c>
      <c r="CN49">
        <v>0</v>
      </c>
      <c r="CO49">
        <v>1</v>
      </c>
      <c r="CP49">
        <v>0</v>
      </c>
      <c r="CQ49">
        <v>1</v>
      </c>
      <c r="CR49">
        <v>192.51500000000001</v>
      </c>
      <c r="CS49">
        <v>0</v>
      </c>
      <c r="CT49">
        <v>0</v>
      </c>
      <c r="CU49">
        <v>0</v>
      </c>
      <c r="CV49">
        <v>0</v>
      </c>
      <c r="CW49">
        <v>0</v>
      </c>
      <c r="CX49">
        <v>0</v>
      </c>
      <c r="CY49">
        <v>0</v>
      </c>
      <c r="CZ49">
        <v>0</v>
      </c>
      <c r="DB49">
        <v>1127917</v>
      </c>
      <c r="DC49">
        <v>0</v>
      </c>
      <c r="DD49">
        <v>0</v>
      </c>
      <c r="DE49">
        <v>226643</v>
      </c>
      <c r="DF49">
        <v>226643</v>
      </c>
      <c r="DG49">
        <v>36.800000000000004</v>
      </c>
      <c r="DH49">
        <v>0</v>
      </c>
      <c r="DI49">
        <v>0</v>
      </c>
      <c r="DK49">
        <v>3489</v>
      </c>
      <c r="DL49">
        <v>0</v>
      </c>
      <c r="DM49">
        <v>69899</v>
      </c>
      <c r="DN49">
        <v>290</v>
      </c>
      <c r="DO49">
        <v>0</v>
      </c>
      <c r="DP49">
        <v>0</v>
      </c>
      <c r="DQ49">
        <v>0</v>
      </c>
      <c r="DR49">
        <v>0</v>
      </c>
      <c r="DS49">
        <v>0</v>
      </c>
      <c r="DT49">
        <v>0</v>
      </c>
      <c r="DU49">
        <v>0</v>
      </c>
      <c r="DV49">
        <v>0</v>
      </c>
      <c r="DW49">
        <v>0</v>
      </c>
      <c r="DX49">
        <v>0</v>
      </c>
      <c r="DY49">
        <v>0</v>
      </c>
      <c r="DZ49">
        <v>0</v>
      </c>
      <c r="EA49">
        <v>0</v>
      </c>
      <c r="EB49">
        <v>0</v>
      </c>
      <c r="EC49">
        <v>3.9330000000000003</v>
      </c>
      <c r="ED49">
        <v>27856</v>
      </c>
      <c r="EE49">
        <v>0</v>
      </c>
      <c r="EF49">
        <v>0</v>
      </c>
      <c r="EG49">
        <v>0</v>
      </c>
      <c r="EH49">
        <v>39453</v>
      </c>
      <c r="EI49">
        <v>0</v>
      </c>
      <c r="EJ49">
        <v>0</v>
      </c>
      <c r="EK49">
        <v>1.8170000000000002</v>
      </c>
      <c r="EL49">
        <v>0</v>
      </c>
      <c r="EM49">
        <v>0</v>
      </c>
      <c r="EN49">
        <v>0.191</v>
      </c>
      <c r="EO49">
        <v>0</v>
      </c>
      <c r="EP49">
        <v>0</v>
      </c>
      <c r="EQ49">
        <v>2.008</v>
      </c>
      <c r="ER49">
        <v>0</v>
      </c>
      <c r="ES49">
        <v>6.4060000000000006</v>
      </c>
      <c r="EV49">
        <v>0</v>
      </c>
      <c r="EW49">
        <v>0</v>
      </c>
      <c r="EX49">
        <v>0</v>
      </c>
      <c r="EZ49">
        <v>1774928</v>
      </c>
      <c r="FA49">
        <v>0</v>
      </c>
      <c r="FB49">
        <v>1866385</v>
      </c>
      <c r="FD49">
        <v>0</v>
      </c>
      <c r="FE49">
        <v>165720</v>
      </c>
      <c r="FF49">
        <v>35776</v>
      </c>
      <c r="FG49">
        <v>5.7111999999999996E-2</v>
      </c>
      <c r="FH49">
        <v>2.4659E-2</v>
      </c>
      <c r="FI49">
        <v>0</v>
      </c>
      <c r="FJ49">
        <v>0</v>
      </c>
      <c r="FK49">
        <v>294.40700000000004</v>
      </c>
      <c r="FL49">
        <v>2116743</v>
      </c>
      <c r="FM49">
        <v>0</v>
      </c>
      <c r="FN49">
        <v>0</v>
      </c>
      <c r="FO49">
        <v>53163</v>
      </c>
      <c r="FP49">
        <v>0</v>
      </c>
      <c r="FQ49">
        <v>53163</v>
      </c>
      <c r="FR49">
        <v>53163</v>
      </c>
      <c r="FS49">
        <v>0</v>
      </c>
      <c r="FT49">
        <v>0</v>
      </c>
      <c r="FU49">
        <v>0</v>
      </c>
      <c r="FV49">
        <v>0</v>
      </c>
      <c r="FW49">
        <v>0</v>
      </c>
      <c r="FX49">
        <v>0</v>
      </c>
      <c r="FY49">
        <v>0</v>
      </c>
      <c r="FZ49">
        <v>0</v>
      </c>
      <c r="GA49">
        <v>0</v>
      </c>
      <c r="GB49">
        <v>57369</v>
      </c>
      <c r="GC49">
        <v>57369</v>
      </c>
      <c r="GD49">
        <v>6.9</v>
      </c>
      <c r="GF49">
        <v>0</v>
      </c>
      <c r="GG49">
        <v>0</v>
      </c>
      <c r="GH49">
        <v>0</v>
      </c>
      <c r="GI49">
        <v>0</v>
      </c>
      <c r="GK49">
        <v>5666</v>
      </c>
      <c r="GL49">
        <v>3056</v>
      </c>
      <c r="GM49">
        <v>0</v>
      </c>
      <c r="GN49">
        <v>96198</v>
      </c>
      <c r="GR49">
        <v>0</v>
      </c>
      <c r="HB49">
        <v>0</v>
      </c>
      <c r="HC49">
        <v>0</v>
      </c>
      <c r="HD49">
        <v>0</v>
      </c>
      <c r="HE49">
        <v>0</v>
      </c>
      <c r="HF49">
        <v>194256</v>
      </c>
      <c r="HG49">
        <v>0</v>
      </c>
      <c r="HH49">
        <v>81296</v>
      </c>
      <c r="HI49">
        <v>0</v>
      </c>
      <c r="HJ49">
        <v>1871</v>
      </c>
      <c r="HK49">
        <v>193</v>
      </c>
      <c r="HL49">
        <v>153</v>
      </c>
      <c r="HM49">
        <v>0</v>
      </c>
      <c r="HN49">
        <v>0</v>
      </c>
      <c r="HO49">
        <v>0</v>
      </c>
      <c r="HP49">
        <v>0</v>
      </c>
      <c r="HQ49">
        <v>0</v>
      </c>
      <c r="HR49">
        <v>0</v>
      </c>
      <c r="HS49">
        <v>1774611</v>
      </c>
      <c r="HT49">
        <v>0</v>
      </c>
      <c r="HU49">
        <v>48862</v>
      </c>
      <c r="HV49">
        <v>0</v>
      </c>
      <c r="HW49">
        <v>0</v>
      </c>
      <c r="HX49">
        <v>19</v>
      </c>
      <c r="HY49">
        <v>14</v>
      </c>
      <c r="HZ49">
        <v>10</v>
      </c>
      <c r="IA49">
        <v>42</v>
      </c>
      <c r="IB49">
        <v>57</v>
      </c>
      <c r="IC49">
        <v>142</v>
      </c>
      <c r="ID49">
        <v>0</v>
      </c>
      <c r="IE49">
        <v>0</v>
      </c>
      <c r="IF49">
        <v>0</v>
      </c>
      <c r="IG49">
        <v>0</v>
      </c>
      <c r="IH49">
        <v>132</v>
      </c>
      <c r="II49">
        <v>0</v>
      </c>
      <c r="IJ49">
        <v>87.115000000000009</v>
      </c>
      <c r="IK49">
        <v>0</v>
      </c>
      <c r="IL49">
        <v>0</v>
      </c>
      <c r="IM49">
        <v>0</v>
      </c>
      <c r="IN49">
        <v>0</v>
      </c>
      <c r="IO49">
        <v>0</v>
      </c>
      <c r="IP49">
        <v>0</v>
      </c>
      <c r="IQ49">
        <v>87.115000000000009</v>
      </c>
      <c r="IR49">
        <v>53652</v>
      </c>
      <c r="IS49">
        <v>0</v>
      </c>
      <c r="IT49">
        <v>0</v>
      </c>
      <c r="IU49">
        <v>0</v>
      </c>
      <c r="IV49">
        <v>0</v>
      </c>
      <c r="IW49">
        <v>6159</v>
      </c>
      <c r="IX49">
        <v>0</v>
      </c>
      <c r="IY49">
        <v>0</v>
      </c>
      <c r="IZ49">
        <v>0</v>
      </c>
      <c r="JA49">
        <v>0</v>
      </c>
    </row>
    <row r="50" spans="1:261" hidden="1" x14ac:dyDescent="0.2">
      <c r="A50">
        <v>28349</v>
      </c>
      <c r="B50">
        <v>57827</v>
      </c>
      <c r="C50">
        <v>9</v>
      </c>
      <c r="D50">
        <v>2021</v>
      </c>
      <c r="E50">
        <v>6159</v>
      </c>
      <c r="F50">
        <v>0</v>
      </c>
      <c r="G50">
        <v>567.58300000000008</v>
      </c>
      <c r="H50">
        <v>566.95500000000004</v>
      </c>
      <c r="I50">
        <v>566.95500000000004</v>
      </c>
      <c r="J50">
        <v>567.58300000000008</v>
      </c>
      <c r="K50">
        <v>0</v>
      </c>
      <c r="L50">
        <v>6159</v>
      </c>
      <c r="M50">
        <v>0</v>
      </c>
      <c r="N50">
        <v>0</v>
      </c>
      <c r="P50">
        <v>567.58300000000008</v>
      </c>
      <c r="Q50">
        <v>0</v>
      </c>
      <c r="R50">
        <v>270572</v>
      </c>
      <c r="S50">
        <v>476.71000000000004</v>
      </c>
      <c r="U50">
        <v>0</v>
      </c>
      <c r="V50">
        <v>178.76400000000001</v>
      </c>
      <c r="W50">
        <v>110097</v>
      </c>
      <c r="X50">
        <v>110097</v>
      </c>
      <c r="Z50">
        <v>0</v>
      </c>
      <c r="AC50">
        <v>0</v>
      </c>
      <c r="AD50" t="s">
        <v>318</v>
      </c>
      <c r="AE50">
        <v>0</v>
      </c>
      <c r="AH50">
        <v>0</v>
      </c>
      <c r="AI50">
        <v>0</v>
      </c>
      <c r="AJ50">
        <v>6159</v>
      </c>
      <c r="AK50" t="s">
        <v>787</v>
      </c>
      <c r="AL50" t="s">
        <v>502</v>
      </c>
      <c r="AM50">
        <v>0</v>
      </c>
      <c r="AN50">
        <v>0</v>
      </c>
      <c r="AO50">
        <v>0</v>
      </c>
      <c r="AP50">
        <v>0</v>
      </c>
      <c r="AQ50">
        <v>0</v>
      </c>
      <c r="AT50">
        <v>0</v>
      </c>
      <c r="AU50">
        <v>0</v>
      </c>
      <c r="AV50">
        <v>0</v>
      </c>
      <c r="AW50">
        <v>5795427</v>
      </c>
      <c r="AX50">
        <v>5796326</v>
      </c>
      <c r="AY50">
        <v>0</v>
      </c>
      <c r="AZ50">
        <v>270572</v>
      </c>
      <c r="BA50">
        <v>24.583000000000002</v>
      </c>
      <c r="BE50">
        <v>79</v>
      </c>
      <c r="BF50">
        <v>5459504</v>
      </c>
      <c r="BG50">
        <v>0</v>
      </c>
      <c r="BJ50">
        <v>12</v>
      </c>
      <c r="BK50">
        <v>0</v>
      </c>
      <c r="BL50">
        <v>0</v>
      </c>
      <c r="BM50">
        <v>0</v>
      </c>
      <c r="BN50">
        <v>0</v>
      </c>
      <c r="BO50">
        <v>0</v>
      </c>
      <c r="BP50">
        <v>0</v>
      </c>
      <c r="BQ50">
        <v>683</v>
      </c>
      <c r="BS50">
        <v>0</v>
      </c>
      <c r="BT50">
        <v>0</v>
      </c>
      <c r="BU50">
        <v>0</v>
      </c>
      <c r="BV50">
        <v>0</v>
      </c>
      <c r="BW50">
        <v>0</v>
      </c>
      <c r="BY50">
        <v>0</v>
      </c>
      <c r="CA50">
        <v>0</v>
      </c>
      <c r="CB50">
        <v>0</v>
      </c>
      <c r="CC50">
        <v>0</v>
      </c>
      <c r="CD50">
        <v>0</v>
      </c>
      <c r="CE50">
        <v>0</v>
      </c>
      <c r="CF50">
        <v>0</v>
      </c>
      <c r="CG50">
        <v>0</v>
      </c>
      <c r="CH50">
        <v>0</v>
      </c>
      <c r="CI50">
        <v>0</v>
      </c>
      <c r="CJ50">
        <v>4</v>
      </c>
      <c r="CK50">
        <v>0</v>
      </c>
      <c r="CL50">
        <v>0</v>
      </c>
      <c r="CN50">
        <v>0</v>
      </c>
      <c r="CO50">
        <v>1</v>
      </c>
      <c r="CP50">
        <v>0</v>
      </c>
      <c r="CQ50">
        <v>0</v>
      </c>
      <c r="CR50">
        <v>567.58300000000008</v>
      </c>
      <c r="CS50">
        <v>0</v>
      </c>
      <c r="CT50">
        <v>0</v>
      </c>
      <c r="CU50">
        <v>0</v>
      </c>
      <c r="CV50">
        <v>0</v>
      </c>
      <c r="CW50">
        <v>0</v>
      </c>
      <c r="CX50">
        <v>0</v>
      </c>
      <c r="CY50">
        <v>0</v>
      </c>
      <c r="CZ50">
        <v>0</v>
      </c>
      <c r="DB50">
        <v>3487873</v>
      </c>
      <c r="DC50">
        <v>0</v>
      </c>
      <c r="DD50">
        <v>0</v>
      </c>
      <c r="DE50">
        <v>929053</v>
      </c>
      <c r="DF50">
        <v>929053</v>
      </c>
      <c r="DG50">
        <v>150.85</v>
      </c>
      <c r="DH50">
        <v>0</v>
      </c>
      <c r="DI50">
        <v>0</v>
      </c>
      <c r="DK50">
        <v>2545</v>
      </c>
      <c r="DL50">
        <v>0</v>
      </c>
      <c r="DM50">
        <v>193199</v>
      </c>
      <c r="DN50">
        <v>820</v>
      </c>
      <c r="DO50">
        <v>0</v>
      </c>
      <c r="DP50">
        <v>0</v>
      </c>
      <c r="DQ50">
        <v>0</v>
      </c>
      <c r="DR50">
        <v>0</v>
      </c>
      <c r="DS50">
        <v>0</v>
      </c>
      <c r="DT50">
        <v>0</v>
      </c>
      <c r="DU50">
        <v>0</v>
      </c>
      <c r="DV50">
        <v>0</v>
      </c>
      <c r="DW50">
        <v>0</v>
      </c>
      <c r="DX50">
        <v>0</v>
      </c>
      <c r="DY50">
        <v>0</v>
      </c>
      <c r="DZ50">
        <v>0</v>
      </c>
      <c r="EA50">
        <v>0</v>
      </c>
      <c r="EB50">
        <v>0</v>
      </c>
      <c r="EC50">
        <v>24.115000000000002</v>
      </c>
      <c r="ED50">
        <v>170797</v>
      </c>
      <c r="EE50">
        <v>0</v>
      </c>
      <c r="EF50">
        <v>0</v>
      </c>
      <c r="EG50">
        <v>0</v>
      </c>
      <c r="EH50">
        <v>19339</v>
      </c>
      <c r="EI50">
        <v>0</v>
      </c>
      <c r="EJ50">
        <v>0</v>
      </c>
      <c r="EK50">
        <v>0</v>
      </c>
      <c r="EL50">
        <v>0</v>
      </c>
      <c r="EM50">
        <v>0</v>
      </c>
      <c r="EN50">
        <v>0.628</v>
      </c>
      <c r="EO50">
        <v>0</v>
      </c>
      <c r="EP50">
        <v>0</v>
      </c>
      <c r="EQ50">
        <v>0.628</v>
      </c>
      <c r="ER50">
        <v>0</v>
      </c>
      <c r="ES50">
        <v>3.14</v>
      </c>
      <c r="EV50">
        <v>0</v>
      </c>
      <c r="EW50">
        <v>0</v>
      </c>
      <c r="EX50">
        <v>0</v>
      </c>
      <c r="EZ50">
        <v>5189621</v>
      </c>
      <c r="FA50">
        <v>0</v>
      </c>
      <c r="FB50">
        <v>5459294</v>
      </c>
      <c r="FD50">
        <v>0</v>
      </c>
      <c r="FE50">
        <v>498983</v>
      </c>
      <c r="FF50">
        <v>107722</v>
      </c>
      <c r="FG50">
        <v>5.7111999999999996E-2</v>
      </c>
      <c r="FH50">
        <v>2.4659E-2</v>
      </c>
      <c r="FI50">
        <v>0</v>
      </c>
      <c r="FJ50">
        <v>0</v>
      </c>
      <c r="FK50">
        <v>886.45699999999999</v>
      </c>
      <c r="FL50">
        <v>6065999</v>
      </c>
      <c r="FM50">
        <v>0</v>
      </c>
      <c r="FN50">
        <v>0</v>
      </c>
      <c r="FO50">
        <v>0</v>
      </c>
      <c r="FP50">
        <v>0</v>
      </c>
      <c r="FQ50">
        <v>0</v>
      </c>
      <c r="FR50">
        <v>0</v>
      </c>
      <c r="FS50">
        <v>0</v>
      </c>
      <c r="FT50">
        <v>0</v>
      </c>
      <c r="FU50">
        <v>0</v>
      </c>
      <c r="FV50">
        <v>0</v>
      </c>
      <c r="FW50">
        <v>0</v>
      </c>
      <c r="FX50">
        <v>0</v>
      </c>
      <c r="FY50">
        <v>0</v>
      </c>
      <c r="FZ50">
        <v>0</v>
      </c>
      <c r="GA50">
        <v>0</v>
      </c>
      <c r="GB50">
        <v>0</v>
      </c>
      <c r="GC50">
        <v>0</v>
      </c>
      <c r="GD50">
        <v>0</v>
      </c>
      <c r="GF50">
        <v>0</v>
      </c>
      <c r="GG50">
        <v>0</v>
      </c>
      <c r="GH50">
        <v>0</v>
      </c>
      <c r="GI50">
        <v>0</v>
      </c>
      <c r="GK50">
        <v>5231</v>
      </c>
      <c r="GL50">
        <v>9041</v>
      </c>
      <c r="GM50">
        <v>0</v>
      </c>
      <c r="GN50">
        <v>0</v>
      </c>
      <c r="GR50">
        <v>0</v>
      </c>
      <c r="HB50">
        <v>0</v>
      </c>
      <c r="HC50">
        <v>0</v>
      </c>
      <c r="HD50">
        <v>0</v>
      </c>
      <c r="HE50">
        <v>0</v>
      </c>
      <c r="HF50">
        <v>599838</v>
      </c>
      <c r="HG50">
        <v>1925</v>
      </c>
      <c r="HH50">
        <v>131182</v>
      </c>
      <c r="HI50">
        <v>0</v>
      </c>
      <c r="HJ50">
        <v>5517</v>
      </c>
      <c r="HK50">
        <v>0</v>
      </c>
      <c r="HL50">
        <v>689</v>
      </c>
      <c r="HM50">
        <v>0</v>
      </c>
      <c r="HN50">
        <v>0</v>
      </c>
      <c r="HO50">
        <v>0</v>
      </c>
      <c r="HP50">
        <v>0</v>
      </c>
      <c r="HQ50">
        <v>0</v>
      </c>
      <c r="HR50">
        <v>0</v>
      </c>
      <c r="HS50">
        <v>5188722</v>
      </c>
      <c r="HT50">
        <v>0</v>
      </c>
      <c r="HU50">
        <v>0</v>
      </c>
      <c r="HV50">
        <v>0</v>
      </c>
      <c r="HW50">
        <v>0</v>
      </c>
      <c r="HX50">
        <v>38</v>
      </c>
      <c r="HY50">
        <v>74</v>
      </c>
      <c r="HZ50">
        <v>110</v>
      </c>
      <c r="IA50">
        <v>164</v>
      </c>
      <c r="IB50">
        <v>197</v>
      </c>
      <c r="IC50">
        <v>583</v>
      </c>
      <c r="ID50">
        <v>0</v>
      </c>
      <c r="IE50">
        <v>0</v>
      </c>
      <c r="IF50">
        <v>0</v>
      </c>
      <c r="IG50">
        <v>3.125</v>
      </c>
      <c r="IH50">
        <v>213</v>
      </c>
      <c r="II50">
        <v>0</v>
      </c>
      <c r="IJ50">
        <v>178.76400000000001</v>
      </c>
      <c r="IK50">
        <v>0</v>
      </c>
      <c r="IL50">
        <v>0</v>
      </c>
      <c r="IM50">
        <v>0</v>
      </c>
      <c r="IN50">
        <v>0</v>
      </c>
      <c r="IO50">
        <v>0</v>
      </c>
      <c r="IP50">
        <v>0</v>
      </c>
      <c r="IQ50">
        <v>178.76400000000001</v>
      </c>
      <c r="IR50">
        <v>110097</v>
      </c>
      <c r="IS50">
        <v>0</v>
      </c>
      <c r="IT50">
        <v>0</v>
      </c>
      <c r="IU50">
        <v>0</v>
      </c>
      <c r="IV50">
        <v>0</v>
      </c>
      <c r="IW50">
        <v>6159</v>
      </c>
      <c r="IX50">
        <v>0</v>
      </c>
      <c r="IY50">
        <v>0</v>
      </c>
      <c r="IZ50">
        <v>0</v>
      </c>
      <c r="JA50">
        <v>0</v>
      </c>
    </row>
    <row r="51" spans="1:261" hidden="1" x14ac:dyDescent="0.2">
      <c r="A51">
        <v>28349</v>
      </c>
      <c r="B51">
        <v>57828</v>
      </c>
      <c r="C51">
        <v>9</v>
      </c>
      <c r="D51">
        <v>2021</v>
      </c>
      <c r="E51">
        <v>6159</v>
      </c>
      <c r="F51">
        <v>0</v>
      </c>
      <c r="G51">
        <v>1001.4670000000001</v>
      </c>
      <c r="H51">
        <v>898.20500000000004</v>
      </c>
      <c r="I51">
        <v>898.20500000000004</v>
      </c>
      <c r="J51">
        <v>1001.4670000000001</v>
      </c>
      <c r="K51">
        <v>0</v>
      </c>
      <c r="L51">
        <v>6159</v>
      </c>
      <c r="M51">
        <v>0</v>
      </c>
      <c r="N51">
        <v>0</v>
      </c>
      <c r="P51">
        <v>1001.4670000000001</v>
      </c>
      <c r="Q51">
        <v>0</v>
      </c>
      <c r="R51">
        <v>477409</v>
      </c>
      <c r="S51">
        <v>476.71000000000004</v>
      </c>
      <c r="U51">
        <v>0</v>
      </c>
      <c r="V51">
        <v>128.86700000000002</v>
      </c>
      <c r="W51">
        <v>79366</v>
      </c>
      <c r="X51">
        <v>79366</v>
      </c>
      <c r="Z51">
        <v>0</v>
      </c>
      <c r="AC51">
        <v>0</v>
      </c>
      <c r="AD51" t="s">
        <v>318</v>
      </c>
      <c r="AE51">
        <v>0</v>
      </c>
      <c r="AH51">
        <v>0</v>
      </c>
      <c r="AI51">
        <v>0</v>
      </c>
      <c r="AJ51">
        <v>6159</v>
      </c>
      <c r="AK51" t="s">
        <v>787</v>
      </c>
      <c r="AL51" t="s">
        <v>85</v>
      </c>
      <c r="AM51">
        <v>0</v>
      </c>
      <c r="AN51">
        <v>0</v>
      </c>
      <c r="AO51">
        <v>0</v>
      </c>
      <c r="AP51">
        <v>0</v>
      </c>
      <c r="AQ51">
        <v>0</v>
      </c>
      <c r="AT51">
        <v>0</v>
      </c>
      <c r="AU51">
        <v>0</v>
      </c>
      <c r="AV51">
        <v>0</v>
      </c>
      <c r="AW51">
        <v>10466231</v>
      </c>
      <c r="AX51">
        <v>10164139</v>
      </c>
      <c r="AY51">
        <v>0</v>
      </c>
      <c r="AZ51">
        <v>477409</v>
      </c>
      <c r="BA51">
        <v>0</v>
      </c>
      <c r="BE51">
        <v>139</v>
      </c>
      <c r="BF51">
        <v>9274160</v>
      </c>
      <c r="BG51">
        <v>0</v>
      </c>
      <c r="BJ51">
        <v>12</v>
      </c>
      <c r="BK51">
        <v>0</v>
      </c>
      <c r="BL51">
        <v>0</v>
      </c>
      <c r="BM51">
        <v>0</v>
      </c>
      <c r="BN51">
        <v>0</v>
      </c>
      <c r="BO51">
        <v>0</v>
      </c>
      <c r="BP51">
        <v>0</v>
      </c>
      <c r="BQ51">
        <v>632</v>
      </c>
      <c r="BS51">
        <v>0</v>
      </c>
      <c r="BT51">
        <v>0</v>
      </c>
      <c r="BU51">
        <v>0</v>
      </c>
      <c r="BV51">
        <v>0</v>
      </c>
      <c r="BW51">
        <v>0</v>
      </c>
      <c r="BY51">
        <v>0</v>
      </c>
      <c r="CA51">
        <v>0</v>
      </c>
      <c r="CB51">
        <v>0</v>
      </c>
      <c r="CC51">
        <v>0</v>
      </c>
      <c r="CD51">
        <v>0</v>
      </c>
      <c r="CE51">
        <v>0</v>
      </c>
      <c r="CF51">
        <v>0</v>
      </c>
      <c r="CG51">
        <v>0</v>
      </c>
      <c r="CH51">
        <v>306362</v>
      </c>
      <c r="CI51">
        <v>0</v>
      </c>
      <c r="CJ51">
        <v>4</v>
      </c>
      <c r="CK51">
        <v>0</v>
      </c>
      <c r="CL51">
        <v>0</v>
      </c>
      <c r="CN51">
        <v>0</v>
      </c>
      <c r="CO51">
        <v>1</v>
      </c>
      <c r="CP51">
        <v>2.6970000000000001</v>
      </c>
      <c r="CQ51">
        <v>0</v>
      </c>
      <c r="CR51">
        <v>1001.4670000000001</v>
      </c>
      <c r="CS51">
        <v>0</v>
      </c>
      <c r="CT51">
        <v>0</v>
      </c>
      <c r="CU51">
        <v>0</v>
      </c>
      <c r="CV51">
        <v>0</v>
      </c>
      <c r="CW51">
        <v>0</v>
      </c>
      <c r="CX51">
        <v>0</v>
      </c>
      <c r="CY51">
        <v>0</v>
      </c>
      <c r="CZ51">
        <v>0</v>
      </c>
      <c r="DB51">
        <v>5488068</v>
      </c>
      <c r="DC51">
        <v>0</v>
      </c>
      <c r="DD51">
        <v>0</v>
      </c>
      <c r="DE51">
        <v>1089875</v>
      </c>
      <c r="DF51">
        <v>1129906</v>
      </c>
      <c r="DG51">
        <v>176.96300000000002</v>
      </c>
      <c r="DH51">
        <v>0</v>
      </c>
      <c r="DI51">
        <v>40031</v>
      </c>
      <c r="DK51">
        <v>1729</v>
      </c>
      <c r="DL51">
        <v>0</v>
      </c>
      <c r="DM51">
        <v>997490</v>
      </c>
      <c r="DN51">
        <v>4131</v>
      </c>
      <c r="DO51">
        <v>0</v>
      </c>
      <c r="DP51">
        <v>0</v>
      </c>
      <c r="DQ51">
        <v>0</v>
      </c>
      <c r="DR51">
        <v>0</v>
      </c>
      <c r="DS51">
        <v>0</v>
      </c>
      <c r="DT51">
        <v>0</v>
      </c>
      <c r="DU51">
        <v>0</v>
      </c>
      <c r="DV51">
        <v>0</v>
      </c>
      <c r="DW51">
        <v>0</v>
      </c>
      <c r="DX51">
        <v>0</v>
      </c>
      <c r="DY51">
        <v>0</v>
      </c>
      <c r="DZ51">
        <v>0</v>
      </c>
      <c r="EA51">
        <v>0</v>
      </c>
      <c r="EB51">
        <v>0</v>
      </c>
      <c r="EC51">
        <v>47.4</v>
      </c>
      <c r="ED51">
        <v>335716</v>
      </c>
      <c r="EE51">
        <v>0</v>
      </c>
      <c r="EF51">
        <v>0</v>
      </c>
      <c r="EG51">
        <v>0</v>
      </c>
      <c r="EH51">
        <v>622118</v>
      </c>
      <c r="EI51">
        <v>0</v>
      </c>
      <c r="EJ51">
        <v>0</v>
      </c>
      <c r="EK51">
        <v>32.731000000000002</v>
      </c>
      <c r="EL51">
        <v>0</v>
      </c>
      <c r="EM51">
        <v>0</v>
      </c>
      <c r="EN51">
        <v>0.56400000000000006</v>
      </c>
      <c r="EO51">
        <v>0</v>
      </c>
      <c r="EP51">
        <v>0</v>
      </c>
      <c r="EQ51">
        <v>33.295000000000002</v>
      </c>
      <c r="ER51">
        <v>0</v>
      </c>
      <c r="ES51">
        <v>101.01300000000001</v>
      </c>
      <c r="EV51">
        <v>0</v>
      </c>
      <c r="EW51">
        <v>0</v>
      </c>
      <c r="EX51">
        <v>0</v>
      </c>
      <c r="EZ51">
        <v>9133518</v>
      </c>
      <c r="FA51">
        <v>0</v>
      </c>
      <c r="FB51">
        <v>9606657</v>
      </c>
      <c r="FD51">
        <v>0</v>
      </c>
      <c r="FE51">
        <v>847632</v>
      </c>
      <c r="FF51">
        <v>182989</v>
      </c>
      <c r="FG51">
        <v>5.7111999999999996E-2</v>
      </c>
      <c r="FH51">
        <v>2.4659E-2</v>
      </c>
      <c r="FI51">
        <v>0</v>
      </c>
      <c r="FJ51">
        <v>0</v>
      </c>
      <c r="FK51">
        <v>1505.8410000000001</v>
      </c>
      <c r="FL51">
        <v>10943640</v>
      </c>
      <c r="FM51">
        <v>0</v>
      </c>
      <c r="FN51">
        <v>0</v>
      </c>
      <c r="FO51">
        <v>46806</v>
      </c>
      <c r="FP51">
        <v>0</v>
      </c>
      <c r="FQ51">
        <v>46806</v>
      </c>
      <c r="FR51">
        <v>46806</v>
      </c>
      <c r="FS51">
        <v>0</v>
      </c>
      <c r="FT51">
        <v>0</v>
      </c>
      <c r="FU51">
        <v>0</v>
      </c>
      <c r="FV51">
        <v>0</v>
      </c>
      <c r="FW51">
        <v>0</v>
      </c>
      <c r="FX51">
        <v>0</v>
      </c>
      <c r="FY51">
        <v>0</v>
      </c>
      <c r="FZ51">
        <v>0</v>
      </c>
      <c r="GA51">
        <v>0</v>
      </c>
      <c r="GB51">
        <v>581731</v>
      </c>
      <c r="GC51">
        <v>581731</v>
      </c>
      <c r="GD51">
        <v>69.966999999999999</v>
      </c>
      <c r="GF51">
        <v>0</v>
      </c>
      <c r="GG51">
        <v>0</v>
      </c>
      <c r="GH51">
        <v>0</v>
      </c>
      <c r="GI51">
        <v>0</v>
      </c>
      <c r="GK51">
        <v>5252</v>
      </c>
      <c r="GL51">
        <v>52841</v>
      </c>
      <c r="GM51">
        <v>0</v>
      </c>
      <c r="GN51">
        <v>0</v>
      </c>
      <c r="GR51">
        <v>0</v>
      </c>
      <c r="HB51">
        <v>0</v>
      </c>
      <c r="HC51">
        <v>0</v>
      </c>
      <c r="HD51">
        <v>0</v>
      </c>
      <c r="HE51">
        <v>0</v>
      </c>
      <c r="HF51">
        <v>950301</v>
      </c>
      <c r="HG51">
        <v>31433</v>
      </c>
      <c r="HH51">
        <v>0</v>
      </c>
      <c r="HI51">
        <v>0</v>
      </c>
      <c r="HJ51">
        <v>9734</v>
      </c>
      <c r="HK51">
        <v>18165</v>
      </c>
      <c r="HL51">
        <v>10152</v>
      </c>
      <c r="HM51">
        <v>2000</v>
      </c>
      <c r="HN51">
        <v>0</v>
      </c>
      <c r="HO51">
        <v>0</v>
      </c>
      <c r="HP51">
        <v>261644</v>
      </c>
      <c r="HQ51">
        <v>0</v>
      </c>
      <c r="HR51">
        <v>0</v>
      </c>
      <c r="HS51">
        <v>9129248</v>
      </c>
      <c r="HT51">
        <v>0</v>
      </c>
      <c r="HU51">
        <v>306362</v>
      </c>
      <c r="HV51">
        <v>0</v>
      </c>
      <c r="HW51">
        <v>0</v>
      </c>
      <c r="HX51">
        <v>110</v>
      </c>
      <c r="HY51">
        <v>118</v>
      </c>
      <c r="HZ51">
        <v>152</v>
      </c>
      <c r="IA51">
        <v>167</v>
      </c>
      <c r="IB51">
        <v>154</v>
      </c>
      <c r="IC51">
        <v>701</v>
      </c>
      <c r="ID51">
        <v>0</v>
      </c>
      <c r="IE51">
        <v>0</v>
      </c>
      <c r="IF51">
        <v>0</v>
      </c>
      <c r="IG51">
        <v>51.038000000000004</v>
      </c>
      <c r="IH51">
        <v>0</v>
      </c>
      <c r="II51">
        <v>951.43299999999999</v>
      </c>
      <c r="IJ51">
        <v>128.86700000000002</v>
      </c>
      <c r="IK51">
        <v>0</v>
      </c>
      <c r="IL51">
        <v>0</v>
      </c>
      <c r="IM51">
        <v>0</v>
      </c>
      <c r="IN51">
        <v>0</v>
      </c>
      <c r="IO51">
        <v>0</v>
      </c>
      <c r="IP51">
        <v>951.43299999999999</v>
      </c>
      <c r="IQ51">
        <v>128.86700000000002</v>
      </c>
      <c r="IR51">
        <v>79366</v>
      </c>
      <c r="IS51">
        <v>0</v>
      </c>
      <c r="IT51">
        <v>0</v>
      </c>
      <c r="IU51">
        <v>0</v>
      </c>
      <c r="IV51">
        <v>0</v>
      </c>
      <c r="IW51">
        <v>6159</v>
      </c>
      <c r="IX51">
        <v>0</v>
      </c>
      <c r="IY51">
        <v>0</v>
      </c>
      <c r="IZ51">
        <v>261644</v>
      </c>
      <c r="JA51">
        <v>0</v>
      </c>
    </row>
    <row r="52" spans="1:261" hidden="1" x14ac:dyDescent="0.2">
      <c r="A52">
        <v>28349</v>
      </c>
      <c r="B52">
        <v>57829</v>
      </c>
      <c r="C52">
        <v>9</v>
      </c>
      <c r="D52">
        <v>2021</v>
      </c>
      <c r="E52">
        <v>6159</v>
      </c>
      <c r="F52">
        <v>0</v>
      </c>
      <c r="G52">
        <v>1289.452</v>
      </c>
      <c r="H52">
        <v>1176.723</v>
      </c>
      <c r="I52">
        <v>1176.723</v>
      </c>
      <c r="J52">
        <v>1289.452</v>
      </c>
      <c r="K52">
        <v>0</v>
      </c>
      <c r="L52">
        <v>6159</v>
      </c>
      <c r="M52">
        <v>0</v>
      </c>
      <c r="N52">
        <v>0</v>
      </c>
      <c r="P52">
        <v>1289.452</v>
      </c>
      <c r="Q52">
        <v>0</v>
      </c>
      <c r="R52">
        <v>614695</v>
      </c>
      <c r="S52">
        <v>476.71000000000004</v>
      </c>
      <c r="U52">
        <v>0</v>
      </c>
      <c r="V52">
        <v>383.315</v>
      </c>
      <c r="W52">
        <v>236076</v>
      </c>
      <c r="X52">
        <v>236076</v>
      </c>
      <c r="Z52">
        <v>0</v>
      </c>
      <c r="AC52">
        <v>0</v>
      </c>
      <c r="AD52" t="s">
        <v>318</v>
      </c>
      <c r="AE52">
        <v>0</v>
      </c>
      <c r="AH52">
        <v>0</v>
      </c>
      <c r="AI52">
        <v>0</v>
      </c>
      <c r="AJ52">
        <v>6159</v>
      </c>
      <c r="AK52" t="s">
        <v>787</v>
      </c>
      <c r="AL52" t="s">
        <v>46</v>
      </c>
      <c r="AM52">
        <v>0</v>
      </c>
      <c r="AN52">
        <v>0</v>
      </c>
      <c r="AO52">
        <v>0</v>
      </c>
      <c r="AP52">
        <v>0</v>
      </c>
      <c r="AQ52">
        <v>0</v>
      </c>
      <c r="AT52">
        <v>0</v>
      </c>
      <c r="AU52">
        <v>0</v>
      </c>
      <c r="AV52">
        <v>0</v>
      </c>
      <c r="AW52">
        <v>13661726</v>
      </c>
      <c r="AX52">
        <v>13666160</v>
      </c>
      <c r="AY52">
        <v>0</v>
      </c>
      <c r="AZ52">
        <v>614695</v>
      </c>
      <c r="BA52">
        <v>67.917000000000002</v>
      </c>
      <c r="BE52">
        <v>186</v>
      </c>
      <c r="BF52">
        <v>12844631</v>
      </c>
      <c r="BG52">
        <v>0</v>
      </c>
      <c r="BJ52">
        <v>12</v>
      </c>
      <c r="BK52">
        <v>0</v>
      </c>
      <c r="BL52">
        <v>0</v>
      </c>
      <c r="BM52">
        <v>0</v>
      </c>
      <c r="BN52">
        <v>0</v>
      </c>
      <c r="BO52">
        <v>0</v>
      </c>
      <c r="BP52">
        <v>0</v>
      </c>
      <c r="BQ52">
        <v>589</v>
      </c>
      <c r="BS52">
        <v>0</v>
      </c>
      <c r="BT52">
        <v>0</v>
      </c>
      <c r="BU52">
        <v>0</v>
      </c>
      <c r="BV52">
        <v>0</v>
      </c>
      <c r="BW52">
        <v>0</v>
      </c>
      <c r="BY52">
        <v>0</v>
      </c>
      <c r="CA52">
        <v>0</v>
      </c>
      <c r="CB52">
        <v>0</v>
      </c>
      <c r="CC52">
        <v>0</v>
      </c>
      <c r="CD52">
        <v>0</v>
      </c>
      <c r="CE52">
        <v>0</v>
      </c>
      <c r="CF52">
        <v>0</v>
      </c>
      <c r="CG52">
        <v>0</v>
      </c>
      <c r="CH52">
        <v>0</v>
      </c>
      <c r="CI52">
        <v>0</v>
      </c>
      <c r="CJ52">
        <v>5</v>
      </c>
      <c r="CK52">
        <v>0</v>
      </c>
      <c r="CL52">
        <v>0</v>
      </c>
      <c r="CN52">
        <v>0</v>
      </c>
      <c r="CO52">
        <v>1</v>
      </c>
      <c r="CP52">
        <v>0</v>
      </c>
      <c r="CQ52">
        <v>11.167</v>
      </c>
      <c r="CR52">
        <v>1289.452</v>
      </c>
      <c r="CS52">
        <v>0</v>
      </c>
      <c r="CT52">
        <v>0</v>
      </c>
      <c r="CU52">
        <v>0</v>
      </c>
      <c r="CV52">
        <v>0</v>
      </c>
      <c r="CW52">
        <v>0</v>
      </c>
      <c r="CX52">
        <v>0</v>
      </c>
      <c r="CY52">
        <v>0</v>
      </c>
      <c r="CZ52">
        <v>0</v>
      </c>
      <c r="DB52">
        <v>7200980</v>
      </c>
      <c r="DC52">
        <v>0</v>
      </c>
      <c r="DD52">
        <v>0</v>
      </c>
      <c r="DE52">
        <v>2092526</v>
      </c>
      <c r="DF52">
        <v>2092526</v>
      </c>
      <c r="DG52">
        <v>339.76300000000003</v>
      </c>
      <c r="DH52">
        <v>0</v>
      </c>
      <c r="DI52">
        <v>0</v>
      </c>
      <c r="DK52">
        <v>1043</v>
      </c>
      <c r="DL52">
        <v>0</v>
      </c>
      <c r="DM52">
        <v>1027002</v>
      </c>
      <c r="DN52">
        <v>4248</v>
      </c>
      <c r="DO52">
        <v>0</v>
      </c>
      <c r="DP52">
        <v>0</v>
      </c>
      <c r="DQ52">
        <v>0</v>
      </c>
      <c r="DR52">
        <v>0</v>
      </c>
      <c r="DS52">
        <v>0</v>
      </c>
      <c r="DT52">
        <v>0</v>
      </c>
      <c r="DU52">
        <v>0</v>
      </c>
      <c r="DV52">
        <v>0</v>
      </c>
      <c r="DW52">
        <v>0</v>
      </c>
      <c r="DX52">
        <v>0</v>
      </c>
      <c r="DY52">
        <v>0</v>
      </c>
      <c r="DZ52">
        <v>0</v>
      </c>
      <c r="EA52">
        <v>0</v>
      </c>
      <c r="EB52">
        <v>0</v>
      </c>
      <c r="EC52">
        <v>45.145000000000003</v>
      </c>
      <c r="ED52">
        <v>319744</v>
      </c>
      <c r="EE52">
        <v>0</v>
      </c>
      <c r="EF52">
        <v>0</v>
      </c>
      <c r="EG52">
        <v>0</v>
      </c>
      <c r="EH52">
        <v>665297</v>
      </c>
      <c r="EI52">
        <v>0</v>
      </c>
      <c r="EJ52">
        <v>0</v>
      </c>
      <c r="EK52">
        <v>21.386000000000003</v>
      </c>
      <c r="EL52">
        <v>0</v>
      </c>
      <c r="EM52">
        <v>9.9920000000000009</v>
      </c>
      <c r="EN52">
        <v>2.778</v>
      </c>
      <c r="EO52">
        <v>0</v>
      </c>
      <c r="EP52">
        <v>0</v>
      </c>
      <c r="EQ52">
        <v>34.155999999999999</v>
      </c>
      <c r="ER52">
        <v>0</v>
      </c>
      <c r="ES52">
        <v>108.024</v>
      </c>
      <c r="EV52">
        <v>0</v>
      </c>
      <c r="EW52">
        <v>0</v>
      </c>
      <c r="EX52">
        <v>0</v>
      </c>
      <c r="EZ52">
        <v>12238759</v>
      </c>
      <c r="FA52">
        <v>0</v>
      </c>
      <c r="FB52">
        <v>12849020</v>
      </c>
      <c r="FD52">
        <v>0</v>
      </c>
      <c r="FE52">
        <v>1173963</v>
      </c>
      <c r="FF52">
        <v>253438</v>
      </c>
      <c r="FG52">
        <v>5.7111999999999996E-2</v>
      </c>
      <c r="FH52">
        <v>2.4659E-2</v>
      </c>
      <c r="FI52">
        <v>0</v>
      </c>
      <c r="FJ52">
        <v>0</v>
      </c>
      <c r="FK52">
        <v>2085.5770000000002</v>
      </c>
      <c r="FL52">
        <v>14276421</v>
      </c>
      <c r="FM52">
        <v>0</v>
      </c>
      <c r="FN52">
        <v>0</v>
      </c>
      <c r="FO52">
        <v>0</v>
      </c>
      <c r="FP52">
        <v>0</v>
      </c>
      <c r="FQ52">
        <v>0</v>
      </c>
      <c r="FR52">
        <v>0</v>
      </c>
      <c r="FS52">
        <v>0</v>
      </c>
      <c r="FT52">
        <v>0</v>
      </c>
      <c r="FU52">
        <v>0</v>
      </c>
      <c r="FV52">
        <v>0</v>
      </c>
      <c r="FW52">
        <v>0</v>
      </c>
      <c r="FX52">
        <v>0</v>
      </c>
      <c r="FY52">
        <v>0</v>
      </c>
      <c r="FZ52">
        <v>0</v>
      </c>
      <c r="GA52">
        <v>0</v>
      </c>
      <c r="GB52">
        <v>653285</v>
      </c>
      <c r="GC52">
        <v>653285</v>
      </c>
      <c r="GD52">
        <v>78.573000000000008</v>
      </c>
      <c r="GF52">
        <v>0</v>
      </c>
      <c r="GG52">
        <v>0</v>
      </c>
      <c r="GH52">
        <v>0</v>
      </c>
      <c r="GI52">
        <v>0</v>
      </c>
      <c r="GK52">
        <v>5239</v>
      </c>
      <c r="GL52">
        <v>31387</v>
      </c>
      <c r="GM52">
        <v>0</v>
      </c>
      <c r="GN52">
        <v>0</v>
      </c>
      <c r="GR52">
        <v>0</v>
      </c>
      <c r="HB52">
        <v>0</v>
      </c>
      <c r="HC52">
        <v>0</v>
      </c>
      <c r="HD52">
        <v>0</v>
      </c>
      <c r="HE52">
        <v>0</v>
      </c>
      <c r="HF52">
        <v>1244973</v>
      </c>
      <c r="HG52">
        <v>21811</v>
      </c>
      <c r="HH52">
        <v>341197</v>
      </c>
      <c r="HI52">
        <v>0</v>
      </c>
      <c r="HJ52">
        <v>12533</v>
      </c>
      <c r="HK52">
        <v>5215</v>
      </c>
      <c r="HL52">
        <v>3608</v>
      </c>
      <c r="HM52">
        <v>10000</v>
      </c>
      <c r="HN52">
        <v>0</v>
      </c>
      <c r="HO52">
        <v>0</v>
      </c>
      <c r="HP52">
        <v>0</v>
      </c>
      <c r="HQ52">
        <v>0</v>
      </c>
      <c r="HR52">
        <v>0</v>
      </c>
      <c r="HS52">
        <v>12234325</v>
      </c>
      <c r="HT52">
        <v>0</v>
      </c>
      <c r="HU52">
        <v>0</v>
      </c>
      <c r="HV52">
        <v>0</v>
      </c>
      <c r="HW52">
        <v>0</v>
      </c>
      <c r="HX52">
        <v>24</v>
      </c>
      <c r="HY52">
        <v>62</v>
      </c>
      <c r="HZ52">
        <v>380</v>
      </c>
      <c r="IA52">
        <v>553</v>
      </c>
      <c r="IB52">
        <v>289</v>
      </c>
      <c r="IC52">
        <v>1308</v>
      </c>
      <c r="ID52">
        <v>0</v>
      </c>
      <c r="IE52">
        <v>0</v>
      </c>
      <c r="IF52">
        <v>0</v>
      </c>
      <c r="IG52">
        <v>35.414000000000001</v>
      </c>
      <c r="IH52">
        <v>554</v>
      </c>
      <c r="II52">
        <v>0</v>
      </c>
      <c r="IJ52">
        <v>383.315</v>
      </c>
      <c r="IK52">
        <v>0</v>
      </c>
      <c r="IL52">
        <v>0</v>
      </c>
      <c r="IM52">
        <v>0</v>
      </c>
      <c r="IN52">
        <v>0</v>
      </c>
      <c r="IO52">
        <v>0</v>
      </c>
      <c r="IP52">
        <v>0</v>
      </c>
      <c r="IQ52">
        <v>383.315</v>
      </c>
      <c r="IR52">
        <v>236076</v>
      </c>
      <c r="IS52">
        <v>0</v>
      </c>
      <c r="IT52">
        <v>0</v>
      </c>
      <c r="IU52">
        <v>0</v>
      </c>
      <c r="IV52">
        <v>0</v>
      </c>
      <c r="IW52">
        <v>6159</v>
      </c>
      <c r="IX52">
        <v>0</v>
      </c>
      <c r="IY52">
        <v>0</v>
      </c>
      <c r="IZ52">
        <v>0</v>
      </c>
      <c r="JA52">
        <v>0</v>
      </c>
    </row>
    <row r="53" spans="1:261" hidden="1" x14ac:dyDescent="0.2">
      <c r="A53">
        <v>28349</v>
      </c>
      <c r="B53">
        <v>57830</v>
      </c>
      <c r="C53">
        <v>9</v>
      </c>
      <c r="D53">
        <v>2021</v>
      </c>
      <c r="E53">
        <v>6159</v>
      </c>
      <c r="F53">
        <v>0</v>
      </c>
      <c r="G53">
        <v>1205.52</v>
      </c>
      <c r="H53">
        <v>1119.664</v>
      </c>
      <c r="I53">
        <v>1119.664</v>
      </c>
      <c r="J53">
        <v>1205.52</v>
      </c>
      <c r="K53">
        <v>0</v>
      </c>
      <c r="L53">
        <v>6159</v>
      </c>
      <c r="M53">
        <v>0</v>
      </c>
      <c r="N53">
        <v>0</v>
      </c>
      <c r="P53">
        <v>1205.52</v>
      </c>
      <c r="Q53">
        <v>0</v>
      </c>
      <c r="R53">
        <v>574683</v>
      </c>
      <c r="S53">
        <v>476.71000000000004</v>
      </c>
      <c r="U53">
        <v>0</v>
      </c>
      <c r="V53">
        <v>333.34000000000003</v>
      </c>
      <c r="W53">
        <v>205297</v>
      </c>
      <c r="X53">
        <v>205297</v>
      </c>
      <c r="Z53">
        <v>0</v>
      </c>
      <c r="AC53">
        <v>0</v>
      </c>
      <c r="AD53" t="s">
        <v>318</v>
      </c>
      <c r="AE53">
        <v>0</v>
      </c>
      <c r="AH53">
        <v>0</v>
      </c>
      <c r="AI53">
        <v>0</v>
      </c>
      <c r="AJ53">
        <v>6159</v>
      </c>
      <c r="AK53" t="s">
        <v>787</v>
      </c>
      <c r="AL53" t="s">
        <v>47</v>
      </c>
      <c r="AM53">
        <v>0</v>
      </c>
      <c r="AN53">
        <v>0</v>
      </c>
      <c r="AO53">
        <v>0</v>
      </c>
      <c r="AP53">
        <v>0</v>
      </c>
      <c r="AQ53">
        <v>0</v>
      </c>
      <c r="AT53">
        <v>0</v>
      </c>
      <c r="AU53">
        <v>0</v>
      </c>
      <c r="AV53">
        <v>0</v>
      </c>
      <c r="AW53">
        <v>12682335</v>
      </c>
      <c r="AX53">
        <v>12685821</v>
      </c>
      <c r="AY53">
        <v>0</v>
      </c>
      <c r="AZ53">
        <v>574683</v>
      </c>
      <c r="BA53">
        <v>70.917000000000002</v>
      </c>
      <c r="BE53">
        <v>172</v>
      </c>
      <c r="BF53">
        <v>11927351</v>
      </c>
      <c r="BG53">
        <v>0</v>
      </c>
      <c r="BJ53">
        <v>12</v>
      </c>
      <c r="BK53">
        <v>0</v>
      </c>
      <c r="BL53">
        <v>0</v>
      </c>
      <c r="BM53">
        <v>0</v>
      </c>
      <c r="BN53">
        <v>0</v>
      </c>
      <c r="BO53">
        <v>0</v>
      </c>
      <c r="BP53">
        <v>0</v>
      </c>
      <c r="BQ53">
        <v>597</v>
      </c>
      <c r="BS53">
        <v>0</v>
      </c>
      <c r="BT53">
        <v>0</v>
      </c>
      <c r="BU53">
        <v>0</v>
      </c>
      <c r="BV53">
        <v>0</v>
      </c>
      <c r="BW53">
        <v>0</v>
      </c>
      <c r="BY53">
        <v>0</v>
      </c>
      <c r="CA53">
        <v>0</v>
      </c>
      <c r="CB53">
        <v>0</v>
      </c>
      <c r="CC53">
        <v>0</v>
      </c>
      <c r="CD53">
        <v>0</v>
      </c>
      <c r="CE53">
        <v>0</v>
      </c>
      <c r="CF53">
        <v>0</v>
      </c>
      <c r="CG53">
        <v>0</v>
      </c>
      <c r="CH53">
        <v>0</v>
      </c>
      <c r="CI53">
        <v>0</v>
      </c>
      <c r="CJ53">
        <v>4</v>
      </c>
      <c r="CK53">
        <v>0</v>
      </c>
      <c r="CL53">
        <v>0</v>
      </c>
      <c r="CN53">
        <v>0</v>
      </c>
      <c r="CO53">
        <v>1</v>
      </c>
      <c r="CP53">
        <v>0</v>
      </c>
      <c r="CQ53">
        <v>11.167</v>
      </c>
      <c r="CR53">
        <v>1205.52</v>
      </c>
      <c r="CS53">
        <v>0</v>
      </c>
      <c r="CT53">
        <v>0</v>
      </c>
      <c r="CU53">
        <v>0</v>
      </c>
      <c r="CV53">
        <v>0</v>
      </c>
      <c r="CW53">
        <v>0</v>
      </c>
      <c r="CX53">
        <v>0</v>
      </c>
      <c r="CY53">
        <v>0</v>
      </c>
      <c r="CZ53">
        <v>0</v>
      </c>
      <c r="DB53">
        <v>6864006</v>
      </c>
      <c r="DC53">
        <v>0</v>
      </c>
      <c r="DD53">
        <v>0</v>
      </c>
      <c r="DE53">
        <v>1977587</v>
      </c>
      <c r="DF53">
        <v>1977587</v>
      </c>
      <c r="DG53">
        <v>321.10000000000002</v>
      </c>
      <c r="DH53">
        <v>0</v>
      </c>
      <c r="DI53">
        <v>0</v>
      </c>
      <c r="DK53">
        <v>1183</v>
      </c>
      <c r="DL53">
        <v>0</v>
      </c>
      <c r="DM53">
        <v>796708</v>
      </c>
      <c r="DN53">
        <v>3313</v>
      </c>
      <c r="DO53">
        <v>0</v>
      </c>
      <c r="DP53">
        <v>0</v>
      </c>
      <c r="DQ53">
        <v>0</v>
      </c>
      <c r="DR53">
        <v>0</v>
      </c>
      <c r="DS53">
        <v>0</v>
      </c>
      <c r="DT53">
        <v>0</v>
      </c>
      <c r="DU53">
        <v>0</v>
      </c>
      <c r="DV53">
        <v>0</v>
      </c>
      <c r="DW53">
        <v>0</v>
      </c>
      <c r="DX53">
        <v>0</v>
      </c>
      <c r="DY53">
        <v>0</v>
      </c>
      <c r="DZ53">
        <v>0</v>
      </c>
      <c r="EA53">
        <v>0</v>
      </c>
      <c r="EB53">
        <v>0</v>
      </c>
      <c r="EC53">
        <v>48.265000000000001</v>
      </c>
      <c r="ED53">
        <v>341842</v>
      </c>
      <c r="EE53">
        <v>0</v>
      </c>
      <c r="EF53">
        <v>0</v>
      </c>
      <c r="EG53">
        <v>0</v>
      </c>
      <c r="EH53">
        <v>426410</v>
      </c>
      <c r="EI53">
        <v>0</v>
      </c>
      <c r="EJ53">
        <v>0</v>
      </c>
      <c r="EK53">
        <v>15.861000000000001</v>
      </c>
      <c r="EL53">
        <v>0.17900000000000002</v>
      </c>
      <c r="EM53">
        <v>3.6910000000000003</v>
      </c>
      <c r="EN53">
        <v>2.1160000000000001</v>
      </c>
      <c r="EO53">
        <v>0</v>
      </c>
      <c r="EP53">
        <v>0</v>
      </c>
      <c r="EQ53">
        <v>21.668000000000003</v>
      </c>
      <c r="ER53">
        <v>0</v>
      </c>
      <c r="ES53">
        <v>69.236000000000004</v>
      </c>
      <c r="EV53">
        <v>0</v>
      </c>
      <c r="EW53">
        <v>0</v>
      </c>
      <c r="EX53">
        <v>0</v>
      </c>
      <c r="EZ53">
        <v>11360355</v>
      </c>
      <c r="FA53">
        <v>0</v>
      </c>
      <c r="FB53">
        <v>11931552</v>
      </c>
      <c r="FD53">
        <v>0</v>
      </c>
      <c r="FE53">
        <v>1090126</v>
      </c>
      <c r="FF53">
        <v>235340</v>
      </c>
      <c r="FG53">
        <v>5.7111999999999996E-2</v>
      </c>
      <c r="FH53">
        <v>2.4659E-2</v>
      </c>
      <c r="FI53">
        <v>0</v>
      </c>
      <c r="FJ53">
        <v>0</v>
      </c>
      <c r="FK53">
        <v>1936.6390000000001</v>
      </c>
      <c r="FL53">
        <v>13257018</v>
      </c>
      <c r="FM53">
        <v>0</v>
      </c>
      <c r="FN53">
        <v>0</v>
      </c>
      <c r="FO53">
        <v>0</v>
      </c>
      <c r="FP53">
        <v>0</v>
      </c>
      <c r="FQ53">
        <v>0</v>
      </c>
      <c r="FR53">
        <v>0</v>
      </c>
      <c r="FS53">
        <v>0</v>
      </c>
      <c r="FT53">
        <v>0</v>
      </c>
      <c r="FU53">
        <v>0</v>
      </c>
      <c r="FV53">
        <v>0</v>
      </c>
      <c r="FW53">
        <v>0</v>
      </c>
      <c r="FX53">
        <v>0</v>
      </c>
      <c r="FY53">
        <v>0</v>
      </c>
      <c r="FZ53">
        <v>0</v>
      </c>
      <c r="GA53">
        <v>0</v>
      </c>
      <c r="GB53">
        <v>533683</v>
      </c>
      <c r="GC53">
        <v>533683</v>
      </c>
      <c r="GD53">
        <v>64.188000000000002</v>
      </c>
      <c r="GF53">
        <v>0</v>
      </c>
      <c r="GG53">
        <v>0</v>
      </c>
      <c r="GH53">
        <v>0</v>
      </c>
      <c r="GI53">
        <v>0</v>
      </c>
      <c r="GK53">
        <v>5226</v>
      </c>
      <c r="GL53">
        <v>27510</v>
      </c>
      <c r="GM53">
        <v>0</v>
      </c>
      <c r="GN53">
        <v>0</v>
      </c>
      <c r="GR53">
        <v>0</v>
      </c>
      <c r="HB53">
        <v>0</v>
      </c>
      <c r="HC53">
        <v>0</v>
      </c>
      <c r="HD53">
        <v>0</v>
      </c>
      <c r="HE53">
        <v>0</v>
      </c>
      <c r="HF53">
        <v>1184605</v>
      </c>
      <c r="HG53">
        <v>15396</v>
      </c>
      <c r="HH53">
        <v>335038</v>
      </c>
      <c r="HI53">
        <v>0</v>
      </c>
      <c r="HJ53">
        <v>11718</v>
      </c>
      <c r="HK53">
        <v>4760</v>
      </c>
      <c r="HL53">
        <v>2927</v>
      </c>
      <c r="HM53">
        <v>0</v>
      </c>
      <c r="HN53">
        <v>0</v>
      </c>
      <c r="HO53">
        <v>0</v>
      </c>
      <c r="HP53">
        <v>0</v>
      </c>
      <c r="HQ53">
        <v>0</v>
      </c>
      <c r="HR53">
        <v>0</v>
      </c>
      <c r="HS53">
        <v>11356869</v>
      </c>
      <c r="HT53">
        <v>0</v>
      </c>
      <c r="HU53">
        <v>0</v>
      </c>
      <c r="HV53">
        <v>0</v>
      </c>
      <c r="HW53">
        <v>0</v>
      </c>
      <c r="HX53">
        <v>12</v>
      </c>
      <c r="HY53">
        <v>115</v>
      </c>
      <c r="HZ53">
        <v>263</v>
      </c>
      <c r="IA53">
        <v>607</v>
      </c>
      <c r="IB53">
        <v>240</v>
      </c>
      <c r="IC53">
        <v>1237</v>
      </c>
      <c r="ID53">
        <v>0</v>
      </c>
      <c r="IE53">
        <v>0</v>
      </c>
      <c r="IF53">
        <v>0</v>
      </c>
      <c r="IG53">
        <v>24.998000000000001</v>
      </c>
      <c r="IH53">
        <v>544</v>
      </c>
      <c r="II53">
        <v>0</v>
      </c>
      <c r="IJ53">
        <v>333.34000000000003</v>
      </c>
      <c r="IK53">
        <v>0</v>
      </c>
      <c r="IL53">
        <v>0</v>
      </c>
      <c r="IM53">
        <v>0</v>
      </c>
      <c r="IN53">
        <v>0</v>
      </c>
      <c r="IO53">
        <v>0</v>
      </c>
      <c r="IP53">
        <v>0</v>
      </c>
      <c r="IQ53">
        <v>333.34000000000003</v>
      </c>
      <c r="IR53">
        <v>205297</v>
      </c>
      <c r="IS53">
        <v>0</v>
      </c>
      <c r="IT53">
        <v>0</v>
      </c>
      <c r="IU53">
        <v>0</v>
      </c>
      <c r="IV53">
        <v>0</v>
      </c>
      <c r="IW53">
        <v>6159</v>
      </c>
      <c r="IX53">
        <v>0</v>
      </c>
      <c r="IY53">
        <v>0</v>
      </c>
      <c r="IZ53">
        <v>0</v>
      </c>
      <c r="JA53">
        <v>0</v>
      </c>
    </row>
    <row r="54" spans="1:261" hidden="1" x14ac:dyDescent="0.2">
      <c r="A54">
        <v>28349</v>
      </c>
      <c r="B54">
        <v>57831</v>
      </c>
      <c r="C54">
        <v>9</v>
      </c>
      <c r="D54">
        <v>2021</v>
      </c>
      <c r="E54">
        <v>6159</v>
      </c>
      <c r="F54">
        <v>0</v>
      </c>
      <c r="G54">
        <v>640.03800000000001</v>
      </c>
      <c r="H54">
        <v>610.50700000000006</v>
      </c>
      <c r="I54">
        <v>610.50700000000006</v>
      </c>
      <c r="J54">
        <v>640.03800000000001</v>
      </c>
      <c r="K54">
        <v>0</v>
      </c>
      <c r="L54">
        <v>6159</v>
      </c>
      <c r="M54">
        <v>0</v>
      </c>
      <c r="N54">
        <v>0</v>
      </c>
      <c r="P54">
        <v>640.03800000000001</v>
      </c>
      <c r="Q54">
        <v>0</v>
      </c>
      <c r="R54">
        <v>305113</v>
      </c>
      <c r="S54">
        <v>476.71000000000004</v>
      </c>
      <c r="U54">
        <v>0</v>
      </c>
      <c r="V54">
        <v>0.41400000000000003</v>
      </c>
      <c r="W54">
        <v>255</v>
      </c>
      <c r="X54">
        <v>255</v>
      </c>
      <c r="Z54">
        <v>0</v>
      </c>
      <c r="AC54">
        <v>0</v>
      </c>
      <c r="AD54" t="s">
        <v>318</v>
      </c>
      <c r="AE54">
        <v>0</v>
      </c>
      <c r="AH54">
        <v>0</v>
      </c>
      <c r="AI54">
        <v>0</v>
      </c>
      <c r="AJ54">
        <v>6159</v>
      </c>
      <c r="AK54" t="s">
        <v>787</v>
      </c>
      <c r="AL54" t="s">
        <v>48</v>
      </c>
      <c r="AM54">
        <v>0</v>
      </c>
      <c r="AN54">
        <v>0</v>
      </c>
      <c r="AO54">
        <v>0</v>
      </c>
      <c r="AP54">
        <v>0</v>
      </c>
      <c r="AQ54">
        <v>0</v>
      </c>
      <c r="AT54">
        <v>0</v>
      </c>
      <c r="AU54">
        <v>0</v>
      </c>
      <c r="AV54">
        <v>0</v>
      </c>
      <c r="AW54">
        <v>6711419</v>
      </c>
      <c r="AX54">
        <v>6667449</v>
      </c>
      <c r="AY54">
        <v>0</v>
      </c>
      <c r="AZ54">
        <v>305113</v>
      </c>
      <c r="BA54">
        <v>22.917000000000002</v>
      </c>
      <c r="BE54">
        <v>91</v>
      </c>
      <c r="BF54">
        <v>6207843</v>
      </c>
      <c r="BG54">
        <v>0</v>
      </c>
      <c r="BJ54">
        <v>12</v>
      </c>
      <c r="BK54">
        <v>0</v>
      </c>
      <c r="BL54">
        <v>0</v>
      </c>
      <c r="BM54">
        <v>0</v>
      </c>
      <c r="BN54">
        <v>0</v>
      </c>
      <c r="BO54">
        <v>0</v>
      </c>
      <c r="BP54">
        <v>0</v>
      </c>
      <c r="BQ54">
        <v>676</v>
      </c>
      <c r="BS54">
        <v>0</v>
      </c>
      <c r="BT54">
        <v>0</v>
      </c>
      <c r="BU54">
        <v>0</v>
      </c>
      <c r="BV54">
        <v>0</v>
      </c>
      <c r="BW54">
        <v>0</v>
      </c>
      <c r="BY54">
        <v>0</v>
      </c>
      <c r="CA54">
        <v>0</v>
      </c>
      <c r="CB54">
        <v>0</v>
      </c>
      <c r="CC54">
        <v>0</v>
      </c>
      <c r="CD54">
        <v>0</v>
      </c>
      <c r="CE54">
        <v>0</v>
      </c>
      <c r="CF54">
        <v>0</v>
      </c>
      <c r="CG54">
        <v>0</v>
      </c>
      <c r="CH54">
        <v>45053</v>
      </c>
      <c r="CI54">
        <v>0</v>
      </c>
      <c r="CJ54">
        <v>4</v>
      </c>
      <c r="CK54">
        <v>0</v>
      </c>
      <c r="CL54">
        <v>0</v>
      </c>
      <c r="CN54">
        <v>0</v>
      </c>
      <c r="CO54">
        <v>1</v>
      </c>
      <c r="CP54">
        <v>0</v>
      </c>
      <c r="CQ54">
        <v>1.5</v>
      </c>
      <c r="CR54">
        <v>640.03800000000001</v>
      </c>
      <c r="CS54">
        <v>0</v>
      </c>
      <c r="CT54">
        <v>0</v>
      </c>
      <c r="CU54">
        <v>0</v>
      </c>
      <c r="CV54">
        <v>0</v>
      </c>
      <c r="CW54">
        <v>0</v>
      </c>
      <c r="CX54">
        <v>0</v>
      </c>
      <c r="CY54">
        <v>0</v>
      </c>
      <c r="CZ54">
        <v>0</v>
      </c>
      <c r="DB54">
        <v>3755837</v>
      </c>
      <c r="DC54">
        <v>0</v>
      </c>
      <c r="DD54">
        <v>0</v>
      </c>
      <c r="DE54">
        <v>1222058</v>
      </c>
      <c r="DF54">
        <v>1222058</v>
      </c>
      <c r="DG54">
        <v>198.42500000000001</v>
      </c>
      <c r="DH54">
        <v>0</v>
      </c>
      <c r="DI54">
        <v>0</v>
      </c>
      <c r="DK54">
        <v>2438</v>
      </c>
      <c r="DL54">
        <v>0</v>
      </c>
      <c r="DM54">
        <v>233104</v>
      </c>
      <c r="DN54">
        <v>992</v>
      </c>
      <c r="DO54">
        <v>0</v>
      </c>
      <c r="DP54">
        <v>0</v>
      </c>
      <c r="DQ54">
        <v>0</v>
      </c>
      <c r="DR54">
        <v>0</v>
      </c>
      <c r="DS54">
        <v>0</v>
      </c>
      <c r="DT54">
        <v>0</v>
      </c>
      <c r="DU54">
        <v>0</v>
      </c>
      <c r="DV54">
        <v>0</v>
      </c>
      <c r="DW54">
        <v>0</v>
      </c>
      <c r="DX54">
        <v>0</v>
      </c>
      <c r="DY54">
        <v>0</v>
      </c>
      <c r="DZ54">
        <v>0</v>
      </c>
      <c r="EA54">
        <v>0</v>
      </c>
      <c r="EB54">
        <v>0</v>
      </c>
      <c r="EC54">
        <v>30.845000000000002</v>
      </c>
      <c r="ED54">
        <v>218463</v>
      </c>
      <c r="EE54">
        <v>0</v>
      </c>
      <c r="EF54">
        <v>0</v>
      </c>
      <c r="EG54">
        <v>0</v>
      </c>
      <c r="EH54">
        <v>11486</v>
      </c>
      <c r="EI54">
        <v>0</v>
      </c>
      <c r="EJ54">
        <v>0</v>
      </c>
      <c r="EK54">
        <v>0</v>
      </c>
      <c r="EL54">
        <v>0</v>
      </c>
      <c r="EM54">
        <v>0</v>
      </c>
      <c r="EN54">
        <v>0.373</v>
      </c>
      <c r="EO54">
        <v>0</v>
      </c>
      <c r="EP54">
        <v>0</v>
      </c>
      <c r="EQ54">
        <v>0.373</v>
      </c>
      <c r="ER54">
        <v>0</v>
      </c>
      <c r="ES54">
        <v>1.865</v>
      </c>
      <c r="EV54">
        <v>0</v>
      </c>
      <c r="EW54">
        <v>0</v>
      </c>
      <c r="EX54">
        <v>0</v>
      </c>
      <c r="EZ54">
        <v>5977583</v>
      </c>
      <c r="FA54">
        <v>0</v>
      </c>
      <c r="FB54">
        <v>6281613</v>
      </c>
      <c r="FD54">
        <v>0</v>
      </c>
      <c r="FE54">
        <v>567379</v>
      </c>
      <c r="FF54">
        <v>122487</v>
      </c>
      <c r="FG54">
        <v>5.7111999999999996E-2</v>
      </c>
      <c r="FH54">
        <v>2.4659E-2</v>
      </c>
      <c r="FI54">
        <v>0</v>
      </c>
      <c r="FJ54">
        <v>0</v>
      </c>
      <c r="FK54">
        <v>1007.965</v>
      </c>
      <c r="FL54">
        <v>7016532</v>
      </c>
      <c r="FM54">
        <v>0</v>
      </c>
      <c r="FN54">
        <v>0</v>
      </c>
      <c r="FO54">
        <v>71514</v>
      </c>
      <c r="FP54">
        <v>0</v>
      </c>
      <c r="FQ54">
        <v>71514</v>
      </c>
      <c r="FR54">
        <v>71514</v>
      </c>
      <c r="FS54">
        <v>0</v>
      </c>
      <c r="FT54">
        <v>0</v>
      </c>
      <c r="FU54">
        <v>0</v>
      </c>
      <c r="FV54">
        <v>0</v>
      </c>
      <c r="FW54">
        <v>0</v>
      </c>
      <c r="FX54">
        <v>0</v>
      </c>
      <c r="FY54">
        <v>0</v>
      </c>
      <c r="FZ54">
        <v>0</v>
      </c>
      <c r="GA54">
        <v>0</v>
      </c>
      <c r="GB54">
        <v>242430</v>
      </c>
      <c r="GC54">
        <v>242430</v>
      </c>
      <c r="GD54">
        <v>29.158000000000001</v>
      </c>
      <c r="GF54">
        <v>0</v>
      </c>
      <c r="GG54">
        <v>0</v>
      </c>
      <c r="GH54">
        <v>0</v>
      </c>
      <c r="GI54">
        <v>0</v>
      </c>
      <c r="GK54">
        <v>5309</v>
      </c>
      <c r="GL54">
        <v>22155</v>
      </c>
      <c r="GM54">
        <v>0</v>
      </c>
      <c r="GN54">
        <v>52168</v>
      </c>
      <c r="GR54">
        <v>0</v>
      </c>
      <c r="HB54">
        <v>0</v>
      </c>
      <c r="HC54">
        <v>0</v>
      </c>
      <c r="HD54">
        <v>0</v>
      </c>
      <c r="HE54">
        <v>0</v>
      </c>
      <c r="HF54">
        <v>645916</v>
      </c>
      <c r="HG54">
        <v>642</v>
      </c>
      <c r="HH54">
        <v>100388</v>
      </c>
      <c r="HI54">
        <v>0</v>
      </c>
      <c r="HJ54">
        <v>6221</v>
      </c>
      <c r="HK54">
        <v>1960</v>
      </c>
      <c r="HL54">
        <v>1379</v>
      </c>
      <c r="HM54">
        <v>0</v>
      </c>
      <c r="HN54">
        <v>0</v>
      </c>
      <c r="HO54">
        <v>0</v>
      </c>
      <c r="HP54">
        <v>0</v>
      </c>
      <c r="HQ54">
        <v>0</v>
      </c>
      <c r="HR54">
        <v>0</v>
      </c>
      <c r="HS54">
        <v>5976500</v>
      </c>
      <c r="HT54">
        <v>0</v>
      </c>
      <c r="HU54">
        <v>45053</v>
      </c>
      <c r="HV54">
        <v>0</v>
      </c>
      <c r="HW54">
        <v>0</v>
      </c>
      <c r="HX54">
        <v>32</v>
      </c>
      <c r="HY54">
        <v>51</v>
      </c>
      <c r="HZ54">
        <v>54</v>
      </c>
      <c r="IA54">
        <v>237</v>
      </c>
      <c r="IB54">
        <v>376</v>
      </c>
      <c r="IC54">
        <v>750</v>
      </c>
      <c r="ID54">
        <v>0</v>
      </c>
      <c r="IE54">
        <v>0</v>
      </c>
      <c r="IF54">
        <v>0</v>
      </c>
      <c r="IG54">
        <v>1.042</v>
      </c>
      <c r="IH54">
        <v>163</v>
      </c>
      <c r="II54">
        <v>0</v>
      </c>
      <c r="IJ54">
        <v>0.41400000000000003</v>
      </c>
      <c r="IK54">
        <v>0</v>
      </c>
      <c r="IL54">
        <v>0</v>
      </c>
      <c r="IM54">
        <v>0</v>
      </c>
      <c r="IN54">
        <v>0</v>
      </c>
      <c r="IO54">
        <v>0</v>
      </c>
      <c r="IP54">
        <v>0</v>
      </c>
      <c r="IQ54">
        <v>0.41400000000000003</v>
      </c>
      <c r="IR54">
        <v>255</v>
      </c>
      <c r="IS54">
        <v>0</v>
      </c>
      <c r="IT54">
        <v>0</v>
      </c>
      <c r="IU54">
        <v>0</v>
      </c>
      <c r="IV54">
        <v>0</v>
      </c>
      <c r="IW54">
        <v>6159</v>
      </c>
      <c r="IX54">
        <v>0</v>
      </c>
      <c r="IY54">
        <v>0</v>
      </c>
      <c r="IZ54">
        <v>0</v>
      </c>
      <c r="JA54">
        <v>0</v>
      </c>
    </row>
    <row r="55" spans="1:261" hidden="1" x14ac:dyDescent="0.2">
      <c r="A55">
        <v>28349</v>
      </c>
      <c r="B55">
        <v>57833</v>
      </c>
      <c r="C55">
        <v>9</v>
      </c>
      <c r="D55">
        <v>2021</v>
      </c>
      <c r="E55">
        <v>6159</v>
      </c>
      <c r="F55">
        <v>0</v>
      </c>
      <c r="G55">
        <v>568.40300000000002</v>
      </c>
      <c r="H55">
        <v>549.21199999999999</v>
      </c>
      <c r="I55">
        <v>549.21199999999999</v>
      </c>
      <c r="J55">
        <v>568.40300000000002</v>
      </c>
      <c r="K55">
        <v>0</v>
      </c>
      <c r="L55">
        <v>6159</v>
      </c>
      <c r="M55">
        <v>0</v>
      </c>
      <c r="N55">
        <v>0</v>
      </c>
      <c r="P55">
        <v>568.40300000000002</v>
      </c>
      <c r="Q55">
        <v>0</v>
      </c>
      <c r="R55">
        <v>270963</v>
      </c>
      <c r="S55">
        <v>476.71000000000004</v>
      </c>
      <c r="U55">
        <v>0</v>
      </c>
      <c r="V55">
        <v>43.742000000000004</v>
      </c>
      <c r="W55">
        <v>26940</v>
      </c>
      <c r="X55">
        <v>26940</v>
      </c>
      <c r="Z55">
        <v>0</v>
      </c>
      <c r="AC55">
        <v>0</v>
      </c>
      <c r="AD55" t="s">
        <v>318</v>
      </c>
      <c r="AE55">
        <v>0</v>
      </c>
      <c r="AH55">
        <v>0</v>
      </c>
      <c r="AI55">
        <v>0</v>
      </c>
      <c r="AJ55">
        <v>6159</v>
      </c>
      <c r="AK55" t="s">
        <v>787</v>
      </c>
      <c r="AL55" t="s">
        <v>49</v>
      </c>
      <c r="AM55">
        <v>0</v>
      </c>
      <c r="AN55">
        <v>0</v>
      </c>
      <c r="AO55">
        <v>0</v>
      </c>
      <c r="AP55">
        <v>0</v>
      </c>
      <c r="AQ55">
        <v>0</v>
      </c>
      <c r="AT55">
        <v>0</v>
      </c>
      <c r="AU55">
        <v>0</v>
      </c>
      <c r="AV55">
        <v>0</v>
      </c>
      <c r="AW55">
        <v>5312700</v>
      </c>
      <c r="AX55">
        <v>5199247</v>
      </c>
      <c r="AY55">
        <v>0</v>
      </c>
      <c r="AZ55">
        <v>270963</v>
      </c>
      <c r="BA55">
        <v>15</v>
      </c>
      <c r="BE55">
        <v>71</v>
      </c>
      <c r="BF55">
        <v>4923113</v>
      </c>
      <c r="BG55">
        <v>0</v>
      </c>
      <c r="BJ55">
        <v>12</v>
      </c>
      <c r="BK55">
        <v>0</v>
      </c>
      <c r="BL55">
        <v>0</v>
      </c>
      <c r="BM55">
        <v>0</v>
      </c>
      <c r="BN55">
        <v>0</v>
      </c>
      <c r="BO55">
        <v>0</v>
      </c>
      <c r="BP55">
        <v>0</v>
      </c>
      <c r="BQ55">
        <v>685</v>
      </c>
      <c r="BS55">
        <v>0</v>
      </c>
      <c r="BT55">
        <v>0</v>
      </c>
      <c r="BU55">
        <v>0</v>
      </c>
      <c r="BV55">
        <v>0</v>
      </c>
      <c r="BW55">
        <v>0</v>
      </c>
      <c r="BY55">
        <v>0</v>
      </c>
      <c r="CA55">
        <v>0</v>
      </c>
      <c r="CB55">
        <v>0</v>
      </c>
      <c r="CC55">
        <v>0</v>
      </c>
      <c r="CD55">
        <v>0</v>
      </c>
      <c r="CE55">
        <v>0</v>
      </c>
      <c r="CF55">
        <v>0</v>
      </c>
      <c r="CG55">
        <v>0</v>
      </c>
      <c r="CH55">
        <v>115208</v>
      </c>
      <c r="CI55">
        <v>0</v>
      </c>
      <c r="CJ55">
        <v>4</v>
      </c>
      <c r="CK55">
        <v>0</v>
      </c>
      <c r="CL55">
        <v>0</v>
      </c>
      <c r="CN55">
        <v>0</v>
      </c>
      <c r="CO55">
        <v>1</v>
      </c>
      <c r="CP55">
        <v>0</v>
      </c>
      <c r="CQ55">
        <v>0</v>
      </c>
      <c r="CR55">
        <v>568.40300000000002</v>
      </c>
      <c r="CS55">
        <v>0</v>
      </c>
      <c r="CT55">
        <v>0</v>
      </c>
      <c r="CU55">
        <v>0</v>
      </c>
      <c r="CV55">
        <v>0</v>
      </c>
      <c r="CW55">
        <v>0</v>
      </c>
      <c r="CX55">
        <v>0</v>
      </c>
      <c r="CY55">
        <v>0</v>
      </c>
      <c r="CZ55">
        <v>0</v>
      </c>
      <c r="DB55">
        <v>3359313</v>
      </c>
      <c r="DC55">
        <v>0</v>
      </c>
      <c r="DD55">
        <v>0</v>
      </c>
      <c r="DE55">
        <v>442201</v>
      </c>
      <c r="DF55">
        <v>442201</v>
      </c>
      <c r="DG55">
        <v>71.8</v>
      </c>
      <c r="DH55">
        <v>0</v>
      </c>
      <c r="DI55">
        <v>0</v>
      </c>
      <c r="DK55">
        <v>2589</v>
      </c>
      <c r="DL55">
        <v>0</v>
      </c>
      <c r="DM55">
        <v>411848</v>
      </c>
      <c r="DN55">
        <v>1684</v>
      </c>
      <c r="DO55">
        <v>0</v>
      </c>
      <c r="DP55">
        <v>0</v>
      </c>
      <c r="DQ55">
        <v>0</v>
      </c>
      <c r="DR55">
        <v>0</v>
      </c>
      <c r="DS55">
        <v>0</v>
      </c>
      <c r="DT55">
        <v>0</v>
      </c>
      <c r="DU55">
        <v>0</v>
      </c>
      <c r="DV55">
        <v>0</v>
      </c>
      <c r="DW55">
        <v>0</v>
      </c>
      <c r="DX55">
        <v>0</v>
      </c>
      <c r="DY55">
        <v>0</v>
      </c>
      <c r="DZ55">
        <v>0</v>
      </c>
      <c r="EA55">
        <v>0</v>
      </c>
      <c r="EB55">
        <v>0</v>
      </c>
      <c r="EC55">
        <v>3.0420000000000003</v>
      </c>
      <c r="ED55">
        <v>21545</v>
      </c>
      <c r="EE55">
        <v>0</v>
      </c>
      <c r="EF55">
        <v>0</v>
      </c>
      <c r="EG55">
        <v>0</v>
      </c>
      <c r="EH55">
        <v>368819</v>
      </c>
      <c r="EI55">
        <v>0</v>
      </c>
      <c r="EJ55">
        <v>0</v>
      </c>
      <c r="EK55">
        <v>18.035</v>
      </c>
      <c r="EL55">
        <v>0</v>
      </c>
      <c r="EM55">
        <v>0</v>
      </c>
      <c r="EN55">
        <v>1.1560000000000001</v>
      </c>
      <c r="EO55">
        <v>0</v>
      </c>
      <c r="EP55">
        <v>0</v>
      </c>
      <c r="EQ55">
        <v>19.191000000000003</v>
      </c>
      <c r="ER55">
        <v>0</v>
      </c>
      <c r="ES55">
        <v>59.885000000000005</v>
      </c>
      <c r="EV55">
        <v>0</v>
      </c>
      <c r="EW55">
        <v>0</v>
      </c>
      <c r="EX55">
        <v>0</v>
      </c>
      <c r="EZ55">
        <v>4652150</v>
      </c>
      <c r="FA55">
        <v>0</v>
      </c>
      <c r="FB55">
        <v>4921358</v>
      </c>
      <c r="FD55">
        <v>0</v>
      </c>
      <c r="FE55">
        <v>449959</v>
      </c>
      <c r="FF55">
        <v>97138</v>
      </c>
      <c r="FG55">
        <v>5.7111999999999996E-2</v>
      </c>
      <c r="FH55">
        <v>2.4659E-2</v>
      </c>
      <c r="FI55">
        <v>0</v>
      </c>
      <c r="FJ55">
        <v>0</v>
      </c>
      <c r="FK55">
        <v>799.36400000000003</v>
      </c>
      <c r="FL55">
        <v>5583663</v>
      </c>
      <c r="FM55">
        <v>0</v>
      </c>
      <c r="FN55">
        <v>0</v>
      </c>
      <c r="FO55">
        <v>0</v>
      </c>
      <c r="FP55">
        <v>0</v>
      </c>
      <c r="FQ55">
        <v>0</v>
      </c>
      <c r="FR55">
        <v>0</v>
      </c>
      <c r="FS55">
        <v>0</v>
      </c>
      <c r="FT55">
        <v>0</v>
      </c>
      <c r="FU55">
        <v>0</v>
      </c>
      <c r="FV55">
        <v>0</v>
      </c>
      <c r="FW55">
        <v>0</v>
      </c>
      <c r="FX55">
        <v>0</v>
      </c>
      <c r="FY55">
        <v>0</v>
      </c>
      <c r="FZ55">
        <v>0</v>
      </c>
      <c r="GA55">
        <v>0</v>
      </c>
      <c r="GB55">
        <v>0</v>
      </c>
      <c r="GC55">
        <v>0</v>
      </c>
      <c r="GD55">
        <v>0</v>
      </c>
      <c r="GF55">
        <v>0</v>
      </c>
      <c r="GG55">
        <v>0</v>
      </c>
      <c r="GH55">
        <v>0</v>
      </c>
      <c r="GI55">
        <v>0</v>
      </c>
      <c r="GK55">
        <v>5066</v>
      </c>
      <c r="GL55">
        <v>4430</v>
      </c>
      <c r="GM55">
        <v>0</v>
      </c>
      <c r="GN55">
        <v>0</v>
      </c>
      <c r="GR55">
        <v>0</v>
      </c>
      <c r="HB55">
        <v>0</v>
      </c>
      <c r="HC55">
        <v>0</v>
      </c>
      <c r="HD55">
        <v>0</v>
      </c>
      <c r="HE55">
        <v>0</v>
      </c>
      <c r="HF55">
        <v>581066</v>
      </c>
      <c r="HG55">
        <v>23094</v>
      </c>
      <c r="HH55">
        <v>71442</v>
      </c>
      <c r="HI55">
        <v>0</v>
      </c>
      <c r="HJ55">
        <v>5525</v>
      </c>
      <c r="HK55">
        <v>0</v>
      </c>
      <c r="HL55">
        <v>0</v>
      </c>
      <c r="HM55">
        <v>0</v>
      </c>
      <c r="HN55">
        <v>0</v>
      </c>
      <c r="HO55">
        <v>0</v>
      </c>
      <c r="HP55">
        <v>0</v>
      </c>
      <c r="HQ55">
        <v>0</v>
      </c>
      <c r="HR55">
        <v>0</v>
      </c>
      <c r="HS55">
        <v>4650395</v>
      </c>
      <c r="HT55">
        <v>0</v>
      </c>
      <c r="HU55">
        <v>115208</v>
      </c>
      <c r="HV55">
        <v>0</v>
      </c>
      <c r="HW55">
        <v>0</v>
      </c>
      <c r="HX55">
        <v>108</v>
      </c>
      <c r="HY55">
        <v>200</v>
      </c>
      <c r="HZ55">
        <v>0</v>
      </c>
      <c r="IA55">
        <v>0</v>
      </c>
      <c r="IB55">
        <v>0</v>
      </c>
      <c r="IC55">
        <v>308</v>
      </c>
      <c r="ID55">
        <v>0</v>
      </c>
      <c r="IE55">
        <v>0</v>
      </c>
      <c r="IF55">
        <v>0</v>
      </c>
      <c r="IG55">
        <v>37.498000000000005</v>
      </c>
      <c r="IH55">
        <v>116</v>
      </c>
      <c r="II55">
        <v>0</v>
      </c>
      <c r="IJ55">
        <v>43.742000000000004</v>
      </c>
      <c r="IK55">
        <v>0</v>
      </c>
      <c r="IL55">
        <v>0</v>
      </c>
      <c r="IM55">
        <v>0</v>
      </c>
      <c r="IN55">
        <v>0</v>
      </c>
      <c r="IO55">
        <v>0</v>
      </c>
      <c r="IP55">
        <v>0</v>
      </c>
      <c r="IQ55">
        <v>43.742000000000004</v>
      </c>
      <c r="IR55">
        <v>26940</v>
      </c>
      <c r="IS55">
        <v>0</v>
      </c>
      <c r="IT55">
        <v>0</v>
      </c>
      <c r="IU55">
        <v>0</v>
      </c>
      <c r="IV55">
        <v>0</v>
      </c>
      <c r="IW55">
        <v>6159</v>
      </c>
      <c r="IX55">
        <v>0</v>
      </c>
      <c r="IY55">
        <v>0</v>
      </c>
      <c r="IZ55">
        <v>0</v>
      </c>
      <c r="JA55">
        <v>0</v>
      </c>
    </row>
    <row r="56" spans="1:261" hidden="1" x14ac:dyDescent="0.2">
      <c r="A56">
        <v>28349</v>
      </c>
      <c r="B56">
        <v>57834</v>
      </c>
      <c r="C56">
        <v>9</v>
      </c>
      <c r="D56">
        <v>2021</v>
      </c>
      <c r="E56">
        <v>6159</v>
      </c>
      <c r="F56">
        <v>0</v>
      </c>
      <c r="G56">
        <v>435.46800000000002</v>
      </c>
      <c r="H56">
        <v>380.315</v>
      </c>
      <c r="I56">
        <v>380.315</v>
      </c>
      <c r="J56">
        <v>435.46800000000002</v>
      </c>
      <c r="K56">
        <v>0</v>
      </c>
      <c r="L56">
        <v>6159</v>
      </c>
      <c r="M56">
        <v>0</v>
      </c>
      <c r="N56">
        <v>0</v>
      </c>
      <c r="P56">
        <v>435.46800000000002</v>
      </c>
      <c r="Q56">
        <v>0</v>
      </c>
      <c r="R56">
        <v>207592</v>
      </c>
      <c r="S56">
        <v>476.71000000000004</v>
      </c>
      <c r="U56">
        <v>0</v>
      </c>
      <c r="V56">
        <v>25.715</v>
      </c>
      <c r="W56">
        <v>15837</v>
      </c>
      <c r="X56">
        <v>15837</v>
      </c>
      <c r="Z56">
        <v>0</v>
      </c>
      <c r="AC56">
        <v>0</v>
      </c>
      <c r="AD56" t="s">
        <v>318</v>
      </c>
      <c r="AE56">
        <v>0</v>
      </c>
      <c r="AH56">
        <v>0</v>
      </c>
      <c r="AI56">
        <v>0</v>
      </c>
      <c r="AJ56">
        <v>6159</v>
      </c>
      <c r="AK56" t="s">
        <v>787</v>
      </c>
      <c r="AL56" t="s">
        <v>331</v>
      </c>
      <c r="AM56">
        <v>0</v>
      </c>
      <c r="AN56">
        <v>0</v>
      </c>
      <c r="AO56">
        <v>0</v>
      </c>
      <c r="AP56">
        <v>0</v>
      </c>
      <c r="AQ56">
        <v>0</v>
      </c>
      <c r="AT56">
        <v>0</v>
      </c>
      <c r="AU56">
        <v>0</v>
      </c>
      <c r="AV56">
        <v>0</v>
      </c>
      <c r="AW56">
        <v>4838365</v>
      </c>
      <c r="AX56">
        <v>4767951</v>
      </c>
      <c r="AY56">
        <v>0</v>
      </c>
      <c r="AZ56">
        <v>207592</v>
      </c>
      <c r="BA56">
        <v>20.667000000000002</v>
      </c>
      <c r="BE56">
        <v>65</v>
      </c>
      <c r="BF56">
        <v>4249407</v>
      </c>
      <c r="BG56">
        <v>0</v>
      </c>
      <c r="BJ56">
        <v>12</v>
      </c>
      <c r="BK56">
        <v>0</v>
      </c>
      <c r="BL56">
        <v>0</v>
      </c>
      <c r="BM56">
        <v>0</v>
      </c>
      <c r="BN56">
        <v>0</v>
      </c>
      <c r="BO56">
        <v>0</v>
      </c>
      <c r="BP56">
        <v>0</v>
      </c>
      <c r="BQ56">
        <v>711</v>
      </c>
      <c r="BS56">
        <v>0</v>
      </c>
      <c r="BT56">
        <v>0</v>
      </c>
      <c r="BU56">
        <v>0</v>
      </c>
      <c r="BV56">
        <v>0</v>
      </c>
      <c r="BW56">
        <v>0</v>
      </c>
      <c r="BY56">
        <v>0</v>
      </c>
      <c r="CA56">
        <v>0</v>
      </c>
      <c r="CB56">
        <v>0</v>
      </c>
      <c r="CC56">
        <v>0</v>
      </c>
      <c r="CD56">
        <v>0</v>
      </c>
      <c r="CE56">
        <v>0</v>
      </c>
      <c r="CF56">
        <v>0</v>
      </c>
      <c r="CG56">
        <v>0</v>
      </c>
      <c r="CH56">
        <v>71524</v>
      </c>
      <c r="CI56">
        <v>0</v>
      </c>
      <c r="CJ56">
        <v>4</v>
      </c>
      <c r="CK56">
        <v>0</v>
      </c>
      <c r="CL56">
        <v>0</v>
      </c>
      <c r="CN56">
        <v>0</v>
      </c>
      <c r="CO56">
        <v>1</v>
      </c>
      <c r="CP56">
        <v>0.189</v>
      </c>
      <c r="CQ56">
        <v>4</v>
      </c>
      <c r="CR56">
        <v>435.46800000000002</v>
      </c>
      <c r="CS56">
        <v>0</v>
      </c>
      <c r="CT56">
        <v>0</v>
      </c>
      <c r="CU56">
        <v>0</v>
      </c>
      <c r="CV56">
        <v>0</v>
      </c>
      <c r="CW56">
        <v>0</v>
      </c>
      <c r="CX56">
        <v>0</v>
      </c>
      <c r="CY56">
        <v>0</v>
      </c>
      <c r="CZ56">
        <v>0</v>
      </c>
      <c r="DB56">
        <v>2334456</v>
      </c>
      <c r="DC56">
        <v>0</v>
      </c>
      <c r="DD56">
        <v>0</v>
      </c>
      <c r="DE56">
        <v>818888</v>
      </c>
      <c r="DF56">
        <v>821693</v>
      </c>
      <c r="DG56">
        <v>132.96299999999999</v>
      </c>
      <c r="DH56">
        <v>0</v>
      </c>
      <c r="DI56">
        <v>2805</v>
      </c>
      <c r="DK56">
        <v>3005</v>
      </c>
      <c r="DL56">
        <v>0</v>
      </c>
      <c r="DM56">
        <v>248978</v>
      </c>
      <c r="DN56">
        <v>1045</v>
      </c>
      <c r="DO56">
        <v>0</v>
      </c>
      <c r="DP56">
        <v>0</v>
      </c>
      <c r="DQ56">
        <v>0</v>
      </c>
      <c r="DR56">
        <v>0</v>
      </c>
      <c r="DS56">
        <v>0</v>
      </c>
      <c r="DT56">
        <v>0</v>
      </c>
      <c r="DU56">
        <v>0</v>
      </c>
      <c r="DV56">
        <v>0</v>
      </c>
      <c r="DW56">
        <v>0</v>
      </c>
      <c r="DX56">
        <v>0</v>
      </c>
      <c r="DY56">
        <v>0</v>
      </c>
      <c r="DZ56">
        <v>0</v>
      </c>
      <c r="EA56">
        <v>0</v>
      </c>
      <c r="EB56">
        <v>0</v>
      </c>
      <c r="EC56">
        <v>21.918000000000003</v>
      </c>
      <c r="ED56">
        <v>155237</v>
      </c>
      <c r="EE56">
        <v>0</v>
      </c>
      <c r="EF56">
        <v>0</v>
      </c>
      <c r="EG56">
        <v>0</v>
      </c>
      <c r="EH56">
        <v>86962</v>
      </c>
      <c r="EI56">
        <v>0</v>
      </c>
      <c r="EJ56">
        <v>0</v>
      </c>
      <c r="EK56">
        <v>4.49</v>
      </c>
      <c r="EL56">
        <v>0</v>
      </c>
      <c r="EM56">
        <v>0</v>
      </c>
      <c r="EN56">
        <v>0.13</v>
      </c>
      <c r="EO56">
        <v>0</v>
      </c>
      <c r="EP56">
        <v>0</v>
      </c>
      <c r="EQ56">
        <v>4.62</v>
      </c>
      <c r="ER56">
        <v>0</v>
      </c>
      <c r="ES56">
        <v>14.120000000000001</v>
      </c>
      <c r="EV56">
        <v>0</v>
      </c>
      <c r="EW56">
        <v>0</v>
      </c>
      <c r="EX56">
        <v>0</v>
      </c>
      <c r="EZ56">
        <v>4295722</v>
      </c>
      <c r="FA56">
        <v>0</v>
      </c>
      <c r="FB56">
        <v>4502204</v>
      </c>
      <c r="FD56">
        <v>0</v>
      </c>
      <c r="FE56">
        <v>388384</v>
      </c>
      <c r="FF56">
        <v>83845</v>
      </c>
      <c r="FG56">
        <v>5.7111999999999996E-2</v>
      </c>
      <c r="FH56">
        <v>2.4659E-2</v>
      </c>
      <c r="FI56">
        <v>0</v>
      </c>
      <c r="FJ56">
        <v>0</v>
      </c>
      <c r="FK56">
        <v>689.97400000000005</v>
      </c>
      <c r="FL56">
        <v>5045957</v>
      </c>
      <c r="FM56">
        <v>0</v>
      </c>
      <c r="FN56">
        <v>0</v>
      </c>
      <c r="FO56">
        <v>101319</v>
      </c>
      <c r="FP56">
        <v>0</v>
      </c>
      <c r="FQ56">
        <v>101319</v>
      </c>
      <c r="FR56">
        <v>101319</v>
      </c>
      <c r="FS56">
        <v>0</v>
      </c>
      <c r="FT56">
        <v>0</v>
      </c>
      <c r="FU56">
        <v>0</v>
      </c>
      <c r="FV56">
        <v>0</v>
      </c>
      <c r="FW56">
        <v>0</v>
      </c>
      <c r="FX56">
        <v>0</v>
      </c>
      <c r="FY56">
        <v>0</v>
      </c>
      <c r="FZ56">
        <v>0</v>
      </c>
      <c r="GA56">
        <v>0</v>
      </c>
      <c r="GB56">
        <v>420150</v>
      </c>
      <c r="GC56">
        <v>420150</v>
      </c>
      <c r="GD56">
        <v>50.533000000000001</v>
      </c>
      <c r="GF56">
        <v>0</v>
      </c>
      <c r="GG56">
        <v>0</v>
      </c>
      <c r="GH56">
        <v>0</v>
      </c>
      <c r="GI56">
        <v>0</v>
      </c>
      <c r="GK56">
        <v>5426</v>
      </c>
      <c r="GL56">
        <v>11209</v>
      </c>
      <c r="GM56">
        <v>0</v>
      </c>
      <c r="GN56">
        <v>83263</v>
      </c>
      <c r="GR56">
        <v>0</v>
      </c>
      <c r="HB56">
        <v>0</v>
      </c>
      <c r="HC56">
        <v>0</v>
      </c>
      <c r="HD56">
        <v>0</v>
      </c>
      <c r="HE56">
        <v>0</v>
      </c>
      <c r="HF56">
        <v>402373</v>
      </c>
      <c r="HG56">
        <v>642</v>
      </c>
      <c r="HH56">
        <v>0</v>
      </c>
      <c r="HI56">
        <v>0</v>
      </c>
      <c r="HJ56">
        <v>4233</v>
      </c>
      <c r="HK56">
        <v>10675</v>
      </c>
      <c r="HL56">
        <v>4953</v>
      </c>
      <c r="HM56">
        <v>0</v>
      </c>
      <c r="HN56">
        <v>0</v>
      </c>
      <c r="HO56">
        <v>0</v>
      </c>
      <c r="HP56">
        <v>136960</v>
      </c>
      <c r="HQ56">
        <v>0</v>
      </c>
      <c r="HR56">
        <v>0</v>
      </c>
      <c r="HS56">
        <v>4294612</v>
      </c>
      <c r="HT56">
        <v>0</v>
      </c>
      <c r="HU56">
        <v>71524</v>
      </c>
      <c r="HV56">
        <v>0</v>
      </c>
      <c r="HW56">
        <v>0</v>
      </c>
      <c r="HX56">
        <v>80</v>
      </c>
      <c r="HY56">
        <v>74</v>
      </c>
      <c r="HZ56">
        <v>94</v>
      </c>
      <c r="IA56">
        <v>95</v>
      </c>
      <c r="IB56">
        <v>178</v>
      </c>
      <c r="IC56">
        <v>521</v>
      </c>
      <c r="ID56">
        <v>0</v>
      </c>
      <c r="IE56">
        <v>0</v>
      </c>
      <c r="IF56">
        <v>0</v>
      </c>
      <c r="IG56">
        <v>1.042</v>
      </c>
      <c r="IH56">
        <v>0</v>
      </c>
      <c r="II56">
        <v>498.03500000000003</v>
      </c>
      <c r="IJ56">
        <v>25.715</v>
      </c>
      <c r="IK56">
        <v>0</v>
      </c>
      <c r="IL56">
        <v>0</v>
      </c>
      <c r="IM56">
        <v>0</v>
      </c>
      <c r="IN56">
        <v>0</v>
      </c>
      <c r="IO56">
        <v>0</v>
      </c>
      <c r="IP56">
        <v>498.03500000000003</v>
      </c>
      <c r="IQ56">
        <v>25.715</v>
      </c>
      <c r="IR56">
        <v>15837</v>
      </c>
      <c r="IS56">
        <v>0</v>
      </c>
      <c r="IT56">
        <v>0</v>
      </c>
      <c r="IU56">
        <v>0</v>
      </c>
      <c r="IV56">
        <v>0</v>
      </c>
      <c r="IW56">
        <v>6159</v>
      </c>
      <c r="IX56">
        <v>0</v>
      </c>
      <c r="IY56">
        <v>0</v>
      </c>
      <c r="IZ56">
        <v>136960</v>
      </c>
      <c r="JA56">
        <v>0</v>
      </c>
    </row>
    <row r="57" spans="1:261" hidden="1" x14ac:dyDescent="0.2">
      <c r="A57">
        <v>28349</v>
      </c>
      <c r="B57">
        <v>57835</v>
      </c>
      <c r="C57">
        <v>9</v>
      </c>
      <c r="D57">
        <v>2021</v>
      </c>
      <c r="E57">
        <v>6159</v>
      </c>
      <c r="F57">
        <v>0</v>
      </c>
      <c r="G57">
        <v>1331.2330000000002</v>
      </c>
      <c r="H57">
        <v>1272.9290000000001</v>
      </c>
      <c r="I57">
        <v>1272.9290000000001</v>
      </c>
      <c r="J57">
        <v>1331.2330000000002</v>
      </c>
      <c r="K57">
        <v>0</v>
      </c>
      <c r="L57">
        <v>6159</v>
      </c>
      <c r="M57">
        <v>0</v>
      </c>
      <c r="N57">
        <v>0</v>
      </c>
      <c r="P57">
        <v>1331.2330000000002</v>
      </c>
      <c r="Q57">
        <v>0</v>
      </c>
      <c r="R57">
        <v>634612</v>
      </c>
      <c r="S57">
        <v>476.71000000000004</v>
      </c>
      <c r="U57">
        <v>0</v>
      </c>
      <c r="V57">
        <v>618.68200000000002</v>
      </c>
      <c r="W57">
        <v>381033</v>
      </c>
      <c r="X57">
        <v>381033</v>
      </c>
      <c r="Z57">
        <v>0</v>
      </c>
      <c r="AC57">
        <v>0</v>
      </c>
      <c r="AD57" t="s">
        <v>318</v>
      </c>
      <c r="AE57">
        <v>0</v>
      </c>
      <c r="AH57">
        <v>0</v>
      </c>
      <c r="AI57">
        <v>0</v>
      </c>
      <c r="AJ57">
        <v>6159</v>
      </c>
      <c r="AK57" t="s">
        <v>787</v>
      </c>
      <c r="AL57" t="s">
        <v>50</v>
      </c>
      <c r="AM57">
        <v>0</v>
      </c>
      <c r="AN57">
        <v>0</v>
      </c>
      <c r="AO57">
        <v>0</v>
      </c>
      <c r="AP57">
        <v>0</v>
      </c>
      <c r="AQ57">
        <v>0</v>
      </c>
      <c r="AT57">
        <v>0</v>
      </c>
      <c r="AU57">
        <v>0</v>
      </c>
      <c r="AV57">
        <v>0</v>
      </c>
      <c r="AW57">
        <v>14536755</v>
      </c>
      <c r="AX57">
        <v>14539935</v>
      </c>
      <c r="AY57">
        <v>0</v>
      </c>
      <c r="AZ57">
        <v>634612</v>
      </c>
      <c r="BA57">
        <v>0</v>
      </c>
      <c r="BE57">
        <v>197</v>
      </c>
      <c r="BF57">
        <v>13656085</v>
      </c>
      <c r="BG57">
        <v>0</v>
      </c>
      <c r="BJ57">
        <v>12</v>
      </c>
      <c r="BK57">
        <v>0</v>
      </c>
      <c r="BL57">
        <v>0</v>
      </c>
      <c r="BM57">
        <v>0</v>
      </c>
      <c r="BN57">
        <v>0</v>
      </c>
      <c r="BO57">
        <v>0</v>
      </c>
      <c r="BP57">
        <v>0</v>
      </c>
      <c r="BQ57">
        <v>574</v>
      </c>
      <c r="BS57">
        <v>0</v>
      </c>
      <c r="BT57">
        <v>0</v>
      </c>
      <c r="BU57">
        <v>0</v>
      </c>
      <c r="BV57">
        <v>0</v>
      </c>
      <c r="BW57">
        <v>0</v>
      </c>
      <c r="BY57">
        <v>0</v>
      </c>
      <c r="CA57">
        <v>0</v>
      </c>
      <c r="CB57">
        <v>0</v>
      </c>
      <c r="CC57">
        <v>0</v>
      </c>
      <c r="CD57">
        <v>0</v>
      </c>
      <c r="CE57">
        <v>0</v>
      </c>
      <c r="CF57">
        <v>0</v>
      </c>
      <c r="CG57">
        <v>0</v>
      </c>
      <c r="CH57">
        <v>0</v>
      </c>
      <c r="CI57">
        <v>0</v>
      </c>
      <c r="CJ57">
        <v>4</v>
      </c>
      <c r="CK57">
        <v>0</v>
      </c>
      <c r="CL57">
        <v>0</v>
      </c>
      <c r="CN57">
        <v>0</v>
      </c>
      <c r="CO57">
        <v>1</v>
      </c>
      <c r="CP57">
        <v>0</v>
      </c>
      <c r="CQ57">
        <v>0</v>
      </c>
      <c r="CR57">
        <v>1331.2330000000002</v>
      </c>
      <c r="CS57">
        <v>0</v>
      </c>
      <c r="CT57">
        <v>0</v>
      </c>
      <c r="CU57">
        <v>0</v>
      </c>
      <c r="CV57">
        <v>0</v>
      </c>
      <c r="CW57">
        <v>0</v>
      </c>
      <c r="CX57">
        <v>0</v>
      </c>
      <c r="CY57">
        <v>0</v>
      </c>
      <c r="CZ57">
        <v>0</v>
      </c>
      <c r="DB57">
        <v>7799823</v>
      </c>
      <c r="DC57">
        <v>0</v>
      </c>
      <c r="DD57">
        <v>0</v>
      </c>
      <c r="DE57">
        <v>2511862</v>
      </c>
      <c r="DF57">
        <v>2511862</v>
      </c>
      <c r="DG57">
        <v>407.85</v>
      </c>
      <c r="DH57">
        <v>0</v>
      </c>
      <c r="DI57">
        <v>0</v>
      </c>
      <c r="DK57">
        <v>806</v>
      </c>
      <c r="DL57">
        <v>0</v>
      </c>
      <c r="DM57">
        <v>728385</v>
      </c>
      <c r="DN57">
        <v>2982</v>
      </c>
      <c r="DO57">
        <v>0</v>
      </c>
      <c r="DP57">
        <v>0</v>
      </c>
      <c r="DQ57">
        <v>0</v>
      </c>
      <c r="DR57">
        <v>0</v>
      </c>
      <c r="DS57">
        <v>0</v>
      </c>
      <c r="DT57">
        <v>0</v>
      </c>
      <c r="DU57">
        <v>0</v>
      </c>
      <c r="DV57">
        <v>0</v>
      </c>
      <c r="DW57">
        <v>0</v>
      </c>
      <c r="DX57">
        <v>0</v>
      </c>
      <c r="DY57">
        <v>0</v>
      </c>
      <c r="DZ57">
        <v>0</v>
      </c>
      <c r="EA57">
        <v>0</v>
      </c>
      <c r="EB57">
        <v>0</v>
      </c>
      <c r="EC57">
        <v>8.9380000000000006</v>
      </c>
      <c r="ED57">
        <v>63304</v>
      </c>
      <c r="EE57">
        <v>0</v>
      </c>
      <c r="EF57">
        <v>0</v>
      </c>
      <c r="EG57">
        <v>0</v>
      </c>
      <c r="EH57">
        <v>628184</v>
      </c>
      <c r="EI57">
        <v>0</v>
      </c>
      <c r="EJ57">
        <v>0</v>
      </c>
      <c r="EK57">
        <v>30.41</v>
      </c>
      <c r="EL57">
        <v>0</v>
      </c>
      <c r="EM57">
        <v>0.99099999999999999</v>
      </c>
      <c r="EN57">
        <v>1.5590000000000002</v>
      </c>
      <c r="EO57">
        <v>0</v>
      </c>
      <c r="EP57">
        <v>0</v>
      </c>
      <c r="EQ57">
        <v>32.96</v>
      </c>
      <c r="ER57">
        <v>0</v>
      </c>
      <c r="ES57">
        <v>101.998</v>
      </c>
      <c r="EV57">
        <v>0</v>
      </c>
      <c r="EW57">
        <v>0</v>
      </c>
      <c r="EX57">
        <v>0</v>
      </c>
      <c r="EZ57">
        <v>13022358</v>
      </c>
      <c r="FA57">
        <v>0</v>
      </c>
      <c r="FB57">
        <v>13653790</v>
      </c>
      <c r="FD57">
        <v>0</v>
      </c>
      <c r="FE57">
        <v>1248128</v>
      </c>
      <c r="FF57">
        <v>269449</v>
      </c>
      <c r="FG57">
        <v>5.7111999999999996E-2</v>
      </c>
      <c r="FH57">
        <v>2.4659E-2</v>
      </c>
      <c r="FI57">
        <v>0</v>
      </c>
      <c r="FJ57">
        <v>0</v>
      </c>
      <c r="FK57">
        <v>2217.3330000000001</v>
      </c>
      <c r="FL57">
        <v>15171367</v>
      </c>
      <c r="FM57">
        <v>0</v>
      </c>
      <c r="FN57">
        <v>0</v>
      </c>
      <c r="FO57">
        <v>0</v>
      </c>
      <c r="FP57">
        <v>0</v>
      </c>
      <c r="FQ57">
        <v>0</v>
      </c>
      <c r="FR57">
        <v>0</v>
      </c>
      <c r="FS57">
        <v>0</v>
      </c>
      <c r="FT57">
        <v>0</v>
      </c>
      <c r="FU57">
        <v>0</v>
      </c>
      <c r="FV57">
        <v>0</v>
      </c>
      <c r="FW57">
        <v>0</v>
      </c>
      <c r="FX57">
        <v>0</v>
      </c>
      <c r="FY57">
        <v>0</v>
      </c>
      <c r="FZ57">
        <v>0</v>
      </c>
      <c r="GA57">
        <v>0</v>
      </c>
      <c r="GB57">
        <v>210719</v>
      </c>
      <c r="GC57">
        <v>210719</v>
      </c>
      <c r="GD57">
        <v>25.344000000000001</v>
      </c>
      <c r="GF57">
        <v>0</v>
      </c>
      <c r="GG57">
        <v>0</v>
      </c>
      <c r="GH57">
        <v>0</v>
      </c>
      <c r="GI57">
        <v>0</v>
      </c>
      <c r="GK57">
        <v>5064</v>
      </c>
      <c r="GL57">
        <v>19509</v>
      </c>
      <c r="GM57">
        <v>0</v>
      </c>
      <c r="GN57">
        <v>0</v>
      </c>
      <c r="GR57">
        <v>0</v>
      </c>
      <c r="HB57">
        <v>0</v>
      </c>
      <c r="HC57">
        <v>0</v>
      </c>
      <c r="HD57">
        <v>0</v>
      </c>
      <c r="HE57">
        <v>0</v>
      </c>
      <c r="HF57">
        <v>1346759</v>
      </c>
      <c r="HG57">
        <v>3207</v>
      </c>
      <c r="HH57">
        <v>658375</v>
      </c>
      <c r="HI57">
        <v>0</v>
      </c>
      <c r="HJ57">
        <v>12940</v>
      </c>
      <c r="HK57">
        <v>0</v>
      </c>
      <c r="HL57">
        <v>885</v>
      </c>
      <c r="HM57">
        <v>0</v>
      </c>
      <c r="HN57">
        <v>0</v>
      </c>
      <c r="HO57">
        <v>0</v>
      </c>
      <c r="HP57">
        <v>0</v>
      </c>
      <c r="HQ57">
        <v>0</v>
      </c>
      <c r="HR57">
        <v>0</v>
      </c>
      <c r="HS57">
        <v>13019178</v>
      </c>
      <c r="HT57">
        <v>0</v>
      </c>
      <c r="HU57">
        <v>0</v>
      </c>
      <c r="HV57">
        <v>0</v>
      </c>
      <c r="HW57">
        <v>0</v>
      </c>
      <c r="HX57">
        <v>114</v>
      </c>
      <c r="HY57">
        <v>129</v>
      </c>
      <c r="HZ57">
        <v>287</v>
      </c>
      <c r="IA57">
        <v>473</v>
      </c>
      <c r="IB57">
        <v>566</v>
      </c>
      <c r="IC57">
        <v>1569</v>
      </c>
      <c r="ID57">
        <v>0</v>
      </c>
      <c r="IE57">
        <v>0</v>
      </c>
      <c r="IF57">
        <v>0</v>
      </c>
      <c r="IG57">
        <v>5.2080000000000002</v>
      </c>
      <c r="IH57">
        <v>1069</v>
      </c>
      <c r="II57">
        <v>0</v>
      </c>
      <c r="IJ57">
        <v>618.68200000000002</v>
      </c>
      <c r="IK57">
        <v>0</v>
      </c>
      <c r="IL57">
        <v>0</v>
      </c>
      <c r="IM57">
        <v>0</v>
      </c>
      <c r="IN57">
        <v>0</v>
      </c>
      <c r="IO57">
        <v>0</v>
      </c>
      <c r="IP57">
        <v>0</v>
      </c>
      <c r="IQ57">
        <v>618.68200000000002</v>
      </c>
      <c r="IR57">
        <v>381033</v>
      </c>
      <c r="IS57">
        <v>0</v>
      </c>
      <c r="IT57">
        <v>0</v>
      </c>
      <c r="IU57">
        <v>0</v>
      </c>
      <c r="IV57">
        <v>0</v>
      </c>
      <c r="IW57">
        <v>6159</v>
      </c>
      <c r="IX57">
        <v>0</v>
      </c>
      <c r="IY57">
        <v>0</v>
      </c>
      <c r="IZ57">
        <v>0</v>
      </c>
      <c r="JA57">
        <v>0</v>
      </c>
    </row>
    <row r="58" spans="1:261" hidden="1" x14ac:dyDescent="0.2">
      <c r="A58">
        <v>28349</v>
      </c>
      <c r="B58">
        <v>57836</v>
      </c>
      <c r="C58">
        <v>9</v>
      </c>
      <c r="D58">
        <v>2021</v>
      </c>
      <c r="E58">
        <v>6159</v>
      </c>
      <c r="F58">
        <v>0</v>
      </c>
      <c r="G58">
        <v>298.02800000000002</v>
      </c>
      <c r="H58">
        <v>291.40800000000002</v>
      </c>
      <c r="I58">
        <v>291.40800000000002</v>
      </c>
      <c r="J58">
        <v>298.02800000000002</v>
      </c>
      <c r="K58">
        <v>0</v>
      </c>
      <c r="L58">
        <v>6159</v>
      </c>
      <c r="M58">
        <v>0</v>
      </c>
      <c r="N58">
        <v>0</v>
      </c>
      <c r="P58">
        <v>298.02800000000002</v>
      </c>
      <c r="Q58">
        <v>0</v>
      </c>
      <c r="R58">
        <v>142073</v>
      </c>
      <c r="S58">
        <v>476.71000000000004</v>
      </c>
      <c r="U58">
        <v>0</v>
      </c>
      <c r="V58">
        <v>0</v>
      </c>
      <c r="W58">
        <v>0</v>
      </c>
      <c r="X58">
        <v>0</v>
      </c>
      <c r="Z58">
        <v>0</v>
      </c>
      <c r="AC58">
        <v>0</v>
      </c>
      <c r="AD58" t="s">
        <v>318</v>
      </c>
      <c r="AE58">
        <v>0</v>
      </c>
      <c r="AH58">
        <v>0</v>
      </c>
      <c r="AI58">
        <v>0</v>
      </c>
      <c r="AJ58">
        <v>6159</v>
      </c>
      <c r="AK58" t="s">
        <v>787</v>
      </c>
      <c r="AL58" t="s">
        <v>25</v>
      </c>
      <c r="AM58">
        <v>0</v>
      </c>
      <c r="AN58">
        <v>0</v>
      </c>
      <c r="AO58">
        <v>0</v>
      </c>
      <c r="AP58">
        <v>0</v>
      </c>
      <c r="AQ58">
        <v>0</v>
      </c>
      <c r="AT58">
        <v>0</v>
      </c>
      <c r="AU58">
        <v>0</v>
      </c>
      <c r="AV58">
        <v>0</v>
      </c>
      <c r="AW58">
        <v>2894787</v>
      </c>
      <c r="AX58">
        <v>2895599</v>
      </c>
      <c r="AY58">
        <v>0</v>
      </c>
      <c r="AZ58">
        <v>142073</v>
      </c>
      <c r="BA58">
        <v>13.333</v>
      </c>
      <c r="BE58">
        <v>39</v>
      </c>
      <c r="BF58">
        <v>2733863</v>
      </c>
      <c r="BG58">
        <v>0</v>
      </c>
      <c r="BJ58">
        <v>12</v>
      </c>
      <c r="BK58">
        <v>0</v>
      </c>
      <c r="BL58">
        <v>0</v>
      </c>
      <c r="BM58">
        <v>0</v>
      </c>
      <c r="BN58">
        <v>0</v>
      </c>
      <c r="BO58">
        <v>0</v>
      </c>
      <c r="BP58">
        <v>0</v>
      </c>
      <c r="BQ58">
        <v>725</v>
      </c>
      <c r="BS58">
        <v>0</v>
      </c>
      <c r="BT58">
        <v>0</v>
      </c>
      <c r="BU58">
        <v>0</v>
      </c>
      <c r="BV58">
        <v>0</v>
      </c>
      <c r="BW58">
        <v>0</v>
      </c>
      <c r="BY58">
        <v>0</v>
      </c>
      <c r="CA58">
        <v>0</v>
      </c>
      <c r="CB58">
        <v>0</v>
      </c>
      <c r="CC58">
        <v>0</v>
      </c>
      <c r="CD58">
        <v>0</v>
      </c>
      <c r="CE58">
        <v>0</v>
      </c>
      <c r="CF58">
        <v>0</v>
      </c>
      <c r="CG58">
        <v>0</v>
      </c>
      <c r="CH58">
        <v>0</v>
      </c>
      <c r="CI58">
        <v>0</v>
      </c>
      <c r="CJ58">
        <v>4</v>
      </c>
      <c r="CK58">
        <v>0</v>
      </c>
      <c r="CL58">
        <v>0</v>
      </c>
      <c r="CN58">
        <v>0</v>
      </c>
      <c r="CO58">
        <v>1</v>
      </c>
      <c r="CP58">
        <v>0</v>
      </c>
      <c r="CQ58">
        <v>4.4169999999999998</v>
      </c>
      <c r="CR58">
        <v>298.02800000000002</v>
      </c>
      <c r="CS58">
        <v>0</v>
      </c>
      <c r="CT58">
        <v>0</v>
      </c>
      <c r="CU58">
        <v>0</v>
      </c>
      <c r="CV58">
        <v>0</v>
      </c>
      <c r="CW58">
        <v>0</v>
      </c>
      <c r="CX58">
        <v>0</v>
      </c>
      <c r="CY58">
        <v>0</v>
      </c>
      <c r="CZ58">
        <v>0</v>
      </c>
      <c r="DB58">
        <v>1786143</v>
      </c>
      <c r="DC58">
        <v>0</v>
      </c>
      <c r="DD58">
        <v>0</v>
      </c>
      <c r="DE58">
        <v>375994</v>
      </c>
      <c r="DF58">
        <v>375994</v>
      </c>
      <c r="DG58">
        <v>61.050000000000004</v>
      </c>
      <c r="DH58">
        <v>0</v>
      </c>
      <c r="DI58">
        <v>0</v>
      </c>
      <c r="DK58">
        <v>3224</v>
      </c>
      <c r="DL58">
        <v>0</v>
      </c>
      <c r="DM58">
        <v>186919</v>
      </c>
      <c r="DN58">
        <v>773</v>
      </c>
      <c r="DO58">
        <v>0</v>
      </c>
      <c r="DP58">
        <v>0</v>
      </c>
      <c r="DQ58">
        <v>0</v>
      </c>
      <c r="DR58">
        <v>0</v>
      </c>
      <c r="DS58">
        <v>0</v>
      </c>
      <c r="DT58">
        <v>0</v>
      </c>
      <c r="DU58">
        <v>0</v>
      </c>
      <c r="DV58">
        <v>0</v>
      </c>
      <c r="DW58">
        <v>0</v>
      </c>
      <c r="DX58">
        <v>0</v>
      </c>
      <c r="DY58">
        <v>0</v>
      </c>
      <c r="DZ58">
        <v>0</v>
      </c>
      <c r="EA58">
        <v>0</v>
      </c>
      <c r="EB58">
        <v>0</v>
      </c>
      <c r="EC58">
        <v>7.6720000000000006</v>
      </c>
      <c r="ED58">
        <v>54338</v>
      </c>
      <c r="EE58">
        <v>0</v>
      </c>
      <c r="EF58">
        <v>0</v>
      </c>
      <c r="EG58">
        <v>0</v>
      </c>
      <c r="EH58">
        <v>124777</v>
      </c>
      <c r="EI58">
        <v>0</v>
      </c>
      <c r="EJ58">
        <v>0</v>
      </c>
      <c r="EK58">
        <v>5.97</v>
      </c>
      <c r="EL58">
        <v>0</v>
      </c>
      <c r="EM58">
        <v>0.45</v>
      </c>
      <c r="EN58">
        <v>0.2</v>
      </c>
      <c r="EO58">
        <v>0</v>
      </c>
      <c r="EP58">
        <v>0</v>
      </c>
      <c r="EQ58">
        <v>6.62</v>
      </c>
      <c r="ER58">
        <v>0</v>
      </c>
      <c r="ES58">
        <v>20.260000000000002</v>
      </c>
      <c r="EV58">
        <v>0</v>
      </c>
      <c r="EW58">
        <v>0</v>
      </c>
      <c r="EX58">
        <v>0</v>
      </c>
      <c r="EZ58">
        <v>2591790</v>
      </c>
      <c r="FA58">
        <v>0</v>
      </c>
      <c r="FB58">
        <v>2733051</v>
      </c>
      <c r="FD58">
        <v>0</v>
      </c>
      <c r="FE58">
        <v>249867</v>
      </c>
      <c r="FF58">
        <v>53942</v>
      </c>
      <c r="FG58">
        <v>5.7111999999999996E-2</v>
      </c>
      <c r="FH58">
        <v>2.4659E-2</v>
      </c>
      <c r="FI58">
        <v>0</v>
      </c>
      <c r="FJ58">
        <v>0</v>
      </c>
      <c r="FK58">
        <v>443.89600000000002</v>
      </c>
      <c r="FL58">
        <v>3036860</v>
      </c>
      <c r="FM58">
        <v>0</v>
      </c>
      <c r="FN58">
        <v>0</v>
      </c>
      <c r="FO58">
        <v>0</v>
      </c>
      <c r="FP58">
        <v>0</v>
      </c>
      <c r="FQ58">
        <v>0</v>
      </c>
      <c r="FR58">
        <v>0</v>
      </c>
      <c r="FS58">
        <v>0</v>
      </c>
      <c r="FT58">
        <v>0</v>
      </c>
      <c r="FU58">
        <v>0</v>
      </c>
      <c r="FV58">
        <v>0</v>
      </c>
      <c r="FW58">
        <v>0</v>
      </c>
      <c r="FX58">
        <v>0</v>
      </c>
      <c r="FY58">
        <v>0</v>
      </c>
      <c r="FZ58">
        <v>0</v>
      </c>
      <c r="GA58">
        <v>0</v>
      </c>
      <c r="GB58">
        <v>0</v>
      </c>
      <c r="GC58">
        <v>0</v>
      </c>
      <c r="GD58">
        <v>0</v>
      </c>
      <c r="GF58">
        <v>0</v>
      </c>
      <c r="GG58">
        <v>0</v>
      </c>
      <c r="GH58">
        <v>0</v>
      </c>
      <c r="GI58">
        <v>0</v>
      </c>
      <c r="GK58">
        <v>5091</v>
      </c>
      <c r="GL58">
        <v>7894</v>
      </c>
      <c r="GM58">
        <v>0</v>
      </c>
      <c r="GN58">
        <v>0</v>
      </c>
      <c r="GR58">
        <v>0</v>
      </c>
      <c r="HB58">
        <v>0</v>
      </c>
      <c r="HC58">
        <v>0</v>
      </c>
      <c r="HD58">
        <v>0</v>
      </c>
      <c r="HE58">
        <v>0</v>
      </c>
      <c r="HF58">
        <v>308310</v>
      </c>
      <c r="HG58">
        <v>3849</v>
      </c>
      <c r="HH58">
        <v>68978</v>
      </c>
      <c r="HI58">
        <v>0</v>
      </c>
      <c r="HJ58">
        <v>2897</v>
      </c>
      <c r="HK58">
        <v>0</v>
      </c>
      <c r="HL58">
        <v>0</v>
      </c>
      <c r="HM58">
        <v>0</v>
      </c>
      <c r="HN58">
        <v>0</v>
      </c>
      <c r="HO58">
        <v>0</v>
      </c>
      <c r="HP58">
        <v>0</v>
      </c>
      <c r="HQ58">
        <v>0</v>
      </c>
      <c r="HR58">
        <v>0</v>
      </c>
      <c r="HS58">
        <v>2590978</v>
      </c>
      <c r="HT58">
        <v>0</v>
      </c>
      <c r="HU58">
        <v>0</v>
      </c>
      <c r="HV58">
        <v>0</v>
      </c>
      <c r="HW58">
        <v>0</v>
      </c>
      <c r="HX58">
        <v>22</v>
      </c>
      <c r="HY58">
        <v>18</v>
      </c>
      <c r="HZ58">
        <v>25</v>
      </c>
      <c r="IA58">
        <v>50</v>
      </c>
      <c r="IB58">
        <v>118</v>
      </c>
      <c r="IC58">
        <v>233</v>
      </c>
      <c r="ID58">
        <v>0</v>
      </c>
      <c r="IE58">
        <v>0</v>
      </c>
      <c r="IF58">
        <v>0</v>
      </c>
      <c r="IG58">
        <v>6.25</v>
      </c>
      <c r="IH58">
        <v>112</v>
      </c>
      <c r="II58">
        <v>0</v>
      </c>
      <c r="IJ58">
        <v>0</v>
      </c>
      <c r="IK58">
        <v>0</v>
      </c>
      <c r="IL58">
        <v>0</v>
      </c>
      <c r="IM58">
        <v>0</v>
      </c>
      <c r="IN58">
        <v>0</v>
      </c>
      <c r="IO58">
        <v>0</v>
      </c>
      <c r="IP58">
        <v>0</v>
      </c>
      <c r="IQ58">
        <v>0</v>
      </c>
      <c r="IR58">
        <v>0</v>
      </c>
      <c r="IS58">
        <v>0</v>
      </c>
      <c r="IT58">
        <v>0</v>
      </c>
      <c r="IU58">
        <v>0</v>
      </c>
      <c r="IV58">
        <v>0</v>
      </c>
      <c r="IW58">
        <v>6159</v>
      </c>
      <c r="IX58">
        <v>0</v>
      </c>
      <c r="IY58">
        <v>0</v>
      </c>
      <c r="IZ58">
        <v>0</v>
      </c>
      <c r="JA58">
        <v>0</v>
      </c>
    </row>
    <row r="59" spans="1:261" hidden="1" x14ac:dyDescent="0.2">
      <c r="A59">
        <v>28349</v>
      </c>
      <c r="B59">
        <v>57839</v>
      </c>
      <c r="C59">
        <v>9</v>
      </c>
      <c r="D59">
        <v>2021</v>
      </c>
      <c r="E59">
        <v>6159</v>
      </c>
      <c r="F59">
        <v>0</v>
      </c>
      <c r="G59">
        <v>933.93000000000006</v>
      </c>
      <c r="H59">
        <v>929.73900000000003</v>
      </c>
      <c r="I59">
        <v>929.73900000000003</v>
      </c>
      <c r="J59">
        <v>933.93000000000006</v>
      </c>
      <c r="K59">
        <v>0</v>
      </c>
      <c r="L59">
        <v>6159</v>
      </c>
      <c r="M59">
        <v>0</v>
      </c>
      <c r="N59">
        <v>0</v>
      </c>
      <c r="P59">
        <v>933.93000000000006</v>
      </c>
      <c r="Q59">
        <v>0</v>
      </c>
      <c r="R59">
        <v>445214</v>
      </c>
      <c r="S59">
        <v>476.71000000000004</v>
      </c>
      <c r="U59">
        <v>0</v>
      </c>
      <c r="V59">
        <v>558.91800000000001</v>
      </c>
      <c r="W59">
        <v>344226</v>
      </c>
      <c r="X59">
        <v>344226</v>
      </c>
      <c r="Z59">
        <v>0</v>
      </c>
      <c r="AC59">
        <v>0</v>
      </c>
      <c r="AD59" t="s">
        <v>318</v>
      </c>
      <c r="AE59">
        <v>0</v>
      </c>
      <c r="AH59">
        <v>0</v>
      </c>
      <c r="AI59">
        <v>0</v>
      </c>
      <c r="AJ59">
        <v>6159</v>
      </c>
      <c r="AK59" t="s">
        <v>787</v>
      </c>
      <c r="AL59" t="s">
        <v>60</v>
      </c>
      <c r="AM59">
        <v>0</v>
      </c>
      <c r="AN59">
        <v>0</v>
      </c>
      <c r="AO59">
        <v>0</v>
      </c>
      <c r="AP59">
        <v>0</v>
      </c>
      <c r="AQ59">
        <v>0</v>
      </c>
      <c r="AT59">
        <v>0</v>
      </c>
      <c r="AU59">
        <v>0</v>
      </c>
      <c r="AV59">
        <v>0</v>
      </c>
      <c r="AW59">
        <v>10246617</v>
      </c>
      <c r="AX59">
        <v>10249482</v>
      </c>
      <c r="AY59">
        <v>0</v>
      </c>
      <c r="AZ59">
        <v>445214</v>
      </c>
      <c r="BA59">
        <v>0</v>
      </c>
      <c r="BE59">
        <v>139</v>
      </c>
      <c r="BF59">
        <v>9625078</v>
      </c>
      <c r="BG59">
        <v>0</v>
      </c>
      <c r="BJ59">
        <v>12</v>
      </c>
      <c r="BK59">
        <v>0</v>
      </c>
      <c r="BL59">
        <v>0</v>
      </c>
      <c r="BM59">
        <v>0</v>
      </c>
      <c r="BN59">
        <v>0</v>
      </c>
      <c r="BO59">
        <v>0</v>
      </c>
      <c r="BP59">
        <v>0</v>
      </c>
      <c r="BQ59">
        <v>627</v>
      </c>
      <c r="BS59">
        <v>0</v>
      </c>
      <c r="BT59">
        <v>0</v>
      </c>
      <c r="BU59">
        <v>0</v>
      </c>
      <c r="BV59">
        <v>0</v>
      </c>
      <c r="BW59">
        <v>0</v>
      </c>
      <c r="BY59">
        <v>0</v>
      </c>
      <c r="CA59">
        <v>0</v>
      </c>
      <c r="CB59">
        <v>0</v>
      </c>
      <c r="CC59">
        <v>0</v>
      </c>
      <c r="CD59">
        <v>0</v>
      </c>
      <c r="CE59">
        <v>0</v>
      </c>
      <c r="CF59">
        <v>0</v>
      </c>
      <c r="CG59">
        <v>0</v>
      </c>
      <c r="CH59">
        <v>0</v>
      </c>
      <c r="CI59">
        <v>0</v>
      </c>
      <c r="CJ59">
        <v>4</v>
      </c>
      <c r="CK59">
        <v>0</v>
      </c>
      <c r="CL59">
        <v>0</v>
      </c>
      <c r="CN59">
        <v>0</v>
      </c>
      <c r="CO59">
        <v>1</v>
      </c>
      <c r="CP59">
        <v>0</v>
      </c>
      <c r="CQ59">
        <v>0</v>
      </c>
      <c r="CR59">
        <v>933.93000000000006</v>
      </c>
      <c r="CS59">
        <v>0</v>
      </c>
      <c r="CT59">
        <v>0</v>
      </c>
      <c r="CU59">
        <v>0</v>
      </c>
      <c r="CV59">
        <v>0</v>
      </c>
      <c r="CW59">
        <v>0</v>
      </c>
      <c r="CX59">
        <v>0</v>
      </c>
      <c r="CY59">
        <v>0</v>
      </c>
      <c r="CZ59">
        <v>0</v>
      </c>
      <c r="DB59">
        <v>5710745</v>
      </c>
      <c r="DC59">
        <v>0</v>
      </c>
      <c r="DD59">
        <v>0</v>
      </c>
      <c r="DE59">
        <v>1572801</v>
      </c>
      <c r="DF59">
        <v>1572801</v>
      </c>
      <c r="DG59">
        <v>255.375</v>
      </c>
      <c r="DH59">
        <v>0</v>
      </c>
      <c r="DI59">
        <v>0</v>
      </c>
      <c r="DK59">
        <v>1651</v>
      </c>
      <c r="DL59">
        <v>0</v>
      </c>
      <c r="DM59">
        <v>644577</v>
      </c>
      <c r="DN59">
        <v>2726</v>
      </c>
      <c r="DO59">
        <v>0</v>
      </c>
      <c r="DP59">
        <v>0</v>
      </c>
      <c r="DQ59">
        <v>0</v>
      </c>
      <c r="DR59">
        <v>0</v>
      </c>
      <c r="DS59">
        <v>0</v>
      </c>
      <c r="DT59">
        <v>0</v>
      </c>
      <c r="DU59">
        <v>0</v>
      </c>
      <c r="DV59">
        <v>0</v>
      </c>
      <c r="DW59">
        <v>0</v>
      </c>
      <c r="DX59">
        <v>0</v>
      </c>
      <c r="DY59">
        <v>0</v>
      </c>
      <c r="DZ59">
        <v>0</v>
      </c>
      <c r="EA59">
        <v>0</v>
      </c>
      <c r="EB59">
        <v>0</v>
      </c>
      <c r="EC59">
        <v>72.77</v>
      </c>
      <c r="ED59">
        <v>515401</v>
      </c>
      <c r="EE59">
        <v>0</v>
      </c>
      <c r="EF59">
        <v>0</v>
      </c>
      <c r="EG59">
        <v>0</v>
      </c>
      <c r="EH59">
        <v>116580</v>
      </c>
      <c r="EI59">
        <v>0</v>
      </c>
      <c r="EJ59">
        <v>0</v>
      </c>
      <c r="EK59">
        <v>1.0130000000000001</v>
      </c>
      <c r="EL59">
        <v>0</v>
      </c>
      <c r="EM59">
        <v>0</v>
      </c>
      <c r="EN59">
        <v>3.1779999999999999</v>
      </c>
      <c r="EO59">
        <v>0</v>
      </c>
      <c r="EP59">
        <v>0</v>
      </c>
      <c r="EQ59">
        <v>4.1909999999999998</v>
      </c>
      <c r="ER59">
        <v>0</v>
      </c>
      <c r="ES59">
        <v>18.929000000000002</v>
      </c>
      <c r="EV59">
        <v>0</v>
      </c>
      <c r="EW59">
        <v>0</v>
      </c>
      <c r="EX59">
        <v>0</v>
      </c>
      <c r="EZ59">
        <v>9179864</v>
      </c>
      <c r="FA59">
        <v>0</v>
      </c>
      <c r="FB59">
        <v>9622213</v>
      </c>
      <c r="FD59">
        <v>0</v>
      </c>
      <c r="FE59">
        <v>879705</v>
      </c>
      <c r="FF59">
        <v>189913</v>
      </c>
      <c r="FG59">
        <v>5.7111999999999996E-2</v>
      </c>
      <c r="FH59">
        <v>2.4659E-2</v>
      </c>
      <c r="FI59">
        <v>0</v>
      </c>
      <c r="FJ59">
        <v>0</v>
      </c>
      <c r="FK59">
        <v>1562.82</v>
      </c>
      <c r="FL59">
        <v>10691831</v>
      </c>
      <c r="FM59">
        <v>0</v>
      </c>
      <c r="FN59">
        <v>0</v>
      </c>
      <c r="FO59">
        <v>0</v>
      </c>
      <c r="FP59">
        <v>0</v>
      </c>
      <c r="FQ59">
        <v>0</v>
      </c>
      <c r="FR59">
        <v>0</v>
      </c>
      <c r="FS59">
        <v>0</v>
      </c>
      <c r="FT59">
        <v>0</v>
      </c>
      <c r="FU59">
        <v>0</v>
      </c>
      <c r="FV59">
        <v>0</v>
      </c>
      <c r="FW59">
        <v>0</v>
      </c>
      <c r="FX59">
        <v>0</v>
      </c>
      <c r="FY59">
        <v>0</v>
      </c>
      <c r="FZ59">
        <v>0</v>
      </c>
      <c r="GA59">
        <v>0</v>
      </c>
      <c r="GB59">
        <v>0</v>
      </c>
      <c r="GC59">
        <v>0</v>
      </c>
      <c r="GD59">
        <v>0</v>
      </c>
      <c r="GF59">
        <v>0</v>
      </c>
      <c r="GG59">
        <v>0</v>
      </c>
      <c r="GH59">
        <v>0</v>
      </c>
      <c r="GI59">
        <v>0</v>
      </c>
      <c r="GK59">
        <v>4971</v>
      </c>
      <c r="GL59">
        <v>12424</v>
      </c>
      <c r="GM59">
        <v>0</v>
      </c>
      <c r="GN59">
        <v>0</v>
      </c>
      <c r="GR59">
        <v>0</v>
      </c>
      <c r="HB59">
        <v>0</v>
      </c>
      <c r="HC59">
        <v>0</v>
      </c>
      <c r="HD59">
        <v>0</v>
      </c>
      <c r="HE59">
        <v>0</v>
      </c>
      <c r="HF59">
        <v>983664</v>
      </c>
      <c r="HG59">
        <v>1283</v>
      </c>
      <c r="HH59">
        <v>355978</v>
      </c>
      <c r="HI59">
        <v>0</v>
      </c>
      <c r="HJ59">
        <v>9078</v>
      </c>
      <c r="HK59">
        <v>0</v>
      </c>
      <c r="HL59">
        <v>0</v>
      </c>
      <c r="HM59">
        <v>0</v>
      </c>
      <c r="HN59">
        <v>0</v>
      </c>
      <c r="HO59">
        <v>0</v>
      </c>
      <c r="HP59">
        <v>0</v>
      </c>
      <c r="HQ59">
        <v>0</v>
      </c>
      <c r="HR59">
        <v>0</v>
      </c>
      <c r="HS59">
        <v>9176999</v>
      </c>
      <c r="HT59">
        <v>0</v>
      </c>
      <c r="HU59">
        <v>0</v>
      </c>
      <c r="HV59">
        <v>0</v>
      </c>
      <c r="HW59">
        <v>0</v>
      </c>
      <c r="HX59">
        <v>51</v>
      </c>
      <c r="HY59">
        <v>77</v>
      </c>
      <c r="HZ59">
        <v>155</v>
      </c>
      <c r="IA59">
        <v>341</v>
      </c>
      <c r="IB59">
        <v>354</v>
      </c>
      <c r="IC59">
        <v>978</v>
      </c>
      <c r="ID59">
        <v>0</v>
      </c>
      <c r="IE59">
        <v>0</v>
      </c>
      <c r="IF59">
        <v>0</v>
      </c>
      <c r="IG59">
        <v>2.0830000000000002</v>
      </c>
      <c r="IH59">
        <v>578</v>
      </c>
      <c r="II59">
        <v>0</v>
      </c>
      <c r="IJ59">
        <v>558.91800000000001</v>
      </c>
      <c r="IK59">
        <v>0</v>
      </c>
      <c r="IL59">
        <v>0</v>
      </c>
      <c r="IM59">
        <v>0</v>
      </c>
      <c r="IN59">
        <v>0</v>
      </c>
      <c r="IO59">
        <v>0</v>
      </c>
      <c r="IP59">
        <v>0</v>
      </c>
      <c r="IQ59">
        <v>558.91800000000001</v>
      </c>
      <c r="IR59">
        <v>344226</v>
      </c>
      <c r="IS59">
        <v>0</v>
      </c>
      <c r="IT59">
        <v>0</v>
      </c>
      <c r="IU59">
        <v>0</v>
      </c>
      <c r="IV59">
        <v>0</v>
      </c>
      <c r="IW59">
        <v>6159</v>
      </c>
      <c r="IX59">
        <v>0</v>
      </c>
      <c r="IY59">
        <v>0</v>
      </c>
      <c r="IZ59">
        <v>0</v>
      </c>
      <c r="JA59">
        <v>0</v>
      </c>
    </row>
    <row r="60" spans="1:261" hidden="1" x14ac:dyDescent="0.2">
      <c r="A60">
        <v>28349</v>
      </c>
      <c r="B60">
        <v>57840</v>
      </c>
      <c r="C60">
        <v>9</v>
      </c>
      <c r="D60">
        <v>2021</v>
      </c>
      <c r="E60">
        <v>6159</v>
      </c>
      <c r="F60">
        <v>0</v>
      </c>
      <c r="G60">
        <v>509.51500000000004</v>
      </c>
      <c r="H60">
        <v>392.79200000000003</v>
      </c>
      <c r="I60">
        <v>392.79200000000003</v>
      </c>
      <c r="J60">
        <v>509.51500000000004</v>
      </c>
      <c r="K60">
        <v>0</v>
      </c>
      <c r="L60">
        <v>6159</v>
      </c>
      <c r="M60">
        <v>0</v>
      </c>
      <c r="N60">
        <v>0</v>
      </c>
      <c r="P60">
        <v>509.51500000000004</v>
      </c>
      <c r="Q60">
        <v>0</v>
      </c>
      <c r="R60">
        <v>242891</v>
      </c>
      <c r="S60">
        <v>476.71000000000004</v>
      </c>
      <c r="U60">
        <v>0</v>
      </c>
      <c r="V60">
        <v>17.155000000000001</v>
      </c>
      <c r="W60">
        <v>10565</v>
      </c>
      <c r="X60">
        <v>10565</v>
      </c>
      <c r="Z60">
        <v>0</v>
      </c>
      <c r="AC60">
        <v>0</v>
      </c>
      <c r="AD60" t="s">
        <v>318</v>
      </c>
      <c r="AE60">
        <v>0</v>
      </c>
      <c r="AH60">
        <v>0</v>
      </c>
      <c r="AI60">
        <v>0</v>
      </c>
      <c r="AJ60">
        <v>6159</v>
      </c>
      <c r="AK60" t="s">
        <v>787</v>
      </c>
      <c r="AL60" t="s">
        <v>332</v>
      </c>
      <c r="AM60">
        <v>0</v>
      </c>
      <c r="AN60">
        <v>0</v>
      </c>
      <c r="AO60">
        <v>0</v>
      </c>
      <c r="AP60">
        <v>0</v>
      </c>
      <c r="AQ60">
        <v>0</v>
      </c>
      <c r="AT60">
        <v>0</v>
      </c>
      <c r="AU60">
        <v>0</v>
      </c>
      <c r="AV60">
        <v>0</v>
      </c>
      <c r="AW60">
        <v>4573437</v>
      </c>
      <c r="AX60">
        <v>4573529</v>
      </c>
      <c r="AY60">
        <v>0</v>
      </c>
      <c r="AZ60">
        <v>242891</v>
      </c>
      <c r="BA60">
        <v>0</v>
      </c>
      <c r="BE60">
        <v>63</v>
      </c>
      <c r="BF60">
        <v>4326888</v>
      </c>
      <c r="BG60">
        <v>0</v>
      </c>
      <c r="BJ60">
        <v>12</v>
      </c>
      <c r="BK60">
        <v>0</v>
      </c>
      <c r="BL60">
        <v>0</v>
      </c>
      <c r="BM60">
        <v>0</v>
      </c>
      <c r="BN60">
        <v>0</v>
      </c>
      <c r="BO60">
        <v>0</v>
      </c>
      <c r="BP60">
        <v>0</v>
      </c>
      <c r="BQ60">
        <v>709</v>
      </c>
      <c r="BS60">
        <v>0</v>
      </c>
      <c r="BT60">
        <v>0</v>
      </c>
      <c r="BU60">
        <v>0</v>
      </c>
      <c r="BV60">
        <v>0</v>
      </c>
      <c r="BW60">
        <v>0</v>
      </c>
      <c r="BY60">
        <v>0</v>
      </c>
      <c r="CA60">
        <v>0</v>
      </c>
      <c r="CB60">
        <v>0</v>
      </c>
      <c r="CC60">
        <v>0</v>
      </c>
      <c r="CD60">
        <v>0</v>
      </c>
      <c r="CE60">
        <v>0</v>
      </c>
      <c r="CF60">
        <v>0</v>
      </c>
      <c r="CG60">
        <v>0</v>
      </c>
      <c r="CH60">
        <v>0</v>
      </c>
      <c r="CI60">
        <v>0</v>
      </c>
      <c r="CJ60">
        <v>4</v>
      </c>
      <c r="CK60">
        <v>0</v>
      </c>
      <c r="CL60">
        <v>0</v>
      </c>
      <c r="CN60">
        <v>0</v>
      </c>
      <c r="CO60">
        <v>1</v>
      </c>
      <c r="CP60">
        <v>0</v>
      </c>
      <c r="CQ60">
        <v>0</v>
      </c>
      <c r="CR60">
        <v>509.51500000000004</v>
      </c>
      <c r="CS60">
        <v>0</v>
      </c>
      <c r="CT60">
        <v>0</v>
      </c>
      <c r="CU60">
        <v>0</v>
      </c>
      <c r="CV60">
        <v>0</v>
      </c>
      <c r="CW60">
        <v>0</v>
      </c>
      <c r="CX60">
        <v>0</v>
      </c>
      <c r="CY60">
        <v>0</v>
      </c>
      <c r="CZ60">
        <v>0</v>
      </c>
      <c r="DB60">
        <v>2419017</v>
      </c>
      <c r="DC60">
        <v>0</v>
      </c>
      <c r="DD60">
        <v>0</v>
      </c>
      <c r="DE60">
        <v>129489</v>
      </c>
      <c r="DF60">
        <v>129489</v>
      </c>
      <c r="DG60">
        <v>21.025000000000002</v>
      </c>
      <c r="DH60">
        <v>0</v>
      </c>
      <c r="DI60">
        <v>0</v>
      </c>
      <c r="DK60">
        <v>2974</v>
      </c>
      <c r="DL60">
        <v>0</v>
      </c>
      <c r="DM60">
        <v>6784</v>
      </c>
      <c r="DN60">
        <v>29</v>
      </c>
      <c r="DO60">
        <v>0</v>
      </c>
      <c r="DP60">
        <v>0</v>
      </c>
      <c r="DQ60">
        <v>0</v>
      </c>
      <c r="DR60">
        <v>0</v>
      </c>
      <c r="DS60">
        <v>0</v>
      </c>
      <c r="DT60">
        <v>0</v>
      </c>
      <c r="DU60">
        <v>0</v>
      </c>
      <c r="DV60">
        <v>0</v>
      </c>
      <c r="DW60">
        <v>0</v>
      </c>
      <c r="DX60">
        <v>0</v>
      </c>
      <c r="DY60">
        <v>0</v>
      </c>
      <c r="DZ60">
        <v>0</v>
      </c>
      <c r="EA60">
        <v>0</v>
      </c>
      <c r="EB60">
        <v>0</v>
      </c>
      <c r="EC60">
        <v>0.94700000000000006</v>
      </c>
      <c r="ED60">
        <v>6707</v>
      </c>
      <c r="EE60">
        <v>0</v>
      </c>
      <c r="EF60">
        <v>0</v>
      </c>
      <c r="EG60">
        <v>0</v>
      </c>
      <c r="EH60">
        <v>0</v>
      </c>
      <c r="EI60">
        <v>0</v>
      </c>
      <c r="EJ60">
        <v>0</v>
      </c>
      <c r="EK60">
        <v>0</v>
      </c>
      <c r="EL60">
        <v>0</v>
      </c>
      <c r="EM60">
        <v>0</v>
      </c>
      <c r="EN60">
        <v>0</v>
      </c>
      <c r="EO60">
        <v>0</v>
      </c>
      <c r="EP60">
        <v>0</v>
      </c>
      <c r="EQ60">
        <v>0</v>
      </c>
      <c r="ER60">
        <v>0</v>
      </c>
      <c r="ES60">
        <v>0</v>
      </c>
      <c r="EV60">
        <v>0</v>
      </c>
      <c r="EW60">
        <v>0</v>
      </c>
      <c r="EX60">
        <v>0</v>
      </c>
      <c r="EZ60">
        <v>4092690</v>
      </c>
      <c r="FA60">
        <v>0</v>
      </c>
      <c r="FB60">
        <v>4335489</v>
      </c>
      <c r="FD60">
        <v>0</v>
      </c>
      <c r="FE60">
        <v>395465</v>
      </c>
      <c r="FF60">
        <v>85374</v>
      </c>
      <c r="FG60">
        <v>5.7111999999999996E-2</v>
      </c>
      <c r="FH60">
        <v>2.4659E-2</v>
      </c>
      <c r="FI60">
        <v>0</v>
      </c>
      <c r="FJ60">
        <v>0</v>
      </c>
      <c r="FK60">
        <v>702.55500000000006</v>
      </c>
      <c r="FL60">
        <v>4816328</v>
      </c>
      <c r="FM60">
        <v>0</v>
      </c>
      <c r="FN60">
        <v>0</v>
      </c>
      <c r="FO60">
        <v>0</v>
      </c>
      <c r="FP60">
        <v>0</v>
      </c>
      <c r="FQ60">
        <v>0</v>
      </c>
      <c r="FR60">
        <v>0</v>
      </c>
      <c r="FS60">
        <v>0</v>
      </c>
      <c r="FT60">
        <v>0</v>
      </c>
      <c r="FU60">
        <v>0</v>
      </c>
      <c r="FV60">
        <v>0</v>
      </c>
      <c r="FW60">
        <v>0</v>
      </c>
      <c r="FX60">
        <v>0</v>
      </c>
      <c r="FY60">
        <v>0</v>
      </c>
      <c r="FZ60">
        <v>0</v>
      </c>
      <c r="GA60">
        <v>0</v>
      </c>
      <c r="GB60">
        <v>970478</v>
      </c>
      <c r="GC60">
        <v>970478</v>
      </c>
      <c r="GD60">
        <v>116.723</v>
      </c>
      <c r="GF60">
        <v>0</v>
      </c>
      <c r="GG60">
        <v>0</v>
      </c>
      <c r="GH60">
        <v>0</v>
      </c>
      <c r="GI60">
        <v>0</v>
      </c>
      <c r="GK60">
        <v>5202</v>
      </c>
      <c r="GL60">
        <v>9629</v>
      </c>
      <c r="GM60">
        <v>0</v>
      </c>
      <c r="GN60">
        <v>11762</v>
      </c>
      <c r="GR60">
        <v>0</v>
      </c>
      <c r="HB60">
        <v>0</v>
      </c>
      <c r="HC60">
        <v>0</v>
      </c>
      <c r="HD60">
        <v>0</v>
      </c>
      <c r="HE60">
        <v>0</v>
      </c>
      <c r="HF60">
        <v>415574</v>
      </c>
      <c r="HG60">
        <v>0</v>
      </c>
      <c r="HH60">
        <v>0</v>
      </c>
      <c r="HI60">
        <v>0</v>
      </c>
      <c r="HJ60">
        <v>4952</v>
      </c>
      <c r="HK60">
        <v>4515</v>
      </c>
      <c r="HL60">
        <v>4178</v>
      </c>
      <c r="HM60">
        <v>370000</v>
      </c>
      <c r="HN60">
        <v>0</v>
      </c>
      <c r="HO60">
        <v>0</v>
      </c>
      <c r="HP60">
        <v>0</v>
      </c>
      <c r="HQ60">
        <v>0</v>
      </c>
      <c r="HR60">
        <v>0</v>
      </c>
      <c r="HS60">
        <v>4092598</v>
      </c>
      <c r="HT60">
        <v>0</v>
      </c>
      <c r="HU60">
        <v>0</v>
      </c>
      <c r="HV60">
        <v>0</v>
      </c>
      <c r="HW60">
        <v>0</v>
      </c>
      <c r="HX60">
        <v>29</v>
      </c>
      <c r="HY60">
        <v>11</v>
      </c>
      <c r="HZ60">
        <v>13</v>
      </c>
      <c r="IA60">
        <v>13</v>
      </c>
      <c r="IB60">
        <v>19</v>
      </c>
      <c r="IC60">
        <v>85</v>
      </c>
      <c r="ID60">
        <v>0</v>
      </c>
      <c r="IE60">
        <v>0</v>
      </c>
      <c r="IF60">
        <v>0</v>
      </c>
      <c r="IG60">
        <v>0</v>
      </c>
      <c r="IH60">
        <v>0</v>
      </c>
      <c r="II60">
        <v>0</v>
      </c>
      <c r="IJ60">
        <v>17.155000000000001</v>
      </c>
      <c r="IK60">
        <v>0</v>
      </c>
      <c r="IL60">
        <v>0</v>
      </c>
      <c r="IM60">
        <v>0</v>
      </c>
      <c r="IN60">
        <v>0</v>
      </c>
      <c r="IO60">
        <v>0</v>
      </c>
      <c r="IP60">
        <v>0</v>
      </c>
      <c r="IQ60">
        <v>17.155000000000001</v>
      </c>
      <c r="IR60">
        <v>10565</v>
      </c>
      <c r="IS60">
        <v>0</v>
      </c>
      <c r="IT60">
        <v>0</v>
      </c>
      <c r="IU60">
        <v>0</v>
      </c>
      <c r="IV60">
        <v>0</v>
      </c>
      <c r="IW60">
        <v>6159</v>
      </c>
      <c r="IX60">
        <v>0</v>
      </c>
      <c r="IY60">
        <v>0</v>
      </c>
      <c r="IZ60">
        <v>0</v>
      </c>
      <c r="JA60">
        <v>0</v>
      </c>
    </row>
    <row r="61" spans="1:261" hidden="1" x14ac:dyDescent="0.2">
      <c r="A61">
        <v>28349</v>
      </c>
      <c r="B61">
        <v>57841</v>
      </c>
      <c r="C61">
        <v>9</v>
      </c>
      <c r="D61">
        <v>2021</v>
      </c>
      <c r="E61">
        <v>6159</v>
      </c>
      <c r="F61">
        <v>0</v>
      </c>
      <c r="G61">
        <v>939.01700000000005</v>
      </c>
      <c r="H61">
        <v>931.2650000000001</v>
      </c>
      <c r="I61">
        <v>931.2650000000001</v>
      </c>
      <c r="J61">
        <v>939.01700000000005</v>
      </c>
      <c r="K61">
        <v>0</v>
      </c>
      <c r="L61">
        <v>6159</v>
      </c>
      <c r="M61">
        <v>0</v>
      </c>
      <c r="N61">
        <v>0</v>
      </c>
      <c r="P61">
        <v>939.01700000000005</v>
      </c>
      <c r="Q61">
        <v>0</v>
      </c>
      <c r="R61">
        <v>447639</v>
      </c>
      <c r="S61">
        <v>476.71000000000004</v>
      </c>
      <c r="U61">
        <v>0</v>
      </c>
      <c r="V61">
        <v>353.33300000000003</v>
      </c>
      <c r="W61">
        <v>217610</v>
      </c>
      <c r="X61">
        <v>217610</v>
      </c>
      <c r="Z61">
        <v>0</v>
      </c>
      <c r="AC61">
        <v>0</v>
      </c>
      <c r="AD61" t="s">
        <v>318</v>
      </c>
      <c r="AE61">
        <v>0</v>
      </c>
      <c r="AH61">
        <v>0</v>
      </c>
      <c r="AI61">
        <v>0</v>
      </c>
      <c r="AJ61">
        <v>6159</v>
      </c>
      <c r="AK61" t="s">
        <v>787</v>
      </c>
      <c r="AL61" t="s">
        <v>333</v>
      </c>
      <c r="AM61">
        <v>0</v>
      </c>
      <c r="AN61">
        <v>0</v>
      </c>
      <c r="AO61">
        <v>0</v>
      </c>
      <c r="AP61">
        <v>0</v>
      </c>
      <c r="AQ61">
        <v>0</v>
      </c>
      <c r="AT61">
        <v>0</v>
      </c>
      <c r="AU61">
        <v>0</v>
      </c>
      <c r="AV61">
        <v>0</v>
      </c>
      <c r="AW61">
        <v>9817442</v>
      </c>
      <c r="AX61">
        <v>9819112</v>
      </c>
      <c r="AY61">
        <v>0</v>
      </c>
      <c r="AZ61">
        <v>447639</v>
      </c>
      <c r="BA61">
        <v>0</v>
      </c>
      <c r="BE61">
        <v>134</v>
      </c>
      <c r="BF61">
        <v>9239933</v>
      </c>
      <c r="BG61">
        <v>0</v>
      </c>
      <c r="BJ61">
        <v>12</v>
      </c>
      <c r="BK61">
        <v>0</v>
      </c>
      <c r="BL61">
        <v>0</v>
      </c>
      <c r="BM61">
        <v>0</v>
      </c>
      <c r="BN61">
        <v>0</v>
      </c>
      <c r="BO61">
        <v>0</v>
      </c>
      <c r="BP61">
        <v>0</v>
      </c>
      <c r="BQ61">
        <v>626</v>
      </c>
      <c r="BS61">
        <v>0</v>
      </c>
      <c r="BT61">
        <v>0</v>
      </c>
      <c r="BU61">
        <v>0</v>
      </c>
      <c r="BV61">
        <v>0</v>
      </c>
      <c r="BW61">
        <v>0</v>
      </c>
      <c r="BY61">
        <v>0</v>
      </c>
      <c r="CA61">
        <v>0</v>
      </c>
      <c r="CB61">
        <v>0</v>
      </c>
      <c r="CC61">
        <v>0</v>
      </c>
      <c r="CD61">
        <v>0</v>
      </c>
      <c r="CE61">
        <v>0</v>
      </c>
      <c r="CF61">
        <v>0</v>
      </c>
      <c r="CG61">
        <v>0</v>
      </c>
      <c r="CH61">
        <v>0</v>
      </c>
      <c r="CI61">
        <v>0</v>
      </c>
      <c r="CJ61">
        <v>5</v>
      </c>
      <c r="CK61">
        <v>0</v>
      </c>
      <c r="CL61">
        <v>0</v>
      </c>
      <c r="CN61">
        <v>0</v>
      </c>
      <c r="CO61">
        <v>1</v>
      </c>
      <c r="CP61">
        <v>0</v>
      </c>
      <c r="CQ61">
        <v>0</v>
      </c>
      <c r="CR61">
        <v>939.01700000000005</v>
      </c>
      <c r="CS61">
        <v>0</v>
      </c>
      <c r="CT61">
        <v>0</v>
      </c>
      <c r="CU61">
        <v>0</v>
      </c>
      <c r="CV61">
        <v>0</v>
      </c>
      <c r="CW61">
        <v>0</v>
      </c>
      <c r="CX61">
        <v>0</v>
      </c>
      <c r="CY61">
        <v>0</v>
      </c>
      <c r="CZ61">
        <v>0</v>
      </c>
      <c r="DB61">
        <v>5722410</v>
      </c>
      <c r="DC61">
        <v>0</v>
      </c>
      <c r="DD61">
        <v>0</v>
      </c>
      <c r="DE61">
        <v>1599361</v>
      </c>
      <c r="DF61">
        <v>1599361</v>
      </c>
      <c r="DG61">
        <v>259.68799999999999</v>
      </c>
      <c r="DH61">
        <v>0</v>
      </c>
      <c r="DI61">
        <v>0</v>
      </c>
      <c r="DK61">
        <v>1647</v>
      </c>
      <c r="DL61">
        <v>0</v>
      </c>
      <c r="DM61">
        <v>367725</v>
      </c>
      <c r="DN61">
        <v>1536</v>
      </c>
      <c r="DO61">
        <v>0</v>
      </c>
      <c r="DP61">
        <v>0</v>
      </c>
      <c r="DQ61">
        <v>0</v>
      </c>
      <c r="DR61">
        <v>0</v>
      </c>
      <c r="DS61">
        <v>0</v>
      </c>
      <c r="DT61">
        <v>0</v>
      </c>
      <c r="DU61">
        <v>0</v>
      </c>
      <c r="DV61">
        <v>0</v>
      </c>
      <c r="DW61">
        <v>0</v>
      </c>
      <c r="DX61">
        <v>0</v>
      </c>
      <c r="DY61">
        <v>0</v>
      </c>
      <c r="DZ61">
        <v>0</v>
      </c>
      <c r="EA61">
        <v>0</v>
      </c>
      <c r="EB61">
        <v>0</v>
      </c>
      <c r="EC61">
        <v>27.5</v>
      </c>
      <c r="ED61">
        <v>194772</v>
      </c>
      <c r="EE61">
        <v>0</v>
      </c>
      <c r="EF61">
        <v>0</v>
      </c>
      <c r="EG61">
        <v>0</v>
      </c>
      <c r="EH61">
        <v>161434</v>
      </c>
      <c r="EI61">
        <v>0</v>
      </c>
      <c r="EJ61">
        <v>0</v>
      </c>
      <c r="EK61">
        <v>6.1980000000000004</v>
      </c>
      <c r="EL61">
        <v>3.6000000000000004E-2</v>
      </c>
      <c r="EM61">
        <v>7.5999999999999998E-2</v>
      </c>
      <c r="EN61">
        <v>1.478</v>
      </c>
      <c r="EO61">
        <v>0</v>
      </c>
      <c r="EP61">
        <v>0</v>
      </c>
      <c r="EQ61">
        <v>7.7520000000000007</v>
      </c>
      <c r="ER61">
        <v>0</v>
      </c>
      <c r="ES61">
        <v>26.212</v>
      </c>
      <c r="EV61">
        <v>0</v>
      </c>
      <c r="EW61">
        <v>0</v>
      </c>
      <c r="EX61">
        <v>0</v>
      </c>
      <c r="EZ61">
        <v>8792294</v>
      </c>
      <c r="FA61">
        <v>0</v>
      </c>
      <c r="FB61">
        <v>9238263</v>
      </c>
      <c r="FD61">
        <v>0</v>
      </c>
      <c r="FE61">
        <v>844504</v>
      </c>
      <c r="FF61">
        <v>182314</v>
      </c>
      <c r="FG61">
        <v>5.7111999999999996E-2</v>
      </c>
      <c r="FH61">
        <v>2.4659E-2</v>
      </c>
      <c r="FI61">
        <v>0</v>
      </c>
      <c r="FJ61">
        <v>0</v>
      </c>
      <c r="FK61">
        <v>1500.2840000000001</v>
      </c>
      <c r="FL61">
        <v>10265081</v>
      </c>
      <c r="FM61">
        <v>0</v>
      </c>
      <c r="FN61">
        <v>0</v>
      </c>
      <c r="FO61">
        <v>0</v>
      </c>
      <c r="FP61">
        <v>0</v>
      </c>
      <c r="FQ61">
        <v>0</v>
      </c>
      <c r="FR61">
        <v>0</v>
      </c>
      <c r="FS61">
        <v>0</v>
      </c>
      <c r="FT61">
        <v>0</v>
      </c>
      <c r="FU61">
        <v>0</v>
      </c>
      <c r="FV61">
        <v>0</v>
      </c>
      <c r="FW61">
        <v>0</v>
      </c>
      <c r="FX61">
        <v>0</v>
      </c>
      <c r="FY61">
        <v>0</v>
      </c>
      <c r="FZ61">
        <v>0</v>
      </c>
      <c r="GA61">
        <v>0</v>
      </c>
      <c r="GB61">
        <v>0</v>
      </c>
      <c r="GC61">
        <v>0</v>
      </c>
      <c r="GD61">
        <v>0</v>
      </c>
      <c r="GF61">
        <v>0</v>
      </c>
      <c r="GG61">
        <v>0</v>
      </c>
      <c r="GH61">
        <v>0</v>
      </c>
      <c r="GI61">
        <v>0</v>
      </c>
      <c r="GK61">
        <v>4971</v>
      </c>
      <c r="GL61">
        <v>2890</v>
      </c>
      <c r="GM61">
        <v>0</v>
      </c>
      <c r="GN61">
        <v>0</v>
      </c>
      <c r="GR61">
        <v>0</v>
      </c>
      <c r="HB61">
        <v>0</v>
      </c>
      <c r="HC61">
        <v>0</v>
      </c>
      <c r="HD61">
        <v>0</v>
      </c>
      <c r="HE61">
        <v>0</v>
      </c>
      <c r="HF61">
        <v>985278</v>
      </c>
      <c r="HG61">
        <v>0</v>
      </c>
      <c r="HH61">
        <v>336886</v>
      </c>
      <c r="HI61">
        <v>0</v>
      </c>
      <c r="HJ61">
        <v>9127</v>
      </c>
      <c r="HK61">
        <v>0</v>
      </c>
      <c r="HL61">
        <v>0</v>
      </c>
      <c r="HM61">
        <v>0</v>
      </c>
      <c r="HN61">
        <v>0</v>
      </c>
      <c r="HO61">
        <v>0</v>
      </c>
      <c r="HP61">
        <v>0</v>
      </c>
      <c r="HQ61">
        <v>0</v>
      </c>
      <c r="HR61">
        <v>0</v>
      </c>
      <c r="HS61">
        <v>8790624</v>
      </c>
      <c r="HT61">
        <v>0</v>
      </c>
      <c r="HU61">
        <v>0</v>
      </c>
      <c r="HV61">
        <v>0</v>
      </c>
      <c r="HW61">
        <v>0</v>
      </c>
      <c r="HX61">
        <v>54</v>
      </c>
      <c r="HY61">
        <v>91</v>
      </c>
      <c r="HZ61">
        <v>226</v>
      </c>
      <c r="IA61">
        <v>284</v>
      </c>
      <c r="IB61">
        <v>345</v>
      </c>
      <c r="IC61">
        <v>1000</v>
      </c>
      <c r="ID61">
        <v>0</v>
      </c>
      <c r="IE61">
        <v>0</v>
      </c>
      <c r="IF61">
        <v>0</v>
      </c>
      <c r="IG61">
        <v>0</v>
      </c>
      <c r="IH61">
        <v>547</v>
      </c>
      <c r="II61">
        <v>0</v>
      </c>
      <c r="IJ61">
        <v>353.33300000000003</v>
      </c>
      <c r="IK61">
        <v>0</v>
      </c>
      <c r="IL61">
        <v>0</v>
      </c>
      <c r="IM61">
        <v>0</v>
      </c>
      <c r="IN61">
        <v>0</v>
      </c>
      <c r="IO61">
        <v>0</v>
      </c>
      <c r="IP61">
        <v>0</v>
      </c>
      <c r="IQ61">
        <v>353.33300000000003</v>
      </c>
      <c r="IR61">
        <v>217610</v>
      </c>
      <c r="IS61">
        <v>0</v>
      </c>
      <c r="IT61">
        <v>0</v>
      </c>
      <c r="IU61">
        <v>0</v>
      </c>
      <c r="IV61">
        <v>0</v>
      </c>
      <c r="IW61">
        <v>6159</v>
      </c>
      <c r="IX61">
        <v>0</v>
      </c>
      <c r="IY61">
        <v>0</v>
      </c>
      <c r="IZ61">
        <v>0</v>
      </c>
      <c r="JA61">
        <v>0</v>
      </c>
    </row>
    <row r="62" spans="1:261" hidden="1" x14ac:dyDescent="0.2">
      <c r="A62">
        <v>28349</v>
      </c>
      <c r="B62">
        <v>57844</v>
      </c>
      <c r="C62">
        <v>9</v>
      </c>
      <c r="D62">
        <v>2021</v>
      </c>
      <c r="E62">
        <v>6159</v>
      </c>
      <c r="F62">
        <v>0</v>
      </c>
      <c r="G62">
        <v>686.24200000000008</v>
      </c>
      <c r="H62">
        <v>665.03</v>
      </c>
      <c r="I62">
        <v>665.03</v>
      </c>
      <c r="J62">
        <v>686.24200000000008</v>
      </c>
      <c r="K62">
        <v>0</v>
      </c>
      <c r="L62">
        <v>6159</v>
      </c>
      <c r="M62">
        <v>0</v>
      </c>
      <c r="N62">
        <v>0</v>
      </c>
      <c r="P62">
        <v>686.24200000000008</v>
      </c>
      <c r="Q62">
        <v>0</v>
      </c>
      <c r="R62">
        <v>327138</v>
      </c>
      <c r="S62">
        <v>476.71000000000004</v>
      </c>
      <c r="U62">
        <v>0</v>
      </c>
      <c r="V62">
        <v>205.565</v>
      </c>
      <c r="W62">
        <v>126603</v>
      </c>
      <c r="X62">
        <v>126603</v>
      </c>
      <c r="Z62">
        <v>0</v>
      </c>
      <c r="AC62">
        <v>0</v>
      </c>
      <c r="AD62" t="s">
        <v>318</v>
      </c>
      <c r="AE62">
        <v>0</v>
      </c>
      <c r="AH62">
        <v>0</v>
      </c>
      <c r="AI62">
        <v>0</v>
      </c>
      <c r="AJ62">
        <v>6159</v>
      </c>
      <c r="AK62" t="s">
        <v>787</v>
      </c>
      <c r="AL62" t="s">
        <v>334</v>
      </c>
      <c r="AM62">
        <v>0</v>
      </c>
      <c r="AN62">
        <v>0</v>
      </c>
      <c r="AO62">
        <v>0</v>
      </c>
      <c r="AP62">
        <v>0</v>
      </c>
      <c r="AQ62">
        <v>0</v>
      </c>
      <c r="AT62">
        <v>0</v>
      </c>
      <c r="AU62">
        <v>0</v>
      </c>
      <c r="AV62">
        <v>0</v>
      </c>
      <c r="AW62">
        <v>6870974</v>
      </c>
      <c r="AX62">
        <v>6661347</v>
      </c>
      <c r="AY62">
        <v>0</v>
      </c>
      <c r="AZ62">
        <v>327138</v>
      </c>
      <c r="BA62">
        <v>0</v>
      </c>
      <c r="BE62">
        <v>91</v>
      </c>
      <c r="BF62">
        <v>6200602</v>
      </c>
      <c r="BG62">
        <v>0</v>
      </c>
      <c r="BJ62">
        <v>12</v>
      </c>
      <c r="BK62">
        <v>0</v>
      </c>
      <c r="BL62">
        <v>0</v>
      </c>
      <c r="BM62">
        <v>0</v>
      </c>
      <c r="BN62">
        <v>0</v>
      </c>
      <c r="BO62">
        <v>0</v>
      </c>
      <c r="BP62">
        <v>0</v>
      </c>
      <c r="BQ62">
        <v>667</v>
      </c>
      <c r="BS62">
        <v>0</v>
      </c>
      <c r="BT62">
        <v>0</v>
      </c>
      <c r="BU62">
        <v>0</v>
      </c>
      <c r="BV62">
        <v>0</v>
      </c>
      <c r="BW62">
        <v>0</v>
      </c>
      <c r="BY62">
        <v>0</v>
      </c>
      <c r="CA62">
        <v>0</v>
      </c>
      <c r="CB62">
        <v>0</v>
      </c>
      <c r="CC62">
        <v>0</v>
      </c>
      <c r="CD62">
        <v>0</v>
      </c>
      <c r="CE62">
        <v>0</v>
      </c>
      <c r="CF62">
        <v>0</v>
      </c>
      <c r="CG62">
        <v>0</v>
      </c>
      <c r="CH62">
        <v>211436</v>
      </c>
      <c r="CI62">
        <v>0</v>
      </c>
      <c r="CJ62">
        <v>4</v>
      </c>
      <c r="CK62">
        <v>0</v>
      </c>
      <c r="CL62">
        <v>0</v>
      </c>
      <c r="CN62">
        <v>0</v>
      </c>
      <c r="CO62">
        <v>1</v>
      </c>
      <c r="CP62">
        <v>0</v>
      </c>
      <c r="CQ62">
        <v>0</v>
      </c>
      <c r="CR62">
        <v>686.24200000000008</v>
      </c>
      <c r="CS62">
        <v>0</v>
      </c>
      <c r="CT62">
        <v>0</v>
      </c>
      <c r="CU62">
        <v>0</v>
      </c>
      <c r="CV62">
        <v>0</v>
      </c>
      <c r="CW62">
        <v>0</v>
      </c>
      <c r="CX62">
        <v>0</v>
      </c>
      <c r="CY62">
        <v>0</v>
      </c>
      <c r="CZ62">
        <v>0</v>
      </c>
      <c r="DB62">
        <v>4071760</v>
      </c>
      <c r="DC62">
        <v>0</v>
      </c>
      <c r="DD62">
        <v>0</v>
      </c>
      <c r="DE62">
        <v>663379</v>
      </c>
      <c r="DF62">
        <v>663379</v>
      </c>
      <c r="DG62">
        <v>107.71300000000001</v>
      </c>
      <c r="DH62">
        <v>0</v>
      </c>
      <c r="DI62">
        <v>0</v>
      </c>
      <c r="DK62">
        <v>2303</v>
      </c>
      <c r="DL62">
        <v>0</v>
      </c>
      <c r="DM62">
        <v>420796</v>
      </c>
      <c r="DN62">
        <v>1719</v>
      </c>
      <c r="DO62">
        <v>0</v>
      </c>
      <c r="DP62">
        <v>0</v>
      </c>
      <c r="DQ62">
        <v>0</v>
      </c>
      <c r="DR62">
        <v>0</v>
      </c>
      <c r="DS62">
        <v>0</v>
      </c>
      <c r="DT62">
        <v>0</v>
      </c>
      <c r="DU62">
        <v>0</v>
      </c>
      <c r="DV62">
        <v>0</v>
      </c>
      <c r="DW62">
        <v>0</v>
      </c>
      <c r="DX62">
        <v>0</v>
      </c>
      <c r="DY62">
        <v>0</v>
      </c>
      <c r="DZ62">
        <v>0</v>
      </c>
      <c r="EA62">
        <v>0</v>
      </c>
      <c r="EB62">
        <v>0</v>
      </c>
      <c r="EC62">
        <v>1.9770000000000001</v>
      </c>
      <c r="ED62">
        <v>14002</v>
      </c>
      <c r="EE62">
        <v>0</v>
      </c>
      <c r="EF62">
        <v>0</v>
      </c>
      <c r="EG62">
        <v>0</v>
      </c>
      <c r="EH62">
        <v>384493</v>
      </c>
      <c r="EI62">
        <v>0</v>
      </c>
      <c r="EJ62">
        <v>0</v>
      </c>
      <c r="EK62">
        <v>15.268000000000001</v>
      </c>
      <c r="EL62">
        <v>0</v>
      </c>
      <c r="EM62">
        <v>4.0670000000000002</v>
      </c>
      <c r="EN62">
        <v>0.88500000000000001</v>
      </c>
      <c r="EO62">
        <v>0</v>
      </c>
      <c r="EP62">
        <v>0</v>
      </c>
      <c r="EQ62">
        <v>20.22</v>
      </c>
      <c r="ER62">
        <v>0</v>
      </c>
      <c r="ES62">
        <v>62.43</v>
      </c>
      <c r="EV62">
        <v>0</v>
      </c>
      <c r="EW62">
        <v>0</v>
      </c>
      <c r="EX62">
        <v>0</v>
      </c>
      <c r="EZ62">
        <v>5972285</v>
      </c>
      <c r="FA62">
        <v>0</v>
      </c>
      <c r="FB62">
        <v>6297613</v>
      </c>
      <c r="FD62">
        <v>0</v>
      </c>
      <c r="FE62">
        <v>566717</v>
      </c>
      <c r="FF62">
        <v>122345</v>
      </c>
      <c r="FG62">
        <v>5.7111999999999996E-2</v>
      </c>
      <c r="FH62">
        <v>2.4659E-2</v>
      </c>
      <c r="FI62">
        <v>0</v>
      </c>
      <c r="FJ62">
        <v>0</v>
      </c>
      <c r="FK62">
        <v>1006.7890000000001</v>
      </c>
      <c r="FL62">
        <v>7198112</v>
      </c>
      <c r="FM62">
        <v>0</v>
      </c>
      <c r="FN62">
        <v>0</v>
      </c>
      <c r="FO62">
        <v>97893</v>
      </c>
      <c r="FP62">
        <v>0</v>
      </c>
      <c r="FQ62">
        <v>97893</v>
      </c>
      <c r="FR62">
        <v>97893</v>
      </c>
      <c r="FS62">
        <v>0</v>
      </c>
      <c r="FT62">
        <v>0</v>
      </c>
      <c r="FU62">
        <v>0</v>
      </c>
      <c r="FV62">
        <v>0</v>
      </c>
      <c r="FW62">
        <v>0</v>
      </c>
      <c r="FX62">
        <v>0</v>
      </c>
      <c r="FY62">
        <v>0</v>
      </c>
      <c r="FZ62">
        <v>0</v>
      </c>
      <c r="GA62">
        <v>0</v>
      </c>
      <c r="GB62">
        <v>8248</v>
      </c>
      <c r="GC62">
        <v>8248</v>
      </c>
      <c r="GD62">
        <v>0.99199999999999999</v>
      </c>
      <c r="GF62">
        <v>0</v>
      </c>
      <c r="GG62">
        <v>0</v>
      </c>
      <c r="GH62">
        <v>0</v>
      </c>
      <c r="GI62">
        <v>0</v>
      </c>
      <c r="GK62">
        <v>5073</v>
      </c>
      <c r="GL62">
        <v>0</v>
      </c>
      <c r="GM62">
        <v>0</v>
      </c>
      <c r="GN62">
        <v>34641</v>
      </c>
      <c r="GR62">
        <v>0</v>
      </c>
      <c r="HB62">
        <v>0</v>
      </c>
      <c r="HC62">
        <v>0</v>
      </c>
      <c r="HD62">
        <v>0</v>
      </c>
      <c r="HE62">
        <v>0</v>
      </c>
      <c r="HF62">
        <v>703602</v>
      </c>
      <c r="HG62">
        <v>3207</v>
      </c>
      <c r="HH62">
        <v>194618</v>
      </c>
      <c r="HI62">
        <v>0</v>
      </c>
      <c r="HJ62">
        <v>6670</v>
      </c>
      <c r="HK62">
        <v>928</v>
      </c>
      <c r="HL62">
        <v>0</v>
      </c>
      <c r="HM62">
        <v>0</v>
      </c>
      <c r="HN62">
        <v>0</v>
      </c>
      <c r="HO62">
        <v>0</v>
      </c>
      <c r="HP62">
        <v>0</v>
      </c>
      <c r="HQ62">
        <v>0</v>
      </c>
      <c r="HR62">
        <v>0</v>
      </c>
      <c r="HS62">
        <v>5970475</v>
      </c>
      <c r="HT62">
        <v>0</v>
      </c>
      <c r="HU62">
        <v>211436</v>
      </c>
      <c r="HV62">
        <v>0</v>
      </c>
      <c r="HW62">
        <v>0</v>
      </c>
      <c r="HX62">
        <v>114</v>
      </c>
      <c r="HY62">
        <v>80</v>
      </c>
      <c r="HZ62">
        <v>128</v>
      </c>
      <c r="IA62">
        <v>67</v>
      </c>
      <c r="IB62">
        <v>49</v>
      </c>
      <c r="IC62">
        <v>438</v>
      </c>
      <c r="ID62">
        <v>0</v>
      </c>
      <c r="IE62">
        <v>0</v>
      </c>
      <c r="IF62">
        <v>0</v>
      </c>
      <c r="IG62">
        <v>5.2080000000000002</v>
      </c>
      <c r="IH62">
        <v>316</v>
      </c>
      <c r="II62">
        <v>0</v>
      </c>
      <c r="IJ62">
        <v>205.565</v>
      </c>
      <c r="IK62">
        <v>0</v>
      </c>
      <c r="IL62">
        <v>0</v>
      </c>
      <c r="IM62">
        <v>0</v>
      </c>
      <c r="IN62">
        <v>0</v>
      </c>
      <c r="IO62">
        <v>0</v>
      </c>
      <c r="IP62">
        <v>0</v>
      </c>
      <c r="IQ62">
        <v>205.565</v>
      </c>
      <c r="IR62">
        <v>126603</v>
      </c>
      <c r="IS62">
        <v>0</v>
      </c>
      <c r="IT62">
        <v>0</v>
      </c>
      <c r="IU62">
        <v>0</v>
      </c>
      <c r="IV62">
        <v>0</v>
      </c>
      <c r="IW62">
        <v>6159</v>
      </c>
      <c r="IX62">
        <v>0</v>
      </c>
      <c r="IY62">
        <v>0</v>
      </c>
      <c r="IZ62">
        <v>0</v>
      </c>
      <c r="JA62">
        <v>0</v>
      </c>
    </row>
    <row r="63" spans="1:261" hidden="1" x14ac:dyDescent="0.2">
      <c r="A63">
        <v>28349</v>
      </c>
      <c r="B63">
        <v>57845</v>
      </c>
      <c r="C63">
        <v>9</v>
      </c>
      <c r="D63">
        <v>2021</v>
      </c>
      <c r="E63">
        <v>6159</v>
      </c>
      <c r="F63">
        <v>0</v>
      </c>
      <c r="G63">
        <v>1154.0830000000001</v>
      </c>
      <c r="H63">
        <v>1111.2940000000001</v>
      </c>
      <c r="I63">
        <v>1111.2940000000001</v>
      </c>
      <c r="J63">
        <v>1154.0830000000001</v>
      </c>
      <c r="K63">
        <v>0</v>
      </c>
      <c r="L63">
        <v>6159</v>
      </c>
      <c r="M63">
        <v>0</v>
      </c>
      <c r="N63">
        <v>0</v>
      </c>
      <c r="P63">
        <v>1154.0830000000001</v>
      </c>
      <c r="Q63">
        <v>0</v>
      </c>
      <c r="R63">
        <v>550163</v>
      </c>
      <c r="S63">
        <v>476.71000000000004</v>
      </c>
      <c r="U63">
        <v>0</v>
      </c>
      <c r="V63">
        <v>74.728000000000009</v>
      </c>
      <c r="W63">
        <v>46023</v>
      </c>
      <c r="X63">
        <v>46023</v>
      </c>
      <c r="Z63">
        <v>0</v>
      </c>
      <c r="AC63">
        <v>0</v>
      </c>
      <c r="AD63" t="s">
        <v>318</v>
      </c>
      <c r="AE63">
        <v>0</v>
      </c>
      <c r="AH63">
        <v>0</v>
      </c>
      <c r="AI63">
        <v>0</v>
      </c>
      <c r="AJ63">
        <v>6159</v>
      </c>
      <c r="AK63" t="s">
        <v>787</v>
      </c>
      <c r="AL63" t="s">
        <v>117</v>
      </c>
      <c r="AM63">
        <v>0</v>
      </c>
      <c r="AN63">
        <v>0</v>
      </c>
      <c r="AO63">
        <v>0</v>
      </c>
      <c r="AP63">
        <v>0</v>
      </c>
      <c r="AQ63">
        <v>0</v>
      </c>
      <c r="AT63">
        <v>0</v>
      </c>
      <c r="AU63">
        <v>0</v>
      </c>
      <c r="AV63">
        <v>0</v>
      </c>
      <c r="AW63">
        <v>9971160</v>
      </c>
      <c r="AX63">
        <v>9972517</v>
      </c>
      <c r="AY63">
        <v>0</v>
      </c>
      <c r="AZ63">
        <v>550163</v>
      </c>
      <c r="BA63">
        <v>0</v>
      </c>
      <c r="BE63">
        <v>137</v>
      </c>
      <c r="BF63">
        <v>9467223</v>
      </c>
      <c r="BG63">
        <v>0</v>
      </c>
      <c r="BJ63">
        <v>12</v>
      </c>
      <c r="BK63">
        <v>0</v>
      </c>
      <c r="BL63">
        <v>0</v>
      </c>
      <c r="BM63">
        <v>0</v>
      </c>
      <c r="BN63">
        <v>0</v>
      </c>
      <c r="BO63">
        <v>0</v>
      </c>
      <c r="BP63">
        <v>0</v>
      </c>
      <c r="BQ63">
        <v>599</v>
      </c>
      <c r="BS63">
        <v>0</v>
      </c>
      <c r="BT63">
        <v>0</v>
      </c>
      <c r="BU63">
        <v>0</v>
      </c>
      <c r="BV63">
        <v>0</v>
      </c>
      <c r="BW63">
        <v>0</v>
      </c>
      <c r="BY63">
        <v>0</v>
      </c>
      <c r="CA63">
        <v>0</v>
      </c>
      <c r="CB63">
        <v>0</v>
      </c>
      <c r="CC63">
        <v>0</v>
      </c>
      <c r="CD63">
        <v>0</v>
      </c>
      <c r="CE63">
        <v>0</v>
      </c>
      <c r="CF63">
        <v>0</v>
      </c>
      <c r="CG63">
        <v>0</v>
      </c>
      <c r="CH63">
        <v>0</v>
      </c>
      <c r="CI63">
        <v>0</v>
      </c>
      <c r="CJ63">
        <v>5</v>
      </c>
      <c r="CK63">
        <v>0</v>
      </c>
      <c r="CL63">
        <v>0</v>
      </c>
      <c r="CN63">
        <v>0</v>
      </c>
      <c r="CO63">
        <v>1</v>
      </c>
      <c r="CP63">
        <v>0</v>
      </c>
      <c r="CQ63">
        <v>0</v>
      </c>
      <c r="CR63">
        <v>1154.0830000000001</v>
      </c>
      <c r="CS63">
        <v>0</v>
      </c>
      <c r="CT63">
        <v>0</v>
      </c>
      <c r="CU63">
        <v>0</v>
      </c>
      <c r="CV63">
        <v>0</v>
      </c>
      <c r="CW63">
        <v>0</v>
      </c>
      <c r="CX63">
        <v>0</v>
      </c>
      <c r="CY63">
        <v>0</v>
      </c>
      <c r="CZ63">
        <v>0</v>
      </c>
      <c r="DB63">
        <v>6827340</v>
      </c>
      <c r="DC63">
        <v>0</v>
      </c>
      <c r="DD63">
        <v>0</v>
      </c>
      <c r="DE63">
        <v>761842</v>
      </c>
      <c r="DF63">
        <v>761842</v>
      </c>
      <c r="DG63">
        <v>123.7</v>
      </c>
      <c r="DH63">
        <v>0</v>
      </c>
      <c r="DI63">
        <v>0</v>
      </c>
      <c r="DK63">
        <v>1204</v>
      </c>
      <c r="DL63">
        <v>0</v>
      </c>
      <c r="DM63">
        <v>298496</v>
      </c>
      <c r="DN63">
        <v>1220</v>
      </c>
      <c r="DO63">
        <v>0</v>
      </c>
      <c r="DP63">
        <v>0</v>
      </c>
      <c r="DQ63">
        <v>0</v>
      </c>
      <c r="DR63">
        <v>0</v>
      </c>
      <c r="DS63">
        <v>0</v>
      </c>
      <c r="DT63">
        <v>0</v>
      </c>
      <c r="DU63">
        <v>0</v>
      </c>
      <c r="DV63">
        <v>0</v>
      </c>
      <c r="DW63">
        <v>0</v>
      </c>
      <c r="DX63">
        <v>0</v>
      </c>
      <c r="DY63">
        <v>0</v>
      </c>
      <c r="DZ63">
        <v>0</v>
      </c>
      <c r="EA63">
        <v>0</v>
      </c>
      <c r="EB63">
        <v>0</v>
      </c>
      <c r="EC63">
        <v>1.9000000000000001</v>
      </c>
      <c r="ED63">
        <v>13457</v>
      </c>
      <c r="EE63">
        <v>0</v>
      </c>
      <c r="EF63">
        <v>0</v>
      </c>
      <c r="EG63">
        <v>0</v>
      </c>
      <c r="EH63">
        <v>269373</v>
      </c>
      <c r="EI63">
        <v>0</v>
      </c>
      <c r="EJ63">
        <v>0</v>
      </c>
      <c r="EK63">
        <v>12.061</v>
      </c>
      <c r="EL63">
        <v>0</v>
      </c>
      <c r="EM63">
        <v>0</v>
      </c>
      <c r="EN63">
        <v>1.5110000000000001</v>
      </c>
      <c r="EO63">
        <v>0</v>
      </c>
      <c r="EP63">
        <v>0</v>
      </c>
      <c r="EQ63">
        <v>13.572000000000001</v>
      </c>
      <c r="ER63">
        <v>0</v>
      </c>
      <c r="ES63">
        <v>43.738</v>
      </c>
      <c r="EV63">
        <v>0</v>
      </c>
      <c r="EW63">
        <v>0</v>
      </c>
      <c r="EX63">
        <v>0</v>
      </c>
      <c r="EZ63">
        <v>8920441</v>
      </c>
      <c r="FA63">
        <v>0</v>
      </c>
      <c r="FB63">
        <v>9469247</v>
      </c>
      <c r="FD63">
        <v>0</v>
      </c>
      <c r="FE63">
        <v>865277</v>
      </c>
      <c r="FF63">
        <v>186799</v>
      </c>
      <c r="FG63">
        <v>5.7111999999999996E-2</v>
      </c>
      <c r="FH63">
        <v>2.4659E-2</v>
      </c>
      <c r="FI63">
        <v>0</v>
      </c>
      <c r="FJ63">
        <v>0</v>
      </c>
      <c r="FK63">
        <v>1537.1890000000001</v>
      </c>
      <c r="FL63">
        <v>10521323</v>
      </c>
      <c r="FM63">
        <v>0</v>
      </c>
      <c r="FN63">
        <v>0</v>
      </c>
      <c r="FO63">
        <v>0</v>
      </c>
      <c r="FP63">
        <v>0</v>
      </c>
      <c r="FQ63">
        <v>0</v>
      </c>
      <c r="FR63">
        <v>0</v>
      </c>
      <c r="FS63">
        <v>0</v>
      </c>
      <c r="FT63">
        <v>0</v>
      </c>
      <c r="FU63">
        <v>0</v>
      </c>
      <c r="FV63">
        <v>0</v>
      </c>
      <c r="FW63">
        <v>0</v>
      </c>
      <c r="FX63">
        <v>0</v>
      </c>
      <c r="FY63">
        <v>0</v>
      </c>
      <c r="FZ63">
        <v>0</v>
      </c>
      <c r="GA63">
        <v>0</v>
      </c>
      <c r="GB63">
        <v>242921</v>
      </c>
      <c r="GC63">
        <v>242921</v>
      </c>
      <c r="GD63">
        <v>29.217000000000002</v>
      </c>
      <c r="GF63">
        <v>0</v>
      </c>
      <c r="GG63">
        <v>0</v>
      </c>
      <c r="GH63">
        <v>0</v>
      </c>
      <c r="GI63">
        <v>0</v>
      </c>
      <c r="GK63">
        <v>4971</v>
      </c>
      <c r="GL63">
        <v>0</v>
      </c>
      <c r="GM63">
        <v>0</v>
      </c>
      <c r="GN63">
        <v>0</v>
      </c>
      <c r="GR63">
        <v>0</v>
      </c>
      <c r="HB63">
        <v>0</v>
      </c>
      <c r="HC63">
        <v>0</v>
      </c>
      <c r="HD63">
        <v>0</v>
      </c>
      <c r="HE63">
        <v>0</v>
      </c>
      <c r="HF63">
        <v>1175749</v>
      </c>
      <c r="HG63">
        <v>26302</v>
      </c>
      <c r="HH63">
        <v>43112</v>
      </c>
      <c r="HI63">
        <v>0</v>
      </c>
      <c r="HJ63">
        <v>11218</v>
      </c>
      <c r="HK63">
        <v>2573</v>
      </c>
      <c r="HL63">
        <v>808</v>
      </c>
      <c r="HM63">
        <v>33000</v>
      </c>
      <c r="HN63">
        <v>0</v>
      </c>
      <c r="HO63">
        <v>0</v>
      </c>
      <c r="HP63">
        <v>0</v>
      </c>
      <c r="HQ63">
        <v>0</v>
      </c>
      <c r="HR63">
        <v>0</v>
      </c>
      <c r="HS63">
        <v>8919084</v>
      </c>
      <c r="HT63">
        <v>0</v>
      </c>
      <c r="HU63">
        <v>0</v>
      </c>
      <c r="HV63">
        <v>0</v>
      </c>
      <c r="HW63">
        <v>0</v>
      </c>
      <c r="HX63">
        <v>97</v>
      </c>
      <c r="HY63">
        <v>73</v>
      </c>
      <c r="HZ63">
        <v>125</v>
      </c>
      <c r="IA63">
        <v>115</v>
      </c>
      <c r="IB63">
        <v>84</v>
      </c>
      <c r="IC63">
        <v>494</v>
      </c>
      <c r="ID63">
        <v>0</v>
      </c>
      <c r="IE63">
        <v>0</v>
      </c>
      <c r="IF63">
        <v>0</v>
      </c>
      <c r="IG63">
        <v>42.706000000000003</v>
      </c>
      <c r="IH63">
        <v>70</v>
      </c>
      <c r="II63">
        <v>0</v>
      </c>
      <c r="IJ63">
        <v>74.728000000000009</v>
      </c>
      <c r="IK63">
        <v>0</v>
      </c>
      <c r="IL63">
        <v>0</v>
      </c>
      <c r="IM63">
        <v>0</v>
      </c>
      <c r="IN63">
        <v>0</v>
      </c>
      <c r="IO63">
        <v>0</v>
      </c>
      <c r="IP63">
        <v>0</v>
      </c>
      <c r="IQ63">
        <v>74.728000000000009</v>
      </c>
      <c r="IR63">
        <v>46023</v>
      </c>
      <c r="IS63">
        <v>0</v>
      </c>
      <c r="IT63">
        <v>0</v>
      </c>
      <c r="IU63">
        <v>0</v>
      </c>
      <c r="IV63">
        <v>0</v>
      </c>
      <c r="IW63">
        <v>6159</v>
      </c>
      <c r="IX63">
        <v>0</v>
      </c>
      <c r="IY63">
        <v>0</v>
      </c>
      <c r="IZ63">
        <v>0</v>
      </c>
      <c r="JA63">
        <v>0</v>
      </c>
    </row>
    <row r="64" spans="1:261" hidden="1" x14ac:dyDescent="0.2">
      <c r="A64">
        <v>28349</v>
      </c>
      <c r="B64">
        <v>57846</v>
      </c>
      <c r="C64">
        <v>9</v>
      </c>
      <c r="D64">
        <v>2021</v>
      </c>
      <c r="E64">
        <v>6159</v>
      </c>
      <c r="F64">
        <v>0</v>
      </c>
      <c r="G64">
        <v>1503.25</v>
      </c>
      <c r="H64">
        <v>1390.904</v>
      </c>
      <c r="I64">
        <v>1390.904</v>
      </c>
      <c r="J64">
        <v>1503.25</v>
      </c>
      <c r="K64">
        <v>0</v>
      </c>
      <c r="L64">
        <v>6159</v>
      </c>
      <c r="M64">
        <v>0</v>
      </c>
      <c r="N64">
        <v>0</v>
      </c>
      <c r="P64">
        <v>1503.25</v>
      </c>
      <c r="Q64">
        <v>0</v>
      </c>
      <c r="R64">
        <v>716614</v>
      </c>
      <c r="S64">
        <v>476.71000000000004</v>
      </c>
      <c r="U64">
        <v>0</v>
      </c>
      <c r="V64">
        <v>428.66700000000003</v>
      </c>
      <c r="W64">
        <v>264007</v>
      </c>
      <c r="X64">
        <v>264007</v>
      </c>
      <c r="Z64">
        <v>0</v>
      </c>
      <c r="AC64">
        <v>0</v>
      </c>
      <c r="AD64" t="s">
        <v>318</v>
      </c>
      <c r="AE64">
        <v>0</v>
      </c>
      <c r="AH64">
        <v>0</v>
      </c>
      <c r="AI64">
        <v>0</v>
      </c>
      <c r="AJ64">
        <v>6159</v>
      </c>
      <c r="AK64" t="s">
        <v>787</v>
      </c>
      <c r="AL64" t="s">
        <v>118</v>
      </c>
      <c r="AM64">
        <v>0</v>
      </c>
      <c r="AN64">
        <v>0</v>
      </c>
      <c r="AO64">
        <v>0</v>
      </c>
      <c r="AP64">
        <v>0</v>
      </c>
      <c r="AQ64">
        <v>0</v>
      </c>
      <c r="AT64">
        <v>0</v>
      </c>
      <c r="AU64">
        <v>0</v>
      </c>
      <c r="AV64">
        <v>0</v>
      </c>
      <c r="AW64">
        <v>15035173</v>
      </c>
      <c r="AX64">
        <v>15010249</v>
      </c>
      <c r="AY64">
        <v>0</v>
      </c>
      <c r="AZ64">
        <v>716614</v>
      </c>
      <c r="BA64">
        <v>0</v>
      </c>
      <c r="BE64">
        <v>205</v>
      </c>
      <c r="BF64">
        <v>14147501</v>
      </c>
      <c r="BG64">
        <v>0</v>
      </c>
      <c r="BJ64">
        <v>12</v>
      </c>
      <c r="BK64">
        <v>0</v>
      </c>
      <c r="BL64">
        <v>0</v>
      </c>
      <c r="BM64">
        <v>0</v>
      </c>
      <c r="BN64">
        <v>0</v>
      </c>
      <c r="BO64">
        <v>0</v>
      </c>
      <c r="BP64">
        <v>0</v>
      </c>
      <c r="BQ64">
        <v>556</v>
      </c>
      <c r="BS64">
        <v>0</v>
      </c>
      <c r="BT64">
        <v>0</v>
      </c>
      <c r="BU64">
        <v>0</v>
      </c>
      <c r="BV64">
        <v>0</v>
      </c>
      <c r="BW64">
        <v>0</v>
      </c>
      <c r="BY64">
        <v>0</v>
      </c>
      <c r="CA64">
        <v>0</v>
      </c>
      <c r="CB64">
        <v>0</v>
      </c>
      <c r="CC64">
        <v>0</v>
      </c>
      <c r="CD64">
        <v>0</v>
      </c>
      <c r="CE64">
        <v>0</v>
      </c>
      <c r="CF64">
        <v>0</v>
      </c>
      <c r="CG64">
        <v>0</v>
      </c>
      <c r="CH64">
        <v>28781</v>
      </c>
      <c r="CI64">
        <v>0</v>
      </c>
      <c r="CJ64">
        <v>4</v>
      </c>
      <c r="CK64">
        <v>0</v>
      </c>
      <c r="CL64">
        <v>0</v>
      </c>
      <c r="CN64">
        <v>0</v>
      </c>
      <c r="CO64">
        <v>1</v>
      </c>
      <c r="CP64">
        <v>0.03</v>
      </c>
      <c r="CQ64">
        <v>0</v>
      </c>
      <c r="CR64">
        <v>1503.25</v>
      </c>
      <c r="CS64">
        <v>0</v>
      </c>
      <c r="CT64">
        <v>0</v>
      </c>
      <c r="CU64">
        <v>0</v>
      </c>
      <c r="CV64">
        <v>0</v>
      </c>
      <c r="CW64">
        <v>0</v>
      </c>
      <c r="CX64">
        <v>0</v>
      </c>
      <c r="CY64">
        <v>0</v>
      </c>
      <c r="CZ64">
        <v>0</v>
      </c>
      <c r="DB64">
        <v>8534976</v>
      </c>
      <c r="DC64">
        <v>0</v>
      </c>
      <c r="DD64">
        <v>0</v>
      </c>
      <c r="DE64">
        <v>1881202</v>
      </c>
      <c r="DF64">
        <v>1881647</v>
      </c>
      <c r="DG64">
        <v>305.45</v>
      </c>
      <c r="DH64">
        <v>0</v>
      </c>
      <c r="DI64">
        <v>445</v>
      </c>
      <c r="DK64">
        <v>515</v>
      </c>
      <c r="DL64">
        <v>0</v>
      </c>
      <c r="DM64">
        <v>874582</v>
      </c>
      <c r="DN64">
        <v>3653</v>
      </c>
      <c r="DO64">
        <v>0</v>
      </c>
      <c r="DP64">
        <v>0</v>
      </c>
      <c r="DQ64">
        <v>0</v>
      </c>
      <c r="DR64">
        <v>0</v>
      </c>
      <c r="DS64">
        <v>0</v>
      </c>
      <c r="DT64">
        <v>0</v>
      </c>
      <c r="DU64">
        <v>0</v>
      </c>
      <c r="DV64">
        <v>0</v>
      </c>
      <c r="DW64">
        <v>0</v>
      </c>
      <c r="DX64">
        <v>0</v>
      </c>
      <c r="DY64">
        <v>0</v>
      </c>
      <c r="DZ64">
        <v>0</v>
      </c>
      <c r="EA64">
        <v>0</v>
      </c>
      <c r="EB64">
        <v>0</v>
      </c>
      <c r="EC64">
        <v>64.567000000000007</v>
      </c>
      <c r="ED64">
        <v>457303</v>
      </c>
      <c r="EE64">
        <v>0</v>
      </c>
      <c r="EF64">
        <v>0</v>
      </c>
      <c r="EG64">
        <v>0</v>
      </c>
      <c r="EH64">
        <v>389623</v>
      </c>
      <c r="EI64">
        <v>0</v>
      </c>
      <c r="EJ64">
        <v>0</v>
      </c>
      <c r="EK64">
        <v>18.158000000000001</v>
      </c>
      <c r="EL64">
        <v>0</v>
      </c>
      <c r="EM64">
        <v>0.40800000000000003</v>
      </c>
      <c r="EN64">
        <v>1.5130000000000001</v>
      </c>
      <c r="EO64">
        <v>0</v>
      </c>
      <c r="EP64">
        <v>0</v>
      </c>
      <c r="EQ64">
        <v>20.079000000000001</v>
      </c>
      <c r="ER64">
        <v>0</v>
      </c>
      <c r="ES64">
        <v>63.263000000000005</v>
      </c>
      <c r="EV64">
        <v>0</v>
      </c>
      <c r="EW64">
        <v>0</v>
      </c>
      <c r="EX64">
        <v>0</v>
      </c>
      <c r="EZ64">
        <v>13438062</v>
      </c>
      <c r="FA64">
        <v>0</v>
      </c>
      <c r="FB64">
        <v>14150819</v>
      </c>
      <c r="FD64">
        <v>0</v>
      </c>
      <c r="FE64">
        <v>1293042</v>
      </c>
      <c r="FF64">
        <v>279145</v>
      </c>
      <c r="FG64">
        <v>5.7111999999999996E-2</v>
      </c>
      <c r="FH64">
        <v>2.4659E-2</v>
      </c>
      <c r="FI64">
        <v>0</v>
      </c>
      <c r="FJ64">
        <v>0</v>
      </c>
      <c r="FK64">
        <v>2297.1240000000003</v>
      </c>
      <c r="FL64">
        <v>15751787</v>
      </c>
      <c r="FM64">
        <v>0</v>
      </c>
      <c r="FN64">
        <v>0</v>
      </c>
      <c r="FO64">
        <v>0</v>
      </c>
      <c r="FP64">
        <v>0</v>
      </c>
      <c r="FQ64">
        <v>0</v>
      </c>
      <c r="FR64">
        <v>0</v>
      </c>
      <c r="FS64">
        <v>0</v>
      </c>
      <c r="FT64">
        <v>0</v>
      </c>
      <c r="FU64">
        <v>0</v>
      </c>
      <c r="FV64">
        <v>0</v>
      </c>
      <c r="FW64">
        <v>0</v>
      </c>
      <c r="FX64">
        <v>0</v>
      </c>
      <c r="FY64">
        <v>0</v>
      </c>
      <c r="FZ64">
        <v>25624</v>
      </c>
      <c r="GA64">
        <v>0</v>
      </c>
      <c r="GB64">
        <v>792765</v>
      </c>
      <c r="GC64">
        <v>792765</v>
      </c>
      <c r="GD64">
        <v>92.26700000000001</v>
      </c>
      <c r="GF64">
        <v>0</v>
      </c>
      <c r="GG64">
        <v>0</v>
      </c>
      <c r="GH64">
        <v>0</v>
      </c>
      <c r="GI64">
        <v>0</v>
      </c>
      <c r="GK64">
        <v>4971</v>
      </c>
      <c r="GL64">
        <v>0</v>
      </c>
      <c r="GM64">
        <v>0</v>
      </c>
      <c r="GN64">
        <v>0</v>
      </c>
      <c r="GR64">
        <v>0</v>
      </c>
      <c r="HB64">
        <v>0</v>
      </c>
      <c r="HC64">
        <v>0</v>
      </c>
      <c r="HD64">
        <v>0</v>
      </c>
      <c r="HE64">
        <v>0</v>
      </c>
      <c r="HF64">
        <v>1471576</v>
      </c>
      <c r="HG64">
        <v>28226</v>
      </c>
      <c r="HH64">
        <v>281457</v>
      </c>
      <c r="HI64">
        <v>0</v>
      </c>
      <c r="HJ64">
        <v>14612</v>
      </c>
      <c r="HK64">
        <v>3728</v>
      </c>
      <c r="HL64">
        <v>3447</v>
      </c>
      <c r="HM64">
        <v>0</v>
      </c>
      <c r="HN64">
        <v>0</v>
      </c>
      <c r="HO64">
        <v>0</v>
      </c>
      <c r="HP64">
        <v>0</v>
      </c>
      <c r="HQ64">
        <v>0</v>
      </c>
      <c r="HR64">
        <v>0</v>
      </c>
      <c r="HS64">
        <v>13434205</v>
      </c>
      <c r="HT64">
        <v>0</v>
      </c>
      <c r="HU64">
        <v>28781</v>
      </c>
      <c r="HV64">
        <v>0</v>
      </c>
      <c r="HW64">
        <v>0</v>
      </c>
      <c r="HX64">
        <v>1</v>
      </c>
      <c r="HY64">
        <v>1</v>
      </c>
      <c r="HZ64">
        <v>1209</v>
      </c>
      <c r="IA64">
        <v>1</v>
      </c>
      <c r="IB64">
        <v>9</v>
      </c>
      <c r="IC64">
        <v>1221</v>
      </c>
      <c r="ID64">
        <v>0</v>
      </c>
      <c r="IE64">
        <v>0</v>
      </c>
      <c r="IF64">
        <v>0</v>
      </c>
      <c r="IG64">
        <v>45.83</v>
      </c>
      <c r="IH64">
        <v>457</v>
      </c>
      <c r="II64">
        <v>0</v>
      </c>
      <c r="IJ64">
        <v>428.66700000000003</v>
      </c>
      <c r="IK64">
        <v>0</v>
      </c>
      <c r="IL64">
        <v>0</v>
      </c>
      <c r="IM64">
        <v>0</v>
      </c>
      <c r="IN64">
        <v>0</v>
      </c>
      <c r="IO64">
        <v>0</v>
      </c>
      <c r="IP64">
        <v>0</v>
      </c>
      <c r="IQ64">
        <v>428.66700000000003</v>
      </c>
      <c r="IR64">
        <v>264007</v>
      </c>
      <c r="IS64">
        <v>0</v>
      </c>
      <c r="IT64">
        <v>0</v>
      </c>
      <c r="IU64">
        <v>0</v>
      </c>
      <c r="IV64">
        <v>0</v>
      </c>
      <c r="IW64">
        <v>6159</v>
      </c>
      <c r="IX64">
        <v>0</v>
      </c>
      <c r="IY64">
        <v>0</v>
      </c>
      <c r="IZ64">
        <v>0</v>
      </c>
      <c r="JA64">
        <v>0</v>
      </c>
    </row>
    <row r="65" spans="1:261" hidden="1" x14ac:dyDescent="0.2">
      <c r="A65">
        <v>28349</v>
      </c>
      <c r="B65">
        <v>57847</v>
      </c>
      <c r="C65">
        <v>9</v>
      </c>
      <c r="D65">
        <v>2021</v>
      </c>
      <c r="E65">
        <v>6159</v>
      </c>
      <c r="F65">
        <v>0</v>
      </c>
      <c r="G65">
        <v>1105.5830000000001</v>
      </c>
      <c r="H65">
        <v>1031.3600000000001</v>
      </c>
      <c r="I65">
        <v>1031.3600000000001</v>
      </c>
      <c r="J65">
        <v>1105.5830000000001</v>
      </c>
      <c r="K65">
        <v>0</v>
      </c>
      <c r="L65">
        <v>6159</v>
      </c>
      <c r="M65">
        <v>0</v>
      </c>
      <c r="N65">
        <v>0</v>
      </c>
      <c r="P65">
        <v>1105.5830000000001</v>
      </c>
      <c r="Q65">
        <v>0</v>
      </c>
      <c r="R65">
        <v>527042</v>
      </c>
      <c r="S65">
        <v>476.71000000000004</v>
      </c>
      <c r="U65">
        <v>0</v>
      </c>
      <c r="V65">
        <v>27.017000000000003</v>
      </c>
      <c r="W65">
        <v>16639</v>
      </c>
      <c r="X65">
        <v>16639</v>
      </c>
      <c r="Z65">
        <v>0</v>
      </c>
      <c r="AC65">
        <v>0</v>
      </c>
      <c r="AD65" t="s">
        <v>318</v>
      </c>
      <c r="AE65">
        <v>0</v>
      </c>
      <c r="AH65">
        <v>0</v>
      </c>
      <c r="AI65">
        <v>0</v>
      </c>
      <c r="AJ65">
        <v>6159</v>
      </c>
      <c r="AK65" t="s">
        <v>787</v>
      </c>
      <c r="AL65" t="s">
        <v>335</v>
      </c>
      <c r="AM65">
        <v>0</v>
      </c>
      <c r="AN65">
        <v>0</v>
      </c>
      <c r="AO65">
        <v>0</v>
      </c>
      <c r="AP65">
        <v>0</v>
      </c>
      <c r="AQ65">
        <v>0</v>
      </c>
      <c r="AT65">
        <v>0</v>
      </c>
      <c r="AU65">
        <v>0</v>
      </c>
      <c r="AV65">
        <v>0</v>
      </c>
      <c r="AW65">
        <v>9992112</v>
      </c>
      <c r="AX65">
        <v>9768879</v>
      </c>
      <c r="AY65">
        <v>0</v>
      </c>
      <c r="AZ65">
        <v>527042</v>
      </c>
      <c r="BA65">
        <v>0</v>
      </c>
      <c r="BE65">
        <v>134</v>
      </c>
      <c r="BF65">
        <v>9261865</v>
      </c>
      <c r="BG65">
        <v>0</v>
      </c>
      <c r="BJ65">
        <v>12</v>
      </c>
      <c r="BK65">
        <v>0</v>
      </c>
      <c r="BL65">
        <v>0</v>
      </c>
      <c r="BM65">
        <v>0</v>
      </c>
      <c r="BN65">
        <v>0</v>
      </c>
      <c r="BO65">
        <v>0</v>
      </c>
      <c r="BP65">
        <v>0</v>
      </c>
      <c r="BQ65">
        <v>611</v>
      </c>
      <c r="BS65">
        <v>0</v>
      </c>
      <c r="BT65">
        <v>0</v>
      </c>
      <c r="BU65">
        <v>0</v>
      </c>
      <c r="BV65">
        <v>0</v>
      </c>
      <c r="BW65">
        <v>0</v>
      </c>
      <c r="BY65">
        <v>0</v>
      </c>
      <c r="CA65">
        <v>0</v>
      </c>
      <c r="CB65">
        <v>0</v>
      </c>
      <c r="CC65">
        <v>0</v>
      </c>
      <c r="CD65">
        <v>0</v>
      </c>
      <c r="CE65">
        <v>0</v>
      </c>
      <c r="CF65">
        <v>0</v>
      </c>
      <c r="CG65">
        <v>0</v>
      </c>
      <c r="CH65">
        <v>224963</v>
      </c>
      <c r="CI65">
        <v>0</v>
      </c>
      <c r="CJ65">
        <v>5</v>
      </c>
      <c r="CK65">
        <v>0</v>
      </c>
      <c r="CL65">
        <v>0</v>
      </c>
      <c r="CN65">
        <v>0</v>
      </c>
      <c r="CO65">
        <v>1</v>
      </c>
      <c r="CP65">
        <v>0</v>
      </c>
      <c r="CQ65">
        <v>0</v>
      </c>
      <c r="CR65">
        <v>1105.5830000000001</v>
      </c>
      <c r="CS65">
        <v>0</v>
      </c>
      <c r="CT65">
        <v>0</v>
      </c>
      <c r="CU65">
        <v>0</v>
      </c>
      <c r="CV65">
        <v>0</v>
      </c>
      <c r="CW65">
        <v>0</v>
      </c>
      <c r="CX65">
        <v>0</v>
      </c>
      <c r="CY65">
        <v>0</v>
      </c>
      <c r="CZ65">
        <v>0</v>
      </c>
      <c r="DB65">
        <v>6335385</v>
      </c>
      <c r="DC65">
        <v>0</v>
      </c>
      <c r="DD65">
        <v>0</v>
      </c>
      <c r="DE65">
        <v>823122</v>
      </c>
      <c r="DF65">
        <v>823122</v>
      </c>
      <c r="DG65">
        <v>133.65</v>
      </c>
      <c r="DH65">
        <v>0</v>
      </c>
      <c r="DI65">
        <v>0</v>
      </c>
      <c r="DK65">
        <v>1401</v>
      </c>
      <c r="DL65">
        <v>0</v>
      </c>
      <c r="DM65">
        <v>385067</v>
      </c>
      <c r="DN65">
        <v>1596</v>
      </c>
      <c r="DO65">
        <v>0</v>
      </c>
      <c r="DP65">
        <v>0</v>
      </c>
      <c r="DQ65">
        <v>0</v>
      </c>
      <c r="DR65">
        <v>0</v>
      </c>
      <c r="DS65">
        <v>0</v>
      </c>
      <c r="DT65">
        <v>0</v>
      </c>
      <c r="DU65">
        <v>0</v>
      </c>
      <c r="DV65">
        <v>0</v>
      </c>
      <c r="DW65">
        <v>0</v>
      </c>
      <c r="DX65">
        <v>0</v>
      </c>
      <c r="DY65">
        <v>0</v>
      </c>
      <c r="DZ65">
        <v>0</v>
      </c>
      <c r="EA65">
        <v>0</v>
      </c>
      <c r="EB65">
        <v>0</v>
      </c>
      <c r="EC65">
        <v>19.467000000000002</v>
      </c>
      <c r="ED65">
        <v>137877</v>
      </c>
      <c r="EE65">
        <v>0</v>
      </c>
      <c r="EF65">
        <v>0</v>
      </c>
      <c r="EG65">
        <v>0</v>
      </c>
      <c r="EH65">
        <v>232242</v>
      </c>
      <c r="EI65">
        <v>0</v>
      </c>
      <c r="EJ65">
        <v>0</v>
      </c>
      <c r="EK65">
        <v>10.468</v>
      </c>
      <c r="EL65">
        <v>0</v>
      </c>
      <c r="EM65">
        <v>0.27500000000000002</v>
      </c>
      <c r="EN65">
        <v>1.0960000000000001</v>
      </c>
      <c r="EO65">
        <v>0</v>
      </c>
      <c r="EP65">
        <v>0</v>
      </c>
      <c r="EQ65">
        <v>11.839</v>
      </c>
      <c r="ER65">
        <v>0</v>
      </c>
      <c r="ES65">
        <v>37.709000000000003</v>
      </c>
      <c r="EV65">
        <v>0</v>
      </c>
      <c r="EW65">
        <v>0</v>
      </c>
      <c r="EX65">
        <v>0</v>
      </c>
      <c r="EZ65">
        <v>8739624</v>
      </c>
      <c r="FA65">
        <v>0</v>
      </c>
      <c r="FB65">
        <v>9264936</v>
      </c>
      <c r="FD65">
        <v>0</v>
      </c>
      <c r="FE65">
        <v>846508</v>
      </c>
      <c r="FF65">
        <v>182747</v>
      </c>
      <c r="FG65">
        <v>5.7111999999999996E-2</v>
      </c>
      <c r="FH65">
        <v>2.4659E-2</v>
      </c>
      <c r="FI65">
        <v>0</v>
      </c>
      <c r="FJ65">
        <v>0</v>
      </c>
      <c r="FK65">
        <v>1503.845</v>
      </c>
      <c r="FL65">
        <v>10519154</v>
      </c>
      <c r="FM65">
        <v>0</v>
      </c>
      <c r="FN65">
        <v>0</v>
      </c>
      <c r="FO65">
        <v>0</v>
      </c>
      <c r="FP65">
        <v>0</v>
      </c>
      <c r="FQ65">
        <v>0</v>
      </c>
      <c r="FR65">
        <v>0</v>
      </c>
      <c r="FS65">
        <v>0</v>
      </c>
      <c r="FT65">
        <v>0</v>
      </c>
      <c r="FU65">
        <v>0</v>
      </c>
      <c r="FV65">
        <v>0</v>
      </c>
      <c r="FW65">
        <v>0</v>
      </c>
      <c r="FX65">
        <v>0</v>
      </c>
      <c r="FY65">
        <v>0</v>
      </c>
      <c r="FZ65">
        <v>0</v>
      </c>
      <c r="GA65">
        <v>0</v>
      </c>
      <c r="GB65">
        <v>518683</v>
      </c>
      <c r="GC65">
        <v>518683</v>
      </c>
      <c r="GD65">
        <v>62.384</v>
      </c>
      <c r="GF65">
        <v>0</v>
      </c>
      <c r="GG65">
        <v>0</v>
      </c>
      <c r="GH65">
        <v>0</v>
      </c>
      <c r="GI65">
        <v>0</v>
      </c>
      <c r="GK65">
        <v>4971</v>
      </c>
      <c r="GL65">
        <v>0</v>
      </c>
      <c r="GM65">
        <v>0</v>
      </c>
      <c r="GN65">
        <v>0</v>
      </c>
      <c r="GR65">
        <v>0</v>
      </c>
      <c r="HB65">
        <v>0</v>
      </c>
      <c r="HC65">
        <v>0</v>
      </c>
      <c r="HD65">
        <v>0</v>
      </c>
      <c r="HE65">
        <v>0</v>
      </c>
      <c r="HF65">
        <v>1091179</v>
      </c>
      <c r="HG65">
        <v>0</v>
      </c>
      <c r="HH65">
        <v>79448</v>
      </c>
      <c r="HI65">
        <v>0</v>
      </c>
      <c r="HJ65">
        <v>10746</v>
      </c>
      <c r="HK65">
        <v>2818</v>
      </c>
      <c r="HL65">
        <v>1983</v>
      </c>
      <c r="HM65">
        <v>0</v>
      </c>
      <c r="HN65">
        <v>0</v>
      </c>
      <c r="HO65">
        <v>0</v>
      </c>
      <c r="HP65">
        <v>0</v>
      </c>
      <c r="HQ65">
        <v>0</v>
      </c>
      <c r="HR65">
        <v>0</v>
      </c>
      <c r="HS65">
        <v>8737894</v>
      </c>
      <c r="HT65">
        <v>0</v>
      </c>
      <c r="HU65">
        <v>224963</v>
      </c>
      <c r="HV65">
        <v>0</v>
      </c>
      <c r="HW65">
        <v>0</v>
      </c>
      <c r="HX65">
        <v>151</v>
      </c>
      <c r="HY65">
        <v>167</v>
      </c>
      <c r="HZ65">
        <v>100</v>
      </c>
      <c r="IA65">
        <v>103</v>
      </c>
      <c r="IB65">
        <v>29</v>
      </c>
      <c r="IC65">
        <v>550</v>
      </c>
      <c r="ID65">
        <v>0</v>
      </c>
      <c r="IE65">
        <v>0</v>
      </c>
      <c r="IF65">
        <v>0</v>
      </c>
      <c r="IG65">
        <v>0</v>
      </c>
      <c r="IH65">
        <v>129</v>
      </c>
      <c r="II65">
        <v>0</v>
      </c>
      <c r="IJ65">
        <v>27.017000000000003</v>
      </c>
      <c r="IK65">
        <v>0</v>
      </c>
      <c r="IL65">
        <v>0</v>
      </c>
      <c r="IM65">
        <v>0</v>
      </c>
      <c r="IN65">
        <v>0</v>
      </c>
      <c r="IO65">
        <v>0</v>
      </c>
      <c r="IP65">
        <v>0</v>
      </c>
      <c r="IQ65">
        <v>27.017000000000003</v>
      </c>
      <c r="IR65">
        <v>16639</v>
      </c>
      <c r="IS65">
        <v>0</v>
      </c>
      <c r="IT65">
        <v>0</v>
      </c>
      <c r="IU65">
        <v>0</v>
      </c>
      <c r="IV65">
        <v>0</v>
      </c>
      <c r="IW65">
        <v>6159</v>
      </c>
      <c r="IX65">
        <v>0</v>
      </c>
      <c r="IY65">
        <v>0</v>
      </c>
      <c r="IZ65">
        <v>0</v>
      </c>
      <c r="JA65">
        <v>0</v>
      </c>
    </row>
    <row r="66" spans="1:261" hidden="1" x14ac:dyDescent="0.2">
      <c r="A66">
        <v>28349</v>
      </c>
      <c r="B66">
        <v>57848</v>
      </c>
      <c r="C66">
        <v>9</v>
      </c>
      <c r="D66">
        <v>2021</v>
      </c>
      <c r="E66">
        <v>6159</v>
      </c>
      <c r="F66">
        <v>0</v>
      </c>
      <c r="G66">
        <v>18400.133000000002</v>
      </c>
      <c r="H66">
        <v>17372.078000000001</v>
      </c>
      <c r="I66">
        <v>17372.078000000001</v>
      </c>
      <c r="J66">
        <v>18400.133000000002</v>
      </c>
      <c r="K66">
        <v>0</v>
      </c>
      <c r="L66">
        <v>6159</v>
      </c>
      <c r="M66">
        <v>0</v>
      </c>
      <c r="N66">
        <v>0</v>
      </c>
      <c r="P66">
        <v>18400.133000000002</v>
      </c>
      <c r="Q66">
        <v>0</v>
      </c>
      <c r="R66">
        <v>8771527</v>
      </c>
      <c r="S66">
        <v>476.71000000000004</v>
      </c>
      <c r="U66">
        <v>0</v>
      </c>
      <c r="V66">
        <v>5814.55</v>
      </c>
      <c r="W66">
        <v>3581059</v>
      </c>
      <c r="X66">
        <v>3581059</v>
      </c>
      <c r="Z66">
        <v>0</v>
      </c>
      <c r="AC66">
        <v>0</v>
      </c>
      <c r="AD66" t="s">
        <v>318</v>
      </c>
      <c r="AE66">
        <v>0</v>
      </c>
      <c r="AH66">
        <v>0</v>
      </c>
      <c r="AI66">
        <v>0</v>
      </c>
      <c r="AJ66">
        <v>6159</v>
      </c>
      <c r="AK66" t="s">
        <v>787</v>
      </c>
      <c r="AL66" t="s">
        <v>503</v>
      </c>
      <c r="AM66">
        <v>0</v>
      </c>
      <c r="AN66">
        <v>0</v>
      </c>
      <c r="AO66">
        <v>0</v>
      </c>
      <c r="AP66">
        <v>0</v>
      </c>
      <c r="AQ66">
        <v>0</v>
      </c>
      <c r="AT66">
        <v>0</v>
      </c>
      <c r="AU66">
        <v>0</v>
      </c>
      <c r="AV66">
        <v>0</v>
      </c>
      <c r="AW66">
        <v>180428977</v>
      </c>
      <c r="AX66">
        <v>175860086</v>
      </c>
      <c r="AY66">
        <v>0</v>
      </c>
      <c r="AZ66">
        <v>8771527</v>
      </c>
      <c r="BA66">
        <v>0</v>
      </c>
      <c r="BE66">
        <v>2401</v>
      </c>
      <c r="BF66">
        <v>166110035</v>
      </c>
      <c r="BG66">
        <v>0</v>
      </c>
      <c r="BJ66">
        <v>12</v>
      </c>
      <c r="BK66">
        <v>0</v>
      </c>
      <c r="BL66">
        <v>0</v>
      </c>
      <c r="BM66">
        <v>0</v>
      </c>
      <c r="BN66">
        <v>0</v>
      </c>
      <c r="BO66">
        <v>0</v>
      </c>
      <c r="BP66">
        <v>0</v>
      </c>
      <c r="BQ66">
        <v>0</v>
      </c>
      <c r="BS66">
        <v>0</v>
      </c>
      <c r="BT66">
        <v>0</v>
      </c>
      <c r="BU66">
        <v>0</v>
      </c>
      <c r="BV66">
        <v>0</v>
      </c>
      <c r="BW66">
        <v>0</v>
      </c>
      <c r="BY66">
        <v>0</v>
      </c>
      <c r="CA66">
        <v>0</v>
      </c>
      <c r="CB66">
        <v>0</v>
      </c>
      <c r="CC66">
        <v>0</v>
      </c>
      <c r="CD66">
        <v>0</v>
      </c>
      <c r="CE66">
        <v>0</v>
      </c>
      <c r="CF66">
        <v>0</v>
      </c>
      <c r="CG66">
        <v>0</v>
      </c>
      <c r="CH66">
        <v>4603061</v>
      </c>
      <c r="CI66">
        <v>0</v>
      </c>
      <c r="CJ66">
        <v>5</v>
      </c>
      <c r="CK66">
        <v>0</v>
      </c>
      <c r="CL66">
        <v>0</v>
      </c>
      <c r="CN66">
        <v>0</v>
      </c>
      <c r="CO66">
        <v>1</v>
      </c>
      <c r="CP66">
        <v>0.249</v>
      </c>
      <c r="CQ66">
        <v>0</v>
      </c>
      <c r="CR66">
        <v>18400.133000000002</v>
      </c>
      <c r="CS66">
        <v>0</v>
      </c>
      <c r="CT66">
        <v>0</v>
      </c>
      <c r="CU66">
        <v>0</v>
      </c>
      <c r="CV66">
        <v>0</v>
      </c>
      <c r="CW66">
        <v>0</v>
      </c>
      <c r="CX66">
        <v>0</v>
      </c>
      <c r="CY66">
        <v>0</v>
      </c>
      <c r="CZ66">
        <v>0</v>
      </c>
      <c r="DB66">
        <v>106601484</v>
      </c>
      <c r="DC66">
        <v>0</v>
      </c>
      <c r="DD66">
        <v>0</v>
      </c>
      <c r="DE66">
        <v>19592803</v>
      </c>
      <c r="DF66">
        <v>19596499</v>
      </c>
      <c r="DG66">
        <v>3181.2750000000001</v>
      </c>
      <c r="DH66">
        <v>0</v>
      </c>
      <c r="DI66">
        <v>3696</v>
      </c>
      <c r="DK66">
        <v>0</v>
      </c>
      <c r="DL66">
        <v>0</v>
      </c>
      <c r="DM66">
        <v>7723449</v>
      </c>
      <c r="DN66">
        <v>31768</v>
      </c>
      <c r="DO66">
        <v>0</v>
      </c>
      <c r="DP66">
        <v>0</v>
      </c>
      <c r="DQ66">
        <v>0</v>
      </c>
      <c r="DR66">
        <v>0</v>
      </c>
      <c r="DS66">
        <v>0</v>
      </c>
      <c r="DT66">
        <v>0</v>
      </c>
      <c r="DU66">
        <v>0</v>
      </c>
      <c r="DV66">
        <v>0</v>
      </c>
      <c r="DW66">
        <v>0</v>
      </c>
      <c r="DX66">
        <v>0</v>
      </c>
      <c r="DY66">
        <v>0</v>
      </c>
      <c r="DZ66">
        <v>0</v>
      </c>
      <c r="EA66">
        <v>3.5000000000000003E-2</v>
      </c>
      <c r="EB66">
        <v>0</v>
      </c>
      <c r="EC66">
        <v>203.15</v>
      </c>
      <c r="ED66">
        <v>1438832</v>
      </c>
      <c r="EE66">
        <v>0</v>
      </c>
      <c r="EF66">
        <v>0</v>
      </c>
      <c r="EG66">
        <v>0</v>
      </c>
      <c r="EH66">
        <v>5926899</v>
      </c>
      <c r="EI66">
        <v>0</v>
      </c>
      <c r="EJ66">
        <v>0</v>
      </c>
      <c r="EK66">
        <v>245.97300000000001</v>
      </c>
      <c r="EL66">
        <v>0</v>
      </c>
      <c r="EM66">
        <v>36.743000000000002</v>
      </c>
      <c r="EN66">
        <v>22.805</v>
      </c>
      <c r="EO66">
        <v>0</v>
      </c>
      <c r="EP66">
        <v>0</v>
      </c>
      <c r="EQ66">
        <v>305.55600000000004</v>
      </c>
      <c r="ER66">
        <v>0</v>
      </c>
      <c r="ES66">
        <v>962.34800000000007</v>
      </c>
      <c r="EV66">
        <v>0</v>
      </c>
      <c r="EW66">
        <v>0</v>
      </c>
      <c r="EX66">
        <v>0</v>
      </c>
      <c r="EZ66">
        <v>157400570</v>
      </c>
      <c r="FA66">
        <v>0</v>
      </c>
      <c r="FB66">
        <v>166137927</v>
      </c>
      <c r="FD66">
        <v>0</v>
      </c>
      <c r="FE66">
        <v>15181986</v>
      </c>
      <c r="FF66">
        <v>3277530</v>
      </c>
      <c r="FG66">
        <v>5.7111999999999996E-2</v>
      </c>
      <c r="FH66">
        <v>2.4659E-2</v>
      </c>
      <c r="FI66">
        <v>0</v>
      </c>
      <c r="FJ66">
        <v>0</v>
      </c>
      <c r="FK66">
        <v>26971.215</v>
      </c>
      <c r="FL66">
        <v>189200504</v>
      </c>
      <c r="FM66">
        <v>0</v>
      </c>
      <c r="FN66">
        <v>0</v>
      </c>
      <c r="FO66">
        <v>22392</v>
      </c>
      <c r="FP66">
        <v>0</v>
      </c>
      <c r="FQ66">
        <v>22392</v>
      </c>
      <c r="FR66">
        <v>22392</v>
      </c>
      <c r="FS66">
        <v>0</v>
      </c>
      <c r="FT66">
        <v>0</v>
      </c>
      <c r="FU66">
        <v>0</v>
      </c>
      <c r="FV66">
        <v>0</v>
      </c>
      <c r="FW66">
        <v>0</v>
      </c>
      <c r="FX66">
        <v>0</v>
      </c>
      <c r="FY66">
        <v>0</v>
      </c>
      <c r="FZ66">
        <v>0</v>
      </c>
      <c r="GA66">
        <v>0</v>
      </c>
      <c r="GB66">
        <v>6007121</v>
      </c>
      <c r="GC66">
        <v>6007121</v>
      </c>
      <c r="GD66">
        <v>722.49900000000002</v>
      </c>
      <c r="GF66">
        <v>0</v>
      </c>
      <c r="GG66">
        <v>0</v>
      </c>
      <c r="GH66">
        <v>0</v>
      </c>
      <c r="GI66">
        <v>0</v>
      </c>
      <c r="GK66">
        <v>4971</v>
      </c>
      <c r="GL66">
        <v>0</v>
      </c>
      <c r="GM66">
        <v>0</v>
      </c>
      <c r="GN66">
        <v>0</v>
      </c>
      <c r="GR66">
        <v>0</v>
      </c>
      <c r="HB66">
        <v>0</v>
      </c>
      <c r="HC66">
        <v>0</v>
      </c>
      <c r="HD66">
        <v>0</v>
      </c>
      <c r="HE66">
        <v>0</v>
      </c>
      <c r="HF66">
        <v>18379659</v>
      </c>
      <c r="HG66">
        <v>157809</v>
      </c>
      <c r="HH66">
        <v>3775338</v>
      </c>
      <c r="HI66">
        <v>0</v>
      </c>
      <c r="HJ66">
        <v>178849</v>
      </c>
      <c r="HK66">
        <v>24080</v>
      </c>
      <c r="HL66">
        <v>15590</v>
      </c>
      <c r="HM66">
        <v>77000</v>
      </c>
      <c r="HN66">
        <v>0</v>
      </c>
      <c r="HO66">
        <v>0</v>
      </c>
      <c r="HP66">
        <v>0</v>
      </c>
      <c r="HQ66">
        <v>0</v>
      </c>
      <c r="HR66">
        <v>0</v>
      </c>
      <c r="HS66">
        <v>157366400</v>
      </c>
      <c r="HT66">
        <v>0</v>
      </c>
      <c r="HU66">
        <v>4603061</v>
      </c>
      <c r="HV66">
        <v>0</v>
      </c>
      <c r="HW66">
        <v>0</v>
      </c>
      <c r="HX66">
        <v>2956</v>
      </c>
      <c r="HY66">
        <v>2771</v>
      </c>
      <c r="HZ66">
        <v>2467</v>
      </c>
      <c r="IA66">
        <v>2357</v>
      </c>
      <c r="IB66">
        <v>2264</v>
      </c>
      <c r="IC66">
        <v>12815</v>
      </c>
      <c r="ID66">
        <v>0</v>
      </c>
      <c r="IE66">
        <v>0</v>
      </c>
      <c r="IF66">
        <v>0</v>
      </c>
      <c r="IG66">
        <v>256.23400000000004</v>
      </c>
      <c r="IH66">
        <v>6130</v>
      </c>
      <c r="II66">
        <v>0</v>
      </c>
      <c r="IJ66">
        <v>5814.55</v>
      </c>
      <c r="IK66">
        <v>0</v>
      </c>
      <c r="IL66">
        <v>0</v>
      </c>
      <c r="IM66">
        <v>0</v>
      </c>
      <c r="IN66">
        <v>0</v>
      </c>
      <c r="IO66">
        <v>0</v>
      </c>
      <c r="IP66">
        <v>0</v>
      </c>
      <c r="IQ66">
        <v>5814.55</v>
      </c>
      <c r="IR66">
        <v>3581059</v>
      </c>
      <c r="IS66">
        <v>0</v>
      </c>
      <c r="IT66">
        <v>0</v>
      </c>
      <c r="IU66">
        <v>0</v>
      </c>
      <c r="IV66">
        <v>0</v>
      </c>
      <c r="IW66">
        <v>6159</v>
      </c>
      <c r="IX66">
        <v>0</v>
      </c>
      <c r="IY66">
        <v>0</v>
      </c>
      <c r="IZ66">
        <v>0</v>
      </c>
      <c r="JA66">
        <v>0</v>
      </c>
    </row>
    <row r="67" spans="1:261" hidden="1" x14ac:dyDescent="0.2">
      <c r="A67">
        <v>28349</v>
      </c>
      <c r="B67">
        <v>57850</v>
      </c>
      <c r="C67">
        <v>9</v>
      </c>
      <c r="D67">
        <v>2021</v>
      </c>
      <c r="E67">
        <v>6159</v>
      </c>
      <c r="F67">
        <v>0</v>
      </c>
      <c r="G67">
        <v>1220.1000000000001</v>
      </c>
      <c r="H67">
        <v>1174.7670000000001</v>
      </c>
      <c r="I67">
        <v>1174.7670000000001</v>
      </c>
      <c r="J67">
        <v>1220.1000000000001</v>
      </c>
      <c r="K67">
        <v>0</v>
      </c>
      <c r="L67">
        <v>6159</v>
      </c>
      <c r="M67">
        <v>0</v>
      </c>
      <c r="N67">
        <v>0</v>
      </c>
      <c r="P67">
        <v>1220.1000000000001</v>
      </c>
      <c r="Q67">
        <v>0</v>
      </c>
      <c r="R67">
        <v>581634</v>
      </c>
      <c r="S67">
        <v>476.71000000000004</v>
      </c>
      <c r="U67">
        <v>0</v>
      </c>
      <c r="V67">
        <v>237.9</v>
      </c>
      <c r="W67">
        <v>146518</v>
      </c>
      <c r="X67">
        <v>146518</v>
      </c>
      <c r="Z67">
        <v>0</v>
      </c>
      <c r="AC67">
        <v>0</v>
      </c>
      <c r="AD67" t="s">
        <v>318</v>
      </c>
      <c r="AE67">
        <v>0</v>
      </c>
      <c r="AH67">
        <v>0</v>
      </c>
      <c r="AI67">
        <v>0</v>
      </c>
      <c r="AJ67">
        <v>6159</v>
      </c>
      <c r="AK67" t="s">
        <v>787</v>
      </c>
      <c r="AL67" t="s">
        <v>392</v>
      </c>
      <c r="AM67">
        <v>0</v>
      </c>
      <c r="AN67">
        <v>0</v>
      </c>
      <c r="AO67">
        <v>0</v>
      </c>
      <c r="AP67">
        <v>0</v>
      </c>
      <c r="AQ67">
        <v>0</v>
      </c>
      <c r="AT67">
        <v>0</v>
      </c>
      <c r="AU67">
        <v>0</v>
      </c>
      <c r="AV67">
        <v>0</v>
      </c>
      <c r="AW67">
        <v>10979012</v>
      </c>
      <c r="AX67">
        <v>10592106</v>
      </c>
      <c r="AY67">
        <v>0</v>
      </c>
      <c r="AZ67">
        <v>581634</v>
      </c>
      <c r="BA67">
        <v>0</v>
      </c>
      <c r="BE67">
        <v>145</v>
      </c>
      <c r="BF67">
        <v>10055039</v>
      </c>
      <c r="BG67">
        <v>0</v>
      </c>
      <c r="BJ67">
        <v>12</v>
      </c>
      <c r="BK67">
        <v>0</v>
      </c>
      <c r="BL67">
        <v>0</v>
      </c>
      <c r="BM67">
        <v>0</v>
      </c>
      <c r="BN67">
        <v>0</v>
      </c>
      <c r="BO67">
        <v>0</v>
      </c>
      <c r="BP67">
        <v>0</v>
      </c>
      <c r="BQ67">
        <v>589</v>
      </c>
      <c r="BS67">
        <v>0</v>
      </c>
      <c r="BT67">
        <v>0</v>
      </c>
      <c r="BU67">
        <v>0</v>
      </c>
      <c r="BV67">
        <v>0</v>
      </c>
      <c r="BW67">
        <v>0</v>
      </c>
      <c r="BY67">
        <v>0</v>
      </c>
      <c r="CA67">
        <v>0</v>
      </c>
      <c r="CB67">
        <v>0</v>
      </c>
      <c r="CC67">
        <v>0</v>
      </c>
      <c r="CD67">
        <v>0</v>
      </c>
      <c r="CE67">
        <v>0</v>
      </c>
      <c r="CF67">
        <v>0</v>
      </c>
      <c r="CG67">
        <v>0</v>
      </c>
      <c r="CH67">
        <v>387739</v>
      </c>
      <c r="CI67">
        <v>0</v>
      </c>
      <c r="CJ67">
        <v>4</v>
      </c>
      <c r="CK67">
        <v>0</v>
      </c>
      <c r="CL67">
        <v>0</v>
      </c>
      <c r="CN67">
        <v>0</v>
      </c>
      <c r="CO67">
        <v>1</v>
      </c>
      <c r="CP67">
        <v>0</v>
      </c>
      <c r="CQ67">
        <v>0</v>
      </c>
      <c r="CR67">
        <v>1220.1000000000001</v>
      </c>
      <c r="CS67">
        <v>0</v>
      </c>
      <c r="CT67">
        <v>0</v>
      </c>
      <c r="CU67">
        <v>0</v>
      </c>
      <c r="CV67">
        <v>0</v>
      </c>
      <c r="CW67">
        <v>0</v>
      </c>
      <c r="CX67">
        <v>0</v>
      </c>
      <c r="CY67">
        <v>0</v>
      </c>
      <c r="CZ67">
        <v>0</v>
      </c>
      <c r="DB67">
        <v>7232042</v>
      </c>
      <c r="DC67">
        <v>0</v>
      </c>
      <c r="DD67">
        <v>0</v>
      </c>
      <c r="DE67">
        <v>871007</v>
      </c>
      <c r="DF67">
        <v>871007</v>
      </c>
      <c r="DG67">
        <v>141.42500000000001</v>
      </c>
      <c r="DH67">
        <v>0</v>
      </c>
      <c r="DI67">
        <v>0</v>
      </c>
      <c r="DK67">
        <v>1048</v>
      </c>
      <c r="DL67">
        <v>0</v>
      </c>
      <c r="DM67">
        <v>161864</v>
      </c>
      <c r="DN67">
        <v>688</v>
      </c>
      <c r="DO67">
        <v>0</v>
      </c>
      <c r="DP67">
        <v>0</v>
      </c>
      <c r="DQ67">
        <v>0</v>
      </c>
      <c r="DR67">
        <v>0</v>
      </c>
      <c r="DS67">
        <v>0</v>
      </c>
      <c r="DT67">
        <v>0</v>
      </c>
      <c r="DU67">
        <v>0</v>
      </c>
      <c r="DV67">
        <v>0</v>
      </c>
      <c r="DW67">
        <v>0</v>
      </c>
      <c r="DX67">
        <v>0</v>
      </c>
      <c r="DY67">
        <v>0</v>
      </c>
      <c r="DZ67">
        <v>0</v>
      </c>
      <c r="EA67">
        <v>0</v>
      </c>
      <c r="EB67">
        <v>0</v>
      </c>
      <c r="EC67">
        <v>20.7</v>
      </c>
      <c r="ED67">
        <v>146610</v>
      </c>
      <c r="EE67">
        <v>0</v>
      </c>
      <c r="EF67">
        <v>0</v>
      </c>
      <c r="EG67">
        <v>0</v>
      </c>
      <c r="EH67">
        <v>12841</v>
      </c>
      <c r="EI67">
        <v>0</v>
      </c>
      <c r="EJ67">
        <v>0</v>
      </c>
      <c r="EK67">
        <v>0</v>
      </c>
      <c r="EL67">
        <v>0</v>
      </c>
      <c r="EM67">
        <v>0</v>
      </c>
      <c r="EN67">
        <v>0.41700000000000004</v>
      </c>
      <c r="EO67">
        <v>0</v>
      </c>
      <c r="EP67">
        <v>0</v>
      </c>
      <c r="EQ67">
        <v>0.41700000000000004</v>
      </c>
      <c r="ER67">
        <v>0</v>
      </c>
      <c r="ES67">
        <v>2.085</v>
      </c>
      <c r="EV67">
        <v>0</v>
      </c>
      <c r="EW67">
        <v>0</v>
      </c>
      <c r="EX67">
        <v>0</v>
      </c>
      <c r="EZ67">
        <v>9474707</v>
      </c>
      <c r="FA67">
        <v>0</v>
      </c>
      <c r="FB67">
        <v>10055508</v>
      </c>
      <c r="FD67">
        <v>0</v>
      </c>
      <c r="FE67">
        <v>919002</v>
      </c>
      <c r="FF67">
        <v>198397</v>
      </c>
      <c r="FG67">
        <v>5.7111999999999996E-2</v>
      </c>
      <c r="FH67">
        <v>2.4659E-2</v>
      </c>
      <c r="FI67">
        <v>0</v>
      </c>
      <c r="FJ67">
        <v>0</v>
      </c>
      <c r="FK67">
        <v>1632.6320000000001</v>
      </c>
      <c r="FL67">
        <v>11560646</v>
      </c>
      <c r="FM67">
        <v>0</v>
      </c>
      <c r="FN67">
        <v>0</v>
      </c>
      <c r="FO67">
        <v>0</v>
      </c>
      <c r="FP67">
        <v>0</v>
      </c>
      <c r="FQ67">
        <v>0</v>
      </c>
      <c r="FR67">
        <v>0</v>
      </c>
      <c r="FS67">
        <v>0</v>
      </c>
      <c r="FT67">
        <v>0</v>
      </c>
      <c r="FU67">
        <v>0</v>
      </c>
      <c r="FV67">
        <v>0</v>
      </c>
      <c r="FW67">
        <v>0</v>
      </c>
      <c r="FX67">
        <v>0</v>
      </c>
      <c r="FY67">
        <v>0</v>
      </c>
      <c r="FZ67">
        <v>14710</v>
      </c>
      <c r="GA67">
        <v>0</v>
      </c>
      <c r="GB67">
        <v>388158</v>
      </c>
      <c r="GC67">
        <v>388158</v>
      </c>
      <c r="GD67">
        <v>44.916000000000004</v>
      </c>
      <c r="GF67">
        <v>0</v>
      </c>
      <c r="GG67">
        <v>0</v>
      </c>
      <c r="GH67">
        <v>0</v>
      </c>
      <c r="GI67">
        <v>0</v>
      </c>
      <c r="GK67">
        <v>0</v>
      </c>
      <c r="GL67">
        <v>0</v>
      </c>
      <c r="GM67">
        <v>0</v>
      </c>
      <c r="GN67">
        <v>0</v>
      </c>
      <c r="GR67">
        <v>0</v>
      </c>
      <c r="HB67">
        <v>0</v>
      </c>
      <c r="HC67">
        <v>0</v>
      </c>
      <c r="HD67">
        <v>0</v>
      </c>
      <c r="HE67">
        <v>0</v>
      </c>
      <c r="HF67">
        <v>1242903</v>
      </c>
      <c r="HG67">
        <v>0</v>
      </c>
      <c r="HH67">
        <v>0</v>
      </c>
      <c r="HI67">
        <v>0</v>
      </c>
      <c r="HJ67">
        <v>11859</v>
      </c>
      <c r="HK67">
        <v>630</v>
      </c>
      <c r="HL67">
        <v>672</v>
      </c>
      <c r="HM67">
        <v>0</v>
      </c>
      <c r="HN67">
        <v>0</v>
      </c>
      <c r="HO67">
        <v>0</v>
      </c>
      <c r="HP67">
        <v>0</v>
      </c>
      <c r="HQ67">
        <v>0</v>
      </c>
      <c r="HR67">
        <v>0</v>
      </c>
      <c r="HS67">
        <v>9473874</v>
      </c>
      <c r="HT67">
        <v>0</v>
      </c>
      <c r="HU67">
        <v>387739</v>
      </c>
      <c r="HV67">
        <v>0</v>
      </c>
      <c r="HW67">
        <v>0</v>
      </c>
      <c r="HX67">
        <v>149</v>
      </c>
      <c r="HY67">
        <v>111</v>
      </c>
      <c r="HZ67">
        <v>99</v>
      </c>
      <c r="IA67">
        <v>121</v>
      </c>
      <c r="IB67">
        <v>91</v>
      </c>
      <c r="IC67">
        <v>571</v>
      </c>
      <c r="ID67">
        <v>0</v>
      </c>
      <c r="IE67">
        <v>0</v>
      </c>
      <c r="IF67">
        <v>0</v>
      </c>
      <c r="IG67">
        <v>0</v>
      </c>
      <c r="IH67">
        <v>0</v>
      </c>
      <c r="II67">
        <v>0</v>
      </c>
      <c r="IJ67">
        <v>237.9</v>
      </c>
      <c r="IK67">
        <v>0</v>
      </c>
      <c r="IL67">
        <v>0</v>
      </c>
      <c r="IM67">
        <v>0</v>
      </c>
      <c r="IN67">
        <v>0</v>
      </c>
      <c r="IO67">
        <v>0</v>
      </c>
      <c r="IP67">
        <v>0</v>
      </c>
      <c r="IQ67">
        <v>237.9</v>
      </c>
      <c r="IR67">
        <v>146518</v>
      </c>
      <c r="IS67">
        <v>0</v>
      </c>
      <c r="IT67">
        <v>0</v>
      </c>
      <c r="IU67">
        <v>0</v>
      </c>
      <c r="IV67">
        <v>0</v>
      </c>
      <c r="IW67">
        <v>6159</v>
      </c>
      <c r="IX67">
        <v>0</v>
      </c>
      <c r="IY67">
        <v>0</v>
      </c>
      <c r="IZ67">
        <v>0</v>
      </c>
      <c r="JA67">
        <v>0</v>
      </c>
    </row>
    <row r="68" spans="1:261" hidden="1" x14ac:dyDescent="0.2">
      <c r="A68">
        <v>28349</v>
      </c>
      <c r="B68">
        <v>57851</v>
      </c>
      <c r="C68">
        <v>9</v>
      </c>
      <c r="D68">
        <v>2021</v>
      </c>
      <c r="E68">
        <v>6159</v>
      </c>
      <c r="F68">
        <v>0</v>
      </c>
      <c r="G68">
        <v>49.818000000000005</v>
      </c>
      <c r="H68">
        <v>45.042999999999999</v>
      </c>
      <c r="I68">
        <v>45.042999999999999</v>
      </c>
      <c r="J68">
        <v>49.818000000000005</v>
      </c>
      <c r="K68">
        <v>0</v>
      </c>
      <c r="L68">
        <v>6159</v>
      </c>
      <c r="M68">
        <v>0</v>
      </c>
      <c r="N68">
        <v>0</v>
      </c>
      <c r="P68">
        <v>49.818000000000005</v>
      </c>
      <c r="Q68">
        <v>0</v>
      </c>
      <c r="R68">
        <v>23749</v>
      </c>
      <c r="S68">
        <v>476.71000000000004</v>
      </c>
      <c r="U68">
        <v>0</v>
      </c>
      <c r="V68">
        <v>5.05</v>
      </c>
      <c r="W68">
        <v>3110</v>
      </c>
      <c r="X68">
        <v>3110</v>
      </c>
      <c r="Z68">
        <v>0</v>
      </c>
      <c r="AC68">
        <v>0</v>
      </c>
      <c r="AD68" t="s">
        <v>318</v>
      </c>
      <c r="AE68">
        <v>0</v>
      </c>
      <c r="AH68">
        <v>0</v>
      </c>
      <c r="AI68">
        <v>0</v>
      </c>
      <c r="AJ68">
        <v>6159</v>
      </c>
      <c r="AK68" t="s">
        <v>787</v>
      </c>
      <c r="AL68" t="s">
        <v>475</v>
      </c>
      <c r="AM68">
        <v>0</v>
      </c>
      <c r="AN68">
        <v>0</v>
      </c>
      <c r="AO68">
        <v>0</v>
      </c>
      <c r="AP68">
        <v>0</v>
      </c>
      <c r="AQ68">
        <v>0</v>
      </c>
      <c r="AT68">
        <v>0</v>
      </c>
      <c r="AU68">
        <v>0</v>
      </c>
      <c r="AV68">
        <v>0</v>
      </c>
      <c r="AW68">
        <v>526656</v>
      </c>
      <c r="AX68">
        <v>527091</v>
      </c>
      <c r="AY68">
        <v>0</v>
      </c>
      <c r="AZ68">
        <v>23749</v>
      </c>
      <c r="BA68">
        <v>0</v>
      </c>
      <c r="BE68">
        <v>7</v>
      </c>
      <c r="BF68">
        <v>495748</v>
      </c>
      <c r="BG68">
        <v>0</v>
      </c>
      <c r="BJ68">
        <v>12</v>
      </c>
      <c r="BK68">
        <v>0</v>
      </c>
      <c r="BL68">
        <v>0</v>
      </c>
      <c r="BM68">
        <v>0</v>
      </c>
      <c r="BN68">
        <v>0</v>
      </c>
      <c r="BO68">
        <v>0</v>
      </c>
      <c r="BP68">
        <v>0</v>
      </c>
      <c r="BQ68">
        <v>763</v>
      </c>
      <c r="BS68">
        <v>0</v>
      </c>
      <c r="BT68">
        <v>0</v>
      </c>
      <c r="BU68">
        <v>0</v>
      </c>
      <c r="BV68">
        <v>0</v>
      </c>
      <c r="BW68">
        <v>0</v>
      </c>
      <c r="BY68">
        <v>0</v>
      </c>
      <c r="CA68">
        <v>0</v>
      </c>
      <c r="CB68">
        <v>0</v>
      </c>
      <c r="CC68">
        <v>0</v>
      </c>
      <c r="CD68">
        <v>0</v>
      </c>
      <c r="CE68">
        <v>0</v>
      </c>
      <c r="CF68">
        <v>0</v>
      </c>
      <c r="CG68">
        <v>0</v>
      </c>
      <c r="CH68">
        <v>0</v>
      </c>
      <c r="CI68">
        <v>0</v>
      </c>
      <c r="CJ68">
        <v>4</v>
      </c>
      <c r="CK68">
        <v>0</v>
      </c>
      <c r="CL68">
        <v>0</v>
      </c>
      <c r="CN68">
        <v>0</v>
      </c>
      <c r="CO68">
        <v>1</v>
      </c>
      <c r="CP68">
        <v>0</v>
      </c>
      <c r="CQ68">
        <v>0</v>
      </c>
      <c r="CR68">
        <v>49.818000000000005</v>
      </c>
      <c r="CS68">
        <v>0</v>
      </c>
      <c r="CT68">
        <v>0</v>
      </c>
      <c r="CU68">
        <v>0</v>
      </c>
      <c r="CV68">
        <v>0</v>
      </c>
      <c r="CW68">
        <v>0</v>
      </c>
      <c r="CX68">
        <v>0</v>
      </c>
      <c r="CY68">
        <v>0</v>
      </c>
      <c r="CZ68">
        <v>0</v>
      </c>
      <c r="DB68">
        <v>271643</v>
      </c>
      <c r="DC68">
        <v>0</v>
      </c>
      <c r="DD68">
        <v>0</v>
      </c>
      <c r="DE68">
        <v>67285</v>
      </c>
      <c r="DF68">
        <v>67285</v>
      </c>
      <c r="DG68">
        <v>10.925000000000001</v>
      </c>
      <c r="DH68">
        <v>0</v>
      </c>
      <c r="DI68">
        <v>0</v>
      </c>
      <c r="DK68">
        <v>3831</v>
      </c>
      <c r="DL68">
        <v>0</v>
      </c>
      <c r="DM68">
        <v>104501</v>
      </c>
      <c r="DN68">
        <v>428</v>
      </c>
      <c r="DO68">
        <v>0</v>
      </c>
      <c r="DP68">
        <v>0</v>
      </c>
      <c r="DQ68">
        <v>0</v>
      </c>
      <c r="DR68">
        <v>0</v>
      </c>
      <c r="DS68">
        <v>0</v>
      </c>
      <c r="DT68">
        <v>0</v>
      </c>
      <c r="DU68">
        <v>0</v>
      </c>
      <c r="DV68">
        <v>0</v>
      </c>
      <c r="DW68">
        <v>0</v>
      </c>
      <c r="DX68">
        <v>0</v>
      </c>
      <c r="DY68">
        <v>0</v>
      </c>
      <c r="DZ68">
        <v>0</v>
      </c>
      <c r="EA68">
        <v>0</v>
      </c>
      <c r="EB68">
        <v>0</v>
      </c>
      <c r="EC68">
        <v>1.1320000000000001</v>
      </c>
      <c r="ED68">
        <v>8018</v>
      </c>
      <c r="EE68">
        <v>0</v>
      </c>
      <c r="EF68">
        <v>0</v>
      </c>
      <c r="EG68">
        <v>0</v>
      </c>
      <c r="EH68">
        <v>91144</v>
      </c>
      <c r="EI68">
        <v>0</v>
      </c>
      <c r="EJ68">
        <v>0</v>
      </c>
      <c r="EK68">
        <v>4.5380000000000003</v>
      </c>
      <c r="EL68">
        <v>0</v>
      </c>
      <c r="EM68">
        <v>0</v>
      </c>
      <c r="EN68">
        <v>0.23700000000000002</v>
      </c>
      <c r="EO68">
        <v>0</v>
      </c>
      <c r="EP68">
        <v>0</v>
      </c>
      <c r="EQ68">
        <v>4.7750000000000004</v>
      </c>
      <c r="ER68">
        <v>0</v>
      </c>
      <c r="ES68">
        <v>14.799000000000001</v>
      </c>
      <c r="EV68">
        <v>0</v>
      </c>
      <c r="EW68">
        <v>0</v>
      </c>
      <c r="EX68">
        <v>0</v>
      </c>
      <c r="EZ68">
        <v>471999</v>
      </c>
      <c r="FA68">
        <v>0</v>
      </c>
      <c r="FB68">
        <v>495313</v>
      </c>
      <c r="FD68">
        <v>0</v>
      </c>
      <c r="FE68">
        <v>45310</v>
      </c>
      <c r="FF68">
        <v>9782</v>
      </c>
      <c r="FG68">
        <v>5.7111999999999996E-2</v>
      </c>
      <c r="FH68">
        <v>2.4659E-2</v>
      </c>
      <c r="FI68">
        <v>0</v>
      </c>
      <c r="FJ68">
        <v>0</v>
      </c>
      <c r="FK68">
        <v>80.494</v>
      </c>
      <c r="FL68">
        <v>550405</v>
      </c>
      <c r="FM68">
        <v>0</v>
      </c>
      <c r="FN68">
        <v>0</v>
      </c>
      <c r="FO68">
        <v>0</v>
      </c>
      <c r="FP68">
        <v>0</v>
      </c>
      <c r="FQ68">
        <v>0</v>
      </c>
      <c r="FR68">
        <v>0</v>
      </c>
      <c r="FS68">
        <v>0</v>
      </c>
      <c r="FT68">
        <v>0</v>
      </c>
      <c r="FU68">
        <v>0</v>
      </c>
      <c r="FV68">
        <v>0</v>
      </c>
      <c r="FW68">
        <v>0</v>
      </c>
      <c r="FX68">
        <v>0</v>
      </c>
      <c r="FY68">
        <v>0</v>
      </c>
      <c r="FZ68">
        <v>0</v>
      </c>
      <c r="GA68">
        <v>0</v>
      </c>
      <c r="GB68">
        <v>0</v>
      </c>
      <c r="GC68">
        <v>0</v>
      </c>
      <c r="GD68">
        <v>0</v>
      </c>
      <c r="GF68">
        <v>0</v>
      </c>
      <c r="GG68">
        <v>0</v>
      </c>
      <c r="GH68">
        <v>0</v>
      </c>
      <c r="GI68">
        <v>0</v>
      </c>
      <c r="GK68">
        <v>0</v>
      </c>
      <c r="GL68">
        <v>0</v>
      </c>
      <c r="GM68">
        <v>0</v>
      </c>
      <c r="GN68">
        <v>0</v>
      </c>
      <c r="GR68">
        <v>0</v>
      </c>
      <c r="HB68">
        <v>0</v>
      </c>
      <c r="HC68">
        <v>0</v>
      </c>
      <c r="HD68">
        <v>0</v>
      </c>
      <c r="HE68">
        <v>0</v>
      </c>
      <c r="HF68">
        <v>47655</v>
      </c>
      <c r="HG68">
        <v>642</v>
      </c>
      <c r="HH68">
        <v>0</v>
      </c>
      <c r="HI68">
        <v>0</v>
      </c>
      <c r="HJ68">
        <v>484</v>
      </c>
      <c r="HK68">
        <v>0</v>
      </c>
      <c r="HL68">
        <v>0</v>
      </c>
      <c r="HM68">
        <v>0</v>
      </c>
      <c r="HN68">
        <v>0</v>
      </c>
      <c r="HO68">
        <v>0</v>
      </c>
      <c r="HP68">
        <v>0</v>
      </c>
      <c r="HQ68">
        <v>0</v>
      </c>
      <c r="HR68">
        <v>0</v>
      </c>
      <c r="HS68">
        <v>471564</v>
      </c>
      <c r="HT68">
        <v>0</v>
      </c>
      <c r="HU68">
        <v>0</v>
      </c>
      <c r="HV68">
        <v>0</v>
      </c>
      <c r="HW68">
        <v>0</v>
      </c>
      <c r="HX68">
        <v>6</v>
      </c>
      <c r="HY68">
        <v>6</v>
      </c>
      <c r="HZ68">
        <v>2</v>
      </c>
      <c r="IA68">
        <v>4</v>
      </c>
      <c r="IB68">
        <v>24</v>
      </c>
      <c r="IC68">
        <v>42</v>
      </c>
      <c r="ID68">
        <v>0</v>
      </c>
      <c r="IE68">
        <v>0</v>
      </c>
      <c r="IF68">
        <v>0</v>
      </c>
      <c r="IG68">
        <v>1.042</v>
      </c>
      <c r="IH68">
        <v>0</v>
      </c>
      <c r="II68">
        <v>0</v>
      </c>
      <c r="IJ68">
        <v>5.05</v>
      </c>
      <c r="IK68">
        <v>0</v>
      </c>
      <c r="IL68">
        <v>0</v>
      </c>
      <c r="IM68">
        <v>0</v>
      </c>
      <c r="IN68">
        <v>0</v>
      </c>
      <c r="IO68">
        <v>0</v>
      </c>
      <c r="IP68">
        <v>0</v>
      </c>
      <c r="IQ68">
        <v>5.05</v>
      </c>
      <c r="IR68">
        <v>3110</v>
      </c>
      <c r="IS68">
        <v>0</v>
      </c>
      <c r="IT68">
        <v>0</v>
      </c>
      <c r="IU68">
        <v>0</v>
      </c>
      <c r="IV68">
        <v>0</v>
      </c>
      <c r="IW68">
        <v>6159</v>
      </c>
      <c r="IX68">
        <v>0</v>
      </c>
      <c r="IY68">
        <v>0</v>
      </c>
      <c r="IZ68">
        <v>0</v>
      </c>
      <c r="JA68">
        <v>0</v>
      </c>
    </row>
    <row r="69" spans="1:261" hidden="1" x14ac:dyDescent="0.2">
      <c r="A69">
        <v>28349</v>
      </c>
      <c r="B69">
        <v>61802</v>
      </c>
      <c r="C69">
        <v>9</v>
      </c>
      <c r="D69">
        <v>2021</v>
      </c>
      <c r="E69">
        <v>6159</v>
      </c>
      <c r="F69">
        <v>0</v>
      </c>
      <c r="G69">
        <v>549.60500000000002</v>
      </c>
      <c r="H69">
        <v>534.24</v>
      </c>
      <c r="I69">
        <v>534.24</v>
      </c>
      <c r="J69">
        <v>549.60500000000002</v>
      </c>
      <c r="K69">
        <v>0</v>
      </c>
      <c r="L69">
        <v>6159</v>
      </c>
      <c r="M69">
        <v>0</v>
      </c>
      <c r="N69">
        <v>0</v>
      </c>
      <c r="P69">
        <v>549.60500000000002</v>
      </c>
      <c r="Q69">
        <v>0</v>
      </c>
      <c r="R69">
        <v>262002</v>
      </c>
      <c r="S69">
        <v>476.71000000000004</v>
      </c>
      <c r="U69">
        <v>0</v>
      </c>
      <c r="V69">
        <v>193.09</v>
      </c>
      <c r="W69">
        <v>118920</v>
      </c>
      <c r="X69">
        <v>118920</v>
      </c>
      <c r="Z69">
        <v>0</v>
      </c>
      <c r="AC69">
        <v>0</v>
      </c>
      <c r="AD69" t="s">
        <v>318</v>
      </c>
      <c r="AE69">
        <v>0</v>
      </c>
      <c r="AH69">
        <v>0</v>
      </c>
      <c r="AI69">
        <v>0</v>
      </c>
      <c r="AJ69">
        <v>6159</v>
      </c>
      <c r="AK69" t="s">
        <v>787</v>
      </c>
      <c r="AL69" t="s">
        <v>337</v>
      </c>
      <c r="AM69">
        <v>0</v>
      </c>
      <c r="AN69">
        <v>0</v>
      </c>
      <c r="AO69">
        <v>0</v>
      </c>
      <c r="AP69">
        <v>0</v>
      </c>
      <c r="AQ69">
        <v>0</v>
      </c>
      <c r="AT69">
        <v>0</v>
      </c>
      <c r="AU69">
        <v>0</v>
      </c>
      <c r="AV69">
        <v>0</v>
      </c>
      <c r="AW69">
        <v>5774620</v>
      </c>
      <c r="AX69">
        <v>5668579</v>
      </c>
      <c r="AY69">
        <v>0</v>
      </c>
      <c r="AZ69">
        <v>262002</v>
      </c>
      <c r="BA69">
        <v>16</v>
      </c>
      <c r="BE69">
        <v>77</v>
      </c>
      <c r="BF69">
        <v>5286135</v>
      </c>
      <c r="BG69">
        <v>0</v>
      </c>
      <c r="BJ69">
        <v>12</v>
      </c>
      <c r="BK69">
        <v>0</v>
      </c>
      <c r="BL69">
        <v>0</v>
      </c>
      <c r="BM69">
        <v>0</v>
      </c>
      <c r="BN69">
        <v>0</v>
      </c>
      <c r="BO69">
        <v>0</v>
      </c>
      <c r="BP69">
        <v>0</v>
      </c>
      <c r="BQ69">
        <v>688</v>
      </c>
      <c r="BS69">
        <v>0</v>
      </c>
      <c r="BT69">
        <v>0</v>
      </c>
      <c r="BU69">
        <v>0</v>
      </c>
      <c r="BV69">
        <v>0</v>
      </c>
      <c r="BW69">
        <v>0</v>
      </c>
      <c r="BY69">
        <v>0</v>
      </c>
      <c r="CA69">
        <v>0</v>
      </c>
      <c r="CB69">
        <v>0</v>
      </c>
      <c r="CC69">
        <v>0</v>
      </c>
      <c r="CD69">
        <v>0</v>
      </c>
      <c r="CE69">
        <v>0</v>
      </c>
      <c r="CF69">
        <v>0</v>
      </c>
      <c r="CG69">
        <v>0</v>
      </c>
      <c r="CH69">
        <v>107719</v>
      </c>
      <c r="CI69">
        <v>0</v>
      </c>
      <c r="CJ69">
        <v>4</v>
      </c>
      <c r="CK69">
        <v>0</v>
      </c>
      <c r="CL69">
        <v>0</v>
      </c>
      <c r="CN69">
        <v>0</v>
      </c>
      <c r="CO69">
        <v>1</v>
      </c>
      <c r="CP69">
        <v>0</v>
      </c>
      <c r="CQ69">
        <v>1.333</v>
      </c>
      <c r="CR69">
        <v>549.60500000000002</v>
      </c>
      <c r="CS69">
        <v>0</v>
      </c>
      <c r="CT69">
        <v>0</v>
      </c>
      <c r="CU69">
        <v>0</v>
      </c>
      <c r="CV69">
        <v>0</v>
      </c>
      <c r="CW69">
        <v>0</v>
      </c>
      <c r="CX69">
        <v>0</v>
      </c>
      <c r="CY69">
        <v>0</v>
      </c>
      <c r="CZ69">
        <v>0</v>
      </c>
      <c r="DB69">
        <v>3270623</v>
      </c>
      <c r="DC69">
        <v>0</v>
      </c>
      <c r="DD69">
        <v>0</v>
      </c>
      <c r="DE69">
        <v>815039</v>
      </c>
      <c r="DF69">
        <v>815039</v>
      </c>
      <c r="DG69">
        <v>132.33799999999999</v>
      </c>
      <c r="DH69">
        <v>0</v>
      </c>
      <c r="DI69">
        <v>0</v>
      </c>
      <c r="DK69">
        <v>2626</v>
      </c>
      <c r="DL69">
        <v>0</v>
      </c>
      <c r="DM69">
        <v>389288</v>
      </c>
      <c r="DN69">
        <v>1601</v>
      </c>
      <c r="DO69">
        <v>0</v>
      </c>
      <c r="DP69">
        <v>0</v>
      </c>
      <c r="DQ69">
        <v>0</v>
      </c>
      <c r="DR69">
        <v>0</v>
      </c>
      <c r="DS69">
        <v>0</v>
      </c>
      <c r="DT69">
        <v>0</v>
      </c>
      <c r="DU69">
        <v>0</v>
      </c>
      <c r="DV69">
        <v>0</v>
      </c>
      <c r="DW69">
        <v>0</v>
      </c>
      <c r="DX69">
        <v>0</v>
      </c>
      <c r="DY69">
        <v>0</v>
      </c>
      <c r="DZ69">
        <v>0</v>
      </c>
      <c r="EA69">
        <v>0</v>
      </c>
      <c r="EB69">
        <v>0</v>
      </c>
      <c r="EC69">
        <v>10.18</v>
      </c>
      <c r="ED69">
        <v>72101</v>
      </c>
      <c r="EE69">
        <v>0</v>
      </c>
      <c r="EF69">
        <v>0</v>
      </c>
      <c r="EG69">
        <v>0</v>
      </c>
      <c r="EH69">
        <v>299139</v>
      </c>
      <c r="EI69">
        <v>0</v>
      </c>
      <c r="EJ69">
        <v>0</v>
      </c>
      <c r="EK69">
        <v>13.975000000000001</v>
      </c>
      <c r="EL69">
        <v>0</v>
      </c>
      <c r="EM69">
        <v>0.152</v>
      </c>
      <c r="EN69">
        <v>1.238</v>
      </c>
      <c r="EO69">
        <v>0</v>
      </c>
      <c r="EP69">
        <v>0</v>
      </c>
      <c r="EQ69">
        <v>15.365</v>
      </c>
      <c r="ER69">
        <v>0</v>
      </c>
      <c r="ES69">
        <v>48.571000000000005</v>
      </c>
      <c r="EV69">
        <v>0</v>
      </c>
      <c r="EW69">
        <v>0</v>
      </c>
      <c r="EX69">
        <v>0</v>
      </c>
      <c r="EZ69">
        <v>5081141</v>
      </c>
      <c r="FA69">
        <v>0</v>
      </c>
      <c r="FB69">
        <v>5341465</v>
      </c>
      <c r="FD69">
        <v>0</v>
      </c>
      <c r="FE69">
        <v>483137</v>
      </c>
      <c r="FF69">
        <v>104301</v>
      </c>
      <c r="FG69">
        <v>5.7111999999999996E-2</v>
      </c>
      <c r="FH69">
        <v>2.4659E-2</v>
      </c>
      <c r="FI69">
        <v>0</v>
      </c>
      <c r="FJ69">
        <v>0</v>
      </c>
      <c r="FK69">
        <v>858.30700000000002</v>
      </c>
      <c r="FL69">
        <v>6036622</v>
      </c>
      <c r="FM69">
        <v>0</v>
      </c>
      <c r="FN69">
        <v>0</v>
      </c>
      <c r="FO69">
        <v>57008</v>
      </c>
      <c r="FP69">
        <v>0</v>
      </c>
      <c r="FQ69">
        <v>57008</v>
      </c>
      <c r="FR69">
        <v>57008</v>
      </c>
      <c r="FS69">
        <v>0</v>
      </c>
      <c r="FT69">
        <v>0</v>
      </c>
      <c r="FU69">
        <v>0</v>
      </c>
      <c r="FV69">
        <v>0</v>
      </c>
      <c r="FW69">
        <v>0</v>
      </c>
      <c r="FX69">
        <v>0</v>
      </c>
      <c r="FY69">
        <v>0</v>
      </c>
      <c r="FZ69">
        <v>0</v>
      </c>
      <c r="GA69">
        <v>0</v>
      </c>
      <c r="GB69">
        <v>0</v>
      </c>
      <c r="GC69">
        <v>0</v>
      </c>
      <c r="GD69">
        <v>0</v>
      </c>
      <c r="GF69">
        <v>0</v>
      </c>
      <c r="GG69">
        <v>0</v>
      </c>
      <c r="GH69">
        <v>0</v>
      </c>
      <c r="GI69">
        <v>0</v>
      </c>
      <c r="GK69">
        <v>5284</v>
      </c>
      <c r="GL69">
        <v>23597</v>
      </c>
      <c r="GM69">
        <v>0</v>
      </c>
      <c r="GN69">
        <v>63454</v>
      </c>
      <c r="GR69">
        <v>0</v>
      </c>
      <c r="HB69">
        <v>0</v>
      </c>
      <c r="HC69">
        <v>0</v>
      </c>
      <c r="HD69">
        <v>0</v>
      </c>
      <c r="HE69">
        <v>0</v>
      </c>
      <c r="HF69">
        <v>565226</v>
      </c>
      <c r="HG69">
        <v>0</v>
      </c>
      <c r="HH69">
        <v>120096</v>
      </c>
      <c r="HI69">
        <v>0</v>
      </c>
      <c r="HJ69">
        <v>5342</v>
      </c>
      <c r="HK69">
        <v>0</v>
      </c>
      <c r="HL69">
        <v>0</v>
      </c>
      <c r="HM69">
        <v>0</v>
      </c>
      <c r="HN69">
        <v>0</v>
      </c>
      <c r="HO69">
        <v>0</v>
      </c>
      <c r="HP69">
        <v>0</v>
      </c>
      <c r="HQ69">
        <v>0</v>
      </c>
      <c r="HR69">
        <v>0</v>
      </c>
      <c r="HS69">
        <v>5079463</v>
      </c>
      <c r="HT69">
        <v>0</v>
      </c>
      <c r="HU69">
        <v>107719</v>
      </c>
      <c r="HV69">
        <v>0</v>
      </c>
      <c r="HW69">
        <v>0</v>
      </c>
      <c r="HX69">
        <v>268</v>
      </c>
      <c r="HY69">
        <v>78</v>
      </c>
      <c r="HZ69">
        <v>53</v>
      </c>
      <c r="IA69">
        <v>79</v>
      </c>
      <c r="IB69">
        <v>71</v>
      </c>
      <c r="IC69">
        <v>549</v>
      </c>
      <c r="ID69">
        <v>0</v>
      </c>
      <c r="IE69">
        <v>0</v>
      </c>
      <c r="IF69">
        <v>0</v>
      </c>
      <c r="IG69">
        <v>0</v>
      </c>
      <c r="IH69">
        <v>195</v>
      </c>
      <c r="II69">
        <v>0</v>
      </c>
      <c r="IJ69">
        <v>193.09</v>
      </c>
      <c r="IK69">
        <v>0</v>
      </c>
      <c r="IL69">
        <v>0</v>
      </c>
      <c r="IM69">
        <v>0</v>
      </c>
      <c r="IN69">
        <v>0</v>
      </c>
      <c r="IO69">
        <v>0</v>
      </c>
      <c r="IP69">
        <v>0</v>
      </c>
      <c r="IQ69">
        <v>193.09</v>
      </c>
      <c r="IR69">
        <v>118920</v>
      </c>
      <c r="IS69">
        <v>0</v>
      </c>
      <c r="IT69">
        <v>0</v>
      </c>
      <c r="IU69">
        <v>0</v>
      </c>
      <c r="IV69">
        <v>0</v>
      </c>
      <c r="IW69">
        <v>6159</v>
      </c>
      <c r="IX69">
        <v>0</v>
      </c>
      <c r="IY69">
        <v>0</v>
      </c>
      <c r="IZ69">
        <v>0</v>
      </c>
      <c r="JA69">
        <v>0</v>
      </c>
    </row>
    <row r="70" spans="1:261" hidden="1" x14ac:dyDescent="0.2">
      <c r="A70">
        <v>28349</v>
      </c>
      <c r="B70">
        <v>61804</v>
      </c>
      <c r="C70">
        <v>9</v>
      </c>
      <c r="D70">
        <v>2021</v>
      </c>
      <c r="E70">
        <v>6159</v>
      </c>
      <c r="F70">
        <v>0</v>
      </c>
      <c r="G70">
        <v>1222.1200000000001</v>
      </c>
      <c r="H70">
        <v>1168.9829999999999</v>
      </c>
      <c r="I70">
        <v>1168.9829999999999</v>
      </c>
      <c r="J70">
        <v>1222.1200000000001</v>
      </c>
      <c r="K70">
        <v>0</v>
      </c>
      <c r="L70">
        <v>6159</v>
      </c>
      <c r="M70">
        <v>0</v>
      </c>
      <c r="N70">
        <v>0</v>
      </c>
      <c r="P70">
        <v>1222.1200000000001</v>
      </c>
      <c r="Q70">
        <v>0</v>
      </c>
      <c r="R70">
        <v>582597</v>
      </c>
      <c r="S70">
        <v>476.71000000000004</v>
      </c>
      <c r="U70">
        <v>0</v>
      </c>
      <c r="V70">
        <v>58.160000000000004</v>
      </c>
      <c r="W70">
        <v>35820</v>
      </c>
      <c r="X70">
        <v>35820</v>
      </c>
      <c r="Z70">
        <v>0</v>
      </c>
      <c r="AC70">
        <v>0</v>
      </c>
      <c r="AD70" t="s">
        <v>318</v>
      </c>
      <c r="AE70">
        <v>0</v>
      </c>
      <c r="AH70">
        <v>0</v>
      </c>
      <c r="AI70">
        <v>0</v>
      </c>
      <c r="AJ70">
        <v>6159</v>
      </c>
      <c r="AK70" t="s">
        <v>787</v>
      </c>
      <c r="AL70" t="s">
        <v>338</v>
      </c>
      <c r="AM70">
        <v>0</v>
      </c>
      <c r="AN70">
        <v>0</v>
      </c>
      <c r="AO70">
        <v>0</v>
      </c>
      <c r="AP70">
        <v>0</v>
      </c>
      <c r="AQ70">
        <v>0</v>
      </c>
      <c r="AT70">
        <v>0</v>
      </c>
      <c r="AU70">
        <v>0</v>
      </c>
      <c r="AV70">
        <v>0</v>
      </c>
      <c r="AW70">
        <v>10329816</v>
      </c>
      <c r="AX70">
        <v>9954448</v>
      </c>
      <c r="AY70">
        <v>0</v>
      </c>
      <c r="AZ70">
        <v>582597</v>
      </c>
      <c r="BA70">
        <v>0</v>
      </c>
      <c r="BE70">
        <v>137</v>
      </c>
      <c r="BF70">
        <v>9477529</v>
      </c>
      <c r="BG70">
        <v>0</v>
      </c>
      <c r="BJ70">
        <v>12</v>
      </c>
      <c r="BK70">
        <v>0</v>
      </c>
      <c r="BL70">
        <v>0</v>
      </c>
      <c r="BM70">
        <v>0</v>
      </c>
      <c r="BN70">
        <v>0</v>
      </c>
      <c r="BO70">
        <v>0</v>
      </c>
      <c r="BP70">
        <v>0</v>
      </c>
      <c r="BQ70">
        <v>590</v>
      </c>
      <c r="BS70">
        <v>0</v>
      </c>
      <c r="BT70">
        <v>0</v>
      </c>
      <c r="BU70">
        <v>0</v>
      </c>
      <c r="BV70">
        <v>0</v>
      </c>
      <c r="BW70">
        <v>0</v>
      </c>
      <c r="BY70">
        <v>0</v>
      </c>
      <c r="CA70">
        <v>0</v>
      </c>
      <c r="CB70">
        <v>0</v>
      </c>
      <c r="CC70">
        <v>0</v>
      </c>
      <c r="CD70">
        <v>0</v>
      </c>
      <c r="CE70">
        <v>0</v>
      </c>
      <c r="CF70">
        <v>0</v>
      </c>
      <c r="CG70">
        <v>0</v>
      </c>
      <c r="CH70">
        <v>377644</v>
      </c>
      <c r="CI70">
        <v>0</v>
      </c>
      <c r="CJ70">
        <v>5</v>
      </c>
      <c r="CK70">
        <v>0</v>
      </c>
      <c r="CL70">
        <v>0</v>
      </c>
      <c r="CN70">
        <v>0</v>
      </c>
      <c r="CO70">
        <v>1</v>
      </c>
      <c r="CP70">
        <v>0</v>
      </c>
      <c r="CQ70">
        <v>0</v>
      </c>
      <c r="CR70">
        <v>1222.1200000000001</v>
      </c>
      <c r="CS70">
        <v>0</v>
      </c>
      <c r="CT70">
        <v>0</v>
      </c>
      <c r="CU70">
        <v>0</v>
      </c>
      <c r="CV70">
        <v>0</v>
      </c>
      <c r="CW70">
        <v>0</v>
      </c>
      <c r="CX70">
        <v>0</v>
      </c>
      <c r="CY70">
        <v>0</v>
      </c>
      <c r="CZ70">
        <v>0</v>
      </c>
      <c r="DB70">
        <v>7181071</v>
      </c>
      <c r="DC70">
        <v>0</v>
      </c>
      <c r="DD70">
        <v>0</v>
      </c>
      <c r="DE70">
        <v>68824</v>
      </c>
      <c r="DF70">
        <v>68824</v>
      </c>
      <c r="DG70">
        <v>11.175000000000001</v>
      </c>
      <c r="DH70">
        <v>0</v>
      </c>
      <c r="DI70">
        <v>0</v>
      </c>
      <c r="DK70">
        <v>1062</v>
      </c>
      <c r="DL70">
        <v>0</v>
      </c>
      <c r="DM70">
        <v>512225</v>
      </c>
      <c r="DN70">
        <v>2139</v>
      </c>
      <c r="DO70">
        <v>0</v>
      </c>
      <c r="DP70">
        <v>0</v>
      </c>
      <c r="DQ70">
        <v>0</v>
      </c>
      <c r="DR70">
        <v>0</v>
      </c>
      <c r="DS70">
        <v>0</v>
      </c>
      <c r="DT70">
        <v>0</v>
      </c>
      <c r="DU70">
        <v>0</v>
      </c>
      <c r="DV70">
        <v>0</v>
      </c>
      <c r="DW70">
        <v>0</v>
      </c>
      <c r="DX70">
        <v>0</v>
      </c>
      <c r="DY70">
        <v>0</v>
      </c>
      <c r="DZ70">
        <v>0</v>
      </c>
      <c r="EA70">
        <v>0</v>
      </c>
      <c r="EB70">
        <v>0</v>
      </c>
      <c r="EC70">
        <v>37.450000000000003</v>
      </c>
      <c r="ED70">
        <v>265244</v>
      </c>
      <c r="EE70">
        <v>0</v>
      </c>
      <c r="EF70">
        <v>0</v>
      </c>
      <c r="EG70">
        <v>0</v>
      </c>
      <c r="EH70">
        <v>230671</v>
      </c>
      <c r="EI70">
        <v>0</v>
      </c>
      <c r="EJ70">
        <v>0</v>
      </c>
      <c r="EK70">
        <v>5.8360000000000003</v>
      </c>
      <c r="EL70">
        <v>0</v>
      </c>
      <c r="EM70">
        <v>2.677</v>
      </c>
      <c r="EN70">
        <v>2.383</v>
      </c>
      <c r="EO70">
        <v>0</v>
      </c>
      <c r="EP70">
        <v>0</v>
      </c>
      <c r="EQ70">
        <v>10.896000000000001</v>
      </c>
      <c r="ER70">
        <v>0</v>
      </c>
      <c r="ES70">
        <v>37.454000000000001</v>
      </c>
      <c r="EV70">
        <v>0</v>
      </c>
      <c r="EW70">
        <v>0</v>
      </c>
      <c r="EX70">
        <v>0</v>
      </c>
      <c r="EZ70">
        <v>8901227</v>
      </c>
      <c r="FA70">
        <v>0</v>
      </c>
      <c r="FB70">
        <v>9481548</v>
      </c>
      <c r="FD70">
        <v>0</v>
      </c>
      <c r="FE70">
        <v>866219</v>
      </c>
      <c r="FF70">
        <v>187002</v>
      </c>
      <c r="FG70">
        <v>5.7111999999999996E-2</v>
      </c>
      <c r="FH70">
        <v>2.4659E-2</v>
      </c>
      <c r="FI70">
        <v>0</v>
      </c>
      <c r="FJ70">
        <v>0</v>
      </c>
      <c r="FK70">
        <v>1538.8620000000001</v>
      </c>
      <c r="FL70">
        <v>10912413</v>
      </c>
      <c r="FM70">
        <v>0</v>
      </c>
      <c r="FN70">
        <v>0</v>
      </c>
      <c r="FO70">
        <v>0</v>
      </c>
      <c r="FP70">
        <v>0</v>
      </c>
      <c r="FQ70">
        <v>0</v>
      </c>
      <c r="FR70">
        <v>0</v>
      </c>
      <c r="FS70">
        <v>0</v>
      </c>
      <c r="FT70">
        <v>0</v>
      </c>
      <c r="FU70">
        <v>0</v>
      </c>
      <c r="FV70">
        <v>0</v>
      </c>
      <c r="FW70">
        <v>0</v>
      </c>
      <c r="FX70">
        <v>0</v>
      </c>
      <c r="FY70">
        <v>0</v>
      </c>
      <c r="FZ70">
        <v>22536</v>
      </c>
      <c r="GA70">
        <v>0</v>
      </c>
      <c r="GB70">
        <v>373744</v>
      </c>
      <c r="GC70">
        <v>373744</v>
      </c>
      <c r="GD70">
        <v>42.241</v>
      </c>
      <c r="GF70">
        <v>0</v>
      </c>
      <c r="GG70">
        <v>0</v>
      </c>
      <c r="GH70">
        <v>0</v>
      </c>
      <c r="GI70">
        <v>0</v>
      </c>
      <c r="GK70">
        <v>4971</v>
      </c>
      <c r="GL70">
        <v>0</v>
      </c>
      <c r="GM70">
        <v>0</v>
      </c>
      <c r="GN70">
        <v>0</v>
      </c>
      <c r="GR70">
        <v>0</v>
      </c>
      <c r="HB70">
        <v>0</v>
      </c>
      <c r="HC70">
        <v>0</v>
      </c>
      <c r="HD70">
        <v>0</v>
      </c>
      <c r="HE70">
        <v>0</v>
      </c>
      <c r="HF70">
        <v>1236784</v>
      </c>
      <c r="HG70">
        <v>21170</v>
      </c>
      <c r="HH70">
        <v>33873</v>
      </c>
      <c r="HI70">
        <v>0</v>
      </c>
      <c r="HJ70">
        <v>11879</v>
      </c>
      <c r="HK70">
        <v>3955</v>
      </c>
      <c r="HL70">
        <v>2340</v>
      </c>
      <c r="HM70">
        <v>0</v>
      </c>
      <c r="HN70">
        <v>0</v>
      </c>
      <c r="HO70">
        <v>0</v>
      </c>
      <c r="HP70">
        <v>0</v>
      </c>
      <c r="HQ70">
        <v>0</v>
      </c>
      <c r="HR70">
        <v>0</v>
      </c>
      <c r="HS70">
        <v>8898951</v>
      </c>
      <c r="HT70">
        <v>0</v>
      </c>
      <c r="HU70">
        <v>377644</v>
      </c>
      <c r="HV70">
        <v>0</v>
      </c>
      <c r="HW70">
        <v>0</v>
      </c>
      <c r="HX70">
        <v>41</v>
      </c>
      <c r="HY70">
        <v>5</v>
      </c>
      <c r="HZ70">
        <v>2</v>
      </c>
      <c r="IA70">
        <v>1</v>
      </c>
      <c r="IB70">
        <v>0</v>
      </c>
      <c r="IC70">
        <v>49</v>
      </c>
      <c r="ID70">
        <v>0</v>
      </c>
      <c r="IE70">
        <v>0</v>
      </c>
      <c r="IF70">
        <v>0</v>
      </c>
      <c r="IG70">
        <v>34.373000000000005</v>
      </c>
      <c r="IH70">
        <v>55</v>
      </c>
      <c r="II70">
        <v>0</v>
      </c>
      <c r="IJ70">
        <v>58.160000000000004</v>
      </c>
      <c r="IK70">
        <v>0</v>
      </c>
      <c r="IL70">
        <v>0</v>
      </c>
      <c r="IM70">
        <v>0</v>
      </c>
      <c r="IN70">
        <v>0</v>
      </c>
      <c r="IO70">
        <v>0</v>
      </c>
      <c r="IP70">
        <v>0</v>
      </c>
      <c r="IQ70">
        <v>58.160000000000004</v>
      </c>
      <c r="IR70">
        <v>35820</v>
      </c>
      <c r="IS70">
        <v>0</v>
      </c>
      <c r="IT70">
        <v>0</v>
      </c>
      <c r="IU70">
        <v>0</v>
      </c>
      <c r="IV70">
        <v>0</v>
      </c>
      <c r="IW70">
        <v>6159</v>
      </c>
      <c r="IX70">
        <v>0</v>
      </c>
      <c r="IY70">
        <v>0</v>
      </c>
      <c r="IZ70">
        <v>0</v>
      </c>
      <c r="JA70">
        <v>0</v>
      </c>
    </row>
    <row r="71" spans="1:261" hidden="1" x14ac:dyDescent="0.2">
      <c r="A71">
        <v>28349</v>
      </c>
      <c r="B71">
        <v>61805</v>
      </c>
      <c r="C71">
        <v>9</v>
      </c>
      <c r="D71">
        <v>2021</v>
      </c>
      <c r="E71">
        <v>6159</v>
      </c>
      <c r="F71">
        <v>0</v>
      </c>
      <c r="G71">
        <v>563.53800000000001</v>
      </c>
      <c r="H71">
        <v>548.57799999999997</v>
      </c>
      <c r="I71">
        <v>548.57799999999997</v>
      </c>
      <c r="J71">
        <v>563.53800000000001</v>
      </c>
      <c r="K71">
        <v>0</v>
      </c>
      <c r="L71">
        <v>6159</v>
      </c>
      <c r="M71">
        <v>0</v>
      </c>
      <c r="N71">
        <v>0</v>
      </c>
      <c r="P71">
        <v>563.53800000000001</v>
      </c>
      <c r="Q71">
        <v>0</v>
      </c>
      <c r="R71">
        <v>268644</v>
      </c>
      <c r="S71">
        <v>476.71000000000004</v>
      </c>
      <c r="U71">
        <v>0</v>
      </c>
      <c r="V71">
        <v>26.255000000000003</v>
      </c>
      <c r="W71">
        <v>16170</v>
      </c>
      <c r="X71">
        <v>16170</v>
      </c>
      <c r="Z71">
        <v>0</v>
      </c>
      <c r="AC71">
        <v>0</v>
      </c>
      <c r="AD71" t="s">
        <v>318</v>
      </c>
      <c r="AE71">
        <v>0</v>
      </c>
      <c r="AH71">
        <v>0</v>
      </c>
      <c r="AI71">
        <v>0</v>
      </c>
      <c r="AJ71">
        <v>6159</v>
      </c>
      <c r="AK71" t="s">
        <v>787</v>
      </c>
      <c r="AL71" t="s">
        <v>393</v>
      </c>
      <c r="AM71">
        <v>0</v>
      </c>
      <c r="AN71">
        <v>0</v>
      </c>
      <c r="AO71">
        <v>0</v>
      </c>
      <c r="AP71">
        <v>0</v>
      </c>
      <c r="AQ71">
        <v>0</v>
      </c>
      <c r="AT71">
        <v>0</v>
      </c>
      <c r="AU71">
        <v>0</v>
      </c>
      <c r="AV71">
        <v>0</v>
      </c>
      <c r="AW71">
        <v>4741846</v>
      </c>
      <c r="AX71">
        <v>4632536</v>
      </c>
      <c r="AY71">
        <v>0</v>
      </c>
      <c r="AZ71">
        <v>268644</v>
      </c>
      <c r="BA71">
        <v>0</v>
      </c>
      <c r="BE71">
        <v>64</v>
      </c>
      <c r="BF71">
        <v>4410994</v>
      </c>
      <c r="BG71">
        <v>0</v>
      </c>
      <c r="BJ71">
        <v>12</v>
      </c>
      <c r="BK71">
        <v>0</v>
      </c>
      <c r="BL71">
        <v>0</v>
      </c>
      <c r="BM71">
        <v>0</v>
      </c>
      <c r="BN71">
        <v>0</v>
      </c>
      <c r="BO71">
        <v>0</v>
      </c>
      <c r="BP71">
        <v>0</v>
      </c>
      <c r="BQ71">
        <v>685</v>
      </c>
      <c r="BS71">
        <v>0</v>
      </c>
      <c r="BT71">
        <v>0</v>
      </c>
      <c r="BU71">
        <v>0</v>
      </c>
      <c r="BV71">
        <v>0</v>
      </c>
      <c r="BW71">
        <v>0</v>
      </c>
      <c r="BY71">
        <v>0</v>
      </c>
      <c r="CA71">
        <v>0</v>
      </c>
      <c r="CB71">
        <v>0</v>
      </c>
      <c r="CC71">
        <v>0</v>
      </c>
      <c r="CD71">
        <v>0</v>
      </c>
      <c r="CE71">
        <v>0</v>
      </c>
      <c r="CF71">
        <v>0</v>
      </c>
      <c r="CG71">
        <v>0</v>
      </c>
      <c r="CH71">
        <v>110995</v>
      </c>
      <c r="CI71">
        <v>0</v>
      </c>
      <c r="CJ71">
        <v>4</v>
      </c>
      <c r="CK71">
        <v>0</v>
      </c>
      <c r="CL71">
        <v>0</v>
      </c>
      <c r="CN71">
        <v>0</v>
      </c>
      <c r="CO71">
        <v>1</v>
      </c>
      <c r="CP71">
        <v>0</v>
      </c>
      <c r="CQ71">
        <v>0</v>
      </c>
      <c r="CR71">
        <v>563.53800000000001</v>
      </c>
      <c r="CS71">
        <v>0</v>
      </c>
      <c r="CT71">
        <v>0</v>
      </c>
      <c r="CU71">
        <v>0</v>
      </c>
      <c r="CV71">
        <v>0</v>
      </c>
      <c r="CW71">
        <v>0</v>
      </c>
      <c r="CX71">
        <v>0</v>
      </c>
      <c r="CY71">
        <v>0</v>
      </c>
      <c r="CZ71">
        <v>0</v>
      </c>
      <c r="DB71">
        <v>3359555</v>
      </c>
      <c r="DC71">
        <v>0</v>
      </c>
      <c r="DD71">
        <v>0</v>
      </c>
      <c r="DE71">
        <v>21479</v>
      </c>
      <c r="DF71">
        <v>21479</v>
      </c>
      <c r="DG71">
        <v>3.488</v>
      </c>
      <c r="DH71">
        <v>0</v>
      </c>
      <c r="DI71">
        <v>0</v>
      </c>
      <c r="DK71">
        <v>2590</v>
      </c>
      <c r="DL71">
        <v>0</v>
      </c>
      <c r="DM71">
        <v>393500</v>
      </c>
      <c r="DN71">
        <v>1622</v>
      </c>
      <c r="DO71">
        <v>0</v>
      </c>
      <c r="DP71">
        <v>0</v>
      </c>
      <c r="DQ71">
        <v>0</v>
      </c>
      <c r="DR71">
        <v>0</v>
      </c>
      <c r="DS71">
        <v>0</v>
      </c>
      <c r="DT71">
        <v>0</v>
      </c>
      <c r="DU71">
        <v>0</v>
      </c>
      <c r="DV71">
        <v>0</v>
      </c>
      <c r="DW71">
        <v>0</v>
      </c>
      <c r="DX71">
        <v>0</v>
      </c>
      <c r="DY71">
        <v>0</v>
      </c>
      <c r="DZ71">
        <v>0</v>
      </c>
      <c r="EA71">
        <v>0</v>
      </c>
      <c r="EB71">
        <v>0</v>
      </c>
      <c r="EC71">
        <v>13.022</v>
      </c>
      <c r="ED71">
        <v>92230</v>
      </c>
      <c r="EE71">
        <v>0</v>
      </c>
      <c r="EF71">
        <v>0</v>
      </c>
      <c r="EG71">
        <v>0</v>
      </c>
      <c r="EH71">
        <v>283871</v>
      </c>
      <c r="EI71">
        <v>0</v>
      </c>
      <c r="EJ71">
        <v>0</v>
      </c>
      <c r="EK71">
        <v>14.354000000000001</v>
      </c>
      <c r="EL71">
        <v>0</v>
      </c>
      <c r="EM71">
        <v>0</v>
      </c>
      <c r="EN71">
        <v>0.60599999999999998</v>
      </c>
      <c r="EO71">
        <v>0</v>
      </c>
      <c r="EP71">
        <v>0</v>
      </c>
      <c r="EQ71">
        <v>14.96</v>
      </c>
      <c r="ER71">
        <v>0</v>
      </c>
      <c r="ES71">
        <v>46.091999999999999</v>
      </c>
      <c r="EV71">
        <v>0</v>
      </c>
      <c r="EW71">
        <v>0</v>
      </c>
      <c r="EX71">
        <v>0</v>
      </c>
      <c r="EZ71">
        <v>4142350</v>
      </c>
      <c r="FA71">
        <v>0</v>
      </c>
      <c r="FB71">
        <v>4409308</v>
      </c>
      <c r="FD71">
        <v>0</v>
      </c>
      <c r="FE71">
        <v>403152</v>
      </c>
      <c r="FF71">
        <v>87034</v>
      </c>
      <c r="FG71">
        <v>5.7111999999999996E-2</v>
      </c>
      <c r="FH71">
        <v>2.4659E-2</v>
      </c>
      <c r="FI71">
        <v>0</v>
      </c>
      <c r="FJ71">
        <v>0</v>
      </c>
      <c r="FK71">
        <v>716.21100000000001</v>
      </c>
      <c r="FL71">
        <v>5010490</v>
      </c>
      <c r="FM71">
        <v>0</v>
      </c>
      <c r="FN71">
        <v>0</v>
      </c>
      <c r="FO71">
        <v>0</v>
      </c>
      <c r="FP71">
        <v>0</v>
      </c>
      <c r="FQ71">
        <v>0</v>
      </c>
      <c r="FR71">
        <v>0</v>
      </c>
      <c r="FS71">
        <v>0</v>
      </c>
      <c r="FT71">
        <v>0</v>
      </c>
      <c r="FU71">
        <v>0</v>
      </c>
      <c r="FV71">
        <v>0</v>
      </c>
      <c r="FW71">
        <v>0</v>
      </c>
      <c r="FX71">
        <v>0</v>
      </c>
      <c r="FY71">
        <v>0</v>
      </c>
      <c r="FZ71">
        <v>0</v>
      </c>
      <c r="GA71">
        <v>0</v>
      </c>
      <c r="GB71">
        <v>0</v>
      </c>
      <c r="GC71">
        <v>0</v>
      </c>
      <c r="GD71">
        <v>0</v>
      </c>
      <c r="GF71">
        <v>0</v>
      </c>
      <c r="GG71">
        <v>0</v>
      </c>
      <c r="GH71">
        <v>0</v>
      </c>
      <c r="GI71">
        <v>0</v>
      </c>
      <c r="GK71">
        <v>0</v>
      </c>
      <c r="GL71">
        <v>0</v>
      </c>
      <c r="GM71">
        <v>0</v>
      </c>
      <c r="GN71">
        <v>0</v>
      </c>
      <c r="GR71">
        <v>0</v>
      </c>
      <c r="HB71">
        <v>0</v>
      </c>
      <c r="HC71">
        <v>0</v>
      </c>
      <c r="HD71">
        <v>0</v>
      </c>
      <c r="HE71">
        <v>0</v>
      </c>
      <c r="HF71">
        <v>580396</v>
      </c>
      <c r="HG71">
        <v>19245</v>
      </c>
      <c r="HH71">
        <v>13549</v>
      </c>
      <c r="HI71">
        <v>0</v>
      </c>
      <c r="HJ71">
        <v>5478</v>
      </c>
      <c r="HK71">
        <v>0</v>
      </c>
      <c r="HL71">
        <v>0</v>
      </c>
      <c r="HM71">
        <v>0</v>
      </c>
      <c r="HN71">
        <v>0</v>
      </c>
      <c r="HO71">
        <v>0</v>
      </c>
      <c r="HP71">
        <v>0</v>
      </c>
      <c r="HQ71">
        <v>0</v>
      </c>
      <c r="HR71">
        <v>0</v>
      </c>
      <c r="HS71">
        <v>4140664</v>
      </c>
      <c r="HT71">
        <v>0</v>
      </c>
      <c r="HU71">
        <v>110995</v>
      </c>
      <c r="HV71">
        <v>0</v>
      </c>
      <c r="HW71">
        <v>0</v>
      </c>
      <c r="HX71">
        <v>8</v>
      </c>
      <c r="HY71">
        <v>5</v>
      </c>
      <c r="HZ71">
        <v>2</v>
      </c>
      <c r="IA71">
        <v>0</v>
      </c>
      <c r="IB71">
        <v>0</v>
      </c>
      <c r="IC71">
        <v>15</v>
      </c>
      <c r="ID71">
        <v>0</v>
      </c>
      <c r="IE71">
        <v>0</v>
      </c>
      <c r="IF71">
        <v>0</v>
      </c>
      <c r="IG71">
        <v>31.248000000000001</v>
      </c>
      <c r="IH71">
        <v>22</v>
      </c>
      <c r="II71">
        <v>0</v>
      </c>
      <c r="IJ71">
        <v>26.255000000000003</v>
      </c>
      <c r="IK71">
        <v>0</v>
      </c>
      <c r="IL71">
        <v>0</v>
      </c>
      <c r="IM71">
        <v>0</v>
      </c>
      <c r="IN71">
        <v>0</v>
      </c>
      <c r="IO71">
        <v>0</v>
      </c>
      <c r="IP71">
        <v>0</v>
      </c>
      <c r="IQ71">
        <v>26.255000000000003</v>
      </c>
      <c r="IR71">
        <v>16170</v>
      </c>
      <c r="IS71">
        <v>0</v>
      </c>
      <c r="IT71">
        <v>0</v>
      </c>
      <c r="IU71">
        <v>0</v>
      </c>
      <c r="IV71">
        <v>0</v>
      </c>
      <c r="IW71">
        <v>6159</v>
      </c>
      <c r="IX71">
        <v>0</v>
      </c>
      <c r="IY71">
        <v>0</v>
      </c>
      <c r="IZ71">
        <v>0</v>
      </c>
      <c r="JA71">
        <v>0</v>
      </c>
    </row>
    <row r="72" spans="1:261" hidden="1" x14ac:dyDescent="0.2">
      <c r="A72">
        <v>28349</v>
      </c>
      <c r="B72">
        <v>68802</v>
      </c>
      <c r="C72">
        <v>9</v>
      </c>
      <c r="D72">
        <v>2021</v>
      </c>
      <c r="E72">
        <v>6159</v>
      </c>
      <c r="F72">
        <v>0</v>
      </c>
      <c r="G72">
        <v>1173.6180000000002</v>
      </c>
      <c r="H72">
        <v>1156.018</v>
      </c>
      <c r="I72">
        <v>1156.018</v>
      </c>
      <c r="J72">
        <v>1173.6180000000002</v>
      </c>
      <c r="K72">
        <v>0</v>
      </c>
      <c r="L72">
        <v>6159</v>
      </c>
      <c r="M72">
        <v>0</v>
      </c>
      <c r="N72">
        <v>0</v>
      </c>
      <c r="P72">
        <v>1173.6180000000002</v>
      </c>
      <c r="Q72">
        <v>0</v>
      </c>
      <c r="R72">
        <v>559475</v>
      </c>
      <c r="S72">
        <v>476.71000000000004</v>
      </c>
      <c r="U72">
        <v>0</v>
      </c>
      <c r="V72">
        <v>2.802</v>
      </c>
      <c r="W72">
        <v>1726</v>
      </c>
      <c r="X72">
        <v>1726</v>
      </c>
      <c r="Z72">
        <v>0</v>
      </c>
      <c r="AC72">
        <v>0</v>
      </c>
      <c r="AD72" t="s">
        <v>318</v>
      </c>
      <c r="AE72">
        <v>0</v>
      </c>
      <c r="AH72">
        <v>0</v>
      </c>
      <c r="AI72">
        <v>0</v>
      </c>
      <c r="AJ72">
        <v>6159</v>
      </c>
      <c r="AK72" t="s">
        <v>787</v>
      </c>
      <c r="AL72" t="s">
        <v>339</v>
      </c>
      <c r="AM72">
        <v>0</v>
      </c>
      <c r="AN72">
        <v>0</v>
      </c>
      <c r="AO72">
        <v>0</v>
      </c>
      <c r="AP72">
        <v>0</v>
      </c>
      <c r="AQ72">
        <v>0</v>
      </c>
      <c r="AT72">
        <v>0</v>
      </c>
      <c r="AU72">
        <v>0</v>
      </c>
      <c r="AV72">
        <v>0</v>
      </c>
      <c r="AW72">
        <v>10203344</v>
      </c>
      <c r="AX72">
        <v>9746768</v>
      </c>
      <c r="AY72">
        <v>0</v>
      </c>
      <c r="AZ72">
        <v>559475</v>
      </c>
      <c r="BA72">
        <v>0</v>
      </c>
      <c r="BE72">
        <v>134</v>
      </c>
      <c r="BF72">
        <v>9275476</v>
      </c>
      <c r="BG72">
        <v>0</v>
      </c>
      <c r="BJ72">
        <v>12</v>
      </c>
      <c r="BK72">
        <v>0</v>
      </c>
      <c r="BL72">
        <v>0</v>
      </c>
      <c r="BM72">
        <v>0</v>
      </c>
      <c r="BN72">
        <v>0</v>
      </c>
      <c r="BO72">
        <v>0</v>
      </c>
      <c r="BP72">
        <v>0</v>
      </c>
      <c r="BQ72">
        <v>592</v>
      </c>
      <c r="BS72">
        <v>0</v>
      </c>
      <c r="BT72">
        <v>0</v>
      </c>
      <c r="BU72">
        <v>0</v>
      </c>
      <c r="BV72">
        <v>0</v>
      </c>
      <c r="BW72">
        <v>0</v>
      </c>
      <c r="BY72">
        <v>0</v>
      </c>
      <c r="CA72">
        <v>0</v>
      </c>
      <c r="CB72">
        <v>0</v>
      </c>
      <c r="CC72">
        <v>0</v>
      </c>
      <c r="CD72">
        <v>0</v>
      </c>
      <c r="CE72">
        <v>0</v>
      </c>
      <c r="CF72">
        <v>0</v>
      </c>
      <c r="CG72">
        <v>0</v>
      </c>
      <c r="CH72">
        <v>459556</v>
      </c>
      <c r="CI72">
        <v>0</v>
      </c>
      <c r="CJ72">
        <v>5</v>
      </c>
      <c r="CK72">
        <v>0</v>
      </c>
      <c r="CL72">
        <v>0</v>
      </c>
      <c r="CN72">
        <v>0</v>
      </c>
      <c r="CO72">
        <v>1</v>
      </c>
      <c r="CP72">
        <v>0</v>
      </c>
      <c r="CQ72">
        <v>0</v>
      </c>
      <c r="CR72">
        <v>1173.6180000000002</v>
      </c>
      <c r="CS72">
        <v>0</v>
      </c>
      <c r="CT72">
        <v>0</v>
      </c>
      <c r="CU72">
        <v>0</v>
      </c>
      <c r="CV72">
        <v>0</v>
      </c>
      <c r="CW72">
        <v>0</v>
      </c>
      <c r="CX72">
        <v>0</v>
      </c>
      <c r="CY72">
        <v>0</v>
      </c>
      <c r="CZ72">
        <v>0</v>
      </c>
      <c r="DB72">
        <v>7093324</v>
      </c>
      <c r="DC72">
        <v>0</v>
      </c>
      <c r="DD72">
        <v>0</v>
      </c>
      <c r="DE72">
        <v>217328</v>
      </c>
      <c r="DF72">
        <v>217328</v>
      </c>
      <c r="DG72">
        <v>35.288000000000004</v>
      </c>
      <c r="DH72">
        <v>0</v>
      </c>
      <c r="DI72">
        <v>0</v>
      </c>
      <c r="DK72">
        <v>1094</v>
      </c>
      <c r="DL72">
        <v>0</v>
      </c>
      <c r="DM72">
        <v>683282</v>
      </c>
      <c r="DN72">
        <v>2846</v>
      </c>
      <c r="DO72">
        <v>0</v>
      </c>
      <c r="DP72">
        <v>0</v>
      </c>
      <c r="DQ72">
        <v>0</v>
      </c>
      <c r="DR72">
        <v>0</v>
      </c>
      <c r="DS72">
        <v>0</v>
      </c>
      <c r="DT72">
        <v>0</v>
      </c>
      <c r="DU72">
        <v>0</v>
      </c>
      <c r="DV72">
        <v>0</v>
      </c>
      <c r="DW72">
        <v>0</v>
      </c>
      <c r="DX72">
        <v>0</v>
      </c>
      <c r="DY72">
        <v>0</v>
      </c>
      <c r="DZ72">
        <v>0</v>
      </c>
      <c r="EA72">
        <v>0</v>
      </c>
      <c r="EB72">
        <v>0</v>
      </c>
      <c r="EC72">
        <v>44.315000000000005</v>
      </c>
      <c r="ED72">
        <v>313866</v>
      </c>
      <c r="EE72">
        <v>0</v>
      </c>
      <c r="EF72">
        <v>0</v>
      </c>
      <c r="EG72">
        <v>0</v>
      </c>
      <c r="EH72">
        <v>345915</v>
      </c>
      <c r="EI72">
        <v>0</v>
      </c>
      <c r="EJ72">
        <v>0</v>
      </c>
      <c r="EK72">
        <v>15.917000000000002</v>
      </c>
      <c r="EL72">
        <v>0</v>
      </c>
      <c r="EM72">
        <v>0</v>
      </c>
      <c r="EN72">
        <v>1.6830000000000001</v>
      </c>
      <c r="EO72">
        <v>0</v>
      </c>
      <c r="EP72">
        <v>0</v>
      </c>
      <c r="EQ72">
        <v>17.600000000000001</v>
      </c>
      <c r="ER72">
        <v>0</v>
      </c>
      <c r="ES72">
        <v>56.166000000000004</v>
      </c>
      <c r="EV72">
        <v>0</v>
      </c>
      <c r="EW72">
        <v>0</v>
      </c>
      <c r="EX72">
        <v>0</v>
      </c>
      <c r="EZ72">
        <v>8716001</v>
      </c>
      <c r="FA72">
        <v>0</v>
      </c>
      <c r="FB72">
        <v>9272496</v>
      </c>
      <c r="FD72">
        <v>0</v>
      </c>
      <c r="FE72">
        <v>847752</v>
      </c>
      <c r="FF72">
        <v>183015</v>
      </c>
      <c r="FG72">
        <v>5.7111999999999996E-2</v>
      </c>
      <c r="FH72">
        <v>2.4659E-2</v>
      </c>
      <c r="FI72">
        <v>0</v>
      </c>
      <c r="FJ72">
        <v>0</v>
      </c>
      <c r="FK72">
        <v>1506.0550000000001</v>
      </c>
      <c r="FL72">
        <v>10762819</v>
      </c>
      <c r="FM72">
        <v>0</v>
      </c>
      <c r="FN72">
        <v>0</v>
      </c>
      <c r="FO72">
        <v>0</v>
      </c>
      <c r="FP72">
        <v>0</v>
      </c>
      <c r="FQ72">
        <v>0</v>
      </c>
      <c r="FR72">
        <v>0</v>
      </c>
      <c r="FS72">
        <v>0</v>
      </c>
      <c r="FT72">
        <v>0</v>
      </c>
      <c r="FU72">
        <v>0</v>
      </c>
      <c r="FV72">
        <v>0</v>
      </c>
      <c r="FW72">
        <v>0</v>
      </c>
      <c r="FX72">
        <v>0</v>
      </c>
      <c r="FY72">
        <v>0</v>
      </c>
      <c r="FZ72">
        <v>0</v>
      </c>
      <c r="GA72">
        <v>0</v>
      </c>
      <c r="GB72">
        <v>0</v>
      </c>
      <c r="GC72">
        <v>0</v>
      </c>
      <c r="GD72">
        <v>0</v>
      </c>
      <c r="GF72">
        <v>0</v>
      </c>
      <c r="GG72">
        <v>0</v>
      </c>
      <c r="GH72">
        <v>0</v>
      </c>
      <c r="GI72">
        <v>0</v>
      </c>
      <c r="GK72">
        <v>4971</v>
      </c>
      <c r="GL72">
        <v>0</v>
      </c>
      <c r="GM72">
        <v>0</v>
      </c>
      <c r="GN72">
        <v>0</v>
      </c>
      <c r="GR72">
        <v>0</v>
      </c>
      <c r="HB72">
        <v>0</v>
      </c>
      <c r="HC72">
        <v>0</v>
      </c>
      <c r="HD72">
        <v>0</v>
      </c>
      <c r="HE72">
        <v>0</v>
      </c>
      <c r="HF72">
        <v>1223067</v>
      </c>
      <c r="HG72">
        <v>15396</v>
      </c>
      <c r="HH72">
        <v>27099</v>
      </c>
      <c r="HI72">
        <v>0</v>
      </c>
      <c r="HJ72">
        <v>11408</v>
      </c>
      <c r="HK72">
        <v>0</v>
      </c>
      <c r="HL72">
        <v>0</v>
      </c>
      <c r="HM72">
        <v>0</v>
      </c>
      <c r="HN72">
        <v>0</v>
      </c>
      <c r="HO72">
        <v>0</v>
      </c>
      <c r="HP72">
        <v>0</v>
      </c>
      <c r="HQ72">
        <v>0</v>
      </c>
      <c r="HR72">
        <v>0</v>
      </c>
      <c r="HS72">
        <v>8713021</v>
      </c>
      <c r="HT72">
        <v>0</v>
      </c>
      <c r="HU72">
        <v>459556</v>
      </c>
      <c r="HV72">
        <v>0</v>
      </c>
      <c r="HW72">
        <v>0</v>
      </c>
      <c r="HX72">
        <v>41</v>
      </c>
      <c r="HY72">
        <v>52</v>
      </c>
      <c r="HZ72">
        <v>22</v>
      </c>
      <c r="IA72">
        <v>25</v>
      </c>
      <c r="IB72">
        <v>6</v>
      </c>
      <c r="IC72">
        <v>146</v>
      </c>
      <c r="ID72">
        <v>0</v>
      </c>
      <c r="IE72">
        <v>0</v>
      </c>
      <c r="IF72">
        <v>0</v>
      </c>
      <c r="IG72">
        <v>24.998000000000001</v>
      </c>
      <c r="IH72">
        <v>44</v>
      </c>
      <c r="II72">
        <v>0</v>
      </c>
      <c r="IJ72">
        <v>2.802</v>
      </c>
      <c r="IK72">
        <v>0</v>
      </c>
      <c r="IL72">
        <v>0</v>
      </c>
      <c r="IM72">
        <v>0</v>
      </c>
      <c r="IN72">
        <v>0</v>
      </c>
      <c r="IO72">
        <v>0</v>
      </c>
      <c r="IP72">
        <v>0</v>
      </c>
      <c r="IQ72">
        <v>2.802</v>
      </c>
      <c r="IR72">
        <v>1726</v>
      </c>
      <c r="IS72">
        <v>0</v>
      </c>
      <c r="IT72">
        <v>0</v>
      </c>
      <c r="IU72">
        <v>0</v>
      </c>
      <c r="IV72">
        <v>0</v>
      </c>
      <c r="IW72">
        <v>6159</v>
      </c>
      <c r="IX72">
        <v>0</v>
      </c>
      <c r="IY72">
        <v>0</v>
      </c>
      <c r="IZ72">
        <v>0</v>
      </c>
      <c r="JA72">
        <v>0</v>
      </c>
    </row>
    <row r="73" spans="1:261" hidden="1" x14ac:dyDescent="0.2">
      <c r="A73">
        <v>28349</v>
      </c>
      <c r="B73">
        <v>68803</v>
      </c>
      <c r="C73">
        <v>9</v>
      </c>
      <c r="D73">
        <v>2021</v>
      </c>
      <c r="E73">
        <v>6159</v>
      </c>
      <c r="F73">
        <v>0</v>
      </c>
      <c r="G73">
        <v>726.15700000000004</v>
      </c>
      <c r="H73">
        <v>664.24900000000002</v>
      </c>
      <c r="I73">
        <v>664.24900000000002</v>
      </c>
      <c r="J73">
        <v>726.15700000000004</v>
      </c>
      <c r="K73">
        <v>0</v>
      </c>
      <c r="L73">
        <v>6159</v>
      </c>
      <c r="M73">
        <v>0</v>
      </c>
      <c r="N73">
        <v>0</v>
      </c>
      <c r="P73">
        <v>726.15700000000004</v>
      </c>
      <c r="Q73">
        <v>0</v>
      </c>
      <c r="R73">
        <v>346166</v>
      </c>
      <c r="S73">
        <v>476.71000000000004</v>
      </c>
      <c r="U73">
        <v>0</v>
      </c>
      <c r="V73">
        <v>11.205</v>
      </c>
      <c r="W73">
        <v>6901</v>
      </c>
      <c r="X73">
        <v>6901</v>
      </c>
      <c r="Z73">
        <v>0</v>
      </c>
      <c r="AC73">
        <v>0</v>
      </c>
      <c r="AD73" t="s">
        <v>318</v>
      </c>
      <c r="AE73">
        <v>0</v>
      </c>
      <c r="AH73">
        <v>0</v>
      </c>
      <c r="AI73">
        <v>0</v>
      </c>
      <c r="AJ73">
        <v>6159</v>
      </c>
      <c r="AK73" t="s">
        <v>787</v>
      </c>
      <c r="AL73" t="s">
        <v>340</v>
      </c>
      <c r="AM73">
        <v>0</v>
      </c>
      <c r="AN73">
        <v>0</v>
      </c>
      <c r="AO73">
        <v>0</v>
      </c>
      <c r="AP73">
        <v>0</v>
      </c>
      <c r="AQ73">
        <v>0</v>
      </c>
      <c r="AT73">
        <v>0</v>
      </c>
      <c r="AU73">
        <v>0</v>
      </c>
      <c r="AV73">
        <v>0</v>
      </c>
      <c r="AW73">
        <v>6279227</v>
      </c>
      <c r="AX73">
        <v>5951814</v>
      </c>
      <c r="AY73">
        <v>0</v>
      </c>
      <c r="AZ73">
        <v>346166</v>
      </c>
      <c r="BA73">
        <v>0</v>
      </c>
      <c r="BE73">
        <v>82</v>
      </c>
      <c r="BF73">
        <v>5664361</v>
      </c>
      <c r="BG73">
        <v>0</v>
      </c>
      <c r="BJ73">
        <v>12</v>
      </c>
      <c r="BK73">
        <v>0</v>
      </c>
      <c r="BL73">
        <v>0</v>
      </c>
      <c r="BM73">
        <v>0</v>
      </c>
      <c r="BN73">
        <v>0</v>
      </c>
      <c r="BO73">
        <v>0</v>
      </c>
      <c r="BP73">
        <v>0</v>
      </c>
      <c r="BQ73">
        <v>668</v>
      </c>
      <c r="BS73">
        <v>0</v>
      </c>
      <c r="BT73">
        <v>0</v>
      </c>
      <c r="BU73">
        <v>0</v>
      </c>
      <c r="BV73">
        <v>0</v>
      </c>
      <c r="BW73">
        <v>0</v>
      </c>
      <c r="BY73">
        <v>0</v>
      </c>
      <c r="CA73">
        <v>0</v>
      </c>
      <c r="CB73">
        <v>0</v>
      </c>
      <c r="CC73">
        <v>0</v>
      </c>
      <c r="CD73">
        <v>0</v>
      </c>
      <c r="CE73">
        <v>0</v>
      </c>
      <c r="CF73">
        <v>0</v>
      </c>
      <c r="CG73">
        <v>0</v>
      </c>
      <c r="CH73">
        <v>328336</v>
      </c>
      <c r="CI73">
        <v>0</v>
      </c>
      <c r="CJ73">
        <v>4</v>
      </c>
      <c r="CK73">
        <v>0</v>
      </c>
      <c r="CL73">
        <v>0</v>
      </c>
      <c r="CN73">
        <v>0</v>
      </c>
      <c r="CO73">
        <v>1</v>
      </c>
      <c r="CP73">
        <v>0</v>
      </c>
      <c r="CQ73">
        <v>0</v>
      </c>
      <c r="CR73">
        <v>726.15700000000004</v>
      </c>
      <c r="CS73">
        <v>0</v>
      </c>
      <c r="CT73">
        <v>0</v>
      </c>
      <c r="CU73">
        <v>0</v>
      </c>
      <c r="CV73">
        <v>0</v>
      </c>
      <c r="CW73">
        <v>0</v>
      </c>
      <c r="CX73">
        <v>0</v>
      </c>
      <c r="CY73">
        <v>0</v>
      </c>
      <c r="CZ73">
        <v>0</v>
      </c>
      <c r="DB73">
        <v>4086725</v>
      </c>
      <c r="DC73">
        <v>0</v>
      </c>
      <c r="DD73">
        <v>0</v>
      </c>
      <c r="DE73">
        <v>119327</v>
      </c>
      <c r="DF73">
        <v>119327</v>
      </c>
      <c r="DG73">
        <v>19.375</v>
      </c>
      <c r="DH73">
        <v>0</v>
      </c>
      <c r="DI73">
        <v>0</v>
      </c>
      <c r="DK73">
        <v>2305</v>
      </c>
      <c r="DL73">
        <v>0</v>
      </c>
      <c r="DM73">
        <v>198548</v>
      </c>
      <c r="DN73">
        <v>842</v>
      </c>
      <c r="DO73">
        <v>0</v>
      </c>
      <c r="DP73">
        <v>0</v>
      </c>
      <c r="DQ73">
        <v>0</v>
      </c>
      <c r="DR73">
        <v>0</v>
      </c>
      <c r="DS73">
        <v>0</v>
      </c>
      <c r="DT73">
        <v>0</v>
      </c>
      <c r="DU73">
        <v>0</v>
      </c>
      <c r="DV73">
        <v>0</v>
      </c>
      <c r="DW73">
        <v>0</v>
      </c>
      <c r="DX73">
        <v>0</v>
      </c>
      <c r="DY73">
        <v>0</v>
      </c>
      <c r="DZ73">
        <v>0</v>
      </c>
      <c r="EA73">
        <v>0</v>
      </c>
      <c r="EB73">
        <v>0</v>
      </c>
      <c r="EC73">
        <v>23.957000000000001</v>
      </c>
      <c r="ED73">
        <v>169678</v>
      </c>
      <c r="EE73">
        <v>0</v>
      </c>
      <c r="EF73">
        <v>0</v>
      </c>
      <c r="EG73">
        <v>0</v>
      </c>
      <c r="EH73">
        <v>25467</v>
      </c>
      <c r="EI73">
        <v>0</v>
      </c>
      <c r="EJ73">
        <v>0</v>
      </c>
      <c r="EK73">
        <v>0</v>
      </c>
      <c r="EL73">
        <v>0</v>
      </c>
      <c r="EM73">
        <v>0</v>
      </c>
      <c r="EN73">
        <v>0.82700000000000007</v>
      </c>
      <c r="EO73">
        <v>0</v>
      </c>
      <c r="EP73">
        <v>0</v>
      </c>
      <c r="EQ73">
        <v>0.82700000000000007</v>
      </c>
      <c r="ER73">
        <v>0</v>
      </c>
      <c r="ES73">
        <v>4.1349999999999998</v>
      </c>
      <c r="EV73">
        <v>0</v>
      </c>
      <c r="EW73">
        <v>0</v>
      </c>
      <c r="EX73">
        <v>0</v>
      </c>
      <c r="EZ73">
        <v>5322343</v>
      </c>
      <c r="FA73">
        <v>0</v>
      </c>
      <c r="FB73">
        <v>5667585</v>
      </c>
      <c r="FD73">
        <v>0</v>
      </c>
      <c r="FE73">
        <v>517707</v>
      </c>
      <c r="FF73">
        <v>111764</v>
      </c>
      <c r="FG73">
        <v>5.7111999999999996E-2</v>
      </c>
      <c r="FH73">
        <v>2.4659E-2</v>
      </c>
      <c r="FI73">
        <v>0</v>
      </c>
      <c r="FJ73">
        <v>0</v>
      </c>
      <c r="FK73">
        <v>919.72</v>
      </c>
      <c r="FL73">
        <v>6625393</v>
      </c>
      <c r="FM73">
        <v>0</v>
      </c>
      <c r="FN73">
        <v>0</v>
      </c>
      <c r="FO73">
        <v>0</v>
      </c>
      <c r="FP73">
        <v>0</v>
      </c>
      <c r="FQ73">
        <v>0</v>
      </c>
      <c r="FR73">
        <v>0</v>
      </c>
      <c r="FS73">
        <v>0</v>
      </c>
      <c r="FT73">
        <v>0</v>
      </c>
      <c r="FU73">
        <v>0</v>
      </c>
      <c r="FV73">
        <v>0</v>
      </c>
      <c r="FW73">
        <v>0</v>
      </c>
      <c r="FX73">
        <v>0</v>
      </c>
      <c r="FY73">
        <v>0</v>
      </c>
      <c r="FZ73">
        <v>0</v>
      </c>
      <c r="GA73">
        <v>0</v>
      </c>
      <c r="GB73">
        <v>507850</v>
      </c>
      <c r="GC73">
        <v>507850</v>
      </c>
      <c r="GD73">
        <v>61.081000000000003</v>
      </c>
      <c r="GF73">
        <v>0</v>
      </c>
      <c r="GG73">
        <v>0</v>
      </c>
      <c r="GH73">
        <v>0</v>
      </c>
      <c r="GI73">
        <v>0</v>
      </c>
      <c r="GK73">
        <v>0</v>
      </c>
      <c r="GL73">
        <v>0</v>
      </c>
      <c r="GM73">
        <v>0</v>
      </c>
      <c r="GN73">
        <v>0</v>
      </c>
      <c r="GR73">
        <v>0</v>
      </c>
      <c r="HB73">
        <v>0</v>
      </c>
      <c r="HC73">
        <v>0</v>
      </c>
      <c r="HD73">
        <v>0</v>
      </c>
      <c r="HE73">
        <v>0</v>
      </c>
      <c r="HF73">
        <v>702775</v>
      </c>
      <c r="HG73">
        <v>11547</v>
      </c>
      <c r="HH73">
        <v>22788</v>
      </c>
      <c r="HI73">
        <v>0</v>
      </c>
      <c r="HJ73">
        <v>7058</v>
      </c>
      <c r="HK73">
        <v>1995</v>
      </c>
      <c r="HL73">
        <v>2153</v>
      </c>
      <c r="HM73">
        <v>0</v>
      </c>
      <c r="HN73">
        <v>0</v>
      </c>
      <c r="HO73">
        <v>0</v>
      </c>
      <c r="HP73">
        <v>0</v>
      </c>
      <c r="HQ73">
        <v>0</v>
      </c>
      <c r="HR73">
        <v>0</v>
      </c>
      <c r="HS73">
        <v>5321419</v>
      </c>
      <c r="HT73">
        <v>0</v>
      </c>
      <c r="HU73">
        <v>328336</v>
      </c>
      <c r="HV73">
        <v>0</v>
      </c>
      <c r="HW73">
        <v>0</v>
      </c>
      <c r="HX73">
        <v>26</v>
      </c>
      <c r="HY73">
        <v>15</v>
      </c>
      <c r="HZ73">
        <v>11</v>
      </c>
      <c r="IA73">
        <v>17</v>
      </c>
      <c r="IB73">
        <v>10</v>
      </c>
      <c r="IC73">
        <v>79</v>
      </c>
      <c r="ID73">
        <v>0</v>
      </c>
      <c r="IE73">
        <v>0</v>
      </c>
      <c r="IF73">
        <v>0</v>
      </c>
      <c r="IG73">
        <v>18.749000000000002</v>
      </c>
      <c r="IH73">
        <v>37</v>
      </c>
      <c r="II73">
        <v>0</v>
      </c>
      <c r="IJ73">
        <v>11.205</v>
      </c>
      <c r="IK73">
        <v>0</v>
      </c>
      <c r="IL73">
        <v>0</v>
      </c>
      <c r="IM73">
        <v>0</v>
      </c>
      <c r="IN73">
        <v>0</v>
      </c>
      <c r="IO73">
        <v>0</v>
      </c>
      <c r="IP73">
        <v>0</v>
      </c>
      <c r="IQ73">
        <v>11.205</v>
      </c>
      <c r="IR73">
        <v>6901</v>
      </c>
      <c r="IS73">
        <v>0</v>
      </c>
      <c r="IT73">
        <v>0</v>
      </c>
      <c r="IU73">
        <v>0</v>
      </c>
      <c r="IV73">
        <v>0</v>
      </c>
      <c r="IW73">
        <v>6159</v>
      </c>
      <c r="IX73">
        <v>0</v>
      </c>
      <c r="IY73">
        <v>0</v>
      </c>
      <c r="IZ73">
        <v>0</v>
      </c>
      <c r="JA73">
        <v>0</v>
      </c>
    </row>
    <row r="74" spans="1:261" hidden="1" x14ac:dyDescent="0.2">
      <c r="A74">
        <v>28349</v>
      </c>
      <c r="B74">
        <v>70801</v>
      </c>
      <c r="C74">
        <v>9</v>
      </c>
      <c r="D74">
        <v>2021</v>
      </c>
      <c r="E74">
        <v>6159</v>
      </c>
      <c r="F74">
        <v>0</v>
      </c>
      <c r="G74">
        <v>2382.7650000000003</v>
      </c>
      <c r="H74">
        <v>2236.377</v>
      </c>
      <c r="I74">
        <v>2236.377</v>
      </c>
      <c r="J74">
        <v>2382.7650000000003</v>
      </c>
      <c r="K74">
        <v>0</v>
      </c>
      <c r="L74">
        <v>6159</v>
      </c>
      <c r="M74">
        <v>0</v>
      </c>
      <c r="N74">
        <v>0</v>
      </c>
      <c r="P74">
        <v>2382.7650000000003</v>
      </c>
      <c r="Q74">
        <v>0</v>
      </c>
      <c r="R74">
        <v>1135888</v>
      </c>
      <c r="S74">
        <v>476.71000000000004</v>
      </c>
      <c r="U74">
        <v>0</v>
      </c>
      <c r="V74">
        <v>935.53500000000008</v>
      </c>
      <c r="W74">
        <v>576176</v>
      </c>
      <c r="X74">
        <v>576176</v>
      </c>
      <c r="Z74">
        <v>0</v>
      </c>
      <c r="AC74">
        <v>0</v>
      </c>
      <c r="AD74" t="s">
        <v>318</v>
      </c>
      <c r="AE74">
        <v>0</v>
      </c>
      <c r="AH74">
        <v>0</v>
      </c>
      <c r="AI74">
        <v>0</v>
      </c>
      <c r="AJ74">
        <v>6159</v>
      </c>
      <c r="AK74" t="s">
        <v>787</v>
      </c>
      <c r="AL74" t="s">
        <v>51</v>
      </c>
      <c r="AM74">
        <v>0</v>
      </c>
      <c r="AN74">
        <v>0</v>
      </c>
      <c r="AO74">
        <v>0</v>
      </c>
      <c r="AP74">
        <v>0</v>
      </c>
      <c r="AQ74">
        <v>0</v>
      </c>
      <c r="AT74">
        <v>0</v>
      </c>
      <c r="AU74">
        <v>0</v>
      </c>
      <c r="AV74">
        <v>0</v>
      </c>
      <c r="AW74">
        <v>25326070</v>
      </c>
      <c r="AX74">
        <v>25325253</v>
      </c>
      <c r="AY74">
        <v>0</v>
      </c>
      <c r="AZ74">
        <v>1135888</v>
      </c>
      <c r="BA74">
        <v>147.917</v>
      </c>
      <c r="BE74">
        <v>344</v>
      </c>
      <c r="BF74">
        <v>23722805</v>
      </c>
      <c r="BG74">
        <v>0</v>
      </c>
      <c r="BJ74">
        <v>12</v>
      </c>
      <c r="BK74">
        <v>0</v>
      </c>
      <c r="BL74">
        <v>0</v>
      </c>
      <c r="BM74">
        <v>0</v>
      </c>
      <c r="BN74">
        <v>0</v>
      </c>
      <c r="BO74">
        <v>0</v>
      </c>
      <c r="BP74">
        <v>0</v>
      </c>
      <c r="BQ74">
        <v>426</v>
      </c>
      <c r="BS74">
        <v>0</v>
      </c>
      <c r="BT74">
        <v>0</v>
      </c>
      <c r="BU74">
        <v>0</v>
      </c>
      <c r="BV74">
        <v>0</v>
      </c>
      <c r="BW74">
        <v>0</v>
      </c>
      <c r="BY74">
        <v>0</v>
      </c>
      <c r="CA74">
        <v>0</v>
      </c>
      <c r="CB74">
        <v>0</v>
      </c>
      <c r="CC74">
        <v>0</v>
      </c>
      <c r="CD74">
        <v>0</v>
      </c>
      <c r="CE74">
        <v>0</v>
      </c>
      <c r="CF74">
        <v>0</v>
      </c>
      <c r="CG74">
        <v>0</v>
      </c>
      <c r="CH74">
        <v>6267</v>
      </c>
      <c r="CI74">
        <v>0</v>
      </c>
      <c r="CJ74">
        <v>4</v>
      </c>
      <c r="CK74">
        <v>0</v>
      </c>
      <c r="CL74">
        <v>0</v>
      </c>
      <c r="CN74">
        <v>0</v>
      </c>
      <c r="CO74">
        <v>1</v>
      </c>
      <c r="CP74">
        <v>0</v>
      </c>
      <c r="CQ74">
        <v>4.3330000000000002</v>
      </c>
      <c r="CR74">
        <v>2382.7650000000003</v>
      </c>
      <c r="CS74">
        <v>0</v>
      </c>
      <c r="CT74">
        <v>0</v>
      </c>
      <c r="CU74">
        <v>0</v>
      </c>
      <c r="CV74">
        <v>0</v>
      </c>
      <c r="CW74">
        <v>0</v>
      </c>
      <c r="CX74">
        <v>0</v>
      </c>
      <c r="CY74">
        <v>0</v>
      </c>
      <c r="CZ74">
        <v>0</v>
      </c>
      <c r="DB74">
        <v>13713780</v>
      </c>
      <c r="DC74">
        <v>0</v>
      </c>
      <c r="DD74">
        <v>0</v>
      </c>
      <c r="DE74">
        <v>4212227</v>
      </c>
      <c r="DF74">
        <v>4212227</v>
      </c>
      <c r="DG74">
        <v>683.93799999999999</v>
      </c>
      <c r="DH74">
        <v>0</v>
      </c>
      <c r="DI74">
        <v>0</v>
      </c>
      <c r="DK74">
        <v>0</v>
      </c>
      <c r="DL74">
        <v>0</v>
      </c>
      <c r="DM74">
        <v>1238450</v>
      </c>
      <c r="DN74">
        <v>5106</v>
      </c>
      <c r="DO74">
        <v>0</v>
      </c>
      <c r="DP74">
        <v>0</v>
      </c>
      <c r="DQ74">
        <v>0</v>
      </c>
      <c r="DR74">
        <v>0</v>
      </c>
      <c r="DS74">
        <v>0</v>
      </c>
      <c r="DT74">
        <v>0</v>
      </c>
      <c r="DU74">
        <v>0</v>
      </c>
      <c r="DV74">
        <v>0</v>
      </c>
      <c r="DW74">
        <v>0</v>
      </c>
      <c r="DX74">
        <v>0</v>
      </c>
      <c r="DY74">
        <v>0</v>
      </c>
      <c r="DZ74">
        <v>0</v>
      </c>
      <c r="EA74">
        <v>0</v>
      </c>
      <c r="EB74">
        <v>0</v>
      </c>
      <c r="EC74">
        <v>41.862000000000002</v>
      </c>
      <c r="ED74">
        <v>296492</v>
      </c>
      <c r="EE74">
        <v>0</v>
      </c>
      <c r="EF74">
        <v>0</v>
      </c>
      <c r="EG74">
        <v>0</v>
      </c>
      <c r="EH74">
        <v>887469</v>
      </c>
      <c r="EI74">
        <v>0</v>
      </c>
      <c r="EJ74">
        <v>0</v>
      </c>
      <c r="EK74">
        <v>44.106000000000002</v>
      </c>
      <c r="EL74">
        <v>0</v>
      </c>
      <c r="EM74">
        <v>0</v>
      </c>
      <c r="EN74">
        <v>2.3560000000000003</v>
      </c>
      <c r="EO74">
        <v>0</v>
      </c>
      <c r="EP74">
        <v>0</v>
      </c>
      <c r="EQ74">
        <v>46.462000000000003</v>
      </c>
      <c r="ER74">
        <v>0</v>
      </c>
      <c r="ES74">
        <v>144.09800000000001</v>
      </c>
      <c r="EV74">
        <v>0</v>
      </c>
      <c r="EW74">
        <v>0</v>
      </c>
      <c r="EX74">
        <v>0</v>
      </c>
      <c r="EZ74">
        <v>22688979</v>
      </c>
      <c r="FA74">
        <v>0</v>
      </c>
      <c r="FB74">
        <v>23819416</v>
      </c>
      <c r="FD74">
        <v>0</v>
      </c>
      <c r="FE74">
        <v>2168197</v>
      </c>
      <c r="FF74">
        <v>468077</v>
      </c>
      <c r="FG74">
        <v>5.7111999999999996E-2</v>
      </c>
      <c r="FH74">
        <v>2.4659E-2</v>
      </c>
      <c r="FI74">
        <v>0</v>
      </c>
      <c r="FJ74">
        <v>0</v>
      </c>
      <c r="FK74">
        <v>3851.8620000000001</v>
      </c>
      <c r="FL74">
        <v>26461958</v>
      </c>
      <c r="FM74">
        <v>0</v>
      </c>
      <c r="FN74">
        <v>0</v>
      </c>
      <c r="FO74">
        <v>60195</v>
      </c>
      <c r="FP74">
        <v>0</v>
      </c>
      <c r="FQ74">
        <v>89532</v>
      </c>
      <c r="FR74">
        <v>60195</v>
      </c>
      <c r="FS74">
        <v>29337</v>
      </c>
      <c r="FT74">
        <v>0</v>
      </c>
      <c r="FU74">
        <v>0</v>
      </c>
      <c r="FV74">
        <v>0</v>
      </c>
      <c r="FW74">
        <v>0</v>
      </c>
      <c r="FX74">
        <v>0</v>
      </c>
      <c r="FY74">
        <v>0</v>
      </c>
      <c r="FZ74">
        <v>0</v>
      </c>
      <c r="GA74">
        <v>0</v>
      </c>
      <c r="GB74">
        <v>830821</v>
      </c>
      <c r="GC74">
        <v>830821</v>
      </c>
      <c r="GD74">
        <v>99.926000000000002</v>
      </c>
      <c r="GF74">
        <v>0</v>
      </c>
      <c r="GG74">
        <v>0</v>
      </c>
      <c r="GH74">
        <v>0</v>
      </c>
      <c r="GI74">
        <v>0</v>
      </c>
      <c r="GK74">
        <v>5151</v>
      </c>
      <c r="GL74">
        <v>7938</v>
      </c>
      <c r="GM74">
        <v>0</v>
      </c>
      <c r="GN74">
        <v>0</v>
      </c>
      <c r="GR74">
        <v>0</v>
      </c>
      <c r="HB74">
        <v>0</v>
      </c>
      <c r="HC74">
        <v>0</v>
      </c>
      <c r="HD74">
        <v>0</v>
      </c>
      <c r="HE74">
        <v>0</v>
      </c>
      <c r="HF74">
        <v>2366087</v>
      </c>
      <c r="HG74">
        <v>2566</v>
      </c>
      <c r="HH74">
        <v>730432</v>
      </c>
      <c r="HI74">
        <v>0</v>
      </c>
      <c r="HJ74">
        <v>23160</v>
      </c>
      <c r="HK74">
        <v>7858</v>
      </c>
      <c r="HL74">
        <v>4672</v>
      </c>
      <c r="HM74">
        <v>24000</v>
      </c>
      <c r="HN74">
        <v>0</v>
      </c>
      <c r="HO74">
        <v>0</v>
      </c>
      <c r="HP74">
        <v>0</v>
      </c>
      <c r="HQ74">
        <v>0</v>
      </c>
      <c r="HR74">
        <v>0</v>
      </c>
      <c r="HS74">
        <v>22683528</v>
      </c>
      <c r="HT74">
        <v>0</v>
      </c>
      <c r="HU74">
        <v>6267</v>
      </c>
      <c r="HV74">
        <v>0</v>
      </c>
      <c r="HW74">
        <v>0</v>
      </c>
      <c r="HX74">
        <v>301</v>
      </c>
      <c r="HY74">
        <v>194</v>
      </c>
      <c r="HZ74">
        <v>228</v>
      </c>
      <c r="IA74">
        <v>727</v>
      </c>
      <c r="IB74">
        <v>1172</v>
      </c>
      <c r="IC74">
        <v>2622</v>
      </c>
      <c r="ID74">
        <v>0</v>
      </c>
      <c r="IE74">
        <v>0</v>
      </c>
      <c r="IF74">
        <v>0</v>
      </c>
      <c r="IG74">
        <v>4.1660000000000004</v>
      </c>
      <c r="IH74">
        <v>1186</v>
      </c>
      <c r="II74">
        <v>0</v>
      </c>
      <c r="IJ74">
        <v>935.53500000000008</v>
      </c>
      <c r="IK74">
        <v>0</v>
      </c>
      <c r="IL74">
        <v>0</v>
      </c>
      <c r="IM74">
        <v>0</v>
      </c>
      <c r="IN74">
        <v>0</v>
      </c>
      <c r="IO74">
        <v>0</v>
      </c>
      <c r="IP74">
        <v>0</v>
      </c>
      <c r="IQ74">
        <v>935.53500000000008</v>
      </c>
      <c r="IR74">
        <v>576176</v>
      </c>
      <c r="IS74">
        <v>0</v>
      </c>
      <c r="IT74">
        <v>0</v>
      </c>
      <c r="IU74">
        <v>0</v>
      </c>
      <c r="IV74">
        <v>0</v>
      </c>
      <c r="IW74">
        <v>6159</v>
      </c>
      <c r="IX74">
        <v>0</v>
      </c>
      <c r="IY74">
        <v>0</v>
      </c>
      <c r="IZ74">
        <v>0</v>
      </c>
      <c r="JA74">
        <v>0</v>
      </c>
    </row>
    <row r="75" spans="1:261" hidden="1" x14ac:dyDescent="0.2">
      <c r="A75">
        <v>28349</v>
      </c>
      <c r="B75">
        <v>71801</v>
      </c>
      <c r="C75">
        <v>9</v>
      </c>
      <c r="D75">
        <v>2021</v>
      </c>
      <c r="E75">
        <v>6159</v>
      </c>
      <c r="F75">
        <v>0</v>
      </c>
      <c r="G75">
        <v>975.82300000000009</v>
      </c>
      <c r="H75">
        <v>923.072</v>
      </c>
      <c r="I75">
        <v>923.072</v>
      </c>
      <c r="J75">
        <v>975.82300000000009</v>
      </c>
      <c r="K75">
        <v>0</v>
      </c>
      <c r="L75">
        <v>6159</v>
      </c>
      <c r="M75">
        <v>0</v>
      </c>
      <c r="N75">
        <v>0</v>
      </c>
      <c r="P75">
        <v>975.82300000000009</v>
      </c>
      <c r="Q75">
        <v>0</v>
      </c>
      <c r="R75">
        <v>465185</v>
      </c>
      <c r="S75">
        <v>476.71000000000004</v>
      </c>
      <c r="U75">
        <v>0</v>
      </c>
      <c r="V75">
        <v>258.43200000000002</v>
      </c>
      <c r="W75">
        <v>159163</v>
      </c>
      <c r="X75">
        <v>159163</v>
      </c>
      <c r="Z75">
        <v>0</v>
      </c>
      <c r="AC75">
        <v>0</v>
      </c>
      <c r="AD75" t="s">
        <v>318</v>
      </c>
      <c r="AE75">
        <v>0</v>
      </c>
      <c r="AH75">
        <v>0</v>
      </c>
      <c r="AI75">
        <v>0</v>
      </c>
      <c r="AJ75">
        <v>6159</v>
      </c>
      <c r="AK75" t="s">
        <v>787</v>
      </c>
      <c r="AL75" t="s">
        <v>86</v>
      </c>
      <c r="AM75">
        <v>0</v>
      </c>
      <c r="AN75">
        <v>0</v>
      </c>
      <c r="AO75">
        <v>0</v>
      </c>
      <c r="AP75">
        <v>0</v>
      </c>
      <c r="AQ75">
        <v>0</v>
      </c>
      <c r="AT75">
        <v>0</v>
      </c>
      <c r="AU75">
        <v>0</v>
      </c>
      <c r="AV75">
        <v>0</v>
      </c>
      <c r="AW75">
        <v>9248764</v>
      </c>
      <c r="AX75">
        <v>9090446</v>
      </c>
      <c r="AY75">
        <v>0</v>
      </c>
      <c r="AZ75">
        <v>465185</v>
      </c>
      <c r="BA75">
        <v>22.083000000000002</v>
      </c>
      <c r="BE75">
        <v>124</v>
      </c>
      <c r="BF75">
        <v>8596798</v>
      </c>
      <c r="BG75">
        <v>0</v>
      </c>
      <c r="BJ75">
        <v>12</v>
      </c>
      <c r="BK75">
        <v>0</v>
      </c>
      <c r="BL75">
        <v>0</v>
      </c>
      <c r="BM75">
        <v>0</v>
      </c>
      <c r="BN75">
        <v>0</v>
      </c>
      <c r="BO75">
        <v>0</v>
      </c>
      <c r="BP75">
        <v>0</v>
      </c>
      <c r="BQ75">
        <v>628</v>
      </c>
      <c r="BS75">
        <v>0</v>
      </c>
      <c r="BT75">
        <v>0</v>
      </c>
      <c r="BU75">
        <v>0</v>
      </c>
      <c r="BV75">
        <v>0</v>
      </c>
      <c r="BW75">
        <v>0</v>
      </c>
      <c r="BY75">
        <v>0</v>
      </c>
      <c r="CA75">
        <v>0</v>
      </c>
      <c r="CB75">
        <v>0</v>
      </c>
      <c r="CC75">
        <v>0</v>
      </c>
      <c r="CD75">
        <v>0</v>
      </c>
      <c r="CE75">
        <v>0</v>
      </c>
      <c r="CF75">
        <v>0</v>
      </c>
      <c r="CG75">
        <v>0</v>
      </c>
      <c r="CH75">
        <v>159828</v>
      </c>
      <c r="CI75">
        <v>0</v>
      </c>
      <c r="CJ75">
        <v>4</v>
      </c>
      <c r="CK75">
        <v>0</v>
      </c>
      <c r="CL75">
        <v>0</v>
      </c>
      <c r="CN75">
        <v>0</v>
      </c>
      <c r="CO75">
        <v>1</v>
      </c>
      <c r="CP75">
        <v>0</v>
      </c>
      <c r="CQ75">
        <v>0.75</v>
      </c>
      <c r="CR75">
        <v>975.82300000000009</v>
      </c>
      <c r="CS75">
        <v>0</v>
      </c>
      <c r="CT75">
        <v>0</v>
      </c>
      <c r="CU75">
        <v>0</v>
      </c>
      <c r="CV75">
        <v>0</v>
      </c>
      <c r="CW75">
        <v>0</v>
      </c>
      <c r="CX75">
        <v>0</v>
      </c>
      <c r="CY75">
        <v>0</v>
      </c>
      <c r="CZ75">
        <v>0</v>
      </c>
      <c r="DB75">
        <v>5677321</v>
      </c>
      <c r="DC75">
        <v>0</v>
      </c>
      <c r="DD75">
        <v>0</v>
      </c>
      <c r="DE75">
        <v>891639</v>
      </c>
      <c r="DF75">
        <v>891639</v>
      </c>
      <c r="DG75">
        <v>144.77500000000001</v>
      </c>
      <c r="DH75">
        <v>0</v>
      </c>
      <c r="DI75">
        <v>0</v>
      </c>
      <c r="DK75">
        <v>1668</v>
      </c>
      <c r="DL75">
        <v>0</v>
      </c>
      <c r="DM75">
        <v>327665</v>
      </c>
      <c r="DN75">
        <v>1386</v>
      </c>
      <c r="DO75">
        <v>0</v>
      </c>
      <c r="DP75">
        <v>0</v>
      </c>
      <c r="DQ75">
        <v>0</v>
      </c>
      <c r="DR75">
        <v>0</v>
      </c>
      <c r="DS75">
        <v>0</v>
      </c>
      <c r="DT75">
        <v>0</v>
      </c>
      <c r="DU75">
        <v>0</v>
      </c>
      <c r="DV75">
        <v>0</v>
      </c>
      <c r="DW75">
        <v>0</v>
      </c>
      <c r="DX75">
        <v>0</v>
      </c>
      <c r="DY75">
        <v>0</v>
      </c>
      <c r="DZ75">
        <v>0</v>
      </c>
      <c r="EA75">
        <v>0</v>
      </c>
      <c r="EB75">
        <v>0</v>
      </c>
      <c r="EC75">
        <v>37.327000000000005</v>
      </c>
      <c r="ED75">
        <v>264373</v>
      </c>
      <c r="EE75">
        <v>0</v>
      </c>
      <c r="EF75">
        <v>0</v>
      </c>
      <c r="EG75">
        <v>0</v>
      </c>
      <c r="EH75">
        <v>56993</v>
      </c>
      <c r="EI75">
        <v>0</v>
      </c>
      <c r="EJ75">
        <v>0</v>
      </c>
      <c r="EK75">
        <v>1.3180000000000001</v>
      </c>
      <c r="EL75">
        <v>0</v>
      </c>
      <c r="EM75">
        <v>0</v>
      </c>
      <c r="EN75">
        <v>1.06</v>
      </c>
      <c r="EO75">
        <v>0</v>
      </c>
      <c r="EP75">
        <v>0</v>
      </c>
      <c r="EQ75">
        <v>2.3780000000000001</v>
      </c>
      <c r="ER75">
        <v>0</v>
      </c>
      <c r="ES75">
        <v>9.2539999999999996</v>
      </c>
      <c r="EV75">
        <v>0</v>
      </c>
      <c r="EW75">
        <v>0</v>
      </c>
      <c r="EX75">
        <v>0</v>
      </c>
      <c r="EZ75">
        <v>8135099</v>
      </c>
      <c r="FA75">
        <v>0</v>
      </c>
      <c r="FB75">
        <v>8598774</v>
      </c>
      <c r="FD75">
        <v>0</v>
      </c>
      <c r="FE75">
        <v>785723</v>
      </c>
      <c r="FF75">
        <v>169624</v>
      </c>
      <c r="FG75">
        <v>5.7111999999999996E-2</v>
      </c>
      <c r="FH75">
        <v>2.4659E-2</v>
      </c>
      <c r="FI75">
        <v>0</v>
      </c>
      <c r="FJ75">
        <v>0</v>
      </c>
      <c r="FK75">
        <v>1395.8580000000002</v>
      </c>
      <c r="FL75">
        <v>9713949</v>
      </c>
      <c r="FM75">
        <v>0</v>
      </c>
      <c r="FN75">
        <v>0</v>
      </c>
      <c r="FO75">
        <v>0</v>
      </c>
      <c r="FP75">
        <v>0</v>
      </c>
      <c r="FQ75">
        <v>0</v>
      </c>
      <c r="FR75">
        <v>0</v>
      </c>
      <c r="FS75">
        <v>0</v>
      </c>
      <c r="FT75">
        <v>0</v>
      </c>
      <c r="FU75">
        <v>0</v>
      </c>
      <c r="FV75">
        <v>0</v>
      </c>
      <c r="FW75">
        <v>0</v>
      </c>
      <c r="FX75">
        <v>0</v>
      </c>
      <c r="FY75">
        <v>0</v>
      </c>
      <c r="FZ75">
        <v>0</v>
      </c>
      <c r="GA75">
        <v>0</v>
      </c>
      <c r="GB75">
        <v>418820</v>
      </c>
      <c r="GC75">
        <v>418820</v>
      </c>
      <c r="GD75">
        <v>50.373000000000005</v>
      </c>
      <c r="GF75">
        <v>0</v>
      </c>
      <c r="GG75">
        <v>0</v>
      </c>
      <c r="GH75">
        <v>0</v>
      </c>
      <c r="GI75">
        <v>0</v>
      </c>
      <c r="GK75">
        <v>5032</v>
      </c>
      <c r="GL75">
        <v>19953</v>
      </c>
      <c r="GM75">
        <v>0</v>
      </c>
      <c r="GN75">
        <v>0</v>
      </c>
      <c r="GR75">
        <v>0</v>
      </c>
      <c r="HB75">
        <v>0</v>
      </c>
      <c r="HC75">
        <v>0</v>
      </c>
      <c r="HD75">
        <v>0</v>
      </c>
      <c r="HE75">
        <v>0</v>
      </c>
      <c r="HF75">
        <v>976610</v>
      </c>
      <c r="HG75">
        <v>7698</v>
      </c>
      <c r="HH75">
        <v>109011</v>
      </c>
      <c r="HI75">
        <v>0</v>
      </c>
      <c r="HJ75">
        <v>9485</v>
      </c>
      <c r="HK75">
        <v>1733</v>
      </c>
      <c r="HL75">
        <v>1753</v>
      </c>
      <c r="HM75">
        <v>18000</v>
      </c>
      <c r="HN75">
        <v>0</v>
      </c>
      <c r="HO75">
        <v>0</v>
      </c>
      <c r="HP75">
        <v>0</v>
      </c>
      <c r="HQ75">
        <v>0</v>
      </c>
      <c r="HR75">
        <v>0</v>
      </c>
      <c r="HS75">
        <v>8133589</v>
      </c>
      <c r="HT75">
        <v>0</v>
      </c>
      <c r="HU75">
        <v>159828</v>
      </c>
      <c r="HV75">
        <v>0</v>
      </c>
      <c r="HW75">
        <v>0</v>
      </c>
      <c r="HX75">
        <v>210</v>
      </c>
      <c r="HY75">
        <v>122</v>
      </c>
      <c r="HZ75">
        <v>122</v>
      </c>
      <c r="IA75">
        <v>58</v>
      </c>
      <c r="IB75">
        <v>83</v>
      </c>
      <c r="IC75">
        <v>595</v>
      </c>
      <c r="ID75">
        <v>0</v>
      </c>
      <c r="IE75">
        <v>0</v>
      </c>
      <c r="IF75">
        <v>0</v>
      </c>
      <c r="IG75">
        <v>12.499000000000001</v>
      </c>
      <c r="IH75">
        <v>177</v>
      </c>
      <c r="II75">
        <v>0</v>
      </c>
      <c r="IJ75">
        <v>258.43200000000002</v>
      </c>
      <c r="IK75">
        <v>0</v>
      </c>
      <c r="IL75">
        <v>0</v>
      </c>
      <c r="IM75">
        <v>0</v>
      </c>
      <c r="IN75">
        <v>0</v>
      </c>
      <c r="IO75">
        <v>0</v>
      </c>
      <c r="IP75">
        <v>0</v>
      </c>
      <c r="IQ75">
        <v>258.43200000000002</v>
      </c>
      <c r="IR75">
        <v>159163</v>
      </c>
      <c r="IS75">
        <v>0</v>
      </c>
      <c r="IT75">
        <v>0</v>
      </c>
      <c r="IU75">
        <v>0</v>
      </c>
      <c r="IV75">
        <v>0</v>
      </c>
      <c r="IW75">
        <v>6159</v>
      </c>
      <c r="IX75">
        <v>0</v>
      </c>
      <c r="IY75">
        <v>0</v>
      </c>
      <c r="IZ75">
        <v>0</v>
      </c>
      <c r="JA75">
        <v>0</v>
      </c>
    </row>
    <row r="76" spans="1:261" hidden="1" x14ac:dyDescent="0.2">
      <c r="A76">
        <v>28349</v>
      </c>
      <c r="B76">
        <v>71803</v>
      </c>
      <c r="C76">
        <v>9</v>
      </c>
      <c r="D76">
        <v>2021</v>
      </c>
      <c r="E76">
        <v>6159</v>
      </c>
      <c r="F76">
        <v>0</v>
      </c>
      <c r="G76">
        <v>180.733</v>
      </c>
      <c r="H76">
        <v>177.43100000000001</v>
      </c>
      <c r="I76">
        <v>177.43100000000001</v>
      </c>
      <c r="J76">
        <v>180.733</v>
      </c>
      <c r="K76">
        <v>0</v>
      </c>
      <c r="L76">
        <v>6159</v>
      </c>
      <c r="M76">
        <v>0</v>
      </c>
      <c r="N76">
        <v>0</v>
      </c>
      <c r="P76">
        <v>180.733</v>
      </c>
      <c r="Q76">
        <v>0</v>
      </c>
      <c r="R76">
        <v>86157</v>
      </c>
      <c r="S76">
        <v>476.71000000000004</v>
      </c>
      <c r="U76">
        <v>0</v>
      </c>
      <c r="V76">
        <v>42.502000000000002</v>
      </c>
      <c r="W76">
        <v>26176</v>
      </c>
      <c r="X76">
        <v>26176</v>
      </c>
      <c r="Z76">
        <v>0</v>
      </c>
      <c r="AC76">
        <v>0</v>
      </c>
      <c r="AD76" t="s">
        <v>318</v>
      </c>
      <c r="AE76">
        <v>0</v>
      </c>
      <c r="AH76">
        <v>0</v>
      </c>
      <c r="AI76">
        <v>0</v>
      </c>
      <c r="AJ76">
        <v>6159</v>
      </c>
      <c r="AK76" t="s">
        <v>787</v>
      </c>
      <c r="AL76" t="s">
        <v>512</v>
      </c>
      <c r="AM76">
        <v>0</v>
      </c>
      <c r="AN76">
        <v>0</v>
      </c>
      <c r="AO76">
        <v>0</v>
      </c>
      <c r="AP76">
        <v>0</v>
      </c>
      <c r="AQ76">
        <v>0</v>
      </c>
      <c r="AT76">
        <v>0</v>
      </c>
      <c r="AU76">
        <v>0</v>
      </c>
      <c r="AV76">
        <v>0</v>
      </c>
      <c r="AW76">
        <v>1973821</v>
      </c>
      <c r="AX76">
        <v>1920736</v>
      </c>
      <c r="AY76">
        <v>0</v>
      </c>
      <c r="AZ76">
        <v>86157</v>
      </c>
      <c r="BA76">
        <v>7.25</v>
      </c>
      <c r="BE76">
        <v>26</v>
      </c>
      <c r="BF76">
        <v>1754149</v>
      </c>
      <c r="BG76">
        <v>0</v>
      </c>
      <c r="BJ76">
        <v>12</v>
      </c>
      <c r="BK76">
        <v>0</v>
      </c>
      <c r="BL76">
        <v>0</v>
      </c>
      <c r="BM76">
        <v>0</v>
      </c>
      <c r="BN76">
        <v>0</v>
      </c>
      <c r="BO76">
        <v>0</v>
      </c>
      <c r="BP76">
        <v>0</v>
      </c>
      <c r="BQ76">
        <v>743</v>
      </c>
      <c r="BS76">
        <v>0</v>
      </c>
      <c r="BT76">
        <v>0</v>
      </c>
      <c r="BU76">
        <v>0</v>
      </c>
      <c r="BV76">
        <v>0</v>
      </c>
      <c r="BW76">
        <v>0</v>
      </c>
      <c r="BY76">
        <v>0</v>
      </c>
      <c r="CA76">
        <v>0</v>
      </c>
      <c r="CB76">
        <v>0</v>
      </c>
      <c r="CC76">
        <v>0</v>
      </c>
      <c r="CD76">
        <v>0</v>
      </c>
      <c r="CE76">
        <v>0</v>
      </c>
      <c r="CF76">
        <v>0</v>
      </c>
      <c r="CG76">
        <v>0</v>
      </c>
      <c r="CH76">
        <v>53630</v>
      </c>
      <c r="CI76">
        <v>0</v>
      </c>
      <c r="CJ76">
        <v>4</v>
      </c>
      <c r="CK76">
        <v>0</v>
      </c>
      <c r="CL76">
        <v>0</v>
      </c>
      <c r="CN76">
        <v>0</v>
      </c>
      <c r="CO76">
        <v>1</v>
      </c>
      <c r="CP76">
        <v>1.206</v>
      </c>
      <c r="CQ76">
        <v>11.75</v>
      </c>
      <c r="CR76">
        <v>180.733</v>
      </c>
      <c r="CS76">
        <v>0</v>
      </c>
      <c r="CT76">
        <v>0</v>
      </c>
      <c r="CU76">
        <v>0</v>
      </c>
      <c r="CV76">
        <v>0</v>
      </c>
      <c r="CW76">
        <v>0</v>
      </c>
      <c r="CX76">
        <v>0</v>
      </c>
      <c r="CY76">
        <v>0</v>
      </c>
      <c r="CZ76">
        <v>0</v>
      </c>
      <c r="DB76">
        <v>1090873</v>
      </c>
      <c r="DC76">
        <v>0</v>
      </c>
      <c r="DD76">
        <v>0</v>
      </c>
      <c r="DE76">
        <v>280379</v>
      </c>
      <c r="DF76">
        <v>298279</v>
      </c>
      <c r="DG76">
        <v>45.525000000000006</v>
      </c>
      <c r="DH76">
        <v>0</v>
      </c>
      <c r="DI76">
        <v>17900</v>
      </c>
      <c r="DK76">
        <v>3505</v>
      </c>
      <c r="DL76">
        <v>0</v>
      </c>
      <c r="DM76">
        <v>121370</v>
      </c>
      <c r="DN76">
        <v>518</v>
      </c>
      <c r="DO76">
        <v>0</v>
      </c>
      <c r="DP76">
        <v>0</v>
      </c>
      <c r="DQ76">
        <v>0</v>
      </c>
      <c r="DR76">
        <v>0</v>
      </c>
      <c r="DS76">
        <v>0</v>
      </c>
      <c r="DT76">
        <v>0</v>
      </c>
      <c r="DU76">
        <v>0</v>
      </c>
      <c r="DV76">
        <v>0</v>
      </c>
      <c r="DW76">
        <v>0</v>
      </c>
      <c r="DX76">
        <v>0</v>
      </c>
      <c r="DY76">
        <v>0</v>
      </c>
      <c r="DZ76">
        <v>0</v>
      </c>
      <c r="EA76">
        <v>0</v>
      </c>
      <c r="EB76">
        <v>0</v>
      </c>
      <c r="EC76">
        <v>16.943000000000001</v>
      </c>
      <c r="ED76">
        <v>120001</v>
      </c>
      <c r="EE76">
        <v>0</v>
      </c>
      <c r="EF76">
        <v>0</v>
      </c>
      <c r="EG76">
        <v>0</v>
      </c>
      <c r="EH76">
        <v>0</v>
      </c>
      <c r="EI76">
        <v>0</v>
      </c>
      <c r="EJ76">
        <v>0</v>
      </c>
      <c r="EK76">
        <v>0</v>
      </c>
      <c r="EL76">
        <v>0</v>
      </c>
      <c r="EM76">
        <v>0</v>
      </c>
      <c r="EN76">
        <v>0</v>
      </c>
      <c r="EO76">
        <v>0</v>
      </c>
      <c r="EP76">
        <v>0</v>
      </c>
      <c r="EQ76">
        <v>0</v>
      </c>
      <c r="ER76">
        <v>0</v>
      </c>
      <c r="ES76">
        <v>0</v>
      </c>
      <c r="EV76">
        <v>0</v>
      </c>
      <c r="EW76">
        <v>0</v>
      </c>
      <c r="EX76">
        <v>0</v>
      </c>
      <c r="EZ76">
        <v>1725801</v>
      </c>
      <c r="FA76">
        <v>0</v>
      </c>
      <c r="FB76">
        <v>1811414</v>
      </c>
      <c r="FD76">
        <v>0</v>
      </c>
      <c r="FE76">
        <v>160324</v>
      </c>
      <c r="FF76">
        <v>34611</v>
      </c>
      <c r="FG76">
        <v>5.7111999999999996E-2</v>
      </c>
      <c r="FH76">
        <v>2.4659E-2</v>
      </c>
      <c r="FI76">
        <v>0</v>
      </c>
      <c r="FJ76">
        <v>0</v>
      </c>
      <c r="FK76">
        <v>284.82</v>
      </c>
      <c r="FL76">
        <v>2059978</v>
      </c>
      <c r="FM76">
        <v>0</v>
      </c>
      <c r="FN76">
        <v>0</v>
      </c>
      <c r="FO76">
        <v>0</v>
      </c>
      <c r="FP76">
        <v>0</v>
      </c>
      <c r="FQ76">
        <v>0</v>
      </c>
      <c r="FR76">
        <v>0</v>
      </c>
      <c r="FS76">
        <v>0</v>
      </c>
      <c r="FT76">
        <v>0</v>
      </c>
      <c r="FU76">
        <v>0</v>
      </c>
      <c r="FV76">
        <v>0</v>
      </c>
      <c r="FW76">
        <v>0</v>
      </c>
      <c r="FX76">
        <v>0</v>
      </c>
      <c r="FY76">
        <v>0</v>
      </c>
      <c r="FZ76">
        <v>0</v>
      </c>
      <c r="GA76">
        <v>0</v>
      </c>
      <c r="GB76">
        <v>27454</v>
      </c>
      <c r="GC76">
        <v>27454</v>
      </c>
      <c r="GD76">
        <v>3.302</v>
      </c>
      <c r="GF76">
        <v>0</v>
      </c>
      <c r="GG76">
        <v>0</v>
      </c>
      <c r="GH76">
        <v>0</v>
      </c>
      <c r="GI76">
        <v>0</v>
      </c>
      <c r="GK76">
        <v>5113</v>
      </c>
      <c r="GL76">
        <v>7493</v>
      </c>
      <c r="GM76">
        <v>0</v>
      </c>
      <c r="GN76">
        <v>0</v>
      </c>
      <c r="GR76">
        <v>0</v>
      </c>
      <c r="HB76">
        <v>0</v>
      </c>
      <c r="HC76">
        <v>0</v>
      </c>
      <c r="HD76">
        <v>0</v>
      </c>
      <c r="HE76">
        <v>0</v>
      </c>
      <c r="HF76">
        <v>187722</v>
      </c>
      <c r="HG76">
        <v>0</v>
      </c>
      <c r="HH76">
        <v>0</v>
      </c>
      <c r="HI76">
        <v>0</v>
      </c>
      <c r="HJ76">
        <v>1757</v>
      </c>
      <c r="HK76">
        <v>3133</v>
      </c>
      <c r="HL76">
        <v>417</v>
      </c>
      <c r="HM76">
        <v>0</v>
      </c>
      <c r="HN76">
        <v>0</v>
      </c>
      <c r="HO76">
        <v>0</v>
      </c>
      <c r="HP76">
        <v>54259</v>
      </c>
      <c r="HQ76">
        <v>0</v>
      </c>
      <c r="HR76">
        <v>0</v>
      </c>
      <c r="HS76">
        <v>1725257</v>
      </c>
      <c r="HT76">
        <v>0</v>
      </c>
      <c r="HU76">
        <v>53630</v>
      </c>
      <c r="HV76">
        <v>0</v>
      </c>
      <c r="HW76">
        <v>0</v>
      </c>
      <c r="HX76">
        <v>16</v>
      </c>
      <c r="HY76">
        <v>35</v>
      </c>
      <c r="HZ76">
        <v>47</v>
      </c>
      <c r="IA76">
        <v>33</v>
      </c>
      <c r="IB76">
        <v>48</v>
      </c>
      <c r="IC76">
        <v>179</v>
      </c>
      <c r="ID76">
        <v>0</v>
      </c>
      <c r="IE76">
        <v>0</v>
      </c>
      <c r="IF76">
        <v>0</v>
      </c>
      <c r="IG76">
        <v>0</v>
      </c>
      <c r="IH76">
        <v>0</v>
      </c>
      <c r="II76">
        <v>197.304</v>
      </c>
      <c r="IJ76">
        <v>42.502000000000002</v>
      </c>
      <c r="IK76">
        <v>0</v>
      </c>
      <c r="IL76">
        <v>0</v>
      </c>
      <c r="IM76">
        <v>0</v>
      </c>
      <c r="IN76">
        <v>0</v>
      </c>
      <c r="IO76">
        <v>0</v>
      </c>
      <c r="IP76">
        <v>197.304</v>
      </c>
      <c r="IQ76">
        <v>42.502000000000002</v>
      </c>
      <c r="IR76">
        <v>26176</v>
      </c>
      <c r="IS76">
        <v>0</v>
      </c>
      <c r="IT76">
        <v>0</v>
      </c>
      <c r="IU76">
        <v>0</v>
      </c>
      <c r="IV76">
        <v>0</v>
      </c>
      <c r="IW76">
        <v>6159</v>
      </c>
      <c r="IX76">
        <v>0</v>
      </c>
      <c r="IY76">
        <v>0</v>
      </c>
      <c r="IZ76">
        <v>54259</v>
      </c>
      <c r="JA76">
        <v>0</v>
      </c>
    </row>
    <row r="77" spans="1:261" hidden="1" x14ac:dyDescent="0.2">
      <c r="A77">
        <v>28349</v>
      </c>
      <c r="B77">
        <v>71804</v>
      </c>
      <c r="C77">
        <v>9</v>
      </c>
      <c r="D77">
        <v>2021</v>
      </c>
      <c r="E77">
        <v>6159</v>
      </c>
      <c r="F77">
        <v>0</v>
      </c>
      <c r="G77">
        <v>274.12</v>
      </c>
      <c r="H77">
        <v>265.96300000000002</v>
      </c>
      <c r="I77">
        <v>265.96300000000002</v>
      </c>
      <c r="J77">
        <v>274.12</v>
      </c>
      <c r="K77">
        <v>0</v>
      </c>
      <c r="L77">
        <v>6159</v>
      </c>
      <c r="M77">
        <v>0</v>
      </c>
      <c r="N77">
        <v>0</v>
      </c>
      <c r="P77">
        <v>274.12</v>
      </c>
      <c r="Q77">
        <v>0</v>
      </c>
      <c r="R77">
        <v>130676</v>
      </c>
      <c r="S77">
        <v>476.71000000000004</v>
      </c>
      <c r="U77">
        <v>0</v>
      </c>
      <c r="V77">
        <v>17.5</v>
      </c>
      <c r="W77">
        <v>10778</v>
      </c>
      <c r="X77">
        <v>10778</v>
      </c>
      <c r="Z77">
        <v>0</v>
      </c>
      <c r="AC77">
        <v>0</v>
      </c>
      <c r="AD77" t="s">
        <v>318</v>
      </c>
      <c r="AE77">
        <v>0</v>
      </c>
      <c r="AH77">
        <v>0</v>
      </c>
      <c r="AI77">
        <v>0</v>
      </c>
      <c r="AJ77">
        <v>6159</v>
      </c>
      <c r="AK77" t="s">
        <v>787</v>
      </c>
      <c r="AL77" t="s">
        <v>26</v>
      </c>
      <c r="AM77">
        <v>0</v>
      </c>
      <c r="AN77">
        <v>0</v>
      </c>
      <c r="AO77">
        <v>0</v>
      </c>
      <c r="AP77">
        <v>0</v>
      </c>
      <c r="AQ77">
        <v>0</v>
      </c>
      <c r="AT77">
        <v>0</v>
      </c>
      <c r="AU77">
        <v>0</v>
      </c>
      <c r="AV77">
        <v>0</v>
      </c>
      <c r="AW77">
        <v>2869953</v>
      </c>
      <c r="AX77">
        <v>2857124</v>
      </c>
      <c r="AY77">
        <v>0</v>
      </c>
      <c r="AZ77">
        <v>130676</v>
      </c>
      <c r="BA77">
        <v>10.583</v>
      </c>
      <c r="BE77">
        <v>39</v>
      </c>
      <c r="BF77">
        <v>2612375</v>
      </c>
      <c r="BG77">
        <v>0</v>
      </c>
      <c r="BJ77">
        <v>12</v>
      </c>
      <c r="BK77">
        <v>0</v>
      </c>
      <c r="BL77">
        <v>0</v>
      </c>
      <c r="BM77">
        <v>0</v>
      </c>
      <c r="BN77">
        <v>0</v>
      </c>
      <c r="BO77">
        <v>0</v>
      </c>
      <c r="BP77">
        <v>0</v>
      </c>
      <c r="BQ77">
        <v>729</v>
      </c>
      <c r="BS77">
        <v>0</v>
      </c>
      <c r="BT77">
        <v>0</v>
      </c>
      <c r="BU77">
        <v>0</v>
      </c>
      <c r="BV77">
        <v>0</v>
      </c>
      <c r="BW77">
        <v>0</v>
      </c>
      <c r="BY77">
        <v>0</v>
      </c>
      <c r="CA77">
        <v>0</v>
      </c>
      <c r="CB77">
        <v>0</v>
      </c>
      <c r="CC77">
        <v>0</v>
      </c>
      <c r="CD77">
        <v>0</v>
      </c>
      <c r="CE77">
        <v>0</v>
      </c>
      <c r="CF77">
        <v>0</v>
      </c>
      <c r="CG77">
        <v>0</v>
      </c>
      <c r="CH77">
        <v>13654</v>
      </c>
      <c r="CI77">
        <v>0</v>
      </c>
      <c r="CJ77">
        <v>4</v>
      </c>
      <c r="CK77">
        <v>0</v>
      </c>
      <c r="CL77">
        <v>0</v>
      </c>
      <c r="CN77">
        <v>0</v>
      </c>
      <c r="CO77">
        <v>1</v>
      </c>
      <c r="CP77">
        <v>1.107</v>
      </c>
      <c r="CQ77">
        <v>0</v>
      </c>
      <c r="CR77">
        <v>274.12</v>
      </c>
      <c r="CS77">
        <v>0</v>
      </c>
      <c r="CT77">
        <v>0</v>
      </c>
      <c r="CU77">
        <v>0</v>
      </c>
      <c r="CV77">
        <v>0</v>
      </c>
      <c r="CW77">
        <v>0</v>
      </c>
      <c r="CX77">
        <v>0</v>
      </c>
      <c r="CY77">
        <v>0</v>
      </c>
      <c r="CZ77">
        <v>0</v>
      </c>
      <c r="DB77">
        <v>1634958</v>
      </c>
      <c r="DC77">
        <v>0</v>
      </c>
      <c r="DD77">
        <v>0</v>
      </c>
      <c r="DE77">
        <v>413024</v>
      </c>
      <c r="DF77">
        <v>429455</v>
      </c>
      <c r="DG77">
        <v>67.063000000000002</v>
      </c>
      <c r="DH77">
        <v>0</v>
      </c>
      <c r="DI77">
        <v>16431</v>
      </c>
      <c r="DK77">
        <v>3287</v>
      </c>
      <c r="DL77">
        <v>0</v>
      </c>
      <c r="DM77">
        <v>184349</v>
      </c>
      <c r="DN77">
        <v>785</v>
      </c>
      <c r="DO77">
        <v>0</v>
      </c>
      <c r="DP77">
        <v>0</v>
      </c>
      <c r="DQ77">
        <v>0</v>
      </c>
      <c r="DR77">
        <v>0</v>
      </c>
      <c r="DS77">
        <v>0</v>
      </c>
      <c r="DT77">
        <v>0</v>
      </c>
      <c r="DU77">
        <v>0</v>
      </c>
      <c r="DV77">
        <v>0</v>
      </c>
      <c r="DW77">
        <v>0</v>
      </c>
      <c r="DX77">
        <v>0</v>
      </c>
      <c r="DY77">
        <v>0</v>
      </c>
      <c r="DZ77">
        <v>0</v>
      </c>
      <c r="EA77">
        <v>0.13300000000000001</v>
      </c>
      <c r="EB77">
        <v>0</v>
      </c>
      <c r="EC77">
        <v>25.13</v>
      </c>
      <c r="ED77">
        <v>177986</v>
      </c>
      <c r="EE77">
        <v>0</v>
      </c>
      <c r="EF77">
        <v>0</v>
      </c>
      <c r="EG77">
        <v>0</v>
      </c>
      <c r="EH77">
        <v>4096</v>
      </c>
      <c r="EI77">
        <v>0</v>
      </c>
      <c r="EJ77">
        <v>0</v>
      </c>
      <c r="EK77">
        <v>0</v>
      </c>
      <c r="EL77">
        <v>0</v>
      </c>
      <c r="EM77">
        <v>0</v>
      </c>
      <c r="EN77">
        <v>0</v>
      </c>
      <c r="EO77">
        <v>0</v>
      </c>
      <c r="EP77">
        <v>0</v>
      </c>
      <c r="EQ77">
        <v>0.13300000000000001</v>
      </c>
      <c r="ER77">
        <v>0</v>
      </c>
      <c r="ES77">
        <v>0.66500000000000004</v>
      </c>
      <c r="EV77">
        <v>0</v>
      </c>
      <c r="EW77">
        <v>0</v>
      </c>
      <c r="EX77">
        <v>0</v>
      </c>
      <c r="EZ77">
        <v>2566815</v>
      </c>
      <c r="FA77">
        <v>0</v>
      </c>
      <c r="FB77">
        <v>2696666</v>
      </c>
      <c r="FD77">
        <v>0</v>
      </c>
      <c r="FE77">
        <v>238764</v>
      </c>
      <c r="FF77">
        <v>51545</v>
      </c>
      <c r="FG77">
        <v>5.7111999999999996E-2</v>
      </c>
      <c r="FH77">
        <v>2.4659E-2</v>
      </c>
      <c r="FI77">
        <v>0</v>
      </c>
      <c r="FJ77">
        <v>0</v>
      </c>
      <c r="FK77">
        <v>424.17</v>
      </c>
      <c r="FL77">
        <v>3000629</v>
      </c>
      <c r="FM77">
        <v>0</v>
      </c>
      <c r="FN77">
        <v>0</v>
      </c>
      <c r="FO77">
        <v>0</v>
      </c>
      <c r="FP77">
        <v>0</v>
      </c>
      <c r="FQ77">
        <v>0</v>
      </c>
      <c r="FR77">
        <v>0</v>
      </c>
      <c r="FS77">
        <v>0</v>
      </c>
      <c r="FT77">
        <v>0</v>
      </c>
      <c r="FU77">
        <v>0</v>
      </c>
      <c r="FV77">
        <v>0</v>
      </c>
      <c r="FW77">
        <v>0</v>
      </c>
      <c r="FX77">
        <v>0</v>
      </c>
      <c r="FY77">
        <v>0</v>
      </c>
      <c r="FZ77">
        <v>0</v>
      </c>
      <c r="GA77">
        <v>0</v>
      </c>
      <c r="GB77">
        <v>66714</v>
      </c>
      <c r="GC77">
        <v>66714</v>
      </c>
      <c r="GD77">
        <v>8.0240000000000009</v>
      </c>
      <c r="GF77">
        <v>0</v>
      </c>
      <c r="GG77">
        <v>0</v>
      </c>
      <c r="GH77">
        <v>0</v>
      </c>
      <c r="GI77">
        <v>0</v>
      </c>
      <c r="GK77">
        <v>5157</v>
      </c>
      <c r="GL77">
        <v>14655</v>
      </c>
      <c r="GM77">
        <v>0</v>
      </c>
      <c r="GN77">
        <v>0</v>
      </c>
      <c r="GR77">
        <v>0</v>
      </c>
      <c r="HB77">
        <v>0</v>
      </c>
      <c r="HC77">
        <v>0</v>
      </c>
      <c r="HD77">
        <v>0</v>
      </c>
      <c r="HE77">
        <v>0</v>
      </c>
      <c r="HF77">
        <v>281389</v>
      </c>
      <c r="HG77">
        <v>1283</v>
      </c>
      <c r="HH77">
        <v>0</v>
      </c>
      <c r="HI77">
        <v>0</v>
      </c>
      <c r="HJ77">
        <v>2664</v>
      </c>
      <c r="HK77">
        <v>5548</v>
      </c>
      <c r="HL77">
        <v>911</v>
      </c>
      <c r="HM77">
        <v>0</v>
      </c>
      <c r="HN77">
        <v>0</v>
      </c>
      <c r="HO77">
        <v>0</v>
      </c>
      <c r="HP77">
        <v>78657</v>
      </c>
      <c r="HQ77">
        <v>0</v>
      </c>
      <c r="HR77">
        <v>0</v>
      </c>
      <c r="HS77">
        <v>2565990</v>
      </c>
      <c r="HT77">
        <v>0</v>
      </c>
      <c r="HU77">
        <v>13654</v>
      </c>
      <c r="HV77">
        <v>0</v>
      </c>
      <c r="HW77">
        <v>0</v>
      </c>
      <c r="HX77">
        <v>47</v>
      </c>
      <c r="HY77">
        <v>39</v>
      </c>
      <c r="HZ77">
        <v>55</v>
      </c>
      <c r="IA77">
        <v>50</v>
      </c>
      <c r="IB77">
        <v>74</v>
      </c>
      <c r="IC77">
        <v>265</v>
      </c>
      <c r="ID77">
        <v>0</v>
      </c>
      <c r="IE77">
        <v>0</v>
      </c>
      <c r="IF77">
        <v>0</v>
      </c>
      <c r="IG77">
        <v>2.0830000000000002</v>
      </c>
      <c r="IH77">
        <v>0</v>
      </c>
      <c r="II77">
        <v>286.024</v>
      </c>
      <c r="IJ77">
        <v>17.5</v>
      </c>
      <c r="IK77">
        <v>0</v>
      </c>
      <c r="IL77">
        <v>0</v>
      </c>
      <c r="IM77">
        <v>0</v>
      </c>
      <c r="IN77">
        <v>0</v>
      </c>
      <c r="IO77">
        <v>0</v>
      </c>
      <c r="IP77">
        <v>286.024</v>
      </c>
      <c r="IQ77">
        <v>17.5</v>
      </c>
      <c r="IR77">
        <v>10778</v>
      </c>
      <c r="IS77">
        <v>0</v>
      </c>
      <c r="IT77">
        <v>0</v>
      </c>
      <c r="IU77">
        <v>0</v>
      </c>
      <c r="IV77">
        <v>0</v>
      </c>
      <c r="IW77">
        <v>6159</v>
      </c>
      <c r="IX77">
        <v>0</v>
      </c>
      <c r="IY77">
        <v>0</v>
      </c>
      <c r="IZ77">
        <v>78657</v>
      </c>
      <c r="JA77">
        <v>0</v>
      </c>
    </row>
    <row r="78" spans="1:261" hidden="1" x14ac:dyDescent="0.2">
      <c r="A78">
        <v>28349</v>
      </c>
      <c r="B78">
        <v>71806</v>
      </c>
      <c r="C78">
        <v>9</v>
      </c>
      <c r="D78">
        <v>2021</v>
      </c>
      <c r="E78">
        <v>6159</v>
      </c>
      <c r="F78">
        <v>0</v>
      </c>
      <c r="G78">
        <v>3451.37</v>
      </c>
      <c r="H78">
        <v>3240.87</v>
      </c>
      <c r="I78">
        <v>3240.87</v>
      </c>
      <c r="J78">
        <v>3451.37</v>
      </c>
      <c r="K78">
        <v>0</v>
      </c>
      <c r="L78">
        <v>6159</v>
      </c>
      <c r="M78">
        <v>0</v>
      </c>
      <c r="N78">
        <v>0</v>
      </c>
      <c r="P78">
        <v>3451.37</v>
      </c>
      <c r="Q78">
        <v>0</v>
      </c>
      <c r="R78">
        <v>1645303</v>
      </c>
      <c r="S78">
        <v>476.71000000000004</v>
      </c>
      <c r="U78">
        <v>0</v>
      </c>
      <c r="V78">
        <v>778.08400000000006</v>
      </c>
      <c r="W78">
        <v>479206</v>
      </c>
      <c r="X78">
        <v>479206</v>
      </c>
      <c r="Z78">
        <v>0</v>
      </c>
      <c r="AC78">
        <v>0</v>
      </c>
      <c r="AD78" t="s">
        <v>318</v>
      </c>
      <c r="AE78">
        <v>0</v>
      </c>
      <c r="AH78">
        <v>0</v>
      </c>
      <c r="AI78">
        <v>0</v>
      </c>
      <c r="AJ78">
        <v>6159</v>
      </c>
      <c r="AK78" t="s">
        <v>787</v>
      </c>
      <c r="AL78" t="s">
        <v>27</v>
      </c>
      <c r="AM78">
        <v>0</v>
      </c>
      <c r="AN78">
        <v>0</v>
      </c>
      <c r="AO78">
        <v>0</v>
      </c>
      <c r="AP78">
        <v>0</v>
      </c>
      <c r="AQ78">
        <v>0</v>
      </c>
      <c r="AT78">
        <v>0</v>
      </c>
      <c r="AU78">
        <v>0</v>
      </c>
      <c r="AV78">
        <v>0</v>
      </c>
      <c r="AW78">
        <v>34721716</v>
      </c>
      <c r="AX78">
        <v>34288765</v>
      </c>
      <c r="AY78">
        <v>0</v>
      </c>
      <c r="AZ78">
        <v>1645303</v>
      </c>
      <c r="BA78">
        <v>81.332999999999998</v>
      </c>
      <c r="BE78">
        <v>467</v>
      </c>
      <c r="BF78">
        <v>32326310</v>
      </c>
      <c r="BG78">
        <v>0</v>
      </c>
      <c r="BJ78">
        <v>12</v>
      </c>
      <c r="BK78">
        <v>0</v>
      </c>
      <c r="BL78">
        <v>0</v>
      </c>
      <c r="BM78">
        <v>0</v>
      </c>
      <c r="BN78">
        <v>0</v>
      </c>
      <c r="BO78">
        <v>0</v>
      </c>
      <c r="BP78">
        <v>0</v>
      </c>
      <c r="BQ78">
        <v>271</v>
      </c>
      <c r="BS78">
        <v>0</v>
      </c>
      <c r="BT78">
        <v>0</v>
      </c>
      <c r="BU78">
        <v>0</v>
      </c>
      <c r="BV78">
        <v>0</v>
      </c>
      <c r="BW78">
        <v>0</v>
      </c>
      <c r="BY78">
        <v>0</v>
      </c>
      <c r="CA78">
        <v>0</v>
      </c>
      <c r="CB78">
        <v>0</v>
      </c>
      <c r="CC78">
        <v>0</v>
      </c>
      <c r="CD78">
        <v>0</v>
      </c>
      <c r="CE78">
        <v>0</v>
      </c>
      <c r="CF78">
        <v>0</v>
      </c>
      <c r="CG78">
        <v>0</v>
      </c>
      <c r="CH78">
        <v>443800</v>
      </c>
      <c r="CI78">
        <v>0</v>
      </c>
      <c r="CJ78">
        <v>4</v>
      </c>
      <c r="CK78">
        <v>0</v>
      </c>
      <c r="CL78">
        <v>0</v>
      </c>
      <c r="CN78">
        <v>0</v>
      </c>
      <c r="CO78">
        <v>1</v>
      </c>
      <c r="CP78">
        <v>0</v>
      </c>
      <c r="CQ78">
        <v>0</v>
      </c>
      <c r="CR78">
        <v>3451.37</v>
      </c>
      <c r="CS78">
        <v>0</v>
      </c>
      <c r="CT78">
        <v>0</v>
      </c>
      <c r="CU78">
        <v>0</v>
      </c>
      <c r="CV78">
        <v>0</v>
      </c>
      <c r="CW78">
        <v>0</v>
      </c>
      <c r="CX78">
        <v>0</v>
      </c>
      <c r="CY78">
        <v>0</v>
      </c>
      <c r="CZ78">
        <v>0</v>
      </c>
      <c r="DB78">
        <v>19838597</v>
      </c>
      <c r="DC78">
        <v>0</v>
      </c>
      <c r="DD78">
        <v>0</v>
      </c>
      <c r="DE78">
        <v>4158492</v>
      </c>
      <c r="DF78">
        <v>4158492</v>
      </c>
      <c r="DG78">
        <v>675.21300000000008</v>
      </c>
      <c r="DH78">
        <v>0</v>
      </c>
      <c r="DI78">
        <v>0</v>
      </c>
      <c r="DK78">
        <v>0</v>
      </c>
      <c r="DL78">
        <v>0</v>
      </c>
      <c r="DM78">
        <v>2518092</v>
      </c>
      <c r="DN78">
        <v>10382</v>
      </c>
      <c r="DO78">
        <v>0</v>
      </c>
      <c r="DP78">
        <v>0</v>
      </c>
      <c r="DQ78">
        <v>0</v>
      </c>
      <c r="DR78">
        <v>0</v>
      </c>
      <c r="DS78">
        <v>0</v>
      </c>
      <c r="DT78">
        <v>0</v>
      </c>
      <c r="DU78">
        <v>0</v>
      </c>
      <c r="DV78">
        <v>0</v>
      </c>
      <c r="DW78">
        <v>0</v>
      </c>
      <c r="DX78">
        <v>0</v>
      </c>
      <c r="DY78">
        <v>0</v>
      </c>
      <c r="DZ78">
        <v>0</v>
      </c>
      <c r="EA78">
        <v>0.108</v>
      </c>
      <c r="EB78">
        <v>0</v>
      </c>
      <c r="EC78">
        <v>84.89800000000001</v>
      </c>
      <c r="ED78">
        <v>601299</v>
      </c>
      <c r="EE78">
        <v>0</v>
      </c>
      <c r="EF78">
        <v>0</v>
      </c>
      <c r="EG78">
        <v>0</v>
      </c>
      <c r="EH78">
        <v>1805936</v>
      </c>
      <c r="EI78">
        <v>0</v>
      </c>
      <c r="EJ78">
        <v>0</v>
      </c>
      <c r="EK78">
        <v>67.656999999999996</v>
      </c>
      <c r="EL78">
        <v>0</v>
      </c>
      <c r="EM78">
        <v>18.001000000000001</v>
      </c>
      <c r="EN78">
        <v>7.1430000000000007</v>
      </c>
      <c r="EO78">
        <v>0</v>
      </c>
      <c r="EP78">
        <v>0</v>
      </c>
      <c r="EQ78">
        <v>92.909000000000006</v>
      </c>
      <c r="ER78">
        <v>0</v>
      </c>
      <c r="ES78">
        <v>293.22900000000004</v>
      </c>
      <c r="EV78">
        <v>0</v>
      </c>
      <c r="EW78">
        <v>0</v>
      </c>
      <c r="EX78">
        <v>0</v>
      </c>
      <c r="EZ78">
        <v>30696399</v>
      </c>
      <c r="FA78">
        <v>0</v>
      </c>
      <c r="FB78">
        <v>32330852</v>
      </c>
      <c r="FD78">
        <v>0</v>
      </c>
      <c r="FE78">
        <v>2954533</v>
      </c>
      <c r="FF78">
        <v>637833</v>
      </c>
      <c r="FG78">
        <v>5.7111999999999996E-2</v>
      </c>
      <c r="FH78">
        <v>2.4659E-2</v>
      </c>
      <c r="FI78">
        <v>0</v>
      </c>
      <c r="FJ78">
        <v>0</v>
      </c>
      <c r="FK78">
        <v>5248.8090000000002</v>
      </c>
      <c r="FL78">
        <v>36367019</v>
      </c>
      <c r="FM78">
        <v>0</v>
      </c>
      <c r="FN78">
        <v>0</v>
      </c>
      <c r="FO78">
        <v>0</v>
      </c>
      <c r="FP78">
        <v>0</v>
      </c>
      <c r="FQ78">
        <v>0</v>
      </c>
      <c r="FR78">
        <v>0</v>
      </c>
      <c r="FS78">
        <v>0</v>
      </c>
      <c r="FT78">
        <v>0</v>
      </c>
      <c r="FU78">
        <v>0</v>
      </c>
      <c r="FV78">
        <v>0</v>
      </c>
      <c r="FW78">
        <v>0</v>
      </c>
      <c r="FX78">
        <v>0</v>
      </c>
      <c r="FY78">
        <v>0</v>
      </c>
      <c r="FZ78">
        <v>0</v>
      </c>
      <c r="GA78">
        <v>0</v>
      </c>
      <c r="GB78">
        <v>977695</v>
      </c>
      <c r="GC78">
        <v>977695</v>
      </c>
      <c r="GD78">
        <v>117.59100000000001</v>
      </c>
      <c r="GF78">
        <v>0</v>
      </c>
      <c r="GG78">
        <v>0</v>
      </c>
      <c r="GH78">
        <v>0</v>
      </c>
      <c r="GI78">
        <v>0</v>
      </c>
      <c r="GK78">
        <v>5101</v>
      </c>
      <c r="GL78">
        <v>19021</v>
      </c>
      <c r="GM78">
        <v>0</v>
      </c>
      <c r="GN78">
        <v>0</v>
      </c>
      <c r="GR78">
        <v>0</v>
      </c>
      <c r="HB78">
        <v>0</v>
      </c>
      <c r="HC78">
        <v>0</v>
      </c>
      <c r="HD78">
        <v>0</v>
      </c>
      <c r="HE78">
        <v>0</v>
      </c>
      <c r="HF78">
        <v>3428840</v>
      </c>
      <c r="HG78">
        <v>39773</v>
      </c>
      <c r="HH78">
        <v>662686</v>
      </c>
      <c r="HI78">
        <v>0</v>
      </c>
      <c r="HJ78">
        <v>33547</v>
      </c>
      <c r="HK78">
        <v>7963</v>
      </c>
      <c r="HL78">
        <v>7429</v>
      </c>
      <c r="HM78">
        <v>179000</v>
      </c>
      <c r="HN78">
        <v>0</v>
      </c>
      <c r="HO78">
        <v>0</v>
      </c>
      <c r="HP78">
        <v>0</v>
      </c>
      <c r="HQ78">
        <v>0</v>
      </c>
      <c r="HR78">
        <v>0</v>
      </c>
      <c r="HS78">
        <v>30685549</v>
      </c>
      <c r="HT78">
        <v>0</v>
      </c>
      <c r="HU78">
        <v>443800</v>
      </c>
      <c r="HV78">
        <v>0</v>
      </c>
      <c r="HW78">
        <v>0</v>
      </c>
      <c r="HX78">
        <v>361</v>
      </c>
      <c r="HY78">
        <v>678</v>
      </c>
      <c r="HZ78">
        <v>564</v>
      </c>
      <c r="IA78">
        <v>623</v>
      </c>
      <c r="IB78">
        <v>467</v>
      </c>
      <c r="IC78">
        <v>2693</v>
      </c>
      <c r="ID78">
        <v>0</v>
      </c>
      <c r="IE78">
        <v>0</v>
      </c>
      <c r="IF78">
        <v>0</v>
      </c>
      <c r="IG78">
        <v>64.579000000000008</v>
      </c>
      <c r="IH78">
        <v>1076</v>
      </c>
      <c r="II78">
        <v>0</v>
      </c>
      <c r="IJ78">
        <v>778.08400000000006</v>
      </c>
      <c r="IK78">
        <v>0</v>
      </c>
      <c r="IL78">
        <v>0</v>
      </c>
      <c r="IM78">
        <v>0</v>
      </c>
      <c r="IN78">
        <v>0</v>
      </c>
      <c r="IO78">
        <v>0</v>
      </c>
      <c r="IP78">
        <v>0</v>
      </c>
      <c r="IQ78">
        <v>778.08400000000006</v>
      </c>
      <c r="IR78">
        <v>479206</v>
      </c>
      <c r="IS78">
        <v>0</v>
      </c>
      <c r="IT78">
        <v>0</v>
      </c>
      <c r="IU78">
        <v>0</v>
      </c>
      <c r="IV78">
        <v>0</v>
      </c>
      <c r="IW78">
        <v>6159</v>
      </c>
      <c r="IX78">
        <v>0</v>
      </c>
      <c r="IY78">
        <v>0</v>
      </c>
      <c r="IZ78">
        <v>0</v>
      </c>
      <c r="JA78">
        <v>0</v>
      </c>
    </row>
    <row r="79" spans="1:261" hidden="1" x14ac:dyDescent="0.2">
      <c r="A79">
        <v>28349</v>
      </c>
      <c r="B79">
        <v>71807</v>
      </c>
      <c r="C79">
        <v>9</v>
      </c>
      <c r="D79">
        <v>2021</v>
      </c>
      <c r="E79">
        <v>6159</v>
      </c>
      <c r="F79">
        <v>0</v>
      </c>
      <c r="G79">
        <v>194.27800000000002</v>
      </c>
      <c r="H79">
        <v>193.21</v>
      </c>
      <c r="I79">
        <v>193.21</v>
      </c>
      <c r="J79">
        <v>194.27800000000002</v>
      </c>
      <c r="K79">
        <v>0</v>
      </c>
      <c r="L79">
        <v>6159</v>
      </c>
      <c r="M79">
        <v>0</v>
      </c>
      <c r="N79">
        <v>0</v>
      </c>
      <c r="P79">
        <v>194.27800000000002</v>
      </c>
      <c r="Q79">
        <v>0</v>
      </c>
      <c r="R79">
        <v>92614</v>
      </c>
      <c r="S79">
        <v>476.71000000000004</v>
      </c>
      <c r="U79">
        <v>0</v>
      </c>
      <c r="V79">
        <v>154.995</v>
      </c>
      <c r="W79">
        <v>95458</v>
      </c>
      <c r="X79">
        <v>95458</v>
      </c>
      <c r="Z79">
        <v>0</v>
      </c>
      <c r="AC79">
        <v>0</v>
      </c>
      <c r="AD79" t="s">
        <v>318</v>
      </c>
      <c r="AE79">
        <v>0</v>
      </c>
      <c r="AH79">
        <v>0</v>
      </c>
      <c r="AI79">
        <v>0</v>
      </c>
      <c r="AJ79">
        <v>6159</v>
      </c>
      <c r="AK79" t="s">
        <v>787</v>
      </c>
      <c r="AL79" t="s">
        <v>65</v>
      </c>
      <c r="AM79">
        <v>0</v>
      </c>
      <c r="AN79">
        <v>0</v>
      </c>
      <c r="AO79">
        <v>0</v>
      </c>
      <c r="AP79">
        <v>0</v>
      </c>
      <c r="AQ79">
        <v>0</v>
      </c>
      <c r="AT79">
        <v>0</v>
      </c>
      <c r="AU79">
        <v>0</v>
      </c>
      <c r="AV79">
        <v>0</v>
      </c>
      <c r="AW79">
        <v>2102249</v>
      </c>
      <c r="AX79">
        <v>2102372</v>
      </c>
      <c r="AY79">
        <v>0</v>
      </c>
      <c r="AZ79">
        <v>92614</v>
      </c>
      <c r="BA79">
        <v>0</v>
      </c>
      <c r="BE79">
        <v>29</v>
      </c>
      <c r="BF79">
        <v>1975457</v>
      </c>
      <c r="BG79">
        <v>0</v>
      </c>
      <c r="BJ79">
        <v>12</v>
      </c>
      <c r="BK79">
        <v>0</v>
      </c>
      <c r="BL79">
        <v>0</v>
      </c>
      <c r="BM79">
        <v>0</v>
      </c>
      <c r="BN79">
        <v>0</v>
      </c>
      <c r="BO79">
        <v>0</v>
      </c>
      <c r="BP79">
        <v>0</v>
      </c>
      <c r="BQ79">
        <v>740</v>
      </c>
      <c r="BS79">
        <v>0</v>
      </c>
      <c r="BT79">
        <v>0</v>
      </c>
      <c r="BU79">
        <v>0</v>
      </c>
      <c r="BV79">
        <v>0</v>
      </c>
      <c r="BW79">
        <v>0</v>
      </c>
      <c r="BY79">
        <v>0</v>
      </c>
      <c r="CA79">
        <v>0</v>
      </c>
      <c r="CB79">
        <v>0</v>
      </c>
      <c r="CC79">
        <v>0</v>
      </c>
      <c r="CD79">
        <v>0</v>
      </c>
      <c r="CE79">
        <v>0</v>
      </c>
      <c r="CF79">
        <v>0</v>
      </c>
      <c r="CG79">
        <v>0</v>
      </c>
      <c r="CH79">
        <v>0</v>
      </c>
      <c r="CI79">
        <v>0</v>
      </c>
      <c r="CJ79">
        <v>4</v>
      </c>
      <c r="CK79">
        <v>0</v>
      </c>
      <c r="CL79">
        <v>0</v>
      </c>
      <c r="CN79">
        <v>0</v>
      </c>
      <c r="CO79">
        <v>1</v>
      </c>
      <c r="CP79">
        <v>0</v>
      </c>
      <c r="CQ79">
        <v>0</v>
      </c>
      <c r="CR79">
        <v>194.27800000000002</v>
      </c>
      <c r="CS79">
        <v>0</v>
      </c>
      <c r="CT79">
        <v>0</v>
      </c>
      <c r="CU79">
        <v>0</v>
      </c>
      <c r="CV79">
        <v>0</v>
      </c>
      <c r="CW79">
        <v>0</v>
      </c>
      <c r="CX79">
        <v>0</v>
      </c>
      <c r="CY79">
        <v>0</v>
      </c>
      <c r="CZ79">
        <v>0</v>
      </c>
      <c r="DB79">
        <v>1188578</v>
      </c>
      <c r="DC79">
        <v>0</v>
      </c>
      <c r="DD79">
        <v>0</v>
      </c>
      <c r="DE79">
        <v>347818</v>
      </c>
      <c r="DF79">
        <v>347818</v>
      </c>
      <c r="DG79">
        <v>56.475000000000001</v>
      </c>
      <c r="DH79">
        <v>0</v>
      </c>
      <c r="DI79">
        <v>0</v>
      </c>
      <c r="DK79">
        <v>3466</v>
      </c>
      <c r="DL79">
        <v>0</v>
      </c>
      <c r="DM79">
        <v>23266</v>
      </c>
      <c r="DN79">
        <v>95</v>
      </c>
      <c r="DO79">
        <v>0</v>
      </c>
      <c r="DP79">
        <v>0</v>
      </c>
      <c r="DQ79">
        <v>0</v>
      </c>
      <c r="DR79">
        <v>0</v>
      </c>
      <c r="DS79">
        <v>0</v>
      </c>
      <c r="DT79">
        <v>0</v>
      </c>
      <c r="DU79">
        <v>0</v>
      </c>
      <c r="DV79">
        <v>0</v>
      </c>
      <c r="DW79">
        <v>0</v>
      </c>
      <c r="DX79">
        <v>0</v>
      </c>
      <c r="DY79">
        <v>0</v>
      </c>
      <c r="DZ79">
        <v>0</v>
      </c>
      <c r="EA79">
        <v>0</v>
      </c>
      <c r="EB79">
        <v>0</v>
      </c>
      <c r="EC79">
        <v>0</v>
      </c>
      <c r="ED79">
        <v>0</v>
      </c>
      <c r="EE79">
        <v>0</v>
      </c>
      <c r="EF79">
        <v>0</v>
      </c>
      <c r="EG79">
        <v>0</v>
      </c>
      <c r="EH79">
        <v>21999</v>
      </c>
      <c r="EI79">
        <v>0</v>
      </c>
      <c r="EJ79">
        <v>0</v>
      </c>
      <c r="EK79">
        <v>0.88400000000000001</v>
      </c>
      <c r="EL79">
        <v>0</v>
      </c>
      <c r="EM79">
        <v>0</v>
      </c>
      <c r="EN79">
        <v>0.184</v>
      </c>
      <c r="EO79">
        <v>0</v>
      </c>
      <c r="EP79">
        <v>0</v>
      </c>
      <c r="EQ79">
        <v>1.0680000000000001</v>
      </c>
      <c r="ER79">
        <v>0</v>
      </c>
      <c r="ES79">
        <v>3.5720000000000001</v>
      </c>
      <c r="EV79">
        <v>0</v>
      </c>
      <c r="EW79">
        <v>0</v>
      </c>
      <c r="EX79">
        <v>0</v>
      </c>
      <c r="EZ79">
        <v>1882843</v>
      </c>
      <c r="FA79">
        <v>0</v>
      </c>
      <c r="FB79">
        <v>1975334</v>
      </c>
      <c r="FD79">
        <v>0</v>
      </c>
      <c r="FE79">
        <v>180551</v>
      </c>
      <c r="FF79">
        <v>38978</v>
      </c>
      <c r="FG79">
        <v>5.7111999999999996E-2</v>
      </c>
      <c r="FH79">
        <v>2.4659E-2</v>
      </c>
      <c r="FI79">
        <v>0</v>
      </c>
      <c r="FJ79">
        <v>0</v>
      </c>
      <c r="FK79">
        <v>320.75400000000002</v>
      </c>
      <c r="FL79">
        <v>2194863</v>
      </c>
      <c r="FM79">
        <v>0</v>
      </c>
      <c r="FN79">
        <v>0</v>
      </c>
      <c r="FO79">
        <v>0</v>
      </c>
      <c r="FP79">
        <v>0</v>
      </c>
      <c r="FQ79">
        <v>0</v>
      </c>
      <c r="FR79">
        <v>0</v>
      </c>
      <c r="FS79">
        <v>0</v>
      </c>
      <c r="FT79">
        <v>0</v>
      </c>
      <c r="FU79">
        <v>0</v>
      </c>
      <c r="FV79">
        <v>0</v>
      </c>
      <c r="FW79">
        <v>0</v>
      </c>
      <c r="FX79">
        <v>0</v>
      </c>
      <c r="FY79">
        <v>0</v>
      </c>
      <c r="FZ79">
        <v>0</v>
      </c>
      <c r="GA79">
        <v>0</v>
      </c>
      <c r="GB79">
        <v>0</v>
      </c>
      <c r="GC79">
        <v>0</v>
      </c>
      <c r="GD79">
        <v>0</v>
      </c>
      <c r="GF79">
        <v>0</v>
      </c>
      <c r="GG79">
        <v>0</v>
      </c>
      <c r="GH79">
        <v>0</v>
      </c>
      <c r="GI79">
        <v>0</v>
      </c>
      <c r="GK79">
        <v>4971</v>
      </c>
      <c r="GL79">
        <v>3806</v>
      </c>
      <c r="GM79">
        <v>0</v>
      </c>
      <c r="GN79">
        <v>0</v>
      </c>
      <c r="GR79">
        <v>0</v>
      </c>
      <c r="HB79">
        <v>0</v>
      </c>
      <c r="HC79">
        <v>0</v>
      </c>
      <c r="HD79">
        <v>0</v>
      </c>
      <c r="HE79">
        <v>0</v>
      </c>
      <c r="HF79">
        <v>204416</v>
      </c>
      <c r="HG79">
        <v>0</v>
      </c>
      <c r="HH79">
        <v>113938</v>
      </c>
      <c r="HI79">
        <v>0</v>
      </c>
      <c r="HJ79">
        <v>1888</v>
      </c>
      <c r="HK79">
        <v>0</v>
      </c>
      <c r="HL79">
        <v>0</v>
      </c>
      <c r="HM79">
        <v>0</v>
      </c>
      <c r="HN79">
        <v>0</v>
      </c>
      <c r="HO79">
        <v>0</v>
      </c>
      <c r="HP79">
        <v>0</v>
      </c>
      <c r="HQ79">
        <v>0</v>
      </c>
      <c r="HR79">
        <v>0</v>
      </c>
      <c r="HS79">
        <v>1882720</v>
      </c>
      <c r="HT79">
        <v>0</v>
      </c>
      <c r="HU79">
        <v>0</v>
      </c>
      <c r="HV79">
        <v>0</v>
      </c>
      <c r="HW79">
        <v>0</v>
      </c>
      <c r="HX79">
        <v>8</v>
      </c>
      <c r="HY79">
        <v>10</v>
      </c>
      <c r="HZ79">
        <v>13</v>
      </c>
      <c r="IA79">
        <v>36</v>
      </c>
      <c r="IB79">
        <v>144</v>
      </c>
      <c r="IC79">
        <v>211</v>
      </c>
      <c r="ID79">
        <v>0</v>
      </c>
      <c r="IE79">
        <v>0</v>
      </c>
      <c r="IF79">
        <v>0</v>
      </c>
      <c r="IG79">
        <v>0</v>
      </c>
      <c r="IH79">
        <v>185</v>
      </c>
      <c r="II79">
        <v>0</v>
      </c>
      <c r="IJ79">
        <v>154.995</v>
      </c>
      <c r="IK79">
        <v>0</v>
      </c>
      <c r="IL79">
        <v>0</v>
      </c>
      <c r="IM79">
        <v>0</v>
      </c>
      <c r="IN79">
        <v>0</v>
      </c>
      <c r="IO79">
        <v>0</v>
      </c>
      <c r="IP79">
        <v>0</v>
      </c>
      <c r="IQ79">
        <v>154.995</v>
      </c>
      <c r="IR79">
        <v>95458</v>
      </c>
      <c r="IS79">
        <v>0</v>
      </c>
      <c r="IT79">
        <v>0</v>
      </c>
      <c r="IU79">
        <v>0</v>
      </c>
      <c r="IV79">
        <v>0</v>
      </c>
      <c r="IW79">
        <v>6159</v>
      </c>
      <c r="IX79">
        <v>0</v>
      </c>
      <c r="IY79">
        <v>0</v>
      </c>
      <c r="IZ79">
        <v>0</v>
      </c>
      <c r="JA79">
        <v>0</v>
      </c>
    </row>
    <row r="80" spans="1:261" hidden="1" x14ac:dyDescent="0.2">
      <c r="A80">
        <v>28349</v>
      </c>
      <c r="B80">
        <v>71809</v>
      </c>
      <c r="C80">
        <v>9</v>
      </c>
      <c r="D80">
        <v>2021</v>
      </c>
      <c r="E80">
        <v>6159</v>
      </c>
      <c r="F80">
        <v>0</v>
      </c>
      <c r="G80">
        <v>277.21700000000004</v>
      </c>
      <c r="H80">
        <v>276.76600000000002</v>
      </c>
      <c r="I80">
        <v>276.76600000000002</v>
      </c>
      <c r="J80">
        <v>277.21700000000004</v>
      </c>
      <c r="K80">
        <v>0</v>
      </c>
      <c r="L80">
        <v>6159</v>
      </c>
      <c r="M80">
        <v>0</v>
      </c>
      <c r="N80">
        <v>0</v>
      </c>
      <c r="P80">
        <v>277.21700000000004</v>
      </c>
      <c r="Q80">
        <v>0</v>
      </c>
      <c r="R80">
        <v>132152</v>
      </c>
      <c r="S80">
        <v>476.71000000000004</v>
      </c>
      <c r="U80">
        <v>0</v>
      </c>
      <c r="V80">
        <v>93.498000000000005</v>
      </c>
      <c r="W80">
        <v>57583</v>
      </c>
      <c r="X80">
        <v>57583</v>
      </c>
      <c r="Z80">
        <v>0</v>
      </c>
      <c r="AC80">
        <v>0</v>
      </c>
      <c r="AD80" t="s">
        <v>318</v>
      </c>
      <c r="AE80">
        <v>0</v>
      </c>
      <c r="AH80">
        <v>0</v>
      </c>
      <c r="AI80">
        <v>0</v>
      </c>
      <c r="AJ80">
        <v>6159</v>
      </c>
      <c r="AK80" t="s">
        <v>787</v>
      </c>
      <c r="AL80" t="s">
        <v>342</v>
      </c>
      <c r="AM80">
        <v>0</v>
      </c>
      <c r="AN80">
        <v>0</v>
      </c>
      <c r="AO80">
        <v>0</v>
      </c>
      <c r="AP80">
        <v>0</v>
      </c>
      <c r="AQ80">
        <v>0</v>
      </c>
      <c r="AT80">
        <v>0</v>
      </c>
      <c r="AU80">
        <v>0</v>
      </c>
      <c r="AV80">
        <v>0</v>
      </c>
      <c r="AW80">
        <v>2631202</v>
      </c>
      <c r="AX80">
        <v>2631540</v>
      </c>
      <c r="AY80">
        <v>0</v>
      </c>
      <c r="AZ80">
        <v>132152</v>
      </c>
      <c r="BA80">
        <v>11.25</v>
      </c>
      <c r="BE80">
        <v>36</v>
      </c>
      <c r="BF80">
        <v>2487284</v>
      </c>
      <c r="BG80">
        <v>0</v>
      </c>
      <c r="BJ80">
        <v>12</v>
      </c>
      <c r="BK80">
        <v>0</v>
      </c>
      <c r="BL80">
        <v>0</v>
      </c>
      <c r="BM80">
        <v>0</v>
      </c>
      <c r="BN80">
        <v>0</v>
      </c>
      <c r="BO80">
        <v>0</v>
      </c>
      <c r="BP80">
        <v>0</v>
      </c>
      <c r="BQ80">
        <v>727</v>
      </c>
      <c r="BS80">
        <v>0</v>
      </c>
      <c r="BT80">
        <v>0</v>
      </c>
      <c r="BU80">
        <v>0</v>
      </c>
      <c r="BV80">
        <v>0</v>
      </c>
      <c r="BW80">
        <v>0</v>
      </c>
      <c r="BY80">
        <v>0</v>
      </c>
      <c r="CA80">
        <v>0</v>
      </c>
      <c r="CB80">
        <v>0</v>
      </c>
      <c r="CC80">
        <v>0</v>
      </c>
      <c r="CD80">
        <v>0</v>
      </c>
      <c r="CE80">
        <v>0</v>
      </c>
      <c r="CF80">
        <v>0</v>
      </c>
      <c r="CG80">
        <v>0</v>
      </c>
      <c r="CH80">
        <v>0</v>
      </c>
      <c r="CI80">
        <v>0</v>
      </c>
      <c r="CJ80">
        <v>4</v>
      </c>
      <c r="CK80">
        <v>0</v>
      </c>
      <c r="CL80">
        <v>0</v>
      </c>
      <c r="CN80">
        <v>0</v>
      </c>
      <c r="CO80">
        <v>1</v>
      </c>
      <c r="CP80">
        <v>0</v>
      </c>
      <c r="CQ80">
        <v>0</v>
      </c>
      <c r="CR80">
        <v>277.21700000000004</v>
      </c>
      <c r="CS80">
        <v>0</v>
      </c>
      <c r="CT80">
        <v>0</v>
      </c>
      <c r="CU80">
        <v>0</v>
      </c>
      <c r="CV80">
        <v>0</v>
      </c>
      <c r="CW80">
        <v>0</v>
      </c>
      <c r="CX80">
        <v>0</v>
      </c>
      <c r="CY80">
        <v>0</v>
      </c>
      <c r="CZ80">
        <v>0</v>
      </c>
      <c r="DB80">
        <v>1702800</v>
      </c>
      <c r="DC80">
        <v>0</v>
      </c>
      <c r="DD80">
        <v>0</v>
      </c>
      <c r="DE80">
        <v>287385</v>
      </c>
      <c r="DF80">
        <v>287385</v>
      </c>
      <c r="DG80">
        <v>46.663000000000004</v>
      </c>
      <c r="DH80">
        <v>0</v>
      </c>
      <c r="DI80">
        <v>0</v>
      </c>
      <c r="DK80">
        <v>3260</v>
      </c>
      <c r="DL80">
        <v>0</v>
      </c>
      <c r="DM80">
        <v>71566</v>
      </c>
      <c r="DN80">
        <v>302</v>
      </c>
      <c r="DO80">
        <v>0</v>
      </c>
      <c r="DP80">
        <v>0</v>
      </c>
      <c r="DQ80">
        <v>0</v>
      </c>
      <c r="DR80">
        <v>0</v>
      </c>
      <c r="DS80">
        <v>0</v>
      </c>
      <c r="DT80">
        <v>0</v>
      </c>
      <c r="DU80">
        <v>0</v>
      </c>
      <c r="DV80">
        <v>0</v>
      </c>
      <c r="DW80">
        <v>0</v>
      </c>
      <c r="DX80">
        <v>0</v>
      </c>
      <c r="DY80">
        <v>0</v>
      </c>
      <c r="DZ80">
        <v>0</v>
      </c>
      <c r="EA80">
        <v>0</v>
      </c>
      <c r="EB80">
        <v>0</v>
      </c>
      <c r="EC80">
        <v>7.94</v>
      </c>
      <c r="ED80">
        <v>56236</v>
      </c>
      <c r="EE80">
        <v>0</v>
      </c>
      <c r="EF80">
        <v>0</v>
      </c>
      <c r="EG80">
        <v>0</v>
      </c>
      <c r="EH80">
        <v>13888</v>
      </c>
      <c r="EI80">
        <v>0</v>
      </c>
      <c r="EJ80">
        <v>0</v>
      </c>
      <c r="EK80">
        <v>0</v>
      </c>
      <c r="EL80">
        <v>0</v>
      </c>
      <c r="EM80">
        <v>0</v>
      </c>
      <c r="EN80">
        <v>0.45100000000000001</v>
      </c>
      <c r="EO80">
        <v>0</v>
      </c>
      <c r="EP80">
        <v>0</v>
      </c>
      <c r="EQ80">
        <v>0.45100000000000001</v>
      </c>
      <c r="ER80">
        <v>0</v>
      </c>
      <c r="ES80">
        <v>2.2549999999999999</v>
      </c>
      <c r="EV80">
        <v>0</v>
      </c>
      <c r="EW80">
        <v>0</v>
      </c>
      <c r="EX80">
        <v>0</v>
      </c>
      <c r="EZ80">
        <v>2355132</v>
      </c>
      <c r="FA80">
        <v>0</v>
      </c>
      <c r="FB80">
        <v>2486946</v>
      </c>
      <c r="FD80">
        <v>0</v>
      </c>
      <c r="FE80">
        <v>227331</v>
      </c>
      <c r="FF80">
        <v>49077</v>
      </c>
      <c r="FG80">
        <v>5.7111999999999996E-2</v>
      </c>
      <c r="FH80">
        <v>2.4659E-2</v>
      </c>
      <c r="FI80">
        <v>0</v>
      </c>
      <c r="FJ80">
        <v>0</v>
      </c>
      <c r="FK80">
        <v>403.85900000000004</v>
      </c>
      <c r="FL80">
        <v>2763354</v>
      </c>
      <c r="FM80">
        <v>0</v>
      </c>
      <c r="FN80">
        <v>0</v>
      </c>
      <c r="FO80">
        <v>0</v>
      </c>
      <c r="FP80">
        <v>0</v>
      </c>
      <c r="FQ80">
        <v>0</v>
      </c>
      <c r="FR80">
        <v>0</v>
      </c>
      <c r="FS80">
        <v>0</v>
      </c>
      <c r="FT80">
        <v>0</v>
      </c>
      <c r="FU80">
        <v>0</v>
      </c>
      <c r="FV80">
        <v>0</v>
      </c>
      <c r="FW80">
        <v>0</v>
      </c>
      <c r="FX80">
        <v>0</v>
      </c>
      <c r="FY80">
        <v>0</v>
      </c>
      <c r="FZ80">
        <v>0</v>
      </c>
      <c r="GA80">
        <v>0</v>
      </c>
      <c r="GB80">
        <v>0</v>
      </c>
      <c r="GC80">
        <v>0</v>
      </c>
      <c r="GD80">
        <v>0</v>
      </c>
      <c r="GF80">
        <v>0</v>
      </c>
      <c r="GG80">
        <v>0</v>
      </c>
      <c r="GH80">
        <v>0</v>
      </c>
      <c r="GI80">
        <v>0</v>
      </c>
      <c r="GK80">
        <v>4971</v>
      </c>
      <c r="GL80">
        <v>0</v>
      </c>
      <c r="GM80">
        <v>0</v>
      </c>
      <c r="GN80">
        <v>0</v>
      </c>
      <c r="GR80">
        <v>0</v>
      </c>
      <c r="HB80">
        <v>0</v>
      </c>
      <c r="HC80">
        <v>0</v>
      </c>
      <c r="HD80">
        <v>0</v>
      </c>
      <c r="HE80">
        <v>0</v>
      </c>
      <c r="HF80">
        <v>292818</v>
      </c>
      <c r="HG80">
        <v>1925</v>
      </c>
      <c r="HH80">
        <v>70210</v>
      </c>
      <c r="HI80">
        <v>0</v>
      </c>
      <c r="HJ80">
        <v>2695</v>
      </c>
      <c r="HK80">
        <v>0</v>
      </c>
      <c r="HL80">
        <v>0</v>
      </c>
      <c r="HM80">
        <v>0</v>
      </c>
      <c r="HN80">
        <v>0</v>
      </c>
      <c r="HO80">
        <v>0</v>
      </c>
      <c r="HP80">
        <v>0</v>
      </c>
      <c r="HQ80">
        <v>0</v>
      </c>
      <c r="HR80">
        <v>0</v>
      </c>
      <c r="HS80">
        <v>2354794</v>
      </c>
      <c r="HT80">
        <v>0</v>
      </c>
      <c r="HU80">
        <v>0</v>
      </c>
      <c r="HV80">
        <v>0</v>
      </c>
      <c r="HW80">
        <v>0</v>
      </c>
      <c r="HX80">
        <v>59</v>
      </c>
      <c r="HY80">
        <v>58</v>
      </c>
      <c r="HZ80">
        <v>57</v>
      </c>
      <c r="IA80">
        <v>11</v>
      </c>
      <c r="IB80">
        <v>9</v>
      </c>
      <c r="IC80">
        <v>194</v>
      </c>
      <c r="ID80">
        <v>0</v>
      </c>
      <c r="IE80">
        <v>0</v>
      </c>
      <c r="IF80">
        <v>0</v>
      </c>
      <c r="IG80">
        <v>3.125</v>
      </c>
      <c r="IH80">
        <v>114</v>
      </c>
      <c r="II80">
        <v>0</v>
      </c>
      <c r="IJ80">
        <v>93.498000000000005</v>
      </c>
      <c r="IK80">
        <v>0</v>
      </c>
      <c r="IL80">
        <v>0</v>
      </c>
      <c r="IM80">
        <v>0</v>
      </c>
      <c r="IN80">
        <v>0</v>
      </c>
      <c r="IO80">
        <v>0</v>
      </c>
      <c r="IP80">
        <v>0</v>
      </c>
      <c r="IQ80">
        <v>93.498000000000005</v>
      </c>
      <c r="IR80">
        <v>57583</v>
      </c>
      <c r="IS80">
        <v>0</v>
      </c>
      <c r="IT80">
        <v>0</v>
      </c>
      <c r="IU80">
        <v>0</v>
      </c>
      <c r="IV80">
        <v>0</v>
      </c>
      <c r="IW80">
        <v>6159</v>
      </c>
      <c r="IX80">
        <v>0</v>
      </c>
      <c r="IY80">
        <v>0</v>
      </c>
      <c r="IZ80">
        <v>0</v>
      </c>
      <c r="JA80">
        <v>0</v>
      </c>
    </row>
    <row r="81" spans="1:261" hidden="1" x14ac:dyDescent="0.2">
      <c r="A81">
        <v>28349</v>
      </c>
      <c r="B81">
        <v>71810</v>
      </c>
      <c r="C81">
        <v>9</v>
      </c>
      <c r="D81">
        <v>2021</v>
      </c>
      <c r="E81">
        <v>6159</v>
      </c>
      <c r="F81">
        <v>0</v>
      </c>
      <c r="G81">
        <v>206.75800000000001</v>
      </c>
      <c r="H81">
        <v>205.65300000000002</v>
      </c>
      <c r="I81">
        <v>205.65300000000002</v>
      </c>
      <c r="J81">
        <v>206.75800000000001</v>
      </c>
      <c r="K81">
        <v>0</v>
      </c>
      <c r="L81">
        <v>6159</v>
      </c>
      <c r="M81">
        <v>0</v>
      </c>
      <c r="N81">
        <v>0</v>
      </c>
      <c r="P81">
        <v>206.75800000000001</v>
      </c>
      <c r="Q81">
        <v>0</v>
      </c>
      <c r="R81">
        <v>98564</v>
      </c>
      <c r="S81">
        <v>476.71000000000004</v>
      </c>
      <c r="U81">
        <v>0</v>
      </c>
      <c r="V81">
        <v>100.05200000000001</v>
      </c>
      <c r="W81">
        <v>61620</v>
      </c>
      <c r="X81">
        <v>61620</v>
      </c>
      <c r="Z81">
        <v>0</v>
      </c>
      <c r="AC81">
        <v>0</v>
      </c>
      <c r="AD81" t="s">
        <v>318</v>
      </c>
      <c r="AE81">
        <v>0</v>
      </c>
      <c r="AH81">
        <v>0</v>
      </c>
      <c r="AI81">
        <v>0</v>
      </c>
      <c r="AJ81">
        <v>6159</v>
      </c>
      <c r="AK81" t="s">
        <v>787</v>
      </c>
      <c r="AL81" t="s">
        <v>343</v>
      </c>
      <c r="AM81">
        <v>0</v>
      </c>
      <c r="AN81">
        <v>0</v>
      </c>
      <c r="AO81">
        <v>0</v>
      </c>
      <c r="AP81">
        <v>0</v>
      </c>
      <c r="AQ81">
        <v>0</v>
      </c>
      <c r="AT81">
        <v>0</v>
      </c>
      <c r="AU81">
        <v>0</v>
      </c>
      <c r="AV81">
        <v>0</v>
      </c>
      <c r="AW81">
        <v>2130859</v>
      </c>
      <c r="AX81">
        <v>2124764</v>
      </c>
      <c r="AY81">
        <v>0</v>
      </c>
      <c r="AZ81">
        <v>98564</v>
      </c>
      <c r="BA81">
        <v>0</v>
      </c>
      <c r="BE81">
        <v>29</v>
      </c>
      <c r="BF81">
        <v>1993475</v>
      </c>
      <c r="BG81">
        <v>0</v>
      </c>
      <c r="BJ81">
        <v>12</v>
      </c>
      <c r="BK81">
        <v>0</v>
      </c>
      <c r="BL81">
        <v>0</v>
      </c>
      <c r="BM81">
        <v>0</v>
      </c>
      <c r="BN81">
        <v>0</v>
      </c>
      <c r="BO81">
        <v>0</v>
      </c>
      <c r="BP81">
        <v>0</v>
      </c>
      <c r="BQ81">
        <v>738</v>
      </c>
      <c r="BS81">
        <v>0</v>
      </c>
      <c r="BT81">
        <v>0</v>
      </c>
      <c r="BU81">
        <v>0</v>
      </c>
      <c r="BV81">
        <v>0</v>
      </c>
      <c r="BW81">
        <v>0</v>
      </c>
      <c r="BY81">
        <v>0</v>
      </c>
      <c r="CA81">
        <v>0</v>
      </c>
      <c r="CB81">
        <v>0</v>
      </c>
      <c r="CC81">
        <v>0</v>
      </c>
      <c r="CD81">
        <v>0</v>
      </c>
      <c r="CE81">
        <v>0</v>
      </c>
      <c r="CF81">
        <v>0</v>
      </c>
      <c r="CG81">
        <v>0</v>
      </c>
      <c r="CH81">
        <v>6640</v>
      </c>
      <c r="CI81">
        <v>0</v>
      </c>
      <c r="CJ81">
        <v>5</v>
      </c>
      <c r="CK81">
        <v>0</v>
      </c>
      <c r="CL81">
        <v>0</v>
      </c>
      <c r="CN81">
        <v>0</v>
      </c>
      <c r="CO81">
        <v>1</v>
      </c>
      <c r="CP81">
        <v>0</v>
      </c>
      <c r="CQ81">
        <v>0</v>
      </c>
      <c r="CR81">
        <v>206.75800000000001</v>
      </c>
      <c r="CS81">
        <v>0</v>
      </c>
      <c r="CT81">
        <v>0</v>
      </c>
      <c r="CU81">
        <v>0</v>
      </c>
      <c r="CV81">
        <v>0</v>
      </c>
      <c r="CW81">
        <v>0</v>
      </c>
      <c r="CX81">
        <v>0</v>
      </c>
      <c r="CY81">
        <v>0</v>
      </c>
      <c r="CZ81">
        <v>0</v>
      </c>
      <c r="DB81">
        <v>1263578</v>
      </c>
      <c r="DC81">
        <v>0</v>
      </c>
      <c r="DD81">
        <v>0</v>
      </c>
      <c r="DE81">
        <v>326031</v>
      </c>
      <c r="DF81">
        <v>326031</v>
      </c>
      <c r="DG81">
        <v>52.938000000000002</v>
      </c>
      <c r="DH81">
        <v>0</v>
      </c>
      <c r="DI81">
        <v>0</v>
      </c>
      <c r="DK81">
        <v>3435</v>
      </c>
      <c r="DL81">
        <v>0</v>
      </c>
      <c r="DM81">
        <v>122139</v>
      </c>
      <c r="DN81">
        <v>516</v>
      </c>
      <c r="DO81">
        <v>0</v>
      </c>
      <c r="DP81">
        <v>0</v>
      </c>
      <c r="DQ81">
        <v>0</v>
      </c>
      <c r="DR81">
        <v>0</v>
      </c>
      <c r="DS81">
        <v>0</v>
      </c>
      <c r="DT81">
        <v>0</v>
      </c>
      <c r="DU81">
        <v>0</v>
      </c>
      <c r="DV81">
        <v>0</v>
      </c>
      <c r="DW81">
        <v>0</v>
      </c>
      <c r="DX81">
        <v>0</v>
      </c>
      <c r="DY81">
        <v>0</v>
      </c>
      <c r="DZ81">
        <v>0</v>
      </c>
      <c r="EA81">
        <v>0</v>
      </c>
      <c r="EB81">
        <v>0</v>
      </c>
      <c r="EC81">
        <v>13.487</v>
      </c>
      <c r="ED81">
        <v>95523</v>
      </c>
      <c r="EE81">
        <v>0</v>
      </c>
      <c r="EF81">
        <v>0</v>
      </c>
      <c r="EG81">
        <v>0</v>
      </c>
      <c r="EH81">
        <v>24136</v>
      </c>
      <c r="EI81">
        <v>0</v>
      </c>
      <c r="EJ81">
        <v>0</v>
      </c>
      <c r="EK81">
        <v>0</v>
      </c>
      <c r="EL81">
        <v>0</v>
      </c>
      <c r="EM81">
        <v>0.80300000000000005</v>
      </c>
      <c r="EN81">
        <v>0.30199999999999999</v>
      </c>
      <c r="EO81">
        <v>0</v>
      </c>
      <c r="EP81">
        <v>0</v>
      </c>
      <c r="EQ81">
        <v>1.105</v>
      </c>
      <c r="ER81">
        <v>0</v>
      </c>
      <c r="ES81">
        <v>3.919</v>
      </c>
      <c r="EV81">
        <v>0</v>
      </c>
      <c r="EW81">
        <v>0</v>
      </c>
      <c r="EX81">
        <v>0</v>
      </c>
      <c r="EZ81">
        <v>1903233</v>
      </c>
      <c r="FA81">
        <v>0</v>
      </c>
      <c r="FB81">
        <v>2001252</v>
      </c>
      <c r="FD81">
        <v>0</v>
      </c>
      <c r="FE81">
        <v>182198</v>
      </c>
      <c r="FF81">
        <v>39333</v>
      </c>
      <c r="FG81">
        <v>5.7111999999999996E-2</v>
      </c>
      <c r="FH81">
        <v>2.4659E-2</v>
      </c>
      <c r="FI81">
        <v>0</v>
      </c>
      <c r="FJ81">
        <v>0</v>
      </c>
      <c r="FK81">
        <v>323.68</v>
      </c>
      <c r="FL81">
        <v>2229423</v>
      </c>
      <c r="FM81">
        <v>0</v>
      </c>
      <c r="FN81">
        <v>0</v>
      </c>
      <c r="FO81">
        <v>8322</v>
      </c>
      <c r="FP81">
        <v>0</v>
      </c>
      <c r="FQ81">
        <v>8322</v>
      </c>
      <c r="FR81">
        <v>8322</v>
      </c>
      <c r="FS81">
        <v>0</v>
      </c>
      <c r="FT81">
        <v>0</v>
      </c>
      <c r="FU81">
        <v>0</v>
      </c>
      <c r="FV81">
        <v>0</v>
      </c>
      <c r="FW81">
        <v>0</v>
      </c>
      <c r="FX81">
        <v>0</v>
      </c>
      <c r="FY81">
        <v>0</v>
      </c>
      <c r="FZ81">
        <v>0</v>
      </c>
      <c r="GA81">
        <v>0</v>
      </c>
      <c r="GB81">
        <v>0</v>
      </c>
      <c r="GC81">
        <v>0</v>
      </c>
      <c r="GD81">
        <v>0</v>
      </c>
      <c r="GF81">
        <v>0</v>
      </c>
      <c r="GG81">
        <v>0</v>
      </c>
      <c r="GH81">
        <v>0</v>
      </c>
      <c r="GI81">
        <v>0</v>
      </c>
      <c r="GK81">
        <v>0</v>
      </c>
      <c r="GL81">
        <v>0</v>
      </c>
      <c r="GM81">
        <v>0</v>
      </c>
      <c r="GN81">
        <v>0</v>
      </c>
      <c r="GR81">
        <v>0</v>
      </c>
      <c r="HB81">
        <v>0</v>
      </c>
      <c r="HC81">
        <v>0</v>
      </c>
      <c r="HD81">
        <v>0</v>
      </c>
      <c r="HE81">
        <v>0</v>
      </c>
      <c r="HF81">
        <v>217581</v>
      </c>
      <c r="HG81">
        <v>0</v>
      </c>
      <c r="HH81">
        <v>0</v>
      </c>
      <c r="HI81">
        <v>0</v>
      </c>
      <c r="HJ81">
        <v>2010</v>
      </c>
      <c r="HK81">
        <v>0</v>
      </c>
      <c r="HL81">
        <v>0</v>
      </c>
      <c r="HM81">
        <v>0</v>
      </c>
      <c r="HN81">
        <v>0</v>
      </c>
      <c r="HO81">
        <v>0</v>
      </c>
      <c r="HP81">
        <v>0</v>
      </c>
      <c r="HQ81">
        <v>0</v>
      </c>
      <c r="HR81">
        <v>0</v>
      </c>
      <c r="HS81">
        <v>1902688</v>
      </c>
      <c r="HT81">
        <v>0</v>
      </c>
      <c r="HU81">
        <v>6640</v>
      </c>
      <c r="HV81">
        <v>0</v>
      </c>
      <c r="HW81">
        <v>0</v>
      </c>
      <c r="HX81">
        <v>8</v>
      </c>
      <c r="HY81">
        <v>14</v>
      </c>
      <c r="HZ81">
        <v>19</v>
      </c>
      <c r="IA81">
        <v>31</v>
      </c>
      <c r="IB81">
        <v>127</v>
      </c>
      <c r="IC81">
        <v>199</v>
      </c>
      <c r="ID81">
        <v>0</v>
      </c>
      <c r="IE81">
        <v>0</v>
      </c>
      <c r="IF81">
        <v>0</v>
      </c>
      <c r="IG81">
        <v>0</v>
      </c>
      <c r="IH81">
        <v>0</v>
      </c>
      <c r="II81">
        <v>0</v>
      </c>
      <c r="IJ81">
        <v>100.05200000000001</v>
      </c>
      <c r="IK81">
        <v>0</v>
      </c>
      <c r="IL81">
        <v>0</v>
      </c>
      <c r="IM81">
        <v>0</v>
      </c>
      <c r="IN81">
        <v>0</v>
      </c>
      <c r="IO81">
        <v>0</v>
      </c>
      <c r="IP81">
        <v>0</v>
      </c>
      <c r="IQ81">
        <v>100.05200000000001</v>
      </c>
      <c r="IR81">
        <v>61620</v>
      </c>
      <c r="IS81">
        <v>0</v>
      </c>
      <c r="IT81">
        <v>0</v>
      </c>
      <c r="IU81">
        <v>0</v>
      </c>
      <c r="IV81">
        <v>0</v>
      </c>
      <c r="IW81">
        <v>6159</v>
      </c>
      <c r="IX81">
        <v>0</v>
      </c>
      <c r="IY81">
        <v>0</v>
      </c>
      <c r="IZ81">
        <v>0</v>
      </c>
      <c r="JA81">
        <v>0</v>
      </c>
    </row>
    <row r="82" spans="1:261" hidden="1" x14ac:dyDescent="0.2">
      <c r="A82">
        <v>28349</v>
      </c>
      <c r="B82">
        <v>72801</v>
      </c>
      <c r="C82">
        <v>9</v>
      </c>
      <c r="D82">
        <v>2021</v>
      </c>
      <c r="E82">
        <v>6159</v>
      </c>
      <c r="F82">
        <v>0</v>
      </c>
      <c r="G82">
        <v>4346.3550000000005</v>
      </c>
      <c r="H82">
        <v>3931.9690000000001</v>
      </c>
      <c r="I82">
        <v>3931.9690000000001</v>
      </c>
      <c r="J82">
        <v>4346.3550000000005</v>
      </c>
      <c r="K82">
        <v>0</v>
      </c>
      <c r="L82">
        <v>6159</v>
      </c>
      <c r="M82">
        <v>0</v>
      </c>
      <c r="N82">
        <v>0</v>
      </c>
      <c r="P82">
        <v>4346.3550000000005</v>
      </c>
      <c r="Q82">
        <v>0</v>
      </c>
      <c r="R82">
        <v>2071951</v>
      </c>
      <c r="S82">
        <v>476.71000000000004</v>
      </c>
      <c r="U82">
        <v>0</v>
      </c>
      <c r="V82">
        <v>625.76700000000005</v>
      </c>
      <c r="W82">
        <v>385397</v>
      </c>
      <c r="X82">
        <v>385397</v>
      </c>
      <c r="Z82">
        <v>0</v>
      </c>
      <c r="AC82">
        <v>0</v>
      </c>
      <c r="AD82" t="s">
        <v>318</v>
      </c>
      <c r="AE82">
        <v>0</v>
      </c>
      <c r="AH82">
        <v>0</v>
      </c>
      <c r="AI82">
        <v>0</v>
      </c>
      <c r="AJ82">
        <v>6159</v>
      </c>
      <c r="AK82" t="s">
        <v>787</v>
      </c>
      <c r="AL82" t="s">
        <v>99</v>
      </c>
      <c r="AM82">
        <v>0</v>
      </c>
      <c r="AN82">
        <v>0</v>
      </c>
      <c r="AO82">
        <v>0</v>
      </c>
      <c r="AP82">
        <v>0</v>
      </c>
      <c r="AQ82">
        <v>0</v>
      </c>
      <c r="AT82">
        <v>0</v>
      </c>
      <c r="AU82">
        <v>0</v>
      </c>
      <c r="AV82">
        <v>0</v>
      </c>
      <c r="AW82">
        <v>46090975</v>
      </c>
      <c r="AX82">
        <v>44783843</v>
      </c>
      <c r="AY82">
        <v>0</v>
      </c>
      <c r="AZ82">
        <v>2071951</v>
      </c>
      <c r="BA82">
        <v>76</v>
      </c>
      <c r="BE82">
        <v>611</v>
      </c>
      <c r="BF82">
        <v>41051383</v>
      </c>
      <c r="BG82">
        <v>0</v>
      </c>
      <c r="BJ82">
        <v>12</v>
      </c>
      <c r="BK82">
        <v>0</v>
      </c>
      <c r="BL82">
        <v>0</v>
      </c>
      <c r="BM82">
        <v>0</v>
      </c>
      <c r="BN82">
        <v>0</v>
      </c>
      <c r="BO82">
        <v>0</v>
      </c>
      <c r="BP82">
        <v>0</v>
      </c>
      <c r="BQ82">
        <v>164</v>
      </c>
      <c r="BS82">
        <v>0</v>
      </c>
      <c r="BT82">
        <v>0</v>
      </c>
      <c r="BU82">
        <v>0</v>
      </c>
      <c r="BV82">
        <v>0</v>
      </c>
      <c r="BW82">
        <v>0</v>
      </c>
      <c r="BY82">
        <v>0</v>
      </c>
      <c r="CA82">
        <v>0</v>
      </c>
      <c r="CB82">
        <v>0</v>
      </c>
      <c r="CC82">
        <v>0</v>
      </c>
      <c r="CD82">
        <v>0</v>
      </c>
      <c r="CE82">
        <v>0</v>
      </c>
      <c r="CF82">
        <v>0</v>
      </c>
      <c r="CG82">
        <v>0</v>
      </c>
      <c r="CH82">
        <v>1330977</v>
      </c>
      <c r="CI82">
        <v>0</v>
      </c>
      <c r="CJ82">
        <v>4</v>
      </c>
      <c r="CK82">
        <v>0</v>
      </c>
      <c r="CL82">
        <v>0</v>
      </c>
      <c r="CN82">
        <v>0</v>
      </c>
      <c r="CO82">
        <v>1</v>
      </c>
      <c r="CP82">
        <v>0</v>
      </c>
      <c r="CQ82">
        <v>7</v>
      </c>
      <c r="CR82">
        <v>4346.3550000000005</v>
      </c>
      <c r="CS82">
        <v>0</v>
      </c>
      <c r="CT82">
        <v>0</v>
      </c>
      <c r="CU82">
        <v>0</v>
      </c>
      <c r="CV82">
        <v>0</v>
      </c>
      <c r="CW82">
        <v>0</v>
      </c>
      <c r="CX82">
        <v>0</v>
      </c>
      <c r="CY82">
        <v>0</v>
      </c>
      <c r="CZ82">
        <v>0</v>
      </c>
      <c r="DB82">
        <v>23981206</v>
      </c>
      <c r="DC82">
        <v>0</v>
      </c>
      <c r="DD82">
        <v>0</v>
      </c>
      <c r="DE82">
        <v>4639031</v>
      </c>
      <c r="DF82">
        <v>4639031</v>
      </c>
      <c r="DG82">
        <v>753.23800000000006</v>
      </c>
      <c r="DH82">
        <v>0</v>
      </c>
      <c r="DI82">
        <v>0</v>
      </c>
      <c r="DK82">
        <v>0</v>
      </c>
      <c r="DL82">
        <v>0</v>
      </c>
      <c r="DM82">
        <v>5598713</v>
      </c>
      <c r="DN82">
        <v>23234</v>
      </c>
      <c r="DO82">
        <v>0</v>
      </c>
      <c r="DP82">
        <v>0</v>
      </c>
      <c r="DQ82">
        <v>0</v>
      </c>
      <c r="DR82">
        <v>0</v>
      </c>
      <c r="DS82">
        <v>0</v>
      </c>
      <c r="DT82">
        <v>0</v>
      </c>
      <c r="DU82">
        <v>0</v>
      </c>
      <c r="DV82">
        <v>0</v>
      </c>
      <c r="DW82">
        <v>0</v>
      </c>
      <c r="DX82">
        <v>0</v>
      </c>
      <c r="DY82">
        <v>0</v>
      </c>
      <c r="DZ82">
        <v>0</v>
      </c>
      <c r="EA82">
        <v>0</v>
      </c>
      <c r="EB82">
        <v>2.6640000000000001</v>
      </c>
      <c r="EC82">
        <v>301.15000000000003</v>
      </c>
      <c r="ED82">
        <v>2132927</v>
      </c>
      <c r="EE82">
        <v>0</v>
      </c>
      <c r="EF82">
        <v>0</v>
      </c>
      <c r="EG82">
        <v>0</v>
      </c>
      <c r="EH82">
        <v>3211956</v>
      </c>
      <c r="EI82">
        <v>42101</v>
      </c>
      <c r="EJ82">
        <v>1.7090000000000001</v>
      </c>
      <c r="EK82">
        <v>148.13</v>
      </c>
      <c r="EL82">
        <v>8.2960000000000012</v>
      </c>
      <c r="EM82">
        <v>22.919</v>
      </c>
      <c r="EN82">
        <v>7.6999999999999999E-2</v>
      </c>
      <c r="EO82">
        <v>0</v>
      </c>
      <c r="EP82">
        <v>0</v>
      </c>
      <c r="EQ82">
        <v>175.499</v>
      </c>
      <c r="ER82">
        <v>0</v>
      </c>
      <c r="ES82">
        <v>521.524</v>
      </c>
      <c r="EV82">
        <v>0</v>
      </c>
      <c r="EW82">
        <v>0</v>
      </c>
      <c r="EX82">
        <v>0</v>
      </c>
      <c r="EZ82">
        <v>40221875</v>
      </c>
      <c r="FA82">
        <v>0</v>
      </c>
      <c r="FB82">
        <v>42269981</v>
      </c>
      <c r="FD82">
        <v>0</v>
      </c>
      <c r="FE82">
        <v>3751980</v>
      </c>
      <c r="FF82">
        <v>809988</v>
      </c>
      <c r="FG82">
        <v>5.7111999999999996E-2</v>
      </c>
      <c r="FH82">
        <v>2.4659E-2</v>
      </c>
      <c r="FI82">
        <v>0</v>
      </c>
      <c r="FJ82">
        <v>0</v>
      </c>
      <c r="FK82">
        <v>6665.4960000000001</v>
      </c>
      <c r="FL82">
        <v>48162926</v>
      </c>
      <c r="FM82">
        <v>0</v>
      </c>
      <c r="FN82">
        <v>0</v>
      </c>
      <c r="FO82">
        <v>44196</v>
      </c>
      <c r="FP82">
        <v>0</v>
      </c>
      <c r="FQ82">
        <v>44196</v>
      </c>
      <c r="FR82">
        <v>44196</v>
      </c>
      <c r="FS82">
        <v>0</v>
      </c>
      <c r="FT82">
        <v>0</v>
      </c>
      <c r="FU82">
        <v>1</v>
      </c>
      <c r="FV82">
        <v>0</v>
      </c>
      <c r="FW82">
        <v>0</v>
      </c>
      <c r="FX82">
        <v>0</v>
      </c>
      <c r="FY82">
        <v>0</v>
      </c>
      <c r="FZ82">
        <v>0</v>
      </c>
      <c r="GA82">
        <v>0</v>
      </c>
      <c r="GB82">
        <v>1986194</v>
      </c>
      <c r="GC82">
        <v>1986194</v>
      </c>
      <c r="GD82">
        <v>238.887</v>
      </c>
      <c r="GF82">
        <v>0</v>
      </c>
      <c r="GG82">
        <v>0</v>
      </c>
      <c r="GH82">
        <v>0</v>
      </c>
      <c r="GI82">
        <v>0</v>
      </c>
      <c r="GK82">
        <v>5147</v>
      </c>
      <c r="GL82">
        <v>8036</v>
      </c>
      <c r="GM82">
        <v>0</v>
      </c>
      <c r="GN82">
        <v>0</v>
      </c>
      <c r="GR82">
        <v>0</v>
      </c>
      <c r="HB82">
        <v>0</v>
      </c>
      <c r="HC82">
        <v>0</v>
      </c>
      <c r="HD82">
        <v>0</v>
      </c>
      <c r="HE82">
        <v>0</v>
      </c>
      <c r="HF82">
        <v>4160023</v>
      </c>
      <c r="HG82">
        <v>110338</v>
      </c>
      <c r="HH82">
        <v>0</v>
      </c>
      <c r="HI82">
        <v>0</v>
      </c>
      <c r="HJ82">
        <v>42247</v>
      </c>
      <c r="HK82">
        <v>72503</v>
      </c>
      <c r="HL82">
        <v>10484</v>
      </c>
      <c r="HM82">
        <v>125000</v>
      </c>
      <c r="HN82">
        <v>0</v>
      </c>
      <c r="HO82">
        <v>0</v>
      </c>
      <c r="HP82">
        <v>1115260</v>
      </c>
      <c r="HQ82">
        <v>0</v>
      </c>
      <c r="HR82">
        <v>0</v>
      </c>
      <c r="HS82">
        <v>40198030</v>
      </c>
      <c r="HT82">
        <v>0</v>
      </c>
      <c r="HU82">
        <v>1330977</v>
      </c>
      <c r="HV82">
        <v>0</v>
      </c>
      <c r="HW82">
        <v>0</v>
      </c>
      <c r="HX82">
        <v>530</v>
      </c>
      <c r="HY82">
        <v>561</v>
      </c>
      <c r="HZ82">
        <v>636</v>
      </c>
      <c r="IA82">
        <v>644</v>
      </c>
      <c r="IB82">
        <v>628</v>
      </c>
      <c r="IC82">
        <v>2999</v>
      </c>
      <c r="ID82">
        <v>0</v>
      </c>
      <c r="IE82">
        <v>0</v>
      </c>
      <c r="IF82">
        <v>0</v>
      </c>
      <c r="IG82">
        <v>179.155</v>
      </c>
      <c r="IH82">
        <v>0</v>
      </c>
      <c r="II82">
        <v>4055.4900000000002</v>
      </c>
      <c r="IJ82">
        <v>625.76700000000005</v>
      </c>
      <c r="IK82">
        <v>0</v>
      </c>
      <c r="IL82">
        <v>0</v>
      </c>
      <c r="IM82">
        <v>0</v>
      </c>
      <c r="IN82">
        <v>0</v>
      </c>
      <c r="IO82">
        <v>0</v>
      </c>
      <c r="IP82">
        <v>4055.4900000000002</v>
      </c>
      <c r="IQ82">
        <v>625.76700000000005</v>
      </c>
      <c r="IR82">
        <v>385397</v>
      </c>
      <c r="IS82">
        <v>0</v>
      </c>
      <c r="IT82">
        <v>0</v>
      </c>
      <c r="IU82">
        <v>0</v>
      </c>
      <c r="IV82">
        <v>0</v>
      </c>
      <c r="IW82">
        <v>6159</v>
      </c>
      <c r="IX82">
        <v>0</v>
      </c>
      <c r="IY82">
        <v>0</v>
      </c>
      <c r="IZ82">
        <v>1115260</v>
      </c>
      <c r="JA82">
        <v>0</v>
      </c>
    </row>
    <row r="83" spans="1:261" hidden="1" x14ac:dyDescent="0.2">
      <c r="A83">
        <v>28349</v>
      </c>
      <c r="B83">
        <v>72802</v>
      </c>
      <c r="C83">
        <v>9</v>
      </c>
      <c r="D83">
        <v>2021</v>
      </c>
      <c r="E83">
        <v>6159</v>
      </c>
      <c r="F83">
        <v>0</v>
      </c>
      <c r="G83">
        <v>96.832999999999998</v>
      </c>
      <c r="H83">
        <v>84.570000000000007</v>
      </c>
      <c r="I83">
        <v>84.570000000000007</v>
      </c>
      <c r="J83">
        <v>96.832999999999998</v>
      </c>
      <c r="K83">
        <v>0</v>
      </c>
      <c r="L83">
        <v>6159</v>
      </c>
      <c r="M83">
        <v>0</v>
      </c>
      <c r="N83">
        <v>0</v>
      </c>
      <c r="P83">
        <v>96.832999999999998</v>
      </c>
      <c r="Q83">
        <v>0</v>
      </c>
      <c r="R83">
        <v>46161</v>
      </c>
      <c r="S83">
        <v>476.71000000000004</v>
      </c>
      <c r="U83">
        <v>0</v>
      </c>
      <c r="V83">
        <v>5.367</v>
      </c>
      <c r="W83">
        <v>3305</v>
      </c>
      <c r="X83">
        <v>3305</v>
      </c>
      <c r="Z83">
        <v>0</v>
      </c>
      <c r="AC83">
        <v>0</v>
      </c>
      <c r="AD83" t="s">
        <v>318</v>
      </c>
      <c r="AE83">
        <v>0</v>
      </c>
      <c r="AH83">
        <v>0</v>
      </c>
      <c r="AI83">
        <v>0</v>
      </c>
      <c r="AJ83">
        <v>6159</v>
      </c>
      <c r="AK83" t="s">
        <v>787</v>
      </c>
      <c r="AL83" t="s">
        <v>344</v>
      </c>
      <c r="AM83">
        <v>0</v>
      </c>
      <c r="AN83">
        <v>0</v>
      </c>
      <c r="AO83">
        <v>0</v>
      </c>
      <c r="AP83">
        <v>0</v>
      </c>
      <c r="AQ83">
        <v>0</v>
      </c>
      <c r="AT83">
        <v>0</v>
      </c>
      <c r="AU83">
        <v>0</v>
      </c>
      <c r="AV83">
        <v>0</v>
      </c>
      <c r="AW83">
        <v>1056203</v>
      </c>
      <c r="AX83">
        <v>1049098</v>
      </c>
      <c r="AY83">
        <v>0</v>
      </c>
      <c r="AZ83">
        <v>46161</v>
      </c>
      <c r="BA83">
        <v>9</v>
      </c>
      <c r="BE83">
        <v>14</v>
      </c>
      <c r="BF83">
        <v>972131</v>
      </c>
      <c r="BG83">
        <v>0</v>
      </c>
      <c r="BJ83">
        <v>12</v>
      </c>
      <c r="BK83">
        <v>0</v>
      </c>
      <c r="BL83">
        <v>0</v>
      </c>
      <c r="BM83">
        <v>0</v>
      </c>
      <c r="BN83">
        <v>0</v>
      </c>
      <c r="BO83">
        <v>0</v>
      </c>
      <c r="BP83">
        <v>0</v>
      </c>
      <c r="BQ83">
        <v>757</v>
      </c>
      <c r="BS83">
        <v>0</v>
      </c>
      <c r="BT83">
        <v>0</v>
      </c>
      <c r="BU83">
        <v>0</v>
      </c>
      <c r="BV83">
        <v>0</v>
      </c>
      <c r="BW83">
        <v>0</v>
      </c>
      <c r="BY83">
        <v>0</v>
      </c>
      <c r="CA83">
        <v>0</v>
      </c>
      <c r="CB83">
        <v>0</v>
      </c>
      <c r="CC83">
        <v>0</v>
      </c>
      <c r="CD83">
        <v>0</v>
      </c>
      <c r="CE83">
        <v>0</v>
      </c>
      <c r="CF83">
        <v>0</v>
      </c>
      <c r="CG83">
        <v>0</v>
      </c>
      <c r="CH83">
        <v>7543</v>
      </c>
      <c r="CI83">
        <v>0</v>
      </c>
      <c r="CJ83">
        <v>4</v>
      </c>
      <c r="CK83">
        <v>0</v>
      </c>
      <c r="CL83">
        <v>0</v>
      </c>
      <c r="CN83">
        <v>0</v>
      </c>
      <c r="CO83">
        <v>1</v>
      </c>
      <c r="CP83">
        <v>0.56700000000000006</v>
      </c>
      <c r="CQ83">
        <v>1</v>
      </c>
      <c r="CR83">
        <v>96.832999999999998</v>
      </c>
      <c r="CS83">
        <v>0</v>
      </c>
      <c r="CT83">
        <v>0</v>
      </c>
      <c r="CU83">
        <v>0</v>
      </c>
      <c r="CV83">
        <v>0</v>
      </c>
      <c r="CW83">
        <v>0</v>
      </c>
      <c r="CX83">
        <v>0</v>
      </c>
      <c r="CY83">
        <v>0</v>
      </c>
      <c r="CZ83">
        <v>0</v>
      </c>
      <c r="DB83">
        <v>515133</v>
      </c>
      <c r="DC83">
        <v>0</v>
      </c>
      <c r="DD83">
        <v>0</v>
      </c>
      <c r="DE83">
        <v>177758</v>
      </c>
      <c r="DF83">
        <v>186174</v>
      </c>
      <c r="DG83">
        <v>28.863000000000003</v>
      </c>
      <c r="DH83">
        <v>0</v>
      </c>
      <c r="DI83">
        <v>8416</v>
      </c>
      <c r="DK83">
        <v>3733</v>
      </c>
      <c r="DL83">
        <v>0</v>
      </c>
      <c r="DM83">
        <v>103623</v>
      </c>
      <c r="DN83">
        <v>424</v>
      </c>
      <c r="DO83">
        <v>0</v>
      </c>
      <c r="DP83">
        <v>0</v>
      </c>
      <c r="DQ83">
        <v>0</v>
      </c>
      <c r="DR83">
        <v>0</v>
      </c>
      <c r="DS83">
        <v>0</v>
      </c>
      <c r="DT83">
        <v>0</v>
      </c>
      <c r="DU83">
        <v>0</v>
      </c>
      <c r="DV83">
        <v>0</v>
      </c>
      <c r="DW83">
        <v>0</v>
      </c>
      <c r="DX83">
        <v>0</v>
      </c>
      <c r="DY83">
        <v>0</v>
      </c>
      <c r="DZ83">
        <v>0</v>
      </c>
      <c r="EA83">
        <v>0</v>
      </c>
      <c r="EB83">
        <v>0</v>
      </c>
      <c r="EC83">
        <v>1.133</v>
      </c>
      <c r="ED83">
        <v>8025</v>
      </c>
      <c r="EE83">
        <v>0</v>
      </c>
      <c r="EF83">
        <v>0</v>
      </c>
      <c r="EG83">
        <v>0</v>
      </c>
      <c r="EH83">
        <v>14504</v>
      </c>
      <c r="EI83">
        <v>75802</v>
      </c>
      <c r="EJ83">
        <v>3.077</v>
      </c>
      <c r="EK83">
        <v>0.78500000000000003</v>
      </c>
      <c r="EL83">
        <v>0</v>
      </c>
      <c r="EM83">
        <v>0</v>
      </c>
      <c r="EN83">
        <v>0</v>
      </c>
      <c r="EO83">
        <v>0</v>
      </c>
      <c r="EP83">
        <v>0</v>
      </c>
      <c r="EQ83">
        <v>3.8620000000000001</v>
      </c>
      <c r="ER83">
        <v>0</v>
      </c>
      <c r="ES83">
        <v>2.355</v>
      </c>
      <c r="EV83">
        <v>0</v>
      </c>
      <c r="EW83">
        <v>0</v>
      </c>
      <c r="EX83">
        <v>0</v>
      </c>
      <c r="EZ83">
        <v>941067</v>
      </c>
      <c r="FA83">
        <v>0</v>
      </c>
      <c r="FB83">
        <v>986790</v>
      </c>
      <c r="FD83">
        <v>0</v>
      </c>
      <c r="FE83">
        <v>88850</v>
      </c>
      <c r="FF83">
        <v>19181</v>
      </c>
      <c r="FG83">
        <v>5.7111999999999996E-2</v>
      </c>
      <c r="FH83">
        <v>2.4659E-2</v>
      </c>
      <c r="FI83">
        <v>0</v>
      </c>
      <c r="FJ83">
        <v>0</v>
      </c>
      <c r="FK83">
        <v>157.84399999999999</v>
      </c>
      <c r="FL83">
        <v>1102364</v>
      </c>
      <c r="FM83">
        <v>0</v>
      </c>
      <c r="FN83">
        <v>0</v>
      </c>
      <c r="FO83">
        <v>0</v>
      </c>
      <c r="FP83">
        <v>0</v>
      </c>
      <c r="FQ83">
        <v>0</v>
      </c>
      <c r="FR83">
        <v>0</v>
      </c>
      <c r="FS83">
        <v>0</v>
      </c>
      <c r="FT83">
        <v>0</v>
      </c>
      <c r="FU83">
        <v>0</v>
      </c>
      <c r="FV83">
        <v>0</v>
      </c>
      <c r="FW83">
        <v>0</v>
      </c>
      <c r="FX83">
        <v>0</v>
      </c>
      <c r="FY83">
        <v>0</v>
      </c>
      <c r="FZ83">
        <v>0</v>
      </c>
      <c r="GA83">
        <v>0</v>
      </c>
      <c r="GB83">
        <v>69849</v>
      </c>
      <c r="GC83">
        <v>69849</v>
      </c>
      <c r="GD83">
        <v>8.4009999999999998</v>
      </c>
      <c r="GF83">
        <v>0</v>
      </c>
      <c r="GG83">
        <v>0</v>
      </c>
      <c r="GH83">
        <v>0</v>
      </c>
      <c r="GI83">
        <v>0</v>
      </c>
      <c r="GK83">
        <v>5179</v>
      </c>
      <c r="GL83">
        <v>6316</v>
      </c>
      <c r="GM83">
        <v>0</v>
      </c>
      <c r="GN83">
        <v>0</v>
      </c>
      <c r="GR83">
        <v>0</v>
      </c>
      <c r="HB83">
        <v>0</v>
      </c>
      <c r="HC83">
        <v>0</v>
      </c>
      <c r="HD83">
        <v>0</v>
      </c>
      <c r="HE83">
        <v>0</v>
      </c>
      <c r="HF83">
        <v>89475</v>
      </c>
      <c r="HG83">
        <v>3207</v>
      </c>
      <c r="HH83">
        <v>0</v>
      </c>
      <c r="HI83">
        <v>0</v>
      </c>
      <c r="HJ83">
        <v>941</v>
      </c>
      <c r="HK83">
        <v>1715</v>
      </c>
      <c r="HL83">
        <v>681</v>
      </c>
      <c r="HM83">
        <v>0</v>
      </c>
      <c r="HN83">
        <v>0</v>
      </c>
      <c r="HO83">
        <v>0</v>
      </c>
      <c r="HP83">
        <v>12701</v>
      </c>
      <c r="HQ83">
        <v>0</v>
      </c>
      <c r="HR83">
        <v>0</v>
      </c>
      <c r="HS83">
        <v>940629</v>
      </c>
      <c r="HT83">
        <v>0</v>
      </c>
      <c r="HU83">
        <v>7543</v>
      </c>
      <c r="HV83">
        <v>0</v>
      </c>
      <c r="HW83">
        <v>0</v>
      </c>
      <c r="HX83">
        <v>19</v>
      </c>
      <c r="HY83">
        <v>29</v>
      </c>
      <c r="HZ83">
        <v>14</v>
      </c>
      <c r="IA83">
        <v>8</v>
      </c>
      <c r="IB83">
        <v>44</v>
      </c>
      <c r="IC83">
        <v>114</v>
      </c>
      <c r="ID83">
        <v>0</v>
      </c>
      <c r="IE83">
        <v>0</v>
      </c>
      <c r="IF83">
        <v>0</v>
      </c>
      <c r="IG83">
        <v>5.2080000000000002</v>
      </c>
      <c r="IH83">
        <v>0</v>
      </c>
      <c r="II83">
        <v>46.187000000000005</v>
      </c>
      <c r="IJ83">
        <v>5.367</v>
      </c>
      <c r="IK83">
        <v>0</v>
      </c>
      <c r="IL83">
        <v>0</v>
      </c>
      <c r="IM83">
        <v>0</v>
      </c>
      <c r="IN83">
        <v>0</v>
      </c>
      <c r="IO83">
        <v>0</v>
      </c>
      <c r="IP83">
        <v>46.187000000000005</v>
      </c>
      <c r="IQ83">
        <v>5.367</v>
      </c>
      <c r="IR83">
        <v>3305</v>
      </c>
      <c r="IS83">
        <v>0</v>
      </c>
      <c r="IT83">
        <v>0</v>
      </c>
      <c r="IU83">
        <v>0</v>
      </c>
      <c r="IV83">
        <v>0</v>
      </c>
      <c r="IW83">
        <v>6159</v>
      </c>
      <c r="IX83">
        <v>0</v>
      </c>
      <c r="IY83">
        <v>0</v>
      </c>
      <c r="IZ83">
        <v>12701</v>
      </c>
      <c r="JA83">
        <v>0</v>
      </c>
    </row>
    <row r="84" spans="1:261" hidden="1" x14ac:dyDescent="0.2">
      <c r="A84">
        <v>28349</v>
      </c>
      <c r="B84">
        <v>84802</v>
      </c>
      <c r="C84">
        <v>9</v>
      </c>
      <c r="D84">
        <v>2021</v>
      </c>
      <c r="E84">
        <v>6159</v>
      </c>
      <c r="F84">
        <v>0</v>
      </c>
      <c r="G84">
        <v>1026.0320000000002</v>
      </c>
      <c r="H84">
        <v>974.07600000000002</v>
      </c>
      <c r="I84">
        <v>974.07600000000002</v>
      </c>
      <c r="J84">
        <v>1026.0320000000002</v>
      </c>
      <c r="K84">
        <v>0</v>
      </c>
      <c r="L84">
        <v>6159</v>
      </c>
      <c r="M84">
        <v>0</v>
      </c>
      <c r="N84">
        <v>0</v>
      </c>
      <c r="P84">
        <v>1026.0320000000002</v>
      </c>
      <c r="Q84">
        <v>0</v>
      </c>
      <c r="R84">
        <v>489120</v>
      </c>
      <c r="S84">
        <v>476.71000000000004</v>
      </c>
      <c r="U84">
        <v>0</v>
      </c>
      <c r="V84">
        <v>161.99</v>
      </c>
      <c r="W84">
        <v>99766</v>
      </c>
      <c r="X84">
        <v>99766</v>
      </c>
      <c r="Z84">
        <v>0</v>
      </c>
      <c r="AC84">
        <v>0</v>
      </c>
      <c r="AD84" t="s">
        <v>318</v>
      </c>
      <c r="AE84">
        <v>0</v>
      </c>
      <c r="AH84">
        <v>0</v>
      </c>
      <c r="AI84">
        <v>0</v>
      </c>
      <c r="AJ84">
        <v>6159</v>
      </c>
      <c r="AK84" t="s">
        <v>787</v>
      </c>
      <c r="AL84" t="s">
        <v>345</v>
      </c>
      <c r="AM84">
        <v>0</v>
      </c>
      <c r="AN84">
        <v>0</v>
      </c>
      <c r="AO84">
        <v>0</v>
      </c>
      <c r="AP84">
        <v>0</v>
      </c>
      <c r="AQ84">
        <v>0</v>
      </c>
      <c r="AT84">
        <v>0</v>
      </c>
      <c r="AU84">
        <v>0</v>
      </c>
      <c r="AV84">
        <v>0</v>
      </c>
      <c r="AW84">
        <v>10351850</v>
      </c>
      <c r="AX84">
        <v>10346980</v>
      </c>
      <c r="AY84">
        <v>0</v>
      </c>
      <c r="AZ84">
        <v>489120</v>
      </c>
      <c r="BA84">
        <v>46</v>
      </c>
      <c r="BE84">
        <v>141</v>
      </c>
      <c r="BF84">
        <v>9748007</v>
      </c>
      <c r="BG84">
        <v>0</v>
      </c>
      <c r="BJ84">
        <v>12</v>
      </c>
      <c r="BK84">
        <v>0</v>
      </c>
      <c r="BL84">
        <v>0</v>
      </c>
      <c r="BM84">
        <v>0</v>
      </c>
      <c r="BN84">
        <v>0</v>
      </c>
      <c r="BO84">
        <v>0</v>
      </c>
      <c r="BP84">
        <v>0</v>
      </c>
      <c r="BQ84">
        <v>620</v>
      </c>
      <c r="BS84">
        <v>0</v>
      </c>
      <c r="BT84">
        <v>0</v>
      </c>
      <c r="BU84">
        <v>0</v>
      </c>
      <c r="BV84">
        <v>0</v>
      </c>
      <c r="BW84">
        <v>0</v>
      </c>
      <c r="BY84">
        <v>0</v>
      </c>
      <c r="CA84">
        <v>0</v>
      </c>
      <c r="CB84">
        <v>0</v>
      </c>
      <c r="CC84">
        <v>0</v>
      </c>
      <c r="CD84">
        <v>0</v>
      </c>
      <c r="CE84">
        <v>0</v>
      </c>
      <c r="CF84">
        <v>0</v>
      </c>
      <c r="CG84">
        <v>0</v>
      </c>
      <c r="CH84">
        <v>8084</v>
      </c>
      <c r="CI84">
        <v>0</v>
      </c>
      <c r="CJ84">
        <v>4</v>
      </c>
      <c r="CK84">
        <v>0</v>
      </c>
      <c r="CL84">
        <v>0</v>
      </c>
      <c r="CN84">
        <v>0</v>
      </c>
      <c r="CO84">
        <v>1</v>
      </c>
      <c r="CP84">
        <v>0</v>
      </c>
      <c r="CQ84">
        <v>2</v>
      </c>
      <c r="CR84">
        <v>1026.0320000000002</v>
      </c>
      <c r="CS84">
        <v>0</v>
      </c>
      <c r="CT84">
        <v>0</v>
      </c>
      <c r="CU84">
        <v>0</v>
      </c>
      <c r="CV84">
        <v>0</v>
      </c>
      <c r="CW84">
        <v>0</v>
      </c>
      <c r="CX84">
        <v>0</v>
      </c>
      <c r="CY84">
        <v>0</v>
      </c>
      <c r="CZ84">
        <v>0</v>
      </c>
      <c r="DB84">
        <v>5970529</v>
      </c>
      <c r="DC84">
        <v>0</v>
      </c>
      <c r="DD84">
        <v>0</v>
      </c>
      <c r="DE84">
        <v>1358013</v>
      </c>
      <c r="DF84">
        <v>1358013</v>
      </c>
      <c r="DG84">
        <v>220.5</v>
      </c>
      <c r="DH84">
        <v>0</v>
      </c>
      <c r="DI84">
        <v>0</v>
      </c>
      <c r="DK84">
        <v>1542</v>
      </c>
      <c r="DL84">
        <v>0</v>
      </c>
      <c r="DM84">
        <v>737905</v>
      </c>
      <c r="DN84">
        <v>3072</v>
      </c>
      <c r="DO84">
        <v>0</v>
      </c>
      <c r="DP84">
        <v>0</v>
      </c>
      <c r="DQ84">
        <v>0</v>
      </c>
      <c r="DR84">
        <v>0</v>
      </c>
      <c r="DS84">
        <v>0</v>
      </c>
      <c r="DT84">
        <v>0</v>
      </c>
      <c r="DU84">
        <v>0</v>
      </c>
      <c r="DV84">
        <v>0</v>
      </c>
      <c r="DW84">
        <v>0</v>
      </c>
      <c r="DX84">
        <v>0</v>
      </c>
      <c r="DY84">
        <v>0</v>
      </c>
      <c r="DZ84">
        <v>0</v>
      </c>
      <c r="EA84">
        <v>0</v>
      </c>
      <c r="EB84">
        <v>0</v>
      </c>
      <c r="EC84">
        <v>47.383000000000003</v>
      </c>
      <c r="ED84">
        <v>335595</v>
      </c>
      <c r="EE84">
        <v>0</v>
      </c>
      <c r="EF84">
        <v>0</v>
      </c>
      <c r="EG84">
        <v>0</v>
      </c>
      <c r="EH84">
        <v>376782</v>
      </c>
      <c r="EI84">
        <v>0</v>
      </c>
      <c r="EJ84">
        <v>0</v>
      </c>
      <c r="EK84">
        <v>18.326000000000001</v>
      </c>
      <c r="EL84">
        <v>0</v>
      </c>
      <c r="EM84">
        <v>0</v>
      </c>
      <c r="EN84">
        <v>1.24</v>
      </c>
      <c r="EO84">
        <v>0</v>
      </c>
      <c r="EP84">
        <v>0</v>
      </c>
      <c r="EQ84">
        <v>19.566000000000003</v>
      </c>
      <c r="ER84">
        <v>0</v>
      </c>
      <c r="ES84">
        <v>61.178000000000004</v>
      </c>
      <c r="EV84">
        <v>0</v>
      </c>
      <c r="EW84">
        <v>0</v>
      </c>
      <c r="EX84">
        <v>0</v>
      </c>
      <c r="EZ84">
        <v>9263701</v>
      </c>
      <c r="FA84">
        <v>0</v>
      </c>
      <c r="FB84">
        <v>9749608</v>
      </c>
      <c r="FD84">
        <v>0</v>
      </c>
      <c r="FE84">
        <v>890940</v>
      </c>
      <c r="FF84">
        <v>192339</v>
      </c>
      <c r="FG84">
        <v>5.7111999999999996E-2</v>
      </c>
      <c r="FH84">
        <v>2.4659E-2</v>
      </c>
      <c r="FI84">
        <v>0</v>
      </c>
      <c r="FJ84">
        <v>0</v>
      </c>
      <c r="FK84">
        <v>1582.78</v>
      </c>
      <c r="FL84">
        <v>10840970</v>
      </c>
      <c r="FM84">
        <v>0</v>
      </c>
      <c r="FN84">
        <v>0</v>
      </c>
      <c r="FO84">
        <v>0</v>
      </c>
      <c r="FP84">
        <v>0</v>
      </c>
      <c r="FQ84">
        <v>0</v>
      </c>
      <c r="FR84">
        <v>0</v>
      </c>
      <c r="FS84">
        <v>0</v>
      </c>
      <c r="FT84">
        <v>0</v>
      </c>
      <c r="FU84">
        <v>0</v>
      </c>
      <c r="FV84">
        <v>0</v>
      </c>
      <c r="FW84">
        <v>0</v>
      </c>
      <c r="FX84">
        <v>0</v>
      </c>
      <c r="FY84">
        <v>0</v>
      </c>
      <c r="FZ84">
        <v>0</v>
      </c>
      <c r="GA84">
        <v>0</v>
      </c>
      <c r="GB84">
        <v>269302</v>
      </c>
      <c r="GC84">
        <v>269302</v>
      </c>
      <c r="GD84">
        <v>32.39</v>
      </c>
      <c r="GF84">
        <v>0</v>
      </c>
      <c r="GG84">
        <v>0</v>
      </c>
      <c r="GH84">
        <v>0</v>
      </c>
      <c r="GI84">
        <v>0</v>
      </c>
      <c r="GK84">
        <v>5316</v>
      </c>
      <c r="GL84">
        <v>11477</v>
      </c>
      <c r="GM84">
        <v>0</v>
      </c>
      <c r="GN84">
        <v>0</v>
      </c>
      <c r="GR84">
        <v>0</v>
      </c>
      <c r="HB84">
        <v>0</v>
      </c>
      <c r="HC84">
        <v>0</v>
      </c>
      <c r="HD84">
        <v>0</v>
      </c>
      <c r="HE84">
        <v>0</v>
      </c>
      <c r="HF84">
        <v>1030572</v>
      </c>
      <c r="HG84">
        <v>24377</v>
      </c>
      <c r="HH84">
        <v>236498</v>
      </c>
      <c r="HI84">
        <v>0</v>
      </c>
      <c r="HJ84">
        <v>9973</v>
      </c>
      <c r="HK84">
        <v>1733</v>
      </c>
      <c r="HL84">
        <v>3081</v>
      </c>
      <c r="HM84">
        <v>8000</v>
      </c>
      <c r="HN84">
        <v>0</v>
      </c>
      <c r="HO84">
        <v>0</v>
      </c>
      <c r="HP84">
        <v>0</v>
      </c>
      <c r="HQ84">
        <v>0</v>
      </c>
      <c r="HR84">
        <v>0</v>
      </c>
      <c r="HS84">
        <v>9260488</v>
      </c>
      <c r="HT84">
        <v>0</v>
      </c>
      <c r="HU84">
        <v>8084</v>
      </c>
      <c r="HV84">
        <v>0</v>
      </c>
      <c r="HW84">
        <v>0</v>
      </c>
      <c r="HX84">
        <v>153</v>
      </c>
      <c r="HY84">
        <v>138</v>
      </c>
      <c r="HZ84">
        <v>244</v>
      </c>
      <c r="IA84">
        <v>184</v>
      </c>
      <c r="IB84">
        <v>160</v>
      </c>
      <c r="IC84">
        <v>879</v>
      </c>
      <c r="ID84">
        <v>0</v>
      </c>
      <c r="IE84">
        <v>0</v>
      </c>
      <c r="IF84">
        <v>0</v>
      </c>
      <c r="IG84">
        <v>39.581000000000003</v>
      </c>
      <c r="IH84">
        <v>384</v>
      </c>
      <c r="II84">
        <v>0</v>
      </c>
      <c r="IJ84">
        <v>161.99</v>
      </c>
      <c r="IK84">
        <v>0</v>
      </c>
      <c r="IL84">
        <v>0</v>
      </c>
      <c r="IM84">
        <v>0</v>
      </c>
      <c r="IN84">
        <v>0</v>
      </c>
      <c r="IO84">
        <v>0</v>
      </c>
      <c r="IP84">
        <v>0</v>
      </c>
      <c r="IQ84">
        <v>161.99</v>
      </c>
      <c r="IR84">
        <v>99766</v>
      </c>
      <c r="IS84">
        <v>0</v>
      </c>
      <c r="IT84">
        <v>0</v>
      </c>
      <c r="IU84">
        <v>0</v>
      </c>
      <c r="IV84">
        <v>0</v>
      </c>
      <c r="IW84">
        <v>6159</v>
      </c>
      <c r="IX84">
        <v>0</v>
      </c>
      <c r="IY84">
        <v>0</v>
      </c>
      <c r="IZ84">
        <v>0</v>
      </c>
      <c r="JA84">
        <v>0</v>
      </c>
    </row>
    <row r="85" spans="1:261" hidden="1" x14ac:dyDescent="0.2">
      <c r="A85">
        <v>28349</v>
      </c>
      <c r="B85">
        <v>84804</v>
      </c>
      <c r="C85">
        <v>9</v>
      </c>
      <c r="D85">
        <v>2021</v>
      </c>
      <c r="E85">
        <v>6159</v>
      </c>
      <c r="F85">
        <v>0</v>
      </c>
      <c r="G85">
        <v>233.56</v>
      </c>
      <c r="H85">
        <v>230.98100000000002</v>
      </c>
      <c r="I85">
        <v>230.98100000000002</v>
      </c>
      <c r="J85">
        <v>233.56</v>
      </c>
      <c r="K85">
        <v>0</v>
      </c>
      <c r="L85">
        <v>6159</v>
      </c>
      <c r="M85">
        <v>0</v>
      </c>
      <c r="N85">
        <v>0</v>
      </c>
      <c r="P85">
        <v>233.56</v>
      </c>
      <c r="Q85">
        <v>0</v>
      </c>
      <c r="R85">
        <v>111340</v>
      </c>
      <c r="S85">
        <v>476.71000000000004</v>
      </c>
      <c r="U85">
        <v>0</v>
      </c>
      <c r="V85">
        <v>0</v>
      </c>
      <c r="W85">
        <v>0</v>
      </c>
      <c r="X85">
        <v>0</v>
      </c>
      <c r="Z85">
        <v>0</v>
      </c>
      <c r="AC85">
        <v>0</v>
      </c>
      <c r="AD85" t="s">
        <v>318</v>
      </c>
      <c r="AE85">
        <v>0</v>
      </c>
      <c r="AH85">
        <v>0</v>
      </c>
      <c r="AI85">
        <v>0</v>
      </c>
      <c r="AJ85">
        <v>6159</v>
      </c>
      <c r="AK85" t="s">
        <v>787</v>
      </c>
      <c r="AL85" t="s">
        <v>66</v>
      </c>
      <c r="AM85">
        <v>0</v>
      </c>
      <c r="AN85">
        <v>0</v>
      </c>
      <c r="AO85">
        <v>0</v>
      </c>
      <c r="AP85">
        <v>0</v>
      </c>
      <c r="AQ85">
        <v>0</v>
      </c>
      <c r="AT85">
        <v>0</v>
      </c>
      <c r="AU85">
        <v>0</v>
      </c>
      <c r="AV85">
        <v>0</v>
      </c>
      <c r="AW85">
        <v>2308661</v>
      </c>
      <c r="AX85">
        <v>2262431</v>
      </c>
      <c r="AY85">
        <v>0</v>
      </c>
      <c r="AZ85">
        <v>111340</v>
      </c>
      <c r="BA85">
        <v>0</v>
      </c>
      <c r="BE85">
        <v>31</v>
      </c>
      <c r="BF85">
        <v>2136361</v>
      </c>
      <c r="BG85">
        <v>0</v>
      </c>
      <c r="BJ85">
        <v>12</v>
      </c>
      <c r="BK85">
        <v>0</v>
      </c>
      <c r="BL85">
        <v>0</v>
      </c>
      <c r="BM85">
        <v>0</v>
      </c>
      <c r="BN85">
        <v>0</v>
      </c>
      <c r="BO85">
        <v>0</v>
      </c>
      <c r="BP85">
        <v>0</v>
      </c>
      <c r="BQ85">
        <v>734</v>
      </c>
      <c r="BS85">
        <v>0</v>
      </c>
      <c r="BT85">
        <v>0</v>
      </c>
      <c r="BU85">
        <v>0</v>
      </c>
      <c r="BV85">
        <v>0</v>
      </c>
      <c r="BW85">
        <v>0</v>
      </c>
      <c r="BY85">
        <v>0</v>
      </c>
      <c r="CA85">
        <v>0</v>
      </c>
      <c r="CB85">
        <v>0</v>
      </c>
      <c r="CC85">
        <v>0</v>
      </c>
      <c r="CD85">
        <v>0</v>
      </c>
      <c r="CE85">
        <v>0</v>
      </c>
      <c r="CF85">
        <v>0</v>
      </c>
      <c r="CG85">
        <v>0</v>
      </c>
      <c r="CH85">
        <v>46478</v>
      </c>
      <c r="CI85">
        <v>0</v>
      </c>
      <c r="CJ85">
        <v>4</v>
      </c>
      <c r="CK85">
        <v>0</v>
      </c>
      <c r="CL85">
        <v>0</v>
      </c>
      <c r="CN85">
        <v>0</v>
      </c>
      <c r="CO85">
        <v>1</v>
      </c>
      <c r="CP85">
        <v>0</v>
      </c>
      <c r="CQ85">
        <v>0</v>
      </c>
      <c r="CR85">
        <v>233.56</v>
      </c>
      <c r="CS85">
        <v>0</v>
      </c>
      <c r="CT85">
        <v>0</v>
      </c>
      <c r="CU85">
        <v>0</v>
      </c>
      <c r="CV85">
        <v>0</v>
      </c>
      <c r="CW85">
        <v>0</v>
      </c>
      <c r="CX85">
        <v>0</v>
      </c>
      <c r="CY85">
        <v>0</v>
      </c>
      <c r="CZ85">
        <v>0</v>
      </c>
      <c r="DB85">
        <v>1419455</v>
      </c>
      <c r="DC85">
        <v>0</v>
      </c>
      <c r="DD85">
        <v>0</v>
      </c>
      <c r="DE85">
        <v>344199</v>
      </c>
      <c r="DF85">
        <v>344199</v>
      </c>
      <c r="DG85">
        <v>55.888000000000005</v>
      </c>
      <c r="DH85">
        <v>0</v>
      </c>
      <c r="DI85">
        <v>0</v>
      </c>
      <c r="DK85">
        <v>3373</v>
      </c>
      <c r="DL85">
        <v>0</v>
      </c>
      <c r="DM85">
        <v>53091</v>
      </c>
      <c r="DN85">
        <v>217</v>
      </c>
      <c r="DO85">
        <v>0</v>
      </c>
      <c r="DP85">
        <v>0</v>
      </c>
      <c r="DQ85">
        <v>0</v>
      </c>
      <c r="DR85">
        <v>0</v>
      </c>
      <c r="DS85">
        <v>0</v>
      </c>
      <c r="DT85">
        <v>0</v>
      </c>
      <c r="DU85">
        <v>0</v>
      </c>
      <c r="DV85">
        <v>0</v>
      </c>
      <c r="DW85">
        <v>0</v>
      </c>
      <c r="DX85">
        <v>0</v>
      </c>
      <c r="DY85">
        <v>0</v>
      </c>
      <c r="DZ85">
        <v>0</v>
      </c>
      <c r="EA85">
        <v>0</v>
      </c>
      <c r="EB85">
        <v>0</v>
      </c>
      <c r="EC85">
        <v>0</v>
      </c>
      <c r="ED85">
        <v>0</v>
      </c>
      <c r="EE85">
        <v>0</v>
      </c>
      <c r="EF85">
        <v>0</v>
      </c>
      <c r="EG85">
        <v>0</v>
      </c>
      <c r="EH85">
        <v>50200</v>
      </c>
      <c r="EI85">
        <v>0</v>
      </c>
      <c r="EJ85">
        <v>0</v>
      </c>
      <c r="EK85">
        <v>2.3720000000000003</v>
      </c>
      <c r="EL85">
        <v>0</v>
      </c>
      <c r="EM85">
        <v>0</v>
      </c>
      <c r="EN85">
        <v>0.20700000000000002</v>
      </c>
      <c r="EO85">
        <v>0</v>
      </c>
      <c r="EP85">
        <v>0</v>
      </c>
      <c r="EQ85">
        <v>2.5790000000000002</v>
      </c>
      <c r="ER85">
        <v>0</v>
      </c>
      <c r="ES85">
        <v>8.1509999999999998</v>
      </c>
      <c r="EV85">
        <v>0</v>
      </c>
      <c r="EW85">
        <v>0</v>
      </c>
      <c r="EX85">
        <v>0</v>
      </c>
      <c r="EZ85">
        <v>2025021</v>
      </c>
      <c r="FA85">
        <v>0</v>
      </c>
      <c r="FB85">
        <v>2136114</v>
      </c>
      <c r="FD85">
        <v>0</v>
      </c>
      <c r="FE85">
        <v>195257</v>
      </c>
      <c r="FF85">
        <v>42153</v>
      </c>
      <c r="FG85">
        <v>5.7111999999999996E-2</v>
      </c>
      <c r="FH85">
        <v>2.4659E-2</v>
      </c>
      <c r="FI85">
        <v>0</v>
      </c>
      <c r="FJ85">
        <v>0</v>
      </c>
      <c r="FK85">
        <v>346.88</v>
      </c>
      <c r="FL85">
        <v>2420001</v>
      </c>
      <c r="FM85">
        <v>0</v>
      </c>
      <c r="FN85">
        <v>0</v>
      </c>
      <c r="FO85">
        <v>0</v>
      </c>
      <c r="FP85">
        <v>0</v>
      </c>
      <c r="FQ85">
        <v>0</v>
      </c>
      <c r="FR85">
        <v>0</v>
      </c>
      <c r="FS85">
        <v>0</v>
      </c>
      <c r="FT85">
        <v>0</v>
      </c>
      <c r="FU85">
        <v>0</v>
      </c>
      <c r="FV85">
        <v>0</v>
      </c>
      <c r="FW85">
        <v>0</v>
      </c>
      <c r="FX85">
        <v>0</v>
      </c>
      <c r="FY85">
        <v>0</v>
      </c>
      <c r="FZ85">
        <v>0</v>
      </c>
      <c r="GA85">
        <v>0</v>
      </c>
      <c r="GB85">
        <v>0</v>
      </c>
      <c r="GC85">
        <v>0</v>
      </c>
      <c r="GD85">
        <v>0</v>
      </c>
      <c r="GF85">
        <v>0</v>
      </c>
      <c r="GG85">
        <v>0</v>
      </c>
      <c r="GH85">
        <v>0</v>
      </c>
      <c r="GI85">
        <v>0</v>
      </c>
      <c r="GK85">
        <v>4971</v>
      </c>
      <c r="GL85">
        <v>4559</v>
      </c>
      <c r="GM85">
        <v>0</v>
      </c>
      <c r="GN85">
        <v>0</v>
      </c>
      <c r="GR85">
        <v>0</v>
      </c>
      <c r="HB85">
        <v>0</v>
      </c>
      <c r="HC85">
        <v>0</v>
      </c>
      <c r="HD85">
        <v>0</v>
      </c>
      <c r="HE85">
        <v>0</v>
      </c>
      <c r="HF85">
        <v>244378</v>
      </c>
      <c r="HG85">
        <v>1925</v>
      </c>
      <c r="HH85">
        <v>70826</v>
      </c>
      <c r="HI85">
        <v>0</v>
      </c>
      <c r="HJ85">
        <v>2270</v>
      </c>
      <c r="HK85">
        <v>0</v>
      </c>
      <c r="HL85">
        <v>0</v>
      </c>
      <c r="HM85">
        <v>0</v>
      </c>
      <c r="HN85">
        <v>0</v>
      </c>
      <c r="HO85">
        <v>0</v>
      </c>
      <c r="HP85">
        <v>0</v>
      </c>
      <c r="HQ85">
        <v>0</v>
      </c>
      <c r="HR85">
        <v>0</v>
      </c>
      <c r="HS85">
        <v>2024774</v>
      </c>
      <c r="HT85">
        <v>0</v>
      </c>
      <c r="HU85">
        <v>46478</v>
      </c>
      <c r="HV85">
        <v>0</v>
      </c>
      <c r="HW85">
        <v>0</v>
      </c>
      <c r="HX85">
        <v>18</v>
      </c>
      <c r="HY85">
        <v>24</v>
      </c>
      <c r="HZ85">
        <v>77</v>
      </c>
      <c r="IA85">
        <v>49</v>
      </c>
      <c r="IB85">
        <v>51</v>
      </c>
      <c r="IC85">
        <v>219</v>
      </c>
      <c r="ID85">
        <v>0</v>
      </c>
      <c r="IE85">
        <v>0</v>
      </c>
      <c r="IF85">
        <v>0</v>
      </c>
      <c r="IG85">
        <v>3.125</v>
      </c>
      <c r="IH85">
        <v>115</v>
      </c>
      <c r="II85">
        <v>0</v>
      </c>
      <c r="IJ85">
        <v>0</v>
      </c>
      <c r="IK85">
        <v>0</v>
      </c>
      <c r="IL85">
        <v>0</v>
      </c>
      <c r="IM85">
        <v>0</v>
      </c>
      <c r="IN85">
        <v>0</v>
      </c>
      <c r="IO85">
        <v>0</v>
      </c>
      <c r="IP85">
        <v>0</v>
      </c>
      <c r="IQ85">
        <v>0</v>
      </c>
      <c r="IR85">
        <v>0</v>
      </c>
      <c r="IS85">
        <v>0</v>
      </c>
      <c r="IT85">
        <v>0</v>
      </c>
      <c r="IU85">
        <v>0</v>
      </c>
      <c r="IV85">
        <v>0</v>
      </c>
      <c r="IW85">
        <v>6159</v>
      </c>
      <c r="IX85">
        <v>0</v>
      </c>
      <c r="IY85">
        <v>0</v>
      </c>
      <c r="IZ85">
        <v>0</v>
      </c>
      <c r="JA85">
        <v>0</v>
      </c>
    </row>
    <row r="86" spans="1:261" hidden="1" x14ac:dyDescent="0.2">
      <c r="A86">
        <v>28349</v>
      </c>
      <c r="B86">
        <v>92801</v>
      </c>
      <c r="C86">
        <v>9</v>
      </c>
      <c r="D86">
        <v>2021</v>
      </c>
      <c r="E86">
        <v>6159</v>
      </c>
      <c r="F86">
        <v>0</v>
      </c>
      <c r="G86">
        <v>132.78200000000001</v>
      </c>
      <c r="H86">
        <v>99.570000000000007</v>
      </c>
      <c r="I86">
        <v>99.570000000000007</v>
      </c>
      <c r="J86">
        <v>132.78200000000001</v>
      </c>
      <c r="K86">
        <v>0</v>
      </c>
      <c r="L86">
        <v>6159</v>
      </c>
      <c r="M86">
        <v>0</v>
      </c>
      <c r="N86">
        <v>0</v>
      </c>
      <c r="P86">
        <v>132.78200000000001</v>
      </c>
      <c r="Q86">
        <v>0</v>
      </c>
      <c r="R86">
        <v>63299</v>
      </c>
      <c r="S86">
        <v>476.71000000000004</v>
      </c>
      <c r="U86">
        <v>0</v>
      </c>
      <c r="V86">
        <v>0</v>
      </c>
      <c r="W86">
        <v>0</v>
      </c>
      <c r="X86">
        <v>0</v>
      </c>
      <c r="Z86">
        <v>0</v>
      </c>
      <c r="AC86">
        <v>0</v>
      </c>
      <c r="AD86" t="s">
        <v>318</v>
      </c>
      <c r="AE86">
        <v>0</v>
      </c>
      <c r="AH86">
        <v>0</v>
      </c>
      <c r="AI86">
        <v>0</v>
      </c>
      <c r="AJ86">
        <v>6159</v>
      </c>
      <c r="AK86" t="s">
        <v>787</v>
      </c>
      <c r="AL86" t="s">
        <v>29</v>
      </c>
      <c r="AM86">
        <v>0</v>
      </c>
      <c r="AN86">
        <v>0</v>
      </c>
      <c r="AO86">
        <v>0</v>
      </c>
      <c r="AP86">
        <v>0</v>
      </c>
      <c r="AQ86">
        <v>0</v>
      </c>
      <c r="AT86">
        <v>0</v>
      </c>
      <c r="AU86">
        <v>0</v>
      </c>
      <c r="AV86">
        <v>0</v>
      </c>
      <c r="AW86">
        <v>1358965</v>
      </c>
      <c r="AX86">
        <v>1227236</v>
      </c>
      <c r="AY86">
        <v>0</v>
      </c>
      <c r="AZ86">
        <v>63299</v>
      </c>
      <c r="BA86">
        <v>2</v>
      </c>
      <c r="BE86">
        <v>17</v>
      </c>
      <c r="BF86">
        <v>1158802</v>
      </c>
      <c r="BG86">
        <v>0</v>
      </c>
      <c r="BJ86">
        <v>12</v>
      </c>
      <c r="BK86">
        <v>0</v>
      </c>
      <c r="BL86">
        <v>0</v>
      </c>
      <c r="BM86">
        <v>0</v>
      </c>
      <c r="BN86">
        <v>0</v>
      </c>
      <c r="BO86">
        <v>0</v>
      </c>
      <c r="BP86">
        <v>0</v>
      </c>
      <c r="BQ86">
        <v>755</v>
      </c>
      <c r="BS86">
        <v>0</v>
      </c>
      <c r="BT86">
        <v>0</v>
      </c>
      <c r="BU86">
        <v>0</v>
      </c>
      <c r="BV86">
        <v>0</v>
      </c>
      <c r="BW86">
        <v>0</v>
      </c>
      <c r="BY86">
        <v>0</v>
      </c>
      <c r="CA86">
        <v>0</v>
      </c>
      <c r="CB86">
        <v>0</v>
      </c>
      <c r="CC86">
        <v>0</v>
      </c>
      <c r="CD86">
        <v>0</v>
      </c>
      <c r="CE86">
        <v>0</v>
      </c>
      <c r="CF86">
        <v>0</v>
      </c>
      <c r="CG86">
        <v>0</v>
      </c>
      <c r="CH86">
        <v>132087</v>
      </c>
      <c r="CI86">
        <v>0</v>
      </c>
      <c r="CJ86">
        <v>4</v>
      </c>
      <c r="CK86">
        <v>0</v>
      </c>
      <c r="CL86">
        <v>0</v>
      </c>
      <c r="CN86">
        <v>0</v>
      </c>
      <c r="CO86">
        <v>1</v>
      </c>
      <c r="CP86">
        <v>0</v>
      </c>
      <c r="CQ86">
        <v>0</v>
      </c>
      <c r="CR86">
        <v>132.78200000000001</v>
      </c>
      <c r="CS86">
        <v>0</v>
      </c>
      <c r="CT86">
        <v>0</v>
      </c>
      <c r="CU86">
        <v>0</v>
      </c>
      <c r="CV86">
        <v>0</v>
      </c>
      <c r="CW86">
        <v>0</v>
      </c>
      <c r="CX86">
        <v>0</v>
      </c>
      <c r="CY86">
        <v>0</v>
      </c>
      <c r="CZ86">
        <v>0</v>
      </c>
      <c r="DB86">
        <v>611951</v>
      </c>
      <c r="DC86">
        <v>0</v>
      </c>
      <c r="DD86">
        <v>0</v>
      </c>
      <c r="DE86">
        <v>71288</v>
      </c>
      <c r="DF86">
        <v>71288</v>
      </c>
      <c r="DG86">
        <v>11.575000000000001</v>
      </c>
      <c r="DH86">
        <v>0</v>
      </c>
      <c r="DI86">
        <v>0</v>
      </c>
      <c r="DK86">
        <v>3696</v>
      </c>
      <c r="DL86">
        <v>0</v>
      </c>
      <c r="DM86">
        <v>79967</v>
      </c>
      <c r="DN86">
        <v>341</v>
      </c>
      <c r="DO86">
        <v>0</v>
      </c>
      <c r="DP86">
        <v>0</v>
      </c>
      <c r="DQ86">
        <v>0</v>
      </c>
      <c r="DR86">
        <v>0</v>
      </c>
      <c r="DS86">
        <v>0</v>
      </c>
      <c r="DT86">
        <v>0</v>
      </c>
      <c r="DU86">
        <v>0</v>
      </c>
      <c r="DV86">
        <v>0</v>
      </c>
      <c r="DW86">
        <v>0</v>
      </c>
      <c r="DX86">
        <v>0</v>
      </c>
      <c r="DY86">
        <v>0</v>
      </c>
      <c r="DZ86">
        <v>0</v>
      </c>
      <c r="EA86">
        <v>0</v>
      </c>
      <c r="EB86">
        <v>0</v>
      </c>
      <c r="EC86">
        <v>11.045</v>
      </c>
      <c r="ED86">
        <v>78227</v>
      </c>
      <c r="EE86">
        <v>0</v>
      </c>
      <c r="EF86">
        <v>0</v>
      </c>
      <c r="EG86">
        <v>0</v>
      </c>
      <c r="EH86">
        <v>801</v>
      </c>
      <c r="EI86">
        <v>0</v>
      </c>
      <c r="EJ86">
        <v>0</v>
      </c>
      <c r="EK86">
        <v>0</v>
      </c>
      <c r="EL86">
        <v>0</v>
      </c>
      <c r="EM86">
        <v>0</v>
      </c>
      <c r="EN86">
        <v>2.6000000000000002E-2</v>
      </c>
      <c r="EO86">
        <v>0</v>
      </c>
      <c r="EP86">
        <v>0</v>
      </c>
      <c r="EQ86">
        <v>2.6000000000000002E-2</v>
      </c>
      <c r="ER86">
        <v>0</v>
      </c>
      <c r="ES86">
        <v>0.13</v>
      </c>
      <c r="EV86">
        <v>0</v>
      </c>
      <c r="EW86">
        <v>0</v>
      </c>
      <c r="EX86">
        <v>0</v>
      </c>
      <c r="EZ86">
        <v>1098461</v>
      </c>
      <c r="FA86">
        <v>0</v>
      </c>
      <c r="FB86">
        <v>1161402</v>
      </c>
      <c r="FD86">
        <v>0</v>
      </c>
      <c r="FE86">
        <v>105911</v>
      </c>
      <c r="FF86">
        <v>22864</v>
      </c>
      <c r="FG86">
        <v>5.7111999999999996E-2</v>
      </c>
      <c r="FH86">
        <v>2.4659E-2</v>
      </c>
      <c r="FI86">
        <v>0</v>
      </c>
      <c r="FJ86">
        <v>0</v>
      </c>
      <c r="FK86">
        <v>188.154</v>
      </c>
      <c r="FL86">
        <v>1422264</v>
      </c>
      <c r="FM86">
        <v>0</v>
      </c>
      <c r="FN86">
        <v>0</v>
      </c>
      <c r="FO86">
        <v>0</v>
      </c>
      <c r="FP86">
        <v>0</v>
      </c>
      <c r="FQ86">
        <v>0</v>
      </c>
      <c r="FR86">
        <v>0</v>
      </c>
      <c r="FS86">
        <v>0</v>
      </c>
      <c r="FT86">
        <v>0</v>
      </c>
      <c r="FU86">
        <v>0</v>
      </c>
      <c r="FV86">
        <v>0</v>
      </c>
      <c r="FW86">
        <v>0</v>
      </c>
      <c r="FX86">
        <v>0</v>
      </c>
      <c r="FY86">
        <v>0</v>
      </c>
      <c r="FZ86">
        <v>0</v>
      </c>
      <c r="GA86">
        <v>0</v>
      </c>
      <c r="GB86">
        <v>275921</v>
      </c>
      <c r="GC86">
        <v>275921</v>
      </c>
      <c r="GD86">
        <v>33.186</v>
      </c>
      <c r="GF86">
        <v>0</v>
      </c>
      <c r="GG86">
        <v>0</v>
      </c>
      <c r="GH86">
        <v>0</v>
      </c>
      <c r="GI86">
        <v>0</v>
      </c>
      <c r="GK86">
        <v>5224</v>
      </c>
      <c r="GL86">
        <v>4981</v>
      </c>
      <c r="GM86">
        <v>0</v>
      </c>
      <c r="GN86">
        <v>0</v>
      </c>
      <c r="GR86">
        <v>0</v>
      </c>
      <c r="HB86">
        <v>0</v>
      </c>
      <c r="HC86">
        <v>0</v>
      </c>
      <c r="HD86">
        <v>0</v>
      </c>
      <c r="HE86">
        <v>0</v>
      </c>
      <c r="HF86">
        <v>105345</v>
      </c>
      <c r="HG86">
        <v>7698</v>
      </c>
      <c r="HH86">
        <v>0</v>
      </c>
      <c r="HI86">
        <v>0</v>
      </c>
      <c r="HJ86">
        <v>1291</v>
      </c>
      <c r="HK86">
        <v>2030</v>
      </c>
      <c r="HL86">
        <v>928</v>
      </c>
      <c r="HM86">
        <v>5000</v>
      </c>
      <c r="HN86">
        <v>0</v>
      </c>
      <c r="HO86">
        <v>0</v>
      </c>
      <c r="HP86">
        <v>0</v>
      </c>
      <c r="HQ86">
        <v>0</v>
      </c>
      <c r="HR86">
        <v>0</v>
      </c>
      <c r="HS86">
        <v>1098103</v>
      </c>
      <c r="HT86">
        <v>0</v>
      </c>
      <c r="HU86">
        <v>132087</v>
      </c>
      <c r="HV86">
        <v>0</v>
      </c>
      <c r="HW86">
        <v>0</v>
      </c>
      <c r="HX86">
        <v>11</v>
      </c>
      <c r="HY86">
        <v>14</v>
      </c>
      <c r="HZ86">
        <v>7</v>
      </c>
      <c r="IA86">
        <v>8</v>
      </c>
      <c r="IB86">
        <v>7</v>
      </c>
      <c r="IC86">
        <v>47</v>
      </c>
      <c r="ID86">
        <v>0</v>
      </c>
      <c r="IE86">
        <v>0</v>
      </c>
      <c r="IF86">
        <v>0</v>
      </c>
      <c r="IG86">
        <v>12.499000000000001</v>
      </c>
      <c r="IH86">
        <v>0</v>
      </c>
      <c r="II86">
        <v>0</v>
      </c>
      <c r="IJ86">
        <v>0</v>
      </c>
      <c r="IK86">
        <v>0</v>
      </c>
      <c r="IL86">
        <v>0</v>
      </c>
      <c r="IM86">
        <v>0</v>
      </c>
      <c r="IN86">
        <v>0</v>
      </c>
      <c r="IO86">
        <v>0</v>
      </c>
      <c r="IP86">
        <v>0</v>
      </c>
      <c r="IQ86">
        <v>0</v>
      </c>
      <c r="IR86">
        <v>0</v>
      </c>
      <c r="IS86">
        <v>0</v>
      </c>
      <c r="IT86">
        <v>0</v>
      </c>
      <c r="IU86">
        <v>0</v>
      </c>
      <c r="IV86">
        <v>0</v>
      </c>
      <c r="IW86">
        <v>6159</v>
      </c>
      <c r="IX86">
        <v>0</v>
      </c>
      <c r="IY86">
        <v>0</v>
      </c>
      <c r="IZ86">
        <v>0</v>
      </c>
      <c r="JA86">
        <v>0</v>
      </c>
    </row>
    <row r="87" spans="1:261" hidden="1" x14ac:dyDescent="0.2">
      <c r="A87">
        <v>28349</v>
      </c>
      <c r="B87">
        <v>101802</v>
      </c>
      <c r="C87">
        <v>9</v>
      </c>
      <c r="D87">
        <v>2021</v>
      </c>
      <c r="E87">
        <v>6159</v>
      </c>
      <c r="F87">
        <v>0</v>
      </c>
      <c r="G87">
        <v>1023.2320000000001</v>
      </c>
      <c r="H87">
        <v>1012.6800000000001</v>
      </c>
      <c r="I87">
        <v>1012.6800000000001</v>
      </c>
      <c r="J87">
        <v>1023.2320000000001</v>
      </c>
      <c r="K87">
        <v>0</v>
      </c>
      <c r="L87">
        <v>6159</v>
      </c>
      <c r="M87">
        <v>0</v>
      </c>
      <c r="N87">
        <v>0</v>
      </c>
      <c r="P87">
        <v>1023.2320000000001</v>
      </c>
      <c r="Q87">
        <v>0</v>
      </c>
      <c r="R87">
        <v>487785</v>
      </c>
      <c r="S87">
        <v>476.71000000000004</v>
      </c>
      <c r="U87">
        <v>0</v>
      </c>
      <c r="V87">
        <v>901.24800000000005</v>
      </c>
      <c r="W87">
        <v>555060</v>
      </c>
      <c r="X87">
        <v>555060</v>
      </c>
      <c r="Z87">
        <v>0</v>
      </c>
      <c r="AC87">
        <v>0</v>
      </c>
      <c r="AD87" t="s">
        <v>318</v>
      </c>
      <c r="AE87">
        <v>0</v>
      </c>
      <c r="AH87">
        <v>0</v>
      </c>
      <c r="AI87">
        <v>0</v>
      </c>
      <c r="AJ87">
        <v>6159</v>
      </c>
      <c r="AK87" t="s">
        <v>787</v>
      </c>
      <c r="AL87" t="s">
        <v>52</v>
      </c>
      <c r="AM87">
        <v>0</v>
      </c>
      <c r="AN87">
        <v>0</v>
      </c>
      <c r="AO87">
        <v>0</v>
      </c>
      <c r="AP87">
        <v>0</v>
      </c>
      <c r="AQ87">
        <v>0</v>
      </c>
      <c r="AT87">
        <v>0</v>
      </c>
      <c r="AU87">
        <v>0</v>
      </c>
      <c r="AV87">
        <v>0</v>
      </c>
      <c r="AW87">
        <v>11221152</v>
      </c>
      <c r="AX87">
        <v>11222453</v>
      </c>
      <c r="AY87">
        <v>0</v>
      </c>
      <c r="AZ87">
        <v>487785</v>
      </c>
      <c r="BA87">
        <v>0</v>
      </c>
      <c r="BE87">
        <v>152</v>
      </c>
      <c r="BF87">
        <v>10539052</v>
      </c>
      <c r="BG87">
        <v>0</v>
      </c>
      <c r="BJ87">
        <v>12</v>
      </c>
      <c r="BK87">
        <v>0</v>
      </c>
      <c r="BL87">
        <v>0</v>
      </c>
      <c r="BM87">
        <v>0</v>
      </c>
      <c r="BN87">
        <v>0</v>
      </c>
      <c r="BO87">
        <v>0</v>
      </c>
      <c r="BP87">
        <v>0</v>
      </c>
      <c r="BQ87">
        <v>614</v>
      </c>
      <c r="BS87">
        <v>0</v>
      </c>
      <c r="BT87">
        <v>0</v>
      </c>
      <c r="BU87">
        <v>0</v>
      </c>
      <c r="BV87">
        <v>0</v>
      </c>
      <c r="BW87">
        <v>0</v>
      </c>
      <c r="BY87">
        <v>0</v>
      </c>
      <c r="CA87">
        <v>0</v>
      </c>
      <c r="CB87">
        <v>0</v>
      </c>
      <c r="CC87">
        <v>0</v>
      </c>
      <c r="CD87">
        <v>0</v>
      </c>
      <c r="CE87">
        <v>0</v>
      </c>
      <c r="CF87">
        <v>0</v>
      </c>
      <c r="CG87">
        <v>0</v>
      </c>
      <c r="CH87">
        <v>0</v>
      </c>
      <c r="CI87">
        <v>0</v>
      </c>
      <c r="CJ87">
        <v>4</v>
      </c>
      <c r="CK87">
        <v>0</v>
      </c>
      <c r="CL87">
        <v>0</v>
      </c>
      <c r="CN87">
        <v>0</v>
      </c>
      <c r="CO87">
        <v>1</v>
      </c>
      <c r="CP87">
        <v>0</v>
      </c>
      <c r="CQ87">
        <v>0</v>
      </c>
      <c r="CR87">
        <v>1023.2320000000001</v>
      </c>
      <c r="CS87">
        <v>0</v>
      </c>
      <c r="CT87">
        <v>0</v>
      </c>
      <c r="CU87">
        <v>0</v>
      </c>
      <c r="CV87">
        <v>0</v>
      </c>
      <c r="CW87">
        <v>0</v>
      </c>
      <c r="CX87">
        <v>0</v>
      </c>
      <c r="CY87">
        <v>0</v>
      </c>
      <c r="CZ87">
        <v>0</v>
      </c>
      <c r="DB87">
        <v>6222532</v>
      </c>
      <c r="DC87">
        <v>0</v>
      </c>
      <c r="DD87">
        <v>0</v>
      </c>
      <c r="DE87">
        <v>1810684</v>
      </c>
      <c r="DF87">
        <v>1810684</v>
      </c>
      <c r="DG87">
        <v>294</v>
      </c>
      <c r="DH87">
        <v>0</v>
      </c>
      <c r="DI87">
        <v>0</v>
      </c>
      <c r="DK87">
        <v>1447</v>
      </c>
      <c r="DL87">
        <v>0</v>
      </c>
      <c r="DM87">
        <v>279461</v>
      </c>
      <c r="DN87">
        <v>1148</v>
      </c>
      <c r="DO87">
        <v>0</v>
      </c>
      <c r="DP87">
        <v>0</v>
      </c>
      <c r="DQ87">
        <v>0</v>
      </c>
      <c r="DR87">
        <v>0</v>
      </c>
      <c r="DS87">
        <v>0</v>
      </c>
      <c r="DT87">
        <v>0</v>
      </c>
      <c r="DU87">
        <v>0</v>
      </c>
      <c r="DV87">
        <v>0</v>
      </c>
      <c r="DW87">
        <v>0</v>
      </c>
      <c r="DX87">
        <v>0</v>
      </c>
      <c r="DY87">
        <v>0</v>
      </c>
      <c r="DZ87">
        <v>0</v>
      </c>
      <c r="EA87">
        <v>0</v>
      </c>
      <c r="EB87">
        <v>0</v>
      </c>
      <c r="EC87">
        <v>6.5150000000000006</v>
      </c>
      <c r="ED87">
        <v>46143</v>
      </c>
      <c r="EE87">
        <v>0</v>
      </c>
      <c r="EF87">
        <v>0</v>
      </c>
      <c r="EG87">
        <v>0</v>
      </c>
      <c r="EH87">
        <v>220115</v>
      </c>
      <c r="EI87">
        <v>0</v>
      </c>
      <c r="EJ87">
        <v>0</v>
      </c>
      <c r="EK87">
        <v>8.51</v>
      </c>
      <c r="EL87">
        <v>0</v>
      </c>
      <c r="EM87">
        <v>0</v>
      </c>
      <c r="EN87">
        <v>2.0420000000000003</v>
      </c>
      <c r="EO87">
        <v>0</v>
      </c>
      <c r="EP87">
        <v>0</v>
      </c>
      <c r="EQ87">
        <v>10.552000000000001</v>
      </c>
      <c r="ER87">
        <v>0</v>
      </c>
      <c r="ES87">
        <v>35.74</v>
      </c>
      <c r="EV87">
        <v>0</v>
      </c>
      <c r="EW87">
        <v>0</v>
      </c>
      <c r="EX87">
        <v>0</v>
      </c>
      <c r="EZ87">
        <v>10051267</v>
      </c>
      <c r="FA87">
        <v>0</v>
      </c>
      <c r="FB87">
        <v>10537751</v>
      </c>
      <c r="FD87">
        <v>0</v>
      </c>
      <c r="FE87">
        <v>963239</v>
      </c>
      <c r="FF87">
        <v>207947</v>
      </c>
      <c r="FG87">
        <v>5.7111999999999996E-2</v>
      </c>
      <c r="FH87">
        <v>2.4659E-2</v>
      </c>
      <c r="FI87">
        <v>0</v>
      </c>
      <c r="FJ87">
        <v>0</v>
      </c>
      <c r="FK87">
        <v>1711.221</v>
      </c>
      <c r="FL87">
        <v>11708937</v>
      </c>
      <c r="FM87">
        <v>0</v>
      </c>
      <c r="FN87">
        <v>0</v>
      </c>
      <c r="FO87">
        <v>0</v>
      </c>
      <c r="FP87">
        <v>0</v>
      </c>
      <c r="FQ87">
        <v>0</v>
      </c>
      <c r="FR87">
        <v>0</v>
      </c>
      <c r="FS87">
        <v>0</v>
      </c>
      <c r="FT87">
        <v>0</v>
      </c>
      <c r="FU87">
        <v>0</v>
      </c>
      <c r="FV87">
        <v>0</v>
      </c>
      <c r="FW87">
        <v>0</v>
      </c>
      <c r="FX87">
        <v>0</v>
      </c>
      <c r="FY87">
        <v>0</v>
      </c>
      <c r="FZ87">
        <v>0</v>
      </c>
      <c r="GA87">
        <v>0</v>
      </c>
      <c r="GB87">
        <v>0</v>
      </c>
      <c r="GC87">
        <v>0</v>
      </c>
      <c r="GD87">
        <v>0</v>
      </c>
      <c r="GF87">
        <v>0</v>
      </c>
      <c r="GG87">
        <v>0</v>
      </c>
      <c r="GH87">
        <v>0</v>
      </c>
      <c r="GI87">
        <v>0</v>
      </c>
      <c r="GK87">
        <v>5147</v>
      </c>
      <c r="GL87">
        <v>19678</v>
      </c>
      <c r="GM87">
        <v>0</v>
      </c>
      <c r="GN87">
        <v>0</v>
      </c>
      <c r="GR87">
        <v>0</v>
      </c>
      <c r="HB87">
        <v>0</v>
      </c>
      <c r="HC87">
        <v>0</v>
      </c>
      <c r="HD87">
        <v>0</v>
      </c>
      <c r="HE87">
        <v>0</v>
      </c>
      <c r="HF87">
        <v>1071415</v>
      </c>
      <c r="HG87">
        <v>642</v>
      </c>
      <c r="HH87">
        <v>588164</v>
      </c>
      <c r="HI87">
        <v>0</v>
      </c>
      <c r="HJ87">
        <v>9946</v>
      </c>
      <c r="HK87">
        <v>0</v>
      </c>
      <c r="HL87">
        <v>0</v>
      </c>
      <c r="HM87">
        <v>0</v>
      </c>
      <c r="HN87">
        <v>0</v>
      </c>
      <c r="HO87">
        <v>0</v>
      </c>
      <c r="HP87">
        <v>0</v>
      </c>
      <c r="HQ87">
        <v>0</v>
      </c>
      <c r="HR87">
        <v>0</v>
      </c>
      <c r="HS87">
        <v>10049966</v>
      </c>
      <c r="HT87">
        <v>0</v>
      </c>
      <c r="HU87">
        <v>0</v>
      </c>
      <c r="HV87">
        <v>0</v>
      </c>
      <c r="HW87">
        <v>0</v>
      </c>
      <c r="HX87">
        <v>31</v>
      </c>
      <c r="HY87">
        <v>69</v>
      </c>
      <c r="HZ87">
        <v>96</v>
      </c>
      <c r="IA87">
        <v>179</v>
      </c>
      <c r="IB87">
        <v>726</v>
      </c>
      <c r="IC87">
        <v>1101</v>
      </c>
      <c r="ID87">
        <v>0</v>
      </c>
      <c r="IE87">
        <v>0</v>
      </c>
      <c r="IF87">
        <v>0</v>
      </c>
      <c r="IG87">
        <v>1.042</v>
      </c>
      <c r="IH87">
        <v>955</v>
      </c>
      <c r="II87">
        <v>0</v>
      </c>
      <c r="IJ87">
        <v>901.24800000000005</v>
      </c>
      <c r="IK87">
        <v>0</v>
      </c>
      <c r="IL87">
        <v>0</v>
      </c>
      <c r="IM87">
        <v>0</v>
      </c>
      <c r="IN87">
        <v>0</v>
      </c>
      <c r="IO87">
        <v>0</v>
      </c>
      <c r="IP87">
        <v>0</v>
      </c>
      <c r="IQ87">
        <v>901.24800000000005</v>
      </c>
      <c r="IR87">
        <v>555060</v>
      </c>
      <c r="IS87">
        <v>0</v>
      </c>
      <c r="IT87">
        <v>0</v>
      </c>
      <c r="IU87">
        <v>0</v>
      </c>
      <c r="IV87">
        <v>0</v>
      </c>
      <c r="IW87">
        <v>6159</v>
      </c>
      <c r="IX87">
        <v>0</v>
      </c>
      <c r="IY87">
        <v>0</v>
      </c>
      <c r="IZ87">
        <v>0</v>
      </c>
      <c r="JA87">
        <v>0</v>
      </c>
    </row>
    <row r="88" spans="1:261" hidden="1" x14ac:dyDescent="0.2">
      <c r="A88">
        <v>28349</v>
      </c>
      <c r="B88">
        <v>101803</v>
      </c>
      <c r="C88">
        <v>9</v>
      </c>
      <c r="D88">
        <v>2021</v>
      </c>
      <c r="E88">
        <v>6159</v>
      </c>
      <c r="F88">
        <v>0</v>
      </c>
      <c r="G88">
        <v>916.6930000000001</v>
      </c>
      <c r="H88">
        <v>898.29</v>
      </c>
      <c r="I88">
        <v>898.29</v>
      </c>
      <c r="J88">
        <v>916.6930000000001</v>
      </c>
      <c r="K88">
        <v>0</v>
      </c>
      <c r="L88">
        <v>6159</v>
      </c>
      <c r="M88">
        <v>0</v>
      </c>
      <c r="N88">
        <v>0</v>
      </c>
      <c r="P88">
        <v>916.6930000000001</v>
      </c>
      <c r="Q88">
        <v>0</v>
      </c>
      <c r="R88">
        <v>436997</v>
      </c>
      <c r="S88">
        <v>476.71000000000004</v>
      </c>
      <c r="U88">
        <v>0</v>
      </c>
      <c r="V88">
        <v>15.718</v>
      </c>
      <c r="W88">
        <v>9680</v>
      </c>
      <c r="X88">
        <v>9680</v>
      </c>
      <c r="Z88">
        <v>0</v>
      </c>
      <c r="AC88">
        <v>0</v>
      </c>
      <c r="AD88" t="s">
        <v>318</v>
      </c>
      <c r="AE88">
        <v>0</v>
      </c>
      <c r="AH88">
        <v>0</v>
      </c>
      <c r="AI88">
        <v>0</v>
      </c>
      <c r="AJ88">
        <v>6159</v>
      </c>
      <c r="AK88" t="s">
        <v>787</v>
      </c>
      <c r="AL88" t="s">
        <v>93</v>
      </c>
      <c r="AM88">
        <v>0</v>
      </c>
      <c r="AN88">
        <v>0</v>
      </c>
      <c r="AO88">
        <v>0</v>
      </c>
      <c r="AP88">
        <v>0</v>
      </c>
      <c r="AQ88">
        <v>0</v>
      </c>
      <c r="AT88">
        <v>0</v>
      </c>
      <c r="AU88">
        <v>0</v>
      </c>
      <c r="AV88">
        <v>0</v>
      </c>
      <c r="AW88">
        <v>8134012</v>
      </c>
      <c r="AX88">
        <v>7965212</v>
      </c>
      <c r="AY88">
        <v>0</v>
      </c>
      <c r="AZ88">
        <v>436997</v>
      </c>
      <c r="BA88">
        <v>14.25</v>
      </c>
      <c r="BE88">
        <v>109</v>
      </c>
      <c r="BF88">
        <v>7560036</v>
      </c>
      <c r="BG88">
        <v>0</v>
      </c>
      <c r="BJ88">
        <v>12</v>
      </c>
      <c r="BK88">
        <v>0</v>
      </c>
      <c r="BL88">
        <v>0</v>
      </c>
      <c r="BM88">
        <v>0</v>
      </c>
      <c r="BN88">
        <v>0</v>
      </c>
      <c r="BO88">
        <v>0</v>
      </c>
      <c r="BP88">
        <v>0</v>
      </c>
      <c r="BQ88">
        <v>632</v>
      </c>
      <c r="BS88">
        <v>0</v>
      </c>
      <c r="BT88">
        <v>0</v>
      </c>
      <c r="BU88">
        <v>0</v>
      </c>
      <c r="BV88">
        <v>0</v>
      </c>
      <c r="BW88">
        <v>0</v>
      </c>
      <c r="BY88">
        <v>0</v>
      </c>
      <c r="CA88">
        <v>0</v>
      </c>
      <c r="CB88">
        <v>0</v>
      </c>
      <c r="CC88">
        <v>0</v>
      </c>
      <c r="CD88">
        <v>0</v>
      </c>
      <c r="CE88">
        <v>0</v>
      </c>
      <c r="CF88">
        <v>0</v>
      </c>
      <c r="CG88">
        <v>0</v>
      </c>
      <c r="CH88">
        <v>171567</v>
      </c>
      <c r="CI88">
        <v>0</v>
      </c>
      <c r="CJ88">
        <v>5</v>
      </c>
      <c r="CK88">
        <v>0</v>
      </c>
      <c r="CL88">
        <v>0</v>
      </c>
      <c r="CN88">
        <v>0</v>
      </c>
      <c r="CO88">
        <v>1</v>
      </c>
      <c r="CP88">
        <v>0</v>
      </c>
      <c r="CQ88">
        <v>0</v>
      </c>
      <c r="CR88">
        <v>916.6930000000001</v>
      </c>
      <c r="CS88">
        <v>0</v>
      </c>
      <c r="CT88">
        <v>0</v>
      </c>
      <c r="CU88">
        <v>0</v>
      </c>
      <c r="CV88">
        <v>0</v>
      </c>
      <c r="CW88">
        <v>0</v>
      </c>
      <c r="CX88">
        <v>0</v>
      </c>
      <c r="CY88">
        <v>0</v>
      </c>
      <c r="CZ88">
        <v>0</v>
      </c>
      <c r="DB88">
        <v>5510383</v>
      </c>
      <c r="DC88">
        <v>0</v>
      </c>
      <c r="DD88">
        <v>0</v>
      </c>
      <c r="DE88">
        <v>313097</v>
      </c>
      <c r="DF88">
        <v>313097</v>
      </c>
      <c r="DG88">
        <v>50.838000000000001</v>
      </c>
      <c r="DH88">
        <v>0</v>
      </c>
      <c r="DI88">
        <v>0</v>
      </c>
      <c r="DK88">
        <v>1729</v>
      </c>
      <c r="DL88">
        <v>0</v>
      </c>
      <c r="DM88">
        <v>635452</v>
      </c>
      <c r="DN88">
        <v>2657</v>
      </c>
      <c r="DO88">
        <v>0</v>
      </c>
      <c r="DP88">
        <v>0</v>
      </c>
      <c r="DQ88">
        <v>0</v>
      </c>
      <c r="DR88">
        <v>0</v>
      </c>
      <c r="DS88">
        <v>0</v>
      </c>
      <c r="DT88">
        <v>0</v>
      </c>
      <c r="DU88">
        <v>0</v>
      </c>
      <c r="DV88">
        <v>0</v>
      </c>
      <c r="DW88">
        <v>0</v>
      </c>
      <c r="DX88">
        <v>0</v>
      </c>
      <c r="DY88">
        <v>0</v>
      </c>
      <c r="DZ88">
        <v>0</v>
      </c>
      <c r="EA88">
        <v>0</v>
      </c>
      <c r="EB88">
        <v>0</v>
      </c>
      <c r="EC88">
        <v>49.353000000000002</v>
      </c>
      <c r="ED88">
        <v>349548</v>
      </c>
      <c r="EE88">
        <v>0</v>
      </c>
      <c r="EF88">
        <v>0</v>
      </c>
      <c r="EG88">
        <v>0</v>
      </c>
      <c r="EH88">
        <v>266565</v>
      </c>
      <c r="EI88">
        <v>0</v>
      </c>
      <c r="EJ88">
        <v>0</v>
      </c>
      <c r="EK88">
        <v>10.563000000000001</v>
      </c>
      <c r="EL88">
        <v>0</v>
      </c>
      <c r="EM88">
        <v>0.81600000000000006</v>
      </c>
      <c r="EN88">
        <v>1.8290000000000002</v>
      </c>
      <c r="EO88">
        <v>0</v>
      </c>
      <c r="EP88">
        <v>0</v>
      </c>
      <c r="EQ88">
        <v>13.208</v>
      </c>
      <c r="ER88">
        <v>0</v>
      </c>
      <c r="ES88">
        <v>43.282000000000004</v>
      </c>
      <c r="EV88">
        <v>0</v>
      </c>
      <c r="EW88">
        <v>0</v>
      </c>
      <c r="EX88">
        <v>0</v>
      </c>
      <c r="EZ88">
        <v>7125078</v>
      </c>
      <c r="FA88">
        <v>0</v>
      </c>
      <c r="FB88">
        <v>7559308</v>
      </c>
      <c r="FD88">
        <v>0</v>
      </c>
      <c r="FE88">
        <v>690966</v>
      </c>
      <c r="FF88">
        <v>149168</v>
      </c>
      <c r="FG88">
        <v>5.7111999999999996E-2</v>
      </c>
      <c r="FH88">
        <v>2.4659E-2</v>
      </c>
      <c r="FI88">
        <v>0</v>
      </c>
      <c r="FJ88">
        <v>0</v>
      </c>
      <c r="FK88">
        <v>1227.52</v>
      </c>
      <c r="FL88">
        <v>8571009</v>
      </c>
      <c r="FM88">
        <v>0</v>
      </c>
      <c r="FN88">
        <v>0</v>
      </c>
      <c r="FO88">
        <v>0</v>
      </c>
      <c r="FP88">
        <v>0</v>
      </c>
      <c r="FQ88">
        <v>0</v>
      </c>
      <c r="FR88">
        <v>0</v>
      </c>
      <c r="FS88">
        <v>0</v>
      </c>
      <c r="FT88">
        <v>0</v>
      </c>
      <c r="FU88">
        <v>0</v>
      </c>
      <c r="FV88">
        <v>0</v>
      </c>
      <c r="FW88">
        <v>0</v>
      </c>
      <c r="FX88">
        <v>0</v>
      </c>
      <c r="FY88">
        <v>0</v>
      </c>
      <c r="FZ88">
        <v>0</v>
      </c>
      <c r="GA88">
        <v>0</v>
      </c>
      <c r="GB88">
        <v>43193</v>
      </c>
      <c r="GC88">
        <v>43193</v>
      </c>
      <c r="GD88">
        <v>5.1950000000000003</v>
      </c>
      <c r="GF88">
        <v>0</v>
      </c>
      <c r="GG88">
        <v>0</v>
      </c>
      <c r="GH88">
        <v>0</v>
      </c>
      <c r="GI88">
        <v>0</v>
      </c>
      <c r="GK88">
        <v>5081</v>
      </c>
      <c r="GL88">
        <v>8781</v>
      </c>
      <c r="GM88">
        <v>0</v>
      </c>
      <c r="GN88">
        <v>0</v>
      </c>
      <c r="GR88">
        <v>0</v>
      </c>
      <c r="HB88">
        <v>0</v>
      </c>
      <c r="HC88">
        <v>0</v>
      </c>
      <c r="HD88">
        <v>0</v>
      </c>
      <c r="HE88">
        <v>0</v>
      </c>
      <c r="HF88">
        <v>950391</v>
      </c>
      <c r="HG88">
        <v>16679</v>
      </c>
      <c r="HH88">
        <v>69594</v>
      </c>
      <c r="HI88">
        <v>0</v>
      </c>
      <c r="HJ88">
        <v>8910</v>
      </c>
      <c r="HK88">
        <v>1733</v>
      </c>
      <c r="HL88">
        <v>306</v>
      </c>
      <c r="HM88">
        <v>0</v>
      </c>
      <c r="HN88">
        <v>0</v>
      </c>
      <c r="HO88">
        <v>0</v>
      </c>
      <c r="HP88">
        <v>0</v>
      </c>
      <c r="HQ88">
        <v>0</v>
      </c>
      <c r="HR88">
        <v>0</v>
      </c>
      <c r="HS88">
        <v>7122311</v>
      </c>
      <c r="HT88">
        <v>0</v>
      </c>
      <c r="HU88">
        <v>171567</v>
      </c>
      <c r="HV88">
        <v>0</v>
      </c>
      <c r="HW88">
        <v>0</v>
      </c>
      <c r="HX88">
        <v>123</v>
      </c>
      <c r="HY88">
        <v>77</v>
      </c>
      <c r="HZ88">
        <v>12</v>
      </c>
      <c r="IA88">
        <v>4</v>
      </c>
      <c r="IB88">
        <v>3</v>
      </c>
      <c r="IC88">
        <v>219</v>
      </c>
      <c r="ID88">
        <v>0</v>
      </c>
      <c r="IE88">
        <v>0</v>
      </c>
      <c r="IF88">
        <v>0</v>
      </c>
      <c r="IG88">
        <v>27.082000000000001</v>
      </c>
      <c r="IH88">
        <v>113</v>
      </c>
      <c r="II88">
        <v>0</v>
      </c>
      <c r="IJ88">
        <v>15.718</v>
      </c>
      <c r="IK88">
        <v>0</v>
      </c>
      <c r="IL88">
        <v>0</v>
      </c>
      <c r="IM88">
        <v>0</v>
      </c>
      <c r="IN88">
        <v>0</v>
      </c>
      <c r="IO88">
        <v>0</v>
      </c>
      <c r="IP88">
        <v>0</v>
      </c>
      <c r="IQ88">
        <v>15.718</v>
      </c>
      <c r="IR88">
        <v>9680</v>
      </c>
      <c r="IS88">
        <v>0</v>
      </c>
      <c r="IT88">
        <v>0</v>
      </c>
      <c r="IU88">
        <v>0</v>
      </c>
      <c r="IV88">
        <v>0</v>
      </c>
      <c r="IW88">
        <v>6159</v>
      </c>
      <c r="IX88">
        <v>0</v>
      </c>
      <c r="IY88">
        <v>0</v>
      </c>
      <c r="IZ88">
        <v>0</v>
      </c>
      <c r="JA88">
        <v>0</v>
      </c>
    </row>
    <row r="89" spans="1:261" hidden="1" x14ac:dyDescent="0.2">
      <c r="A89">
        <v>28349</v>
      </c>
      <c r="B89">
        <v>101804</v>
      </c>
      <c r="C89">
        <v>9</v>
      </c>
      <c r="D89">
        <v>2021</v>
      </c>
      <c r="E89">
        <v>6159</v>
      </c>
      <c r="F89">
        <v>0</v>
      </c>
      <c r="G89">
        <v>904.44500000000005</v>
      </c>
      <c r="H89">
        <v>799.06100000000004</v>
      </c>
      <c r="I89">
        <v>799.06100000000004</v>
      </c>
      <c r="J89">
        <v>904.44500000000005</v>
      </c>
      <c r="K89">
        <v>0</v>
      </c>
      <c r="L89">
        <v>6159</v>
      </c>
      <c r="M89">
        <v>0</v>
      </c>
      <c r="N89">
        <v>0</v>
      </c>
      <c r="P89">
        <v>904.44500000000005</v>
      </c>
      <c r="Q89">
        <v>0</v>
      </c>
      <c r="R89">
        <v>431158</v>
      </c>
      <c r="S89">
        <v>476.71000000000004</v>
      </c>
      <c r="U89">
        <v>0</v>
      </c>
      <c r="V89">
        <v>379.06</v>
      </c>
      <c r="W89">
        <v>233455</v>
      </c>
      <c r="X89">
        <v>233455</v>
      </c>
      <c r="Z89">
        <v>0</v>
      </c>
      <c r="AC89">
        <v>0</v>
      </c>
      <c r="AD89" t="s">
        <v>318</v>
      </c>
      <c r="AE89">
        <v>0</v>
      </c>
      <c r="AH89">
        <v>0</v>
      </c>
      <c r="AI89">
        <v>0</v>
      </c>
      <c r="AJ89">
        <v>6159</v>
      </c>
      <c r="AK89" t="s">
        <v>787</v>
      </c>
      <c r="AL89" t="s">
        <v>7</v>
      </c>
      <c r="AM89">
        <v>0</v>
      </c>
      <c r="AN89">
        <v>0</v>
      </c>
      <c r="AO89">
        <v>0</v>
      </c>
      <c r="AP89">
        <v>0</v>
      </c>
      <c r="AQ89">
        <v>0</v>
      </c>
      <c r="AT89">
        <v>0</v>
      </c>
      <c r="AU89">
        <v>0</v>
      </c>
      <c r="AV89">
        <v>0</v>
      </c>
      <c r="AW89">
        <v>9810695</v>
      </c>
      <c r="AX89">
        <v>9395869</v>
      </c>
      <c r="AY89">
        <v>0</v>
      </c>
      <c r="AZ89">
        <v>431158</v>
      </c>
      <c r="BA89">
        <v>0</v>
      </c>
      <c r="BE89">
        <v>128</v>
      </c>
      <c r="BF89">
        <v>8794486</v>
      </c>
      <c r="BG89">
        <v>0</v>
      </c>
      <c r="BJ89">
        <v>12</v>
      </c>
      <c r="BK89">
        <v>0</v>
      </c>
      <c r="BL89">
        <v>0</v>
      </c>
      <c r="BM89">
        <v>0</v>
      </c>
      <c r="BN89">
        <v>0</v>
      </c>
      <c r="BO89">
        <v>0</v>
      </c>
      <c r="BP89">
        <v>0</v>
      </c>
      <c r="BQ89">
        <v>647</v>
      </c>
      <c r="BS89">
        <v>0</v>
      </c>
      <c r="BT89">
        <v>0</v>
      </c>
      <c r="BU89">
        <v>0</v>
      </c>
      <c r="BV89">
        <v>0</v>
      </c>
      <c r="BW89">
        <v>0</v>
      </c>
      <c r="BY89">
        <v>0</v>
      </c>
      <c r="CA89">
        <v>0</v>
      </c>
      <c r="CB89">
        <v>0</v>
      </c>
      <c r="CC89">
        <v>0</v>
      </c>
      <c r="CD89">
        <v>0</v>
      </c>
      <c r="CE89">
        <v>0</v>
      </c>
      <c r="CF89">
        <v>0</v>
      </c>
      <c r="CG89">
        <v>0</v>
      </c>
      <c r="CH89">
        <v>417333</v>
      </c>
      <c r="CI89">
        <v>0</v>
      </c>
      <c r="CJ89">
        <v>4</v>
      </c>
      <c r="CK89">
        <v>0</v>
      </c>
      <c r="CL89">
        <v>0</v>
      </c>
      <c r="CN89">
        <v>0</v>
      </c>
      <c r="CO89">
        <v>1</v>
      </c>
      <c r="CP89">
        <v>1.073</v>
      </c>
      <c r="CQ89">
        <v>0</v>
      </c>
      <c r="CR89">
        <v>904.44500000000005</v>
      </c>
      <c r="CS89">
        <v>0</v>
      </c>
      <c r="CT89">
        <v>0</v>
      </c>
      <c r="CU89">
        <v>0</v>
      </c>
      <c r="CV89">
        <v>0</v>
      </c>
      <c r="CW89">
        <v>0</v>
      </c>
      <c r="CX89">
        <v>0</v>
      </c>
      <c r="CY89">
        <v>0</v>
      </c>
      <c r="CZ89">
        <v>0</v>
      </c>
      <c r="DB89">
        <v>4895973</v>
      </c>
      <c r="DC89">
        <v>0</v>
      </c>
      <c r="DD89">
        <v>0</v>
      </c>
      <c r="DE89">
        <v>1500820</v>
      </c>
      <c r="DF89">
        <v>1516746</v>
      </c>
      <c r="DG89">
        <v>243.68800000000002</v>
      </c>
      <c r="DH89">
        <v>0</v>
      </c>
      <c r="DI89">
        <v>15926</v>
      </c>
      <c r="DK89">
        <v>1973</v>
      </c>
      <c r="DL89">
        <v>0</v>
      </c>
      <c r="DM89">
        <v>574331</v>
      </c>
      <c r="DN89">
        <v>2378</v>
      </c>
      <c r="DO89">
        <v>0</v>
      </c>
      <c r="DP89">
        <v>0</v>
      </c>
      <c r="DQ89">
        <v>0</v>
      </c>
      <c r="DR89">
        <v>0</v>
      </c>
      <c r="DS89">
        <v>0</v>
      </c>
      <c r="DT89">
        <v>0</v>
      </c>
      <c r="DU89">
        <v>0</v>
      </c>
      <c r="DV89">
        <v>0</v>
      </c>
      <c r="DW89">
        <v>0</v>
      </c>
      <c r="DX89">
        <v>0</v>
      </c>
      <c r="DY89">
        <v>0</v>
      </c>
      <c r="DZ89">
        <v>0</v>
      </c>
      <c r="EA89">
        <v>0</v>
      </c>
      <c r="EB89">
        <v>0</v>
      </c>
      <c r="EC89">
        <v>27.087</v>
      </c>
      <c r="ED89">
        <v>191847</v>
      </c>
      <c r="EE89">
        <v>0</v>
      </c>
      <c r="EF89">
        <v>0</v>
      </c>
      <c r="EG89">
        <v>0</v>
      </c>
      <c r="EH89">
        <v>343303</v>
      </c>
      <c r="EI89">
        <v>16284</v>
      </c>
      <c r="EJ89">
        <v>0.66100000000000003</v>
      </c>
      <c r="EK89">
        <v>14.898000000000001</v>
      </c>
      <c r="EL89">
        <v>0</v>
      </c>
      <c r="EM89">
        <v>3.3260000000000001</v>
      </c>
      <c r="EN89">
        <v>0.21400000000000002</v>
      </c>
      <c r="EO89">
        <v>0</v>
      </c>
      <c r="EP89">
        <v>0</v>
      </c>
      <c r="EQ89">
        <v>19.099</v>
      </c>
      <c r="ER89">
        <v>0</v>
      </c>
      <c r="ES89">
        <v>55.742000000000004</v>
      </c>
      <c r="EV89">
        <v>0</v>
      </c>
      <c r="EW89">
        <v>0</v>
      </c>
      <c r="EX89">
        <v>0</v>
      </c>
      <c r="EZ89">
        <v>8418553</v>
      </c>
      <c r="FA89">
        <v>0</v>
      </c>
      <c r="FB89">
        <v>8847205</v>
      </c>
      <c r="FD89">
        <v>0</v>
      </c>
      <c r="FE89">
        <v>803791</v>
      </c>
      <c r="FF89">
        <v>173525</v>
      </c>
      <c r="FG89">
        <v>5.7111999999999996E-2</v>
      </c>
      <c r="FH89">
        <v>2.4659E-2</v>
      </c>
      <c r="FI89">
        <v>0</v>
      </c>
      <c r="FJ89">
        <v>0</v>
      </c>
      <c r="FK89">
        <v>1427.9570000000001</v>
      </c>
      <c r="FL89">
        <v>10241853</v>
      </c>
      <c r="FM89">
        <v>0</v>
      </c>
      <c r="FN89">
        <v>0</v>
      </c>
      <c r="FO89">
        <v>44376</v>
      </c>
      <c r="FP89">
        <v>0</v>
      </c>
      <c r="FQ89">
        <v>44376</v>
      </c>
      <c r="FR89">
        <v>44376</v>
      </c>
      <c r="FS89">
        <v>0</v>
      </c>
      <c r="FT89">
        <v>0</v>
      </c>
      <c r="FU89">
        <v>0</v>
      </c>
      <c r="FV89">
        <v>0</v>
      </c>
      <c r="FW89">
        <v>0</v>
      </c>
      <c r="FX89">
        <v>0</v>
      </c>
      <c r="FY89">
        <v>0</v>
      </c>
      <c r="FZ89">
        <v>0</v>
      </c>
      <c r="GA89">
        <v>0</v>
      </c>
      <c r="GB89">
        <v>717405</v>
      </c>
      <c r="GC89">
        <v>717405</v>
      </c>
      <c r="GD89">
        <v>86.285000000000011</v>
      </c>
      <c r="GF89">
        <v>0</v>
      </c>
      <c r="GG89">
        <v>0</v>
      </c>
      <c r="GH89">
        <v>0</v>
      </c>
      <c r="GI89">
        <v>0</v>
      </c>
      <c r="GK89">
        <v>5281</v>
      </c>
      <c r="GL89">
        <v>20194</v>
      </c>
      <c r="GM89">
        <v>0</v>
      </c>
      <c r="GN89">
        <v>18469</v>
      </c>
      <c r="GR89">
        <v>0</v>
      </c>
      <c r="HB89">
        <v>0</v>
      </c>
      <c r="HC89">
        <v>0</v>
      </c>
      <c r="HD89">
        <v>0</v>
      </c>
      <c r="HE89">
        <v>0</v>
      </c>
      <c r="HF89">
        <v>845407</v>
      </c>
      <c r="HG89">
        <v>0</v>
      </c>
      <c r="HH89">
        <v>0</v>
      </c>
      <c r="HI89">
        <v>0</v>
      </c>
      <c r="HJ89">
        <v>8791</v>
      </c>
      <c r="HK89">
        <v>6475</v>
      </c>
      <c r="HL89">
        <v>4374</v>
      </c>
      <c r="HM89">
        <v>0</v>
      </c>
      <c r="HN89">
        <v>0</v>
      </c>
      <c r="HO89">
        <v>0</v>
      </c>
      <c r="HP89">
        <v>0</v>
      </c>
      <c r="HQ89">
        <v>0</v>
      </c>
      <c r="HR89">
        <v>0</v>
      </c>
      <c r="HS89">
        <v>8416047</v>
      </c>
      <c r="HT89">
        <v>0</v>
      </c>
      <c r="HU89">
        <v>417333</v>
      </c>
      <c r="HV89">
        <v>0</v>
      </c>
      <c r="HW89">
        <v>0</v>
      </c>
      <c r="HX89">
        <v>24</v>
      </c>
      <c r="HY89">
        <v>94</v>
      </c>
      <c r="HZ89">
        <v>76</v>
      </c>
      <c r="IA89">
        <v>303</v>
      </c>
      <c r="IB89">
        <v>427</v>
      </c>
      <c r="IC89">
        <v>924</v>
      </c>
      <c r="ID89">
        <v>0</v>
      </c>
      <c r="IE89">
        <v>0</v>
      </c>
      <c r="IF89">
        <v>0</v>
      </c>
      <c r="IG89">
        <v>0</v>
      </c>
      <c r="IH89">
        <v>0</v>
      </c>
      <c r="II89">
        <v>0</v>
      </c>
      <c r="IJ89">
        <v>379.06</v>
      </c>
      <c r="IK89">
        <v>0</v>
      </c>
      <c r="IL89">
        <v>0</v>
      </c>
      <c r="IM89">
        <v>0</v>
      </c>
      <c r="IN89">
        <v>0</v>
      </c>
      <c r="IO89">
        <v>0</v>
      </c>
      <c r="IP89">
        <v>0</v>
      </c>
      <c r="IQ89">
        <v>379.06</v>
      </c>
      <c r="IR89">
        <v>233455</v>
      </c>
      <c r="IS89">
        <v>0</v>
      </c>
      <c r="IT89">
        <v>0</v>
      </c>
      <c r="IU89">
        <v>0</v>
      </c>
      <c r="IV89">
        <v>0</v>
      </c>
      <c r="IW89">
        <v>6159</v>
      </c>
      <c r="IX89">
        <v>0</v>
      </c>
      <c r="IY89">
        <v>0</v>
      </c>
      <c r="IZ89">
        <v>0</v>
      </c>
      <c r="JA89">
        <v>0</v>
      </c>
    </row>
    <row r="90" spans="1:261" hidden="1" x14ac:dyDescent="0.2">
      <c r="A90">
        <v>28349</v>
      </c>
      <c r="B90">
        <v>101806</v>
      </c>
      <c r="C90">
        <v>9</v>
      </c>
      <c r="D90">
        <v>2021</v>
      </c>
      <c r="E90">
        <v>6159</v>
      </c>
      <c r="F90">
        <v>0</v>
      </c>
      <c r="G90">
        <v>1262.818</v>
      </c>
      <c r="H90">
        <v>1203.93</v>
      </c>
      <c r="I90">
        <v>1203.93</v>
      </c>
      <c r="J90">
        <v>1262.818</v>
      </c>
      <c r="K90">
        <v>0</v>
      </c>
      <c r="L90">
        <v>6159</v>
      </c>
      <c r="M90">
        <v>0</v>
      </c>
      <c r="N90">
        <v>0</v>
      </c>
      <c r="P90">
        <v>1262.818</v>
      </c>
      <c r="Q90">
        <v>0</v>
      </c>
      <c r="R90">
        <v>601998</v>
      </c>
      <c r="S90">
        <v>476.71000000000004</v>
      </c>
      <c r="U90">
        <v>0</v>
      </c>
      <c r="V90">
        <v>672.86200000000008</v>
      </c>
      <c r="W90">
        <v>414402</v>
      </c>
      <c r="X90">
        <v>414402</v>
      </c>
      <c r="Z90">
        <v>0</v>
      </c>
      <c r="AC90">
        <v>0</v>
      </c>
      <c r="AD90" t="s">
        <v>318</v>
      </c>
      <c r="AE90">
        <v>0</v>
      </c>
      <c r="AH90">
        <v>0</v>
      </c>
      <c r="AI90">
        <v>0</v>
      </c>
      <c r="AJ90">
        <v>6159</v>
      </c>
      <c r="AK90" t="s">
        <v>787</v>
      </c>
      <c r="AL90" t="s">
        <v>483</v>
      </c>
      <c r="AM90">
        <v>0</v>
      </c>
      <c r="AN90">
        <v>0</v>
      </c>
      <c r="AO90">
        <v>0</v>
      </c>
      <c r="AP90">
        <v>0</v>
      </c>
      <c r="AQ90">
        <v>0</v>
      </c>
      <c r="AT90">
        <v>0</v>
      </c>
      <c r="AU90">
        <v>0</v>
      </c>
      <c r="AV90">
        <v>0</v>
      </c>
      <c r="AW90">
        <v>13410843</v>
      </c>
      <c r="AX90">
        <v>13413571</v>
      </c>
      <c r="AY90">
        <v>0</v>
      </c>
      <c r="AZ90">
        <v>601998</v>
      </c>
      <c r="BA90">
        <v>64.332999999999998</v>
      </c>
      <c r="BE90">
        <v>182</v>
      </c>
      <c r="BF90">
        <v>12564197</v>
      </c>
      <c r="BG90">
        <v>0</v>
      </c>
      <c r="BJ90">
        <v>12</v>
      </c>
      <c r="BK90">
        <v>0</v>
      </c>
      <c r="BL90">
        <v>0</v>
      </c>
      <c r="BM90">
        <v>0</v>
      </c>
      <c r="BN90">
        <v>0</v>
      </c>
      <c r="BO90">
        <v>0</v>
      </c>
      <c r="BP90">
        <v>0</v>
      </c>
      <c r="BQ90">
        <v>584</v>
      </c>
      <c r="BS90">
        <v>0</v>
      </c>
      <c r="BT90">
        <v>0</v>
      </c>
      <c r="BU90">
        <v>0</v>
      </c>
      <c r="BV90">
        <v>0</v>
      </c>
      <c r="BW90">
        <v>0</v>
      </c>
      <c r="BY90">
        <v>0</v>
      </c>
      <c r="CA90">
        <v>0</v>
      </c>
      <c r="CB90">
        <v>0</v>
      </c>
      <c r="CC90">
        <v>0</v>
      </c>
      <c r="CD90">
        <v>0</v>
      </c>
      <c r="CE90">
        <v>0</v>
      </c>
      <c r="CF90">
        <v>0</v>
      </c>
      <c r="CG90">
        <v>0</v>
      </c>
      <c r="CH90">
        <v>0</v>
      </c>
      <c r="CI90">
        <v>0</v>
      </c>
      <c r="CJ90">
        <v>4</v>
      </c>
      <c r="CK90">
        <v>0</v>
      </c>
      <c r="CL90">
        <v>0</v>
      </c>
      <c r="CN90">
        <v>0</v>
      </c>
      <c r="CO90">
        <v>1</v>
      </c>
      <c r="CP90">
        <v>0</v>
      </c>
      <c r="CQ90">
        <v>9.25</v>
      </c>
      <c r="CR90">
        <v>1262.818</v>
      </c>
      <c r="CS90">
        <v>0</v>
      </c>
      <c r="CT90">
        <v>0</v>
      </c>
      <c r="CU90">
        <v>0</v>
      </c>
      <c r="CV90">
        <v>0</v>
      </c>
      <c r="CW90">
        <v>0</v>
      </c>
      <c r="CX90">
        <v>0</v>
      </c>
      <c r="CY90">
        <v>0</v>
      </c>
      <c r="CZ90">
        <v>0</v>
      </c>
      <c r="DB90">
        <v>7384759</v>
      </c>
      <c r="DC90">
        <v>0</v>
      </c>
      <c r="DD90">
        <v>0</v>
      </c>
      <c r="DE90">
        <v>2131557</v>
      </c>
      <c r="DF90">
        <v>2131557</v>
      </c>
      <c r="DG90">
        <v>346.1</v>
      </c>
      <c r="DH90">
        <v>0</v>
      </c>
      <c r="DI90">
        <v>0</v>
      </c>
      <c r="DK90">
        <v>976</v>
      </c>
      <c r="DL90">
        <v>0</v>
      </c>
      <c r="DM90">
        <v>617582</v>
      </c>
      <c r="DN90">
        <v>2545</v>
      </c>
      <c r="DO90">
        <v>0</v>
      </c>
      <c r="DP90">
        <v>0</v>
      </c>
      <c r="DQ90">
        <v>0</v>
      </c>
      <c r="DR90">
        <v>0</v>
      </c>
      <c r="DS90">
        <v>0</v>
      </c>
      <c r="DT90">
        <v>0</v>
      </c>
      <c r="DU90">
        <v>0</v>
      </c>
      <c r="DV90">
        <v>0</v>
      </c>
      <c r="DW90">
        <v>0</v>
      </c>
      <c r="DX90">
        <v>0</v>
      </c>
      <c r="DY90">
        <v>0</v>
      </c>
      <c r="DZ90">
        <v>0</v>
      </c>
      <c r="EA90">
        <v>0</v>
      </c>
      <c r="EB90">
        <v>0</v>
      </c>
      <c r="EC90">
        <v>19.987000000000002</v>
      </c>
      <c r="ED90">
        <v>141560</v>
      </c>
      <c r="EE90">
        <v>0</v>
      </c>
      <c r="EF90">
        <v>0</v>
      </c>
      <c r="EG90">
        <v>0</v>
      </c>
      <c r="EH90">
        <v>448575</v>
      </c>
      <c r="EI90">
        <v>0</v>
      </c>
      <c r="EJ90">
        <v>0</v>
      </c>
      <c r="EK90">
        <v>19.170999999999999</v>
      </c>
      <c r="EL90">
        <v>0</v>
      </c>
      <c r="EM90">
        <v>2.734</v>
      </c>
      <c r="EN90">
        <v>1.4240000000000002</v>
      </c>
      <c r="EO90">
        <v>0</v>
      </c>
      <c r="EP90">
        <v>0</v>
      </c>
      <c r="EQ90">
        <v>23.329000000000001</v>
      </c>
      <c r="ER90">
        <v>0</v>
      </c>
      <c r="ES90">
        <v>72.835000000000008</v>
      </c>
      <c r="EV90">
        <v>0</v>
      </c>
      <c r="EW90">
        <v>0</v>
      </c>
      <c r="EX90">
        <v>0</v>
      </c>
      <c r="EZ90">
        <v>12017334</v>
      </c>
      <c r="FA90">
        <v>0</v>
      </c>
      <c r="FB90">
        <v>12616604</v>
      </c>
      <c r="FD90">
        <v>0</v>
      </c>
      <c r="FE90">
        <v>1148332</v>
      </c>
      <c r="FF90">
        <v>247905</v>
      </c>
      <c r="FG90">
        <v>5.7111999999999996E-2</v>
      </c>
      <c r="FH90">
        <v>2.4659E-2</v>
      </c>
      <c r="FI90">
        <v>0</v>
      </c>
      <c r="FJ90">
        <v>0</v>
      </c>
      <c r="FK90">
        <v>2040.0430000000001</v>
      </c>
      <c r="FL90">
        <v>14012841</v>
      </c>
      <c r="FM90">
        <v>0</v>
      </c>
      <c r="FN90">
        <v>0</v>
      </c>
      <c r="FO90">
        <v>49566</v>
      </c>
      <c r="FP90">
        <v>0</v>
      </c>
      <c r="FQ90">
        <v>49566</v>
      </c>
      <c r="FR90">
        <v>49566</v>
      </c>
      <c r="FS90">
        <v>0</v>
      </c>
      <c r="FT90">
        <v>0</v>
      </c>
      <c r="FU90">
        <v>0</v>
      </c>
      <c r="FV90">
        <v>0</v>
      </c>
      <c r="FW90">
        <v>0</v>
      </c>
      <c r="FX90">
        <v>0</v>
      </c>
      <c r="FY90">
        <v>0</v>
      </c>
      <c r="FZ90">
        <v>13264</v>
      </c>
      <c r="GA90">
        <v>0</v>
      </c>
      <c r="GB90">
        <v>308914</v>
      </c>
      <c r="GC90">
        <v>308914</v>
      </c>
      <c r="GD90">
        <v>35.559000000000005</v>
      </c>
      <c r="GF90">
        <v>0</v>
      </c>
      <c r="GG90">
        <v>0</v>
      </c>
      <c r="GH90">
        <v>0</v>
      </c>
      <c r="GI90">
        <v>0</v>
      </c>
      <c r="GK90">
        <v>5152</v>
      </c>
      <c r="GL90">
        <v>31473</v>
      </c>
      <c r="GM90">
        <v>0</v>
      </c>
      <c r="GN90">
        <v>48529</v>
      </c>
      <c r="GR90">
        <v>0</v>
      </c>
      <c r="HB90">
        <v>0</v>
      </c>
      <c r="HC90">
        <v>0</v>
      </c>
      <c r="HD90">
        <v>0</v>
      </c>
      <c r="HE90">
        <v>0</v>
      </c>
      <c r="HF90">
        <v>1273758</v>
      </c>
      <c r="HG90">
        <v>1925</v>
      </c>
      <c r="HH90">
        <v>406480</v>
      </c>
      <c r="HI90">
        <v>0</v>
      </c>
      <c r="HJ90">
        <v>12275</v>
      </c>
      <c r="HK90">
        <v>3518</v>
      </c>
      <c r="HL90">
        <v>2051</v>
      </c>
      <c r="HM90">
        <v>10000</v>
      </c>
      <c r="HN90">
        <v>0</v>
      </c>
      <c r="HO90">
        <v>0</v>
      </c>
      <c r="HP90">
        <v>0</v>
      </c>
      <c r="HQ90">
        <v>0</v>
      </c>
      <c r="HR90">
        <v>0</v>
      </c>
      <c r="HS90">
        <v>12014606</v>
      </c>
      <c r="HT90">
        <v>0</v>
      </c>
      <c r="HU90">
        <v>0</v>
      </c>
      <c r="HV90">
        <v>0</v>
      </c>
      <c r="HW90">
        <v>0</v>
      </c>
      <c r="HX90">
        <v>20</v>
      </c>
      <c r="HY90">
        <v>62</v>
      </c>
      <c r="HZ90">
        <v>178</v>
      </c>
      <c r="IA90">
        <v>400</v>
      </c>
      <c r="IB90">
        <v>645</v>
      </c>
      <c r="IC90">
        <v>1305</v>
      </c>
      <c r="ID90">
        <v>0</v>
      </c>
      <c r="IE90">
        <v>0</v>
      </c>
      <c r="IF90">
        <v>0</v>
      </c>
      <c r="IG90">
        <v>3.125</v>
      </c>
      <c r="IH90">
        <v>660</v>
      </c>
      <c r="II90">
        <v>0</v>
      </c>
      <c r="IJ90">
        <v>672.86200000000008</v>
      </c>
      <c r="IK90">
        <v>0</v>
      </c>
      <c r="IL90">
        <v>0</v>
      </c>
      <c r="IM90">
        <v>0</v>
      </c>
      <c r="IN90">
        <v>0</v>
      </c>
      <c r="IO90">
        <v>0</v>
      </c>
      <c r="IP90">
        <v>0</v>
      </c>
      <c r="IQ90">
        <v>672.86200000000008</v>
      </c>
      <c r="IR90">
        <v>414402</v>
      </c>
      <c r="IS90">
        <v>0</v>
      </c>
      <c r="IT90">
        <v>0</v>
      </c>
      <c r="IU90">
        <v>0</v>
      </c>
      <c r="IV90">
        <v>0</v>
      </c>
      <c r="IW90">
        <v>6159</v>
      </c>
      <c r="IX90">
        <v>0</v>
      </c>
      <c r="IY90">
        <v>0</v>
      </c>
      <c r="IZ90">
        <v>0</v>
      </c>
      <c r="JA90">
        <v>0</v>
      </c>
    </row>
    <row r="91" spans="1:261" hidden="1" x14ac:dyDescent="0.2">
      <c r="A91">
        <v>28349</v>
      </c>
      <c r="B91">
        <v>101807</v>
      </c>
      <c r="C91">
        <v>9</v>
      </c>
      <c r="D91">
        <v>2021</v>
      </c>
      <c r="E91">
        <v>6159</v>
      </c>
      <c r="F91">
        <v>0</v>
      </c>
      <c r="G91">
        <v>122.527</v>
      </c>
      <c r="H91">
        <v>118.39700000000001</v>
      </c>
      <c r="I91">
        <v>118.39700000000001</v>
      </c>
      <c r="J91">
        <v>122.527</v>
      </c>
      <c r="K91">
        <v>0</v>
      </c>
      <c r="L91">
        <v>6159</v>
      </c>
      <c r="M91">
        <v>0</v>
      </c>
      <c r="N91">
        <v>0</v>
      </c>
      <c r="P91">
        <v>122.527</v>
      </c>
      <c r="Q91">
        <v>0</v>
      </c>
      <c r="R91">
        <v>58410</v>
      </c>
      <c r="S91">
        <v>476.71000000000004</v>
      </c>
      <c r="U91">
        <v>0</v>
      </c>
      <c r="V91">
        <v>0</v>
      </c>
      <c r="W91">
        <v>0</v>
      </c>
      <c r="X91">
        <v>0</v>
      </c>
      <c r="Z91">
        <v>0</v>
      </c>
      <c r="AC91">
        <v>0</v>
      </c>
      <c r="AD91" t="s">
        <v>318</v>
      </c>
      <c r="AE91">
        <v>0</v>
      </c>
      <c r="AH91">
        <v>0</v>
      </c>
      <c r="AI91">
        <v>0</v>
      </c>
      <c r="AJ91">
        <v>6159</v>
      </c>
      <c r="AK91" t="s">
        <v>787</v>
      </c>
      <c r="AL91" t="s">
        <v>8</v>
      </c>
      <c r="AM91">
        <v>0</v>
      </c>
      <c r="AN91">
        <v>0</v>
      </c>
      <c r="AO91">
        <v>0</v>
      </c>
      <c r="AP91">
        <v>0</v>
      </c>
      <c r="AQ91">
        <v>0</v>
      </c>
      <c r="AT91">
        <v>0</v>
      </c>
      <c r="AU91">
        <v>0</v>
      </c>
      <c r="AV91">
        <v>0</v>
      </c>
      <c r="AW91">
        <v>1152803</v>
      </c>
      <c r="AX91">
        <v>1153258</v>
      </c>
      <c r="AY91">
        <v>0</v>
      </c>
      <c r="AZ91">
        <v>58410</v>
      </c>
      <c r="BA91">
        <v>0</v>
      </c>
      <c r="BE91">
        <v>16</v>
      </c>
      <c r="BF91">
        <v>1090485</v>
      </c>
      <c r="BG91">
        <v>0</v>
      </c>
      <c r="BJ91">
        <v>12</v>
      </c>
      <c r="BK91">
        <v>0</v>
      </c>
      <c r="BL91">
        <v>0</v>
      </c>
      <c r="BM91">
        <v>0</v>
      </c>
      <c r="BN91">
        <v>0</v>
      </c>
      <c r="BO91">
        <v>0</v>
      </c>
      <c r="BP91">
        <v>0</v>
      </c>
      <c r="BQ91">
        <v>752</v>
      </c>
      <c r="BS91">
        <v>0</v>
      </c>
      <c r="BT91">
        <v>0</v>
      </c>
      <c r="BU91">
        <v>0</v>
      </c>
      <c r="BV91">
        <v>0</v>
      </c>
      <c r="BW91">
        <v>0</v>
      </c>
      <c r="BY91">
        <v>0</v>
      </c>
      <c r="CA91">
        <v>0</v>
      </c>
      <c r="CB91">
        <v>0</v>
      </c>
      <c r="CC91">
        <v>0</v>
      </c>
      <c r="CD91">
        <v>0</v>
      </c>
      <c r="CE91">
        <v>0</v>
      </c>
      <c r="CF91">
        <v>0</v>
      </c>
      <c r="CG91">
        <v>0</v>
      </c>
      <c r="CH91">
        <v>0</v>
      </c>
      <c r="CI91">
        <v>0</v>
      </c>
      <c r="CJ91">
        <v>4</v>
      </c>
      <c r="CK91">
        <v>0</v>
      </c>
      <c r="CL91">
        <v>0</v>
      </c>
      <c r="CN91">
        <v>0</v>
      </c>
      <c r="CO91">
        <v>1</v>
      </c>
      <c r="CP91">
        <v>0</v>
      </c>
      <c r="CQ91">
        <v>0</v>
      </c>
      <c r="CR91">
        <v>122.527</v>
      </c>
      <c r="CS91">
        <v>0</v>
      </c>
      <c r="CT91">
        <v>0</v>
      </c>
      <c r="CU91">
        <v>0</v>
      </c>
      <c r="CV91">
        <v>0</v>
      </c>
      <c r="CW91">
        <v>0</v>
      </c>
      <c r="CX91">
        <v>0</v>
      </c>
      <c r="CY91">
        <v>0</v>
      </c>
      <c r="CZ91">
        <v>0</v>
      </c>
      <c r="DB91">
        <v>723847</v>
      </c>
      <c r="DC91">
        <v>0</v>
      </c>
      <c r="DD91">
        <v>0</v>
      </c>
      <c r="DE91">
        <v>103391</v>
      </c>
      <c r="DF91">
        <v>103391</v>
      </c>
      <c r="DG91">
        <v>16.788</v>
      </c>
      <c r="DH91">
        <v>0</v>
      </c>
      <c r="DI91">
        <v>0</v>
      </c>
      <c r="DK91">
        <v>3650</v>
      </c>
      <c r="DL91">
        <v>0</v>
      </c>
      <c r="DM91">
        <v>106688</v>
      </c>
      <c r="DN91">
        <v>439</v>
      </c>
      <c r="DO91">
        <v>0</v>
      </c>
      <c r="DP91">
        <v>0</v>
      </c>
      <c r="DQ91">
        <v>0</v>
      </c>
      <c r="DR91">
        <v>0</v>
      </c>
      <c r="DS91">
        <v>0</v>
      </c>
      <c r="DT91">
        <v>0</v>
      </c>
      <c r="DU91">
        <v>0</v>
      </c>
      <c r="DV91">
        <v>0</v>
      </c>
      <c r="DW91">
        <v>0</v>
      </c>
      <c r="DX91">
        <v>0</v>
      </c>
      <c r="DY91">
        <v>0</v>
      </c>
      <c r="DZ91">
        <v>0</v>
      </c>
      <c r="EA91">
        <v>0</v>
      </c>
      <c r="EB91">
        <v>0</v>
      </c>
      <c r="EC91">
        <v>2.9530000000000003</v>
      </c>
      <c r="ED91">
        <v>20915</v>
      </c>
      <c r="EE91">
        <v>0</v>
      </c>
      <c r="EF91">
        <v>0</v>
      </c>
      <c r="EG91">
        <v>0</v>
      </c>
      <c r="EH91">
        <v>80877</v>
      </c>
      <c r="EI91">
        <v>0</v>
      </c>
      <c r="EJ91">
        <v>0</v>
      </c>
      <c r="EK91">
        <v>3.7590000000000003</v>
      </c>
      <c r="EL91">
        <v>0</v>
      </c>
      <c r="EM91">
        <v>0</v>
      </c>
      <c r="EN91">
        <v>0.371</v>
      </c>
      <c r="EO91">
        <v>0</v>
      </c>
      <c r="EP91">
        <v>0</v>
      </c>
      <c r="EQ91">
        <v>4.13</v>
      </c>
      <c r="ER91">
        <v>0</v>
      </c>
      <c r="ES91">
        <v>13.132000000000001</v>
      </c>
      <c r="EV91">
        <v>0</v>
      </c>
      <c r="EW91">
        <v>0</v>
      </c>
      <c r="EX91">
        <v>0</v>
      </c>
      <c r="EZ91">
        <v>1032075</v>
      </c>
      <c r="FA91">
        <v>0</v>
      </c>
      <c r="FB91">
        <v>1090030</v>
      </c>
      <c r="FD91">
        <v>0</v>
      </c>
      <c r="FE91">
        <v>99667</v>
      </c>
      <c r="FF91">
        <v>21516</v>
      </c>
      <c r="FG91">
        <v>5.7111999999999996E-2</v>
      </c>
      <c r="FH91">
        <v>2.4659E-2</v>
      </c>
      <c r="FI91">
        <v>0</v>
      </c>
      <c r="FJ91">
        <v>0</v>
      </c>
      <c r="FK91">
        <v>177.06200000000001</v>
      </c>
      <c r="FL91">
        <v>1211213</v>
      </c>
      <c r="FM91">
        <v>0</v>
      </c>
      <c r="FN91">
        <v>0</v>
      </c>
      <c r="FO91">
        <v>0</v>
      </c>
      <c r="FP91">
        <v>0</v>
      </c>
      <c r="FQ91">
        <v>0</v>
      </c>
      <c r="FR91">
        <v>0</v>
      </c>
      <c r="FS91">
        <v>0</v>
      </c>
      <c r="FT91">
        <v>0</v>
      </c>
      <c r="FU91">
        <v>0</v>
      </c>
      <c r="FV91">
        <v>0</v>
      </c>
      <c r="FW91">
        <v>0</v>
      </c>
      <c r="FX91">
        <v>0</v>
      </c>
      <c r="FY91">
        <v>0</v>
      </c>
      <c r="FZ91">
        <v>0</v>
      </c>
      <c r="GA91">
        <v>0</v>
      </c>
      <c r="GB91">
        <v>0</v>
      </c>
      <c r="GC91">
        <v>0</v>
      </c>
      <c r="GD91">
        <v>0</v>
      </c>
      <c r="GF91">
        <v>0</v>
      </c>
      <c r="GG91">
        <v>0</v>
      </c>
      <c r="GH91">
        <v>0</v>
      </c>
      <c r="GI91">
        <v>0</v>
      </c>
      <c r="GK91">
        <v>5206</v>
      </c>
      <c r="GL91">
        <v>3816</v>
      </c>
      <c r="GM91">
        <v>0</v>
      </c>
      <c r="GN91">
        <v>0</v>
      </c>
      <c r="GR91">
        <v>0</v>
      </c>
      <c r="HB91">
        <v>0</v>
      </c>
      <c r="HC91">
        <v>0</v>
      </c>
      <c r="HD91">
        <v>0</v>
      </c>
      <c r="HE91">
        <v>0</v>
      </c>
      <c r="HF91">
        <v>125264</v>
      </c>
      <c r="HG91">
        <v>2566</v>
      </c>
      <c r="HH91">
        <v>27099</v>
      </c>
      <c r="HI91">
        <v>0</v>
      </c>
      <c r="HJ91">
        <v>1191</v>
      </c>
      <c r="HK91">
        <v>0</v>
      </c>
      <c r="HL91">
        <v>0</v>
      </c>
      <c r="HM91">
        <v>0</v>
      </c>
      <c r="HN91">
        <v>0</v>
      </c>
      <c r="HO91">
        <v>0</v>
      </c>
      <c r="HP91">
        <v>0</v>
      </c>
      <c r="HQ91">
        <v>0</v>
      </c>
      <c r="HR91">
        <v>0</v>
      </c>
      <c r="HS91">
        <v>1031620</v>
      </c>
      <c r="HT91">
        <v>0</v>
      </c>
      <c r="HU91">
        <v>0</v>
      </c>
      <c r="HV91">
        <v>0</v>
      </c>
      <c r="HW91">
        <v>0</v>
      </c>
      <c r="HX91">
        <v>3</v>
      </c>
      <c r="HY91">
        <v>15</v>
      </c>
      <c r="HZ91">
        <v>7</v>
      </c>
      <c r="IA91">
        <v>16</v>
      </c>
      <c r="IB91">
        <v>24</v>
      </c>
      <c r="IC91">
        <v>65</v>
      </c>
      <c r="ID91">
        <v>0</v>
      </c>
      <c r="IE91">
        <v>0</v>
      </c>
      <c r="IF91">
        <v>0</v>
      </c>
      <c r="IG91">
        <v>4.1660000000000004</v>
      </c>
      <c r="IH91">
        <v>44</v>
      </c>
      <c r="II91">
        <v>0</v>
      </c>
      <c r="IJ91">
        <v>0</v>
      </c>
      <c r="IK91">
        <v>0</v>
      </c>
      <c r="IL91">
        <v>0</v>
      </c>
      <c r="IM91">
        <v>0</v>
      </c>
      <c r="IN91">
        <v>0</v>
      </c>
      <c r="IO91">
        <v>0</v>
      </c>
      <c r="IP91">
        <v>0</v>
      </c>
      <c r="IQ91">
        <v>0</v>
      </c>
      <c r="IR91">
        <v>0</v>
      </c>
      <c r="IS91">
        <v>0</v>
      </c>
      <c r="IT91">
        <v>0</v>
      </c>
      <c r="IU91">
        <v>0</v>
      </c>
      <c r="IV91">
        <v>0</v>
      </c>
      <c r="IW91">
        <v>6159</v>
      </c>
      <c r="IX91">
        <v>0</v>
      </c>
      <c r="IY91">
        <v>0</v>
      </c>
      <c r="IZ91">
        <v>0</v>
      </c>
      <c r="JA91">
        <v>0</v>
      </c>
    </row>
    <row r="92" spans="1:261" hidden="1" x14ac:dyDescent="0.2">
      <c r="A92">
        <v>28349</v>
      </c>
      <c r="B92">
        <v>101810</v>
      </c>
      <c r="C92">
        <v>9</v>
      </c>
      <c r="D92">
        <v>2021</v>
      </c>
      <c r="E92">
        <v>6159</v>
      </c>
      <c r="F92">
        <v>0</v>
      </c>
      <c r="G92">
        <v>698.54200000000003</v>
      </c>
      <c r="H92">
        <v>697.74599999999998</v>
      </c>
      <c r="I92">
        <v>697.74599999999998</v>
      </c>
      <c r="J92">
        <v>698.54200000000003</v>
      </c>
      <c r="K92">
        <v>0</v>
      </c>
      <c r="L92">
        <v>6159</v>
      </c>
      <c r="M92">
        <v>0</v>
      </c>
      <c r="N92">
        <v>0</v>
      </c>
      <c r="P92">
        <v>698.54200000000003</v>
      </c>
      <c r="Q92">
        <v>0</v>
      </c>
      <c r="R92">
        <v>333002</v>
      </c>
      <c r="S92">
        <v>476.71000000000004</v>
      </c>
      <c r="U92">
        <v>0</v>
      </c>
      <c r="V92">
        <v>380.57500000000005</v>
      </c>
      <c r="W92">
        <v>234388</v>
      </c>
      <c r="X92">
        <v>234388</v>
      </c>
      <c r="Z92">
        <v>0</v>
      </c>
      <c r="AC92">
        <v>0</v>
      </c>
      <c r="AD92" t="s">
        <v>318</v>
      </c>
      <c r="AE92">
        <v>0</v>
      </c>
      <c r="AH92">
        <v>0</v>
      </c>
      <c r="AI92">
        <v>0</v>
      </c>
      <c r="AJ92">
        <v>6159</v>
      </c>
      <c r="AK92" t="s">
        <v>787</v>
      </c>
      <c r="AL92" t="s">
        <v>346</v>
      </c>
      <c r="AM92">
        <v>0</v>
      </c>
      <c r="AN92">
        <v>0</v>
      </c>
      <c r="AO92">
        <v>0</v>
      </c>
      <c r="AP92">
        <v>0</v>
      </c>
      <c r="AQ92">
        <v>0</v>
      </c>
      <c r="AT92">
        <v>0</v>
      </c>
      <c r="AU92">
        <v>0</v>
      </c>
      <c r="AV92">
        <v>0</v>
      </c>
      <c r="AW92">
        <v>7468075</v>
      </c>
      <c r="AX92">
        <v>7468582</v>
      </c>
      <c r="AY92">
        <v>0</v>
      </c>
      <c r="AZ92">
        <v>333002</v>
      </c>
      <c r="BA92">
        <v>10.833</v>
      </c>
      <c r="BE92">
        <v>101</v>
      </c>
      <c r="BF92">
        <v>7021318</v>
      </c>
      <c r="BG92">
        <v>0</v>
      </c>
      <c r="BJ92">
        <v>12</v>
      </c>
      <c r="BK92">
        <v>0</v>
      </c>
      <c r="BL92">
        <v>0</v>
      </c>
      <c r="BM92">
        <v>0</v>
      </c>
      <c r="BN92">
        <v>0</v>
      </c>
      <c r="BO92">
        <v>0</v>
      </c>
      <c r="BP92">
        <v>0</v>
      </c>
      <c r="BQ92">
        <v>662</v>
      </c>
      <c r="BS92">
        <v>0</v>
      </c>
      <c r="BT92">
        <v>0</v>
      </c>
      <c r="BU92">
        <v>0</v>
      </c>
      <c r="BV92">
        <v>0</v>
      </c>
      <c r="BW92">
        <v>0</v>
      </c>
      <c r="BY92">
        <v>0</v>
      </c>
      <c r="CA92">
        <v>0</v>
      </c>
      <c r="CB92">
        <v>0</v>
      </c>
      <c r="CC92">
        <v>0</v>
      </c>
      <c r="CD92">
        <v>0</v>
      </c>
      <c r="CE92">
        <v>0</v>
      </c>
      <c r="CF92">
        <v>0</v>
      </c>
      <c r="CG92">
        <v>0</v>
      </c>
      <c r="CH92">
        <v>0</v>
      </c>
      <c r="CI92">
        <v>0</v>
      </c>
      <c r="CJ92">
        <v>4</v>
      </c>
      <c r="CK92">
        <v>0</v>
      </c>
      <c r="CL92">
        <v>0</v>
      </c>
      <c r="CN92">
        <v>0</v>
      </c>
      <c r="CO92">
        <v>1</v>
      </c>
      <c r="CP92">
        <v>0</v>
      </c>
      <c r="CQ92">
        <v>0</v>
      </c>
      <c r="CR92">
        <v>698.54200000000003</v>
      </c>
      <c r="CS92">
        <v>0</v>
      </c>
      <c r="CT92">
        <v>0</v>
      </c>
      <c r="CU92">
        <v>0</v>
      </c>
      <c r="CV92">
        <v>0</v>
      </c>
      <c r="CW92">
        <v>0</v>
      </c>
      <c r="CX92">
        <v>0</v>
      </c>
      <c r="CY92">
        <v>0</v>
      </c>
      <c r="CZ92">
        <v>0</v>
      </c>
      <c r="DB92">
        <v>4294931</v>
      </c>
      <c r="DC92">
        <v>0</v>
      </c>
      <c r="DD92">
        <v>0</v>
      </c>
      <c r="DE92">
        <v>1244768</v>
      </c>
      <c r="DF92">
        <v>1244768</v>
      </c>
      <c r="DG92">
        <v>202.113</v>
      </c>
      <c r="DH92">
        <v>0</v>
      </c>
      <c r="DI92">
        <v>0</v>
      </c>
      <c r="DK92">
        <v>2223</v>
      </c>
      <c r="DL92">
        <v>0</v>
      </c>
      <c r="DM92">
        <v>95956</v>
      </c>
      <c r="DN92">
        <v>406</v>
      </c>
      <c r="DO92">
        <v>0</v>
      </c>
      <c r="DP92">
        <v>0</v>
      </c>
      <c r="DQ92">
        <v>0</v>
      </c>
      <c r="DR92">
        <v>0</v>
      </c>
      <c r="DS92">
        <v>0</v>
      </c>
      <c r="DT92">
        <v>0</v>
      </c>
      <c r="DU92">
        <v>0</v>
      </c>
      <c r="DV92">
        <v>0</v>
      </c>
      <c r="DW92">
        <v>0</v>
      </c>
      <c r="DX92">
        <v>0</v>
      </c>
      <c r="DY92">
        <v>0</v>
      </c>
      <c r="DZ92">
        <v>0</v>
      </c>
      <c r="EA92">
        <v>0</v>
      </c>
      <c r="EB92">
        <v>0</v>
      </c>
      <c r="EC92">
        <v>10.642000000000001</v>
      </c>
      <c r="ED92">
        <v>75373</v>
      </c>
      <c r="EE92">
        <v>0</v>
      </c>
      <c r="EF92">
        <v>0</v>
      </c>
      <c r="EG92">
        <v>0</v>
      </c>
      <c r="EH92">
        <v>18649</v>
      </c>
      <c r="EI92">
        <v>0</v>
      </c>
      <c r="EJ92">
        <v>0</v>
      </c>
      <c r="EK92">
        <v>0.47600000000000003</v>
      </c>
      <c r="EL92">
        <v>0</v>
      </c>
      <c r="EM92">
        <v>0</v>
      </c>
      <c r="EN92">
        <v>0.32</v>
      </c>
      <c r="EO92">
        <v>0</v>
      </c>
      <c r="EP92">
        <v>0</v>
      </c>
      <c r="EQ92">
        <v>0.79600000000000004</v>
      </c>
      <c r="ER92">
        <v>0</v>
      </c>
      <c r="ES92">
        <v>3.028</v>
      </c>
      <c r="EV92">
        <v>0</v>
      </c>
      <c r="EW92">
        <v>0</v>
      </c>
      <c r="EX92">
        <v>0</v>
      </c>
      <c r="EZ92">
        <v>6688316</v>
      </c>
      <c r="FA92">
        <v>0</v>
      </c>
      <c r="FB92">
        <v>7020811</v>
      </c>
      <c r="FD92">
        <v>0</v>
      </c>
      <c r="FE92">
        <v>641728</v>
      </c>
      <c r="FF92">
        <v>138538</v>
      </c>
      <c r="FG92">
        <v>5.7111999999999996E-2</v>
      </c>
      <c r="FH92">
        <v>2.4659E-2</v>
      </c>
      <c r="FI92">
        <v>0</v>
      </c>
      <c r="FJ92">
        <v>0</v>
      </c>
      <c r="FK92">
        <v>1140.048</v>
      </c>
      <c r="FL92">
        <v>7801077</v>
      </c>
      <c r="FM92">
        <v>0</v>
      </c>
      <c r="FN92">
        <v>0</v>
      </c>
      <c r="FO92">
        <v>0</v>
      </c>
      <c r="FP92">
        <v>0</v>
      </c>
      <c r="FQ92">
        <v>0</v>
      </c>
      <c r="FR92">
        <v>0</v>
      </c>
      <c r="FS92">
        <v>0</v>
      </c>
      <c r="FT92">
        <v>0</v>
      </c>
      <c r="FU92">
        <v>0</v>
      </c>
      <c r="FV92">
        <v>0</v>
      </c>
      <c r="FW92">
        <v>0</v>
      </c>
      <c r="FX92">
        <v>0</v>
      </c>
      <c r="FY92">
        <v>0</v>
      </c>
      <c r="FZ92">
        <v>0</v>
      </c>
      <c r="GA92">
        <v>0</v>
      </c>
      <c r="GB92">
        <v>0</v>
      </c>
      <c r="GC92">
        <v>0</v>
      </c>
      <c r="GD92">
        <v>0</v>
      </c>
      <c r="GF92">
        <v>0</v>
      </c>
      <c r="GG92">
        <v>0</v>
      </c>
      <c r="GH92">
        <v>0</v>
      </c>
      <c r="GI92">
        <v>0</v>
      </c>
      <c r="GK92">
        <v>5173</v>
      </c>
      <c r="GL92">
        <v>15800</v>
      </c>
      <c r="GM92">
        <v>0</v>
      </c>
      <c r="GN92">
        <v>0</v>
      </c>
      <c r="GR92">
        <v>0</v>
      </c>
      <c r="HB92">
        <v>0</v>
      </c>
      <c r="HC92">
        <v>0</v>
      </c>
      <c r="HD92">
        <v>0</v>
      </c>
      <c r="HE92">
        <v>0</v>
      </c>
      <c r="HF92">
        <v>738215</v>
      </c>
      <c r="HG92">
        <v>0</v>
      </c>
      <c r="HH92">
        <v>405864</v>
      </c>
      <c r="HI92">
        <v>0</v>
      </c>
      <c r="HJ92">
        <v>6790</v>
      </c>
      <c r="HK92">
        <v>0</v>
      </c>
      <c r="HL92">
        <v>0</v>
      </c>
      <c r="HM92">
        <v>0</v>
      </c>
      <c r="HN92">
        <v>0</v>
      </c>
      <c r="HO92">
        <v>0</v>
      </c>
      <c r="HP92">
        <v>0</v>
      </c>
      <c r="HQ92">
        <v>0</v>
      </c>
      <c r="HR92">
        <v>0</v>
      </c>
      <c r="HS92">
        <v>6687809</v>
      </c>
      <c r="HT92">
        <v>0</v>
      </c>
      <c r="HU92">
        <v>0</v>
      </c>
      <c r="HV92">
        <v>0</v>
      </c>
      <c r="HW92">
        <v>0</v>
      </c>
      <c r="HX92">
        <v>19</v>
      </c>
      <c r="HY92">
        <v>41</v>
      </c>
      <c r="HZ92">
        <v>73</v>
      </c>
      <c r="IA92">
        <v>250</v>
      </c>
      <c r="IB92">
        <v>379</v>
      </c>
      <c r="IC92">
        <v>762</v>
      </c>
      <c r="ID92">
        <v>0</v>
      </c>
      <c r="IE92">
        <v>0</v>
      </c>
      <c r="IF92">
        <v>0</v>
      </c>
      <c r="IG92">
        <v>0</v>
      </c>
      <c r="IH92">
        <v>659</v>
      </c>
      <c r="II92">
        <v>0</v>
      </c>
      <c r="IJ92">
        <v>380.57500000000005</v>
      </c>
      <c r="IK92">
        <v>0</v>
      </c>
      <c r="IL92">
        <v>0</v>
      </c>
      <c r="IM92">
        <v>0</v>
      </c>
      <c r="IN92">
        <v>0</v>
      </c>
      <c r="IO92">
        <v>0</v>
      </c>
      <c r="IP92">
        <v>0</v>
      </c>
      <c r="IQ92">
        <v>380.57500000000005</v>
      </c>
      <c r="IR92">
        <v>234388</v>
      </c>
      <c r="IS92">
        <v>0</v>
      </c>
      <c r="IT92">
        <v>0</v>
      </c>
      <c r="IU92">
        <v>0</v>
      </c>
      <c r="IV92">
        <v>0</v>
      </c>
      <c r="IW92">
        <v>6159</v>
      </c>
      <c r="IX92">
        <v>0</v>
      </c>
      <c r="IY92">
        <v>0</v>
      </c>
      <c r="IZ92">
        <v>0</v>
      </c>
      <c r="JA92">
        <v>0</v>
      </c>
    </row>
    <row r="93" spans="1:261" hidden="1" x14ac:dyDescent="0.2">
      <c r="A93">
        <v>28349</v>
      </c>
      <c r="B93">
        <v>101811</v>
      </c>
      <c r="C93">
        <v>9</v>
      </c>
      <c r="D93">
        <v>2021</v>
      </c>
      <c r="E93">
        <v>6159</v>
      </c>
      <c r="F93">
        <v>0</v>
      </c>
      <c r="G93">
        <v>264.47000000000003</v>
      </c>
      <c r="H93">
        <v>224.61100000000002</v>
      </c>
      <c r="I93">
        <v>224.61100000000002</v>
      </c>
      <c r="J93">
        <v>264.47000000000003</v>
      </c>
      <c r="K93">
        <v>0</v>
      </c>
      <c r="L93">
        <v>6159</v>
      </c>
      <c r="M93">
        <v>0</v>
      </c>
      <c r="N93">
        <v>0</v>
      </c>
      <c r="P93">
        <v>264.47000000000003</v>
      </c>
      <c r="Q93">
        <v>0</v>
      </c>
      <c r="R93">
        <v>126075</v>
      </c>
      <c r="S93">
        <v>476.71000000000004</v>
      </c>
      <c r="U93">
        <v>0</v>
      </c>
      <c r="V93">
        <v>31.373000000000001</v>
      </c>
      <c r="W93">
        <v>19322</v>
      </c>
      <c r="X93">
        <v>19322</v>
      </c>
      <c r="Z93">
        <v>0</v>
      </c>
      <c r="AC93">
        <v>0</v>
      </c>
      <c r="AD93" t="s">
        <v>318</v>
      </c>
      <c r="AE93">
        <v>0</v>
      </c>
      <c r="AH93">
        <v>0</v>
      </c>
      <c r="AI93">
        <v>0</v>
      </c>
      <c r="AJ93">
        <v>6159</v>
      </c>
      <c r="AK93" t="s">
        <v>787</v>
      </c>
      <c r="AL93" t="s">
        <v>347</v>
      </c>
      <c r="AM93">
        <v>0</v>
      </c>
      <c r="AN93">
        <v>0</v>
      </c>
      <c r="AO93">
        <v>0</v>
      </c>
      <c r="AP93">
        <v>0</v>
      </c>
      <c r="AQ93">
        <v>0</v>
      </c>
      <c r="AT93">
        <v>0</v>
      </c>
      <c r="AU93">
        <v>0</v>
      </c>
      <c r="AV93">
        <v>0</v>
      </c>
      <c r="AW93">
        <v>3462261</v>
      </c>
      <c r="AX93">
        <v>3466614</v>
      </c>
      <c r="AY93">
        <v>0</v>
      </c>
      <c r="AZ93">
        <v>126075</v>
      </c>
      <c r="BA93">
        <v>0</v>
      </c>
      <c r="BE93">
        <v>47</v>
      </c>
      <c r="BF93">
        <v>3146719</v>
      </c>
      <c r="BG93">
        <v>0</v>
      </c>
      <c r="BJ93">
        <v>12</v>
      </c>
      <c r="BK93">
        <v>0</v>
      </c>
      <c r="BL93">
        <v>0</v>
      </c>
      <c r="BM93">
        <v>0</v>
      </c>
      <c r="BN93">
        <v>0</v>
      </c>
      <c r="BO93">
        <v>0</v>
      </c>
      <c r="BP93">
        <v>0</v>
      </c>
      <c r="BQ93">
        <v>735</v>
      </c>
      <c r="BS93">
        <v>0</v>
      </c>
      <c r="BT93">
        <v>0</v>
      </c>
      <c r="BU93">
        <v>0</v>
      </c>
      <c r="BV93">
        <v>0</v>
      </c>
      <c r="BW93">
        <v>0</v>
      </c>
      <c r="BY93">
        <v>0</v>
      </c>
      <c r="CA93">
        <v>0</v>
      </c>
      <c r="CB93">
        <v>0</v>
      </c>
      <c r="CC93">
        <v>0</v>
      </c>
      <c r="CD93">
        <v>0</v>
      </c>
      <c r="CE93">
        <v>0</v>
      </c>
      <c r="CF93">
        <v>0</v>
      </c>
      <c r="CG93">
        <v>0</v>
      </c>
      <c r="CH93">
        <v>0</v>
      </c>
      <c r="CI93">
        <v>0</v>
      </c>
      <c r="CJ93">
        <v>4</v>
      </c>
      <c r="CK93">
        <v>0</v>
      </c>
      <c r="CL93">
        <v>0</v>
      </c>
      <c r="CN93">
        <v>0</v>
      </c>
      <c r="CO93">
        <v>1</v>
      </c>
      <c r="CP93">
        <v>0</v>
      </c>
      <c r="CQ93">
        <v>0</v>
      </c>
      <c r="CR93">
        <v>264.47000000000003</v>
      </c>
      <c r="CS93">
        <v>0</v>
      </c>
      <c r="CT93">
        <v>0</v>
      </c>
      <c r="CU93">
        <v>0</v>
      </c>
      <c r="CV93">
        <v>0</v>
      </c>
      <c r="CW93">
        <v>0</v>
      </c>
      <c r="CX93">
        <v>0</v>
      </c>
      <c r="CY93">
        <v>0</v>
      </c>
      <c r="CZ93">
        <v>0</v>
      </c>
      <c r="DB93">
        <v>1322723</v>
      </c>
      <c r="DC93">
        <v>0</v>
      </c>
      <c r="DD93">
        <v>0</v>
      </c>
      <c r="DE93">
        <v>503404</v>
      </c>
      <c r="DF93">
        <v>503404</v>
      </c>
      <c r="DG93">
        <v>81.738</v>
      </c>
      <c r="DH93">
        <v>0</v>
      </c>
      <c r="DI93">
        <v>0</v>
      </c>
      <c r="DK93">
        <v>3388</v>
      </c>
      <c r="DL93">
        <v>0</v>
      </c>
      <c r="DM93">
        <v>1054829</v>
      </c>
      <c r="DN93">
        <v>4307</v>
      </c>
      <c r="DO93">
        <v>0</v>
      </c>
      <c r="DP93">
        <v>0</v>
      </c>
      <c r="DQ93">
        <v>0</v>
      </c>
      <c r="DR93">
        <v>0</v>
      </c>
      <c r="DS93">
        <v>0</v>
      </c>
      <c r="DT93">
        <v>0</v>
      </c>
      <c r="DU93">
        <v>0</v>
      </c>
      <c r="DV93">
        <v>0</v>
      </c>
      <c r="DW93">
        <v>0</v>
      </c>
      <c r="DX93">
        <v>0</v>
      </c>
      <c r="DY93">
        <v>0</v>
      </c>
      <c r="DZ93">
        <v>0</v>
      </c>
      <c r="EA93">
        <v>0</v>
      </c>
      <c r="EB93">
        <v>9.1999999999999998E-2</v>
      </c>
      <c r="EC93">
        <v>3.66</v>
      </c>
      <c r="ED93">
        <v>25922</v>
      </c>
      <c r="EE93">
        <v>0</v>
      </c>
      <c r="EF93">
        <v>0</v>
      </c>
      <c r="EG93">
        <v>6.5000000000000002E-2</v>
      </c>
      <c r="EH93">
        <v>28093</v>
      </c>
      <c r="EI93">
        <v>944512</v>
      </c>
      <c r="EJ93">
        <v>38.340000000000003</v>
      </c>
      <c r="EK93">
        <v>0.72899999999999998</v>
      </c>
      <c r="EL93">
        <v>0</v>
      </c>
      <c r="EM93">
        <v>0.621</v>
      </c>
      <c r="EN93">
        <v>1.2E-2</v>
      </c>
      <c r="EO93">
        <v>0</v>
      </c>
      <c r="EP93">
        <v>0</v>
      </c>
      <c r="EQ93">
        <v>39.859000000000002</v>
      </c>
      <c r="ER93">
        <v>0</v>
      </c>
      <c r="ES93">
        <v>4.5620000000000003</v>
      </c>
      <c r="EV93">
        <v>0</v>
      </c>
      <c r="EW93">
        <v>0</v>
      </c>
      <c r="EX93">
        <v>0</v>
      </c>
      <c r="EZ93">
        <v>3116925</v>
      </c>
      <c r="FA93">
        <v>0</v>
      </c>
      <c r="FB93">
        <v>3238647</v>
      </c>
      <c r="FD93">
        <v>0</v>
      </c>
      <c r="FE93">
        <v>287601</v>
      </c>
      <c r="FF93">
        <v>62088</v>
      </c>
      <c r="FG93">
        <v>5.7111999999999996E-2</v>
      </c>
      <c r="FH93">
        <v>2.4659E-2</v>
      </c>
      <c r="FI93">
        <v>0</v>
      </c>
      <c r="FJ93">
        <v>0</v>
      </c>
      <c r="FK93">
        <v>510.93100000000004</v>
      </c>
      <c r="FL93">
        <v>3588336</v>
      </c>
      <c r="FM93">
        <v>0</v>
      </c>
      <c r="FN93">
        <v>0</v>
      </c>
      <c r="FO93">
        <v>0</v>
      </c>
      <c r="FP93">
        <v>0</v>
      </c>
      <c r="FQ93">
        <v>0</v>
      </c>
      <c r="FR93">
        <v>0</v>
      </c>
      <c r="FS93">
        <v>0</v>
      </c>
      <c r="FT93">
        <v>0</v>
      </c>
      <c r="FU93">
        <v>0</v>
      </c>
      <c r="FV93">
        <v>0</v>
      </c>
      <c r="FW93">
        <v>0</v>
      </c>
      <c r="FX93">
        <v>0</v>
      </c>
      <c r="FY93">
        <v>0</v>
      </c>
      <c r="FZ93">
        <v>0</v>
      </c>
      <c r="GA93">
        <v>0</v>
      </c>
      <c r="GB93">
        <v>0</v>
      </c>
      <c r="GC93">
        <v>0</v>
      </c>
      <c r="GD93">
        <v>0</v>
      </c>
      <c r="GF93">
        <v>0</v>
      </c>
      <c r="GG93">
        <v>0</v>
      </c>
      <c r="GH93">
        <v>0</v>
      </c>
      <c r="GI93">
        <v>0</v>
      </c>
      <c r="GK93">
        <v>5121</v>
      </c>
      <c r="GL93">
        <v>26765</v>
      </c>
      <c r="GM93">
        <v>0</v>
      </c>
      <c r="GN93">
        <v>0</v>
      </c>
      <c r="GR93">
        <v>0</v>
      </c>
      <c r="HB93">
        <v>0</v>
      </c>
      <c r="HC93">
        <v>0</v>
      </c>
      <c r="HD93">
        <v>0</v>
      </c>
      <c r="HE93">
        <v>0</v>
      </c>
      <c r="HF93">
        <v>237638</v>
      </c>
      <c r="HG93">
        <v>1925</v>
      </c>
      <c r="HH93">
        <v>0</v>
      </c>
      <c r="HI93">
        <v>0</v>
      </c>
      <c r="HJ93">
        <v>2571</v>
      </c>
      <c r="HK93">
        <v>4148</v>
      </c>
      <c r="HL93">
        <v>0</v>
      </c>
      <c r="HM93">
        <v>0</v>
      </c>
      <c r="HN93">
        <v>0</v>
      </c>
      <c r="HO93">
        <v>0</v>
      </c>
      <c r="HP93">
        <v>92133</v>
      </c>
      <c r="HQ93">
        <v>0</v>
      </c>
      <c r="HR93">
        <v>0</v>
      </c>
      <c r="HS93">
        <v>3112572</v>
      </c>
      <c r="HT93">
        <v>0</v>
      </c>
      <c r="HU93">
        <v>0</v>
      </c>
      <c r="HV93">
        <v>0</v>
      </c>
      <c r="HW93">
        <v>0</v>
      </c>
      <c r="HX93">
        <v>29</v>
      </c>
      <c r="HY93">
        <v>50</v>
      </c>
      <c r="HZ93">
        <v>50</v>
      </c>
      <c r="IA93">
        <v>69</v>
      </c>
      <c r="IB93">
        <v>119</v>
      </c>
      <c r="IC93">
        <v>317</v>
      </c>
      <c r="ID93">
        <v>0</v>
      </c>
      <c r="IE93">
        <v>0</v>
      </c>
      <c r="IF93">
        <v>0</v>
      </c>
      <c r="IG93">
        <v>3.125</v>
      </c>
      <c r="IH93">
        <v>0</v>
      </c>
      <c r="II93">
        <v>335.03000000000003</v>
      </c>
      <c r="IJ93">
        <v>31.373000000000001</v>
      </c>
      <c r="IK93">
        <v>0</v>
      </c>
      <c r="IL93">
        <v>0</v>
      </c>
      <c r="IM93">
        <v>0</v>
      </c>
      <c r="IN93">
        <v>0</v>
      </c>
      <c r="IO93">
        <v>0</v>
      </c>
      <c r="IP93">
        <v>335.03000000000003</v>
      </c>
      <c r="IQ93">
        <v>31.373000000000001</v>
      </c>
      <c r="IR93">
        <v>19322</v>
      </c>
      <c r="IS93">
        <v>0</v>
      </c>
      <c r="IT93">
        <v>0</v>
      </c>
      <c r="IU93">
        <v>0</v>
      </c>
      <c r="IV93">
        <v>0</v>
      </c>
      <c r="IW93">
        <v>6159</v>
      </c>
      <c r="IX93">
        <v>0</v>
      </c>
      <c r="IY93">
        <v>0</v>
      </c>
      <c r="IZ93">
        <v>92133</v>
      </c>
      <c r="JA93">
        <v>0</v>
      </c>
    </row>
    <row r="94" spans="1:261" hidden="1" x14ac:dyDescent="0.2">
      <c r="A94">
        <v>28349</v>
      </c>
      <c r="B94">
        <v>101814</v>
      </c>
      <c r="C94">
        <v>9</v>
      </c>
      <c r="D94">
        <v>2021</v>
      </c>
      <c r="E94">
        <v>6159</v>
      </c>
      <c r="F94">
        <v>0</v>
      </c>
      <c r="G94">
        <v>1407.5120000000002</v>
      </c>
      <c r="H94">
        <v>1399.0740000000001</v>
      </c>
      <c r="I94">
        <v>1399.0740000000001</v>
      </c>
      <c r="J94">
        <v>1407.5120000000002</v>
      </c>
      <c r="K94">
        <v>0</v>
      </c>
      <c r="L94">
        <v>6159</v>
      </c>
      <c r="M94">
        <v>0</v>
      </c>
      <c r="N94">
        <v>0</v>
      </c>
      <c r="P94">
        <v>1407.5120000000002</v>
      </c>
      <c r="Q94">
        <v>0</v>
      </c>
      <c r="R94">
        <v>670975</v>
      </c>
      <c r="S94">
        <v>476.71000000000004</v>
      </c>
      <c r="U94">
        <v>0</v>
      </c>
      <c r="V94">
        <v>591.94000000000005</v>
      </c>
      <c r="W94">
        <v>364563</v>
      </c>
      <c r="X94">
        <v>364563</v>
      </c>
      <c r="Z94">
        <v>0</v>
      </c>
      <c r="AC94">
        <v>0</v>
      </c>
      <c r="AD94" t="s">
        <v>318</v>
      </c>
      <c r="AE94">
        <v>0</v>
      </c>
      <c r="AH94">
        <v>0</v>
      </c>
      <c r="AI94">
        <v>0</v>
      </c>
      <c r="AJ94">
        <v>6159</v>
      </c>
      <c r="AK94" t="s">
        <v>787</v>
      </c>
      <c r="AL94" t="s">
        <v>348</v>
      </c>
      <c r="AM94">
        <v>0</v>
      </c>
      <c r="AN94">
        <v>0</v>
      </c>
      <c r="AO94">
        <v>0</v>
      </c>
      <c r="AP94">
        <v>0</v>
      </c>
      <c r="AQ94">
        <v>0</v>
      </c>
      <c r="AT94">
        <v>0</v>
      </c>
      <c r="AU94">
        <v>0</v>
      </c>
      <c r="AV94">
        <v>0</v>
      </c>
      <c r="AW94">
        <v>14941102</v>
      </c>
      <c r="AX94">
        <v>14943011</v>
      </c>
      <c r="AY94">
        <v>0</v>
      </c>
      <c r="AZ94">
        <v>670975</v>
      </c>
      <c r="BA94">
        <v>75.167000000000002</v>
      </c>
      <c r="BE94">
        <v>203</v>
      </c>
      <c r="BF94">
        <v>13966220</v>
      </c>
      <c r="BG94">
        <v>0</v>
      </c>
      <c r="BJ94">
        <v>12</v>
      </c>
      <c r="BK94">
        <v>0</v>
      </c>
      <c r="BL94">
        <v>0</v>
      </c>
      <c r="BM94">
        <v>0</v>
      </c>
      <c r="BN94">
        <v>0</v>
      </c>
      <c r="BO94">
        <v>0</v>
      </c>
      <c r="BP94">
        <v>0</v>
      </c>
      <c r="BQ94">
        <v>554</v>
      </c>
      <c r="BS94">
        <v>0</v>
      </c>
      <c r="BT94">
        <v>0</v>
      </c>
      <c r="BU94">
        <v>0</v>
      </c>
      <c r="BV94">
        <v>0</v>
      </c>
      <c r="BW94">
        <v>0</v>
      </c>
      <c r="BY94">
        <v>0</v>
      </c>
      <c r="CA94">
        <v>0</v>
      </c>
      <c r="CB94">
        <v>0</v>
      </c>
      <c r="CC94">
        <v>0</v>
      </c>
      <c r="CD94">
        <v>0</v>
      </c>
      <c r="CE94">
        <v>0</v>
      </c>
      <c r="CF94">
        <v>0</v>
      </c>
      <c r="CG94">
        <v>0</v>
      </c>
      <c r="CH94">
        <v>0</v>
      </c>
      <c r="CI94">
        <v>0</v>
      </c>
      <c r="CJ94">
        <v>4</v>
      </c>
      <c r="CK94">
        <v>0</v>
      </c>
      <c r="CL94">
        <v>0</v>
      </c>
      <c r="CN94">
        <v>0</v>
      </c>
      <c r="CO94">
        <v>1</v>
      </c>
      <c r="CP94">
        <v>0</v>
      </c>
      <c r="CQ94">
        <v>0</v>
      </c>
      <c r="CR94">
        <v>1407.5120000000002</v>
      </c>
      <c r="CS94">
        <v>0</v>
      </c>
      <c r="CT94">
        <v>0</v>
      </c>
      <c r="CU94">
        <v>0</v>
      </c>
      <c r="CV94">
        <v>0</v>
      </c>
      <c r="CW94">
        <v>0</v>
      </c>
      <c r="CX94">
        <v>0</v>
      </c>
      <c r="CY94">
        <v>0</v>
      </c>
      <c r="CZ94">
        <v>0</v>
      </c>
      <c r="DB94">
        <v>8602632</v>
      </c>
      <c r="DC94">
        <v>0</v>
      </c>
      <c r="DD94">
        <v>0</v>
      </c>
      <c r="DE94">
        <v>2339955</v>
      </c>
      <c r="DF94">
        <v>2339955</v>
      </c>
      <c r="DG94">
        <v>379.93800000000005</v>
      </c>
      <c r="DH94">
        <v>0</v>
      </c>
      <c r="DI94">
        <v>0</v>
      </c>
      <c r="DK94">
        <v>495</v>
      </c>
      <c r="DL94">
        <v>0</v>
      </c>
      <c r="DM94">
        <v>407753</v>
      </c>
      <c r="DN94">
        <v>1706</v>
      </c>
      <c r="DO94">
        <v>0</v>
      </c>
      <c r="DP94">
        <v>0</v>
      </c>
      <c r="DQ94">
        <v>0</v>
      </c>
      <c r="DR94">
        <v>0</v>
      </c>
      <c r="DS94">
        <v>0</v>
      </c>
      <c r="DT94">
        <v>0</v>
      </c>
      <c r="DU94">
        <v>0</v>
      </c>
      <c r="DV94">
        <v>0</v>
      </c>
      <c r="DW94">
        <v>0</v>
      </c>
      <c r="DX94">
        <v>0</v>
      </c>
      <c r="DY94">
        <v>0</v>
      </c>
      <c r="DZ94">
        <v>0</v>
      </c>
      <c r="EA94">
        <v>0</v>
      </c>
      <c r="EB94">
        <v>0</v>
      </c>
      <c r="EC94">
        <v>32.134999999999998</v>
      </c>
      <c r="ED94">
        <v>227600</v>
      </c>
      <c r="EE94">
        <v>0</v>
      </c>
      <c r="EF94">
        <v>0</v>
      </c>
      <c r="EG94">
        <v>0</v>
      </c>
      <c r="EH94">
        <v>167889</v>
      </c>
      <c r="EI94">
        <v>0</v>
      </c>
      <c r="EJ94">
        <v>0</v>
      </c>
      <c r="EK94">
        <v>7.4650000000000007</v>
      </c>
      <c r="EL94">
        <v>0</v>
      </c>
      <c r="EM94">
        <v>0</v>
      </c>
      <c r="EN94">
        <v>0.97300000000000009</v>
      </c>
      <c r="EO94">
        <v>0</v>
      </c>
      <c r="EP94">
        <v>0</v>
      </c>
      <c r="EQ94">
        <v>8.4380000000000006</v>
      </c>
      <c r="ER94">
        <v>0</v>
      </c>
      <c r="ES94">
        <v>27.26</v>
      </c>
      <c r="EV94">
        <v>0</v>
      </c>
      <c r="EW94">
        <v>0</v>
      </c>
      <c r="EX94">
        <v>0</v>
      </c>
      <c r="EZ94">
        <v>13390969</v>
      </c>
      <c r="FA94">
        <v>0</v>
      </c>
      <c r="FB94">
        <v>14060035</v>
      </c>
      <c r="FD94">
        <v>0</v>
      </c>
      <c r="FE94">
        <v>1276473</v>
      </c>
      <c r="FF94">
        <v>275569</v>
      </c>
      <c r="FG94">
        <v>5.7111999999999996E-2</v>
      </c>
      <c r="FH94">
        <v>2.4659E-2</v>
      </c>
      <c r="FI94">
        <v>0</v>
      </c>
      <c r="FJ94">
        <v>0</v>
      </c>
      <c r="FK94">
        <v>2267.6890000000003</v>
      </c>
      <c r="FL94">
        <v>15612077</v>
      </c>
      <c r="FM94">
        <v>0</v>
      </c>
      <c r="FN94">
        <v>0</v>
      </c>
      <c r="FO94">
        <v>95724</v>
      </c>
      <c r="FP94">
        <v>0</v>
      </c>
      <c r="FQ94">
        <v>95724</v>
      </c>
      <c r="FR94">
        <v>95724</v>
      </c>
      <c r="FS94">
        <v>0</v>
      </c>
      <c r="FT94">
        <v>0</v>
      </c>
      <c r="FU94">
        <v>0</v>
      </c>
      <c r="FV94">
        <v>0</v>
      </c>
      <c r="FW94">
        <v>0</v>
      </c>
      <c r="FX94">
        <v>0</v>
      </c>
      <c r="FY94">
        <v>0</v>
      </c>
      <c r="FZ94">
        <v>0</v>
      </c>
      <c r="GA94">
        <v>0</v>
      </c>
      <c r="GB94">
        <v>0</v>
      </c>
      <c r="GC94">
        <v>0</v>
      </c>
      <c r="GD94">
        <v>0</v>
      </c>
      <c r="GF94">
        <v>0</v>
      </c>
      <c r="GG94">
        <v>0</v>
      </c>
      <c r="GH94">
        <v>0</v>
      </c>
      <c r="GI94">
        <v>0</v>
      </c>
      <c r="GK94">
        <v>5107</v>
      </c>
      <c r="GL94">
        <v>43740</v>
      </c>
      <c r="GM94">
        <v>0</v>
      </c>
      <c r="GN94">
        <v>119565</v>
      </c>
      <c r="GR94">
        <v>0</v>
      </c>
      <c r="HB94">
        <v>0</v>
      </c>
      <c r="HC94">
        <v>0</v>
      </c>
      <c r="HD94">
        <v>0</v>
      </c>
      <c r="HE94">
        <v>0</v>
      </c>
      <c r="HF94">
        <v>1480220</v>
      </c>
      <c r="HG94">
        <v>642</v>
      </c>
      <c r="HH94">
        <v>755068</v>
      </c>
      <c r="HI94">
        <v>0</v>
      </c>
      <c r="HJ94">
        <v>13681</v>
      </c>
      <c r="HK94">
        <v>0</v>
      </c>
      <c r="HL94">
        <v>0</v>
      </c>
      <c r="HM94">
        <v>0</v>
      </c>
      <c r="HN94">
        <v>0</v>
      </c>
      <c r="HO94">
        <v>0</v>
      </c>
      <c r="HP94">
        <v>0</v>
      </c>
      <c r="HQ94">
        <v>0</v>
      </c>
      <c r="HR94">
        <v>0</v>
      </c>
      <c r="HS94">
        <v>13389060</v>
      </c>
      <c r="HT94">
        <v>0</v>
      </c>
      <c r="HU94">
        <v>0</v>
      </c>
      <c r="HV94">
        <v>0</v>
      </c>
      <c r="HW94">
        <v>0</v>
      </c>
      <c r="HX94">
        <v>75</v>
      </c>
      <c r="HY94">
        <v>112</v>
      </c>
      <c r="HZ94">
        <v>264</v>
      </c>
      <c r="IA94">
        <v>385</v>
      </c>
      <c r="IB94">
        <v>616</v>
      </c>
      <c r="IC94">
        <v>1452</v>
      </c>
      <c r="ID94">
        <v>0</v>
      </c>
      <c r="IE94">
        <v>0</v>
      </c>
      <c r="IF94">
        <v>0</v>
      </c>
      <c r="IG94">
        <v>1.042</v>
      </c>
      <c r="IH94">
        <v>1226</v>
      </c>
      <c r="II94">
        <v>0</v>
      </c>
      <c r="IJ94">
        <v>591.94000000000005</v>
      </c>
      <c r="IK94">
        <v>0</v>
      </c>
      <c r="IL94">
        <v>0</v>
      </c>
      <c r="IM94">
        <v>0</v>
      </c>
      <c r="IN94">
        <v>0</v>
      </c>
      <c r="IO94">
        <v>0</v>
      </c>
      <c r="IP94">
        <v>0</v>
      </c>
      <c r="IQ94">
        <v>591.94000000000005</v>
      </c>
      <c r="IR94">
        <v>364563</v>
      </c>
      <c r="IS94">
        <v>0</v>
      </c>
      <c r="IT94">
        <v>0</v>
      </c>
      <c r="IU94">
        <v>0</v>
      </c>
      <c r="IV94">
        <v>0</v>
      </c>
      <c r="IW94">
        <v>6159</v>
      </c>
      <c r="IX94">
        <v>0</v>
      </c>
      <c r="IY94">
        <v>0</v>
      </c>
      <c r="IZ94">
        <v>0</v>
      </c>
      <c r="JA94">
        <v>0</v>
      </c>
    </row>
    <row r="95" spans="1:261" hidden="1" x14ac:dyDescent="0.2">
      <c r="A95">
        <v>28349</v>
      </c>
      <c r="B95">
        <v>101815</v>
      </c>
      <c r="C95">
        <v>9</v>
      </c>
      <c r="D95">
        <v>2021</v>
      </c>
      <c r="E95">
        <v>6159</v>
      </c>
      <c r="F95">
        <v>0</v>
      </c>
      <c r="G95">
        <v>268.65199999999999</v>
      </c>
      <c r="H95">
        <v>268.19400000000002</v>
      </c>
      <c r="I95">
        <v>268.19400000000002</v>
      </c>
      <c r="J95">
        <v>268.65199999999999</v>
      </c>
      <c r="K95">
        <v>0</v>
      </c>
      <c r="L95">
        <v>6159</v>
      </c>
      <c r="M95">
        <v>0</v>
      </c>
      <c r="N95">
        <v>0</v>
      </c>
      <c r="P95">
        <v>268.65199999999999</v>
      </c>
      <c r="Q95">
        <v>0</v>
      </c>
      <c r="R95">
        <v>128069</v>
      </c>
      <c r="S95">
        <v>476.71000000000004</v>
      </c>
      <c r="U95">
        <v>0</v>
      </c>
      <c r="V95">
        <v>202.62</v>
      </c>
      <c r="W95">
        <v>124789</v>
      </c>
      <c r="X95">
        <v>124789</v>
      </c>
      <c r="Z95">
        <v>0</v>
      </c>
      <c r="AC95">
        <v>0</v>
      </c>
      <c r="AD95" t="s">
        <v>318</v>
      </c>
      <c r="AE95">
        <v>0</v>
      </c>
      <c r="AH95">
        <v>0</v>
      </c>
      <c r="AI95">
        <v>0</v>
      </c>
      <c r="AJ95">
        <v>6159</v>
      </c>
      <c r="AK95" t="s">
        <v>787</v>
      </c>
      <c r="AL95" t="s">
        <v>54</v>
      </c>
      <c r="AM95">
        <v>0</v>
      </c>
      <c r="AN95">
        <v>0</v>
      </c>
      <c r="AO95">
        <v>0</v>
      </c>
      <c r="AP95">
        <v>0</v>
      </c>
      <c r="AQ95">
        <v>0</v>
      </c>
      <c r="AT95">
        <v>0</v>
      </c>
      <c r="AU95">
        <v>0</v>
      </c>
      <c r="AV95">
        <v>0</v>
      </c>
      <c r="AW95">
        <v>2802072</v>
      </c>
      <c r="AX95">
        <v>2802539</v>
      </c>
      <c r="AY95">
        <v>0</v>
      </c>
      <c r="AZ95">
        <v>128069</v>
      </c>
      <c r="BA95">
        <v>15.167000000000002</v>
      </c>
      <c r="BE95">
        <v>38</v>
      </c>
      <c r="BF95">
        <v>2637506</v>
      </c>
      <c r="BG95">
        <v>0</v>
      </c>
      <c r="BJ95">
        <v>12</v>
      </c>
      <c r="BK95">
        <v>0</v>
      </c>
      <c r="BL95">
        <v>0</v>
      </c>
      <c r="BM95">
        <v>0</v>
      </c>
      <c r="BN95">
        <v>0</v>
      </c>
      <c r="BO95">
        <v>0</v>
      </c>
      <c r="BP95">
        <v>0</v>
      </c>
      <c r="BQ95">
        <v>729</v>
      </c>
      <c r="BS95">
        <v>0</v>
      </c>
      <c r="BT95">
        <v>0</v>
      </c>
      <c r="BU95">
        <v>0</v>
      </c>
      <c r="BV95">
        <v>0</v>
      </c>
      <c r="BW95">
        <v>0</v>
      </c>
      <c r="BY95">
        <v>0</v>
      </c>
      <c r="CA95">
        <v>0</v>
      </c>
      <c r="CB95">
        <v>0</v>
      </c>
      <c r="CC95">
        <v>0</v>
      </c>
      <c r="CD95">
        <v>0</v>
      </c>
      <c r="CE95">
        <v>0</v>
      </c>
      <c r="CF95">
        <v>0</v>
      </c>
      <c r="CG95">
        <v>0</v>
      </c>
      <c r="CH95">
        <v>0</v>
      </c>
      <c r="CI95">
        <v>0</v>
      </c>
      <c r="CJ95">
        <v>4</v>
      </c>
      <c r="CK95">
        <v>0</v>
      </c>
      <c r="CL95">
        <v>0</v>
      </c>
      <c r="CN95">
        <v>0</v>
      </c>
      <c r="CO95">
        <v>1</v>
      </c>
      <c r="CP95">
        <v>0</v>
      </c>
      <c r="CQ95">
        <v>0.16700000000000001</v>
      </c>
      <c r="CR95">
        <v>268.65199999999999</v>
      </c>
      <c r="CS95">
        <v>0</v>
      </c>
      <c r="CT95">
        <v>0</v>
      </c>
      <c r="CU95">
        <v>0</v>
      </c>
      <c r="CV95">
        <v>0</v>
      </c>
      <c r="CW95">
        <v>0</v>
      </c>
      <c r="CX95">
        <v>0</v>
      </c>
      <c r="CY95">
        <v>0</v>
      </c>
      <c r="CZ95">
        <v>0</v>
      </c>
      <c r="DB95">
        <v>1649533</v>
      </c>
      <c r="DC95">
        <v>0</v>
      </c>
      <c r="DD95">
        <v>0</v>
      </c>
      <c r="DE95">
        <v>390698</v>
      </c>
      <c r="DF95">
        <v>390698</v>
      </c>
      <c r="DG95">
        <v>63.438000000000002</v>
      </c>
      <c r="DH95">
        <v>0</v>
      </c>
      <c r="DI95">
        <v>0</v>
      </c>
      <c r="DK95">
        <v>3281</v>
      </c>
      <c r="DL95">
        <v>0</v>
      </c>
      <c r="DM95">
        <v>101322</v>
      </c>
      <c r="DN95">
        <v>429</v>
      </c>
      <c r="DO95">
        <v>0</v>
      </c>
      <c r="DP95">
        <v>0</v>
      </c>
      <c r="DQ95">
        <v>0</v>
      </c>
      <c r="DR95">
        <v>0</v>
      </c>
      <c r="DS95">
        <v>0</v>
      </c>
      <c r="DT95">
        <v>0</v>
      </c>
      <c r="DU95">
        <v>0</v>
      </c>
      <c r="DV95">
        <v>0</v>
      </c>
      <c r="DW95">
        <v>0</v>
      </c>
      <c r="DX95">
        <v>0</v>
      </c>
      <c r="DY95">
        <v>0</v>
      </c>
      <c r="DZ95">
        <v>0</v>
      </c>
      <c r="EA95">
        <v>0</v>
      </c>
      <c r="EB95">
        <v>0</v>
      </c>
      <c r="EC95">
        <v>12.062000000000001</v>
      </c>
      <c r="ED95">
        <v>85430</v>
      </c>
      <c r="EE95">
        <v>0</v>
      </c>
      <c r="EF95">
        <v>0</v>
      </c>
      <c r="EG95">
        <v>0</v>
      </c>
      <c r="EH95">
        <v>14104</v>
      </c>
      <c r="EI95">
        <v>0</v>
      </c>
      <c r="EJ95">
        <v>0</v>
      </c>
      <c r="EK95">
        <v>0</v>
      </c>
      <c r="EL95">
        <v>0</v>
      </c>
      <c r="EM95">
        <v>0</v>
      </c>
      <c r="EN95">
        <v>0.45800000000000002</v>
      </c>
      <c r="EO95">
        <v>0</v>
      </c>
      <c r="EP95">
        <v>0</v>
      </c>
      <c r="EQ95">
        <v>0.45800000000000002</v>
      </c>
      <c r="ER95">
        <v>0</v>
      </c>
      <c r="ES95">
        <v>2.29</v>
      </c>
      <c r="EV95">
        <v>0</v>
      </c>
      <c r="EW95">
        <v>0</v>
      </c>
      <c r="EX95">
        <v>0</v>
      </c>
      <c r="EZ95">
        <v>2509437</v>
      </c>
      <c r="FA95">
        <v>0</v>
      </c>
      <c r="FB95">
        <v>2637039</v>
      </c>
      <c r="FD95">
        <v>0</v>
      </c>
      <c r="FE95">
        <v>241061</v>
      </c>
      <c r="FF95">
        <v>52041</v>
      </c>
      <c r="FG95">
        <v>5.7111999999999996E-2</v>
      </c>
      <c r="FH95">
        <v>2.4659E-2</v>
      </c>
      <c r="FI95">
        <v>0</v>
      </c>
      <c r="FJ95">
        <v>0</v>
      </c>
      <c r="FK95">
        <v>428.25100000000003</v>
      </c>
      <c r="FL95">
        <v>2930141</v>
      </c>
      <c r="FM95">
        <v>0</v>
      </c>
      <c r="FN95">
        <v>0</v>
      </c>
      <c r="FO95">
        <v>0</v>
      </c>
      <c r="FP95">
        <v>0</v>
      </c>
      <c r="FQ95">
        <v>0</v>
      </c>
      <c r="FR95">
        <v>0</v>
      </c>
      <c r="FS95">
        <v>0</v>
      </c>
      <c r="FT95">
        <v>0</v>
      </c>
      <c r="FU95">
        <v>0</v>
      </c>
      <c r="FV95">
        <v>0</v>
      </c>
      <c r="FW95">
        <v>0</v>
      </c>
      <c r="FX95">
        <v>0</v>
      </c>
      <c r="FY95">
        <v>0</v>
      </c>
      <c r="FZ95">
        <v>0</v>
      </c>
      <c r="GA95">
        <v>0</v>
      </c>
      <c r="GB95">
        <v>0</v>
      </c>
      <c r="GC95">
        <v>0</v>
      </c>
      <c r="GD95">
        <v>0</v>
      </c>
      <c r="GF95">
        <v>0</v>
      </c>
      <c r="GG95">
        <v>0</v>
      </c>
      <c r="GH95">
        <v>0</v>
      </c>
      <c r="GI95">
        <v>0</v>
      </c>
      <c r="GK95">
        <v>4975</v>
      </c>
      <c r="GL95">
        <v>6218</v>
      </c>
      <c r="GM95">
        <v>0</v>
      </c>
      <c r="GN95">
        <v>0</v>
      </c>
      <c r="GR95">
        <v>0</v>
      </c>
      <c r="HB95">
        <v>0</v>
      </c>
      <c r="HC95">
        <v>0</v>
      </c>
      <c r="HD95">
        <v>0</v>
      </c>
      <c r="HE95">
        <v>0</v>
      </c>
      <c r="HF95">
        <v>283749</v>
      </c>
      <c r="HG95">
        <v>0</v>
      </c>
      <c r="HH95">
        <v>84375</v>
      </c>
      <c r="HI95">
        <v>0</v>
      </c>
      <c r="HJ95">
        <v>2611</v>
      </c>
      <c r="HK95">
        <v>0</v>
      </c>
      <c r="HL95">
        <v>0</v>
      </c>
      <c r="HM95">
        <v>0</v>
      </c>
      <c r="HN95">
        <v>0</v>
      </c>
      <c r="HO95">
        <v>0</v>
      </c>
      <c r="HP95">
        <v>0</v>
      </c>
      <c r="HQ95">
        <v>0</v>
      </c>
      <c r="HR95">
        <v>0</v>
      </c>
      <c r="HS95">
        <v>2508970</v>
      </c>
      <c r="HT95">
        <v>0</v>
      </c>
      <c r="HU95">
        <v>0</v>
      </c>
      <c r="HV95">
        <v>0</v>
      </c>
      <c r="HW95">
        <v>0</v>
      </c>
      <c r="HX95">
        <v>53</v>
      </c>
      <c r="HY95">
        <v>54</v>
      </c>
      <c r="HZ95">
        <v>57</v>
      </c>
      <c r="IA95">
        <v>47</v>
      </c>
      <c r="IB95">
        <v>44</v>
      </c>
      <c r="IC95">
        <v>255</v>
      </c>
      <c r="ID95">
        <v>0</v>
      </c>
      <c r="IE95">
        <v>0</v>
      </c>
      <c r="IF95">
        <v>0</v>
      </c>
      <c r="IG95">
        <v>0</v>
      </c>
      <c r="IH95">
        <v>137</v>
      </c>
      <c r="II95">
        <v>0</v>
      </c>
      <c r="IJ95">
        <v>202.62</v>
      </c>
      <c r="IK95">
        <v>0</v>
      </c>
      <c r="IL95">
        <v>0</v>
      </c>
      <c r="IM95">
        <v>0</v>
      </c>
      <c r="IN95">
        <v>0</v>
      </c>
      <c r="IO95">
        <v>0</v>
      </c>
      <c r="IP95">
        <v>0</v>
      </c>
      <c r="IQ95">
        <v>202.62</v>
      </c>
      <c r="IR95">
        <v>124789</v>
      </c>
      <c r="IS95">
        <v>0</v>
      </c>
      <c r="IT95">
        <v>0</v>
      </c>
      <c r="IU95">
        <v>0</v>
      </c>
      <c r="IV95">
        <v>0</v>
      </c>
      <c r="IW95">
        <v>6159</v>
      </c>
      <c r="IX95">
        <v>0</v>
      </c>
      <c r="IY95">
        <v>0</v>
      </c>
      <c r="IZ95">
        <v>0</v>
      </c>
      <c r="JA95">
        <v>0</v>
      </c>
    </row>
    <row r="96" spans="1:261" hidden="1" x14ac:dyDescent="0.2">
      <c r="A96">
        <v>28349</v>
      </c>
      <c r="B96">
        <v>101819</v>
      </c>
      <c r="C96">
        <v>9</v>
      </c>
      <c r="D96">
        <v>2021</v>
      </c>
      <c r="E96">
        <v>6159</v>
      </c>
      <c r="F96">
        <v>0</v>
      </c>
      <c r="G96">
        <v>464.18800000000005</v>
      </c>
      <c r="H96">
        <v>457.233</v>
      </c>
      <c r="I96">
        <v>457.233</v>
      </c>
      <c r="J96">
        <v>464.18800000000005</v>
      </c>
      <c r="K96">
        <v>0</v>
      </c>
      <c r="L96">
        <v>6159</v>
      </c>
      <c r="M96">
        <v>0</v>
      </c>
      <c r="N96">
        <v>0</v>
      </c>
      <c r="P96">
        <v>464.18800000000005</v>
      </c>
      <c r="Q96">
        <v>0</v>
      </c>
      <c r="R96">
        <v>221283</v>
      </c>
      <c r="S96">
        <v>476.71000000000004</v>
      </c>
      <c r="U96">
        <v>0</v>
      </c>
      <c r="V96">
        <v>347.56200000000001</v>
      </c>
      <c r="W96">
        <v>214056</v>
      </c>
      <c r="X96">
        <v>214056</v>
      </c>
      <c r="Z96">
        <v>0</v>
      </c>
      <c r="AC96">
        <v>0</v>
      </c>
      <c r="AD96" t="s">
        <v>318</v>
      </c>
      <c r="AE96">
        <v>0</v>
      </c>
      <c r="AH96">
        <v>0</v>
      </c>
      <c r="AI96">
        <v>0</v>
      </c>
      <c r="AJ96">
        <v>6159</v>
      </c>
      <c r="AK96" t="s">
        <v>787</v>
      </c>
      <c r="AL96" t="s">
        <v>349</v>
      </c>
      <c r="AM96">
        <v>0</v>
      </c>
      <c r="AN96">
        <v>0</v>
      </c>
      <c r="AO96">
        <v>0</v>
      </c>
      <c r="AP96">
        <v>0</v>
      </c>
      <c r="AQ96">
        <v>0</v>
      </c>
      <c r="AT96">
        <v>0</v>
      </c>
      <c r="AU96">
        <v>0</v>
      </c>
      <c r="AV96">
        <v>0</v>
      </c>
      <c r="AW96">
        <v>5061205</v>
      </c>
      <c r="AX96">
        <v>5061959</v>
      </c>
      <c r="AY96">
        <v>0</v>
      </c>
      <c r="AZ96">
        <v>221283</v>
      </c>
      <c r="BA96">
        <v>0</v>
      </c>
      <c r="BE96">
        <v>69</v>
      </c>
      <c r="BF96">
        <v>4754845</v>
      </c>
      <c r="BG96">
        <v>0</v>
      </c>
      <c r="BJ96">
        <v>12</v>
      </c>
      <c r="BK96">
        <v>0</v>
      </c>
      <c r="BL96">
        <v>0</v>
      </c>
      <c r="BM96">
        <v>0</v>
      </c>
      <c r="BN96">
        <v>0</v>
      </c>
      <c r="BO96">
        <v>0</v>
      </c>
      <c r="BP96">
        <v>0</v>
      </c>
      <c r="BQ96">
        <v>699</v>
      </c>
      <c r="BS96">
        <v>0</v>
      </c>
      <c r="BT96">
        <v>0</v>
      </c>
      <c r="BU96">
        <v>0</v>
      </c>
      <c r="BV96">
        <v>0</v>
      </c>
      <c r="BW96">
        <v>0</v>
      </c>
      <c r="BY96">
        <v>0</v>
      </c>
      <c r="CA96">
        <v>0</v>
      </c>
      <c r="CB96">
        <v>0</v>
      </c>
      <c r="CC96">
        <v>0</v>
      </c>
      <c r="CD96">
        <v>0</v>
      </c>
      <c r="CE96">
        <v>0</v>
      </c>
      <c r="CF96">
        <v>0</v>
      </c>
      <c r="CG96">
        <v>0</v>
      </c>
      <c r="CH96">
        <v>0</v>
      </c>
      <c r="CI96">
        <v>0</v>
      </c>
      <c r="CJ96">
        <v>4</v>
      </c>
      <c r="CK96">
        <v>0</v>
      </c>
      <c r="CL96">
        <v>0</v>
      </c>
      <c r="CN96">
        <v>0</v>
      </c>
      <c r="CO96">
        <v>1</v>
      </c>
      <c r="CP96">
        <v>0</v>
      </c>
      <c r="CQ96">
        <v>0</v>
      </c>
      <c r="CR96">
        <v>464.18800000000005</v>
      </c>
      <c r="CS96">
        <v>0</v>
      </c>
      <c r="CT96">
        <v>0</v>
      </c>
      <c r="CU96">
        <v>0</v>
      </c>
      <c r="CV96">
        <v>0</v>
      </c>
      <c r="CW96">
        <v>0</v>
      </c>
      <c r="CX96">
        <v>0</v>
      </c>
      <c r="CY96">
        <v>0</v>
      </c>
      <c r="CZ96">
        <v>0</v>
      </c>
      <c r="DB96">
        <v>2807024</v>
      </c>
      <c r="DC96">
        <v>0</v>
      </c>
      <c r="DD96">
        <v>0</v>
      </c>
      <c r="DE96">
        <v>833592</v>
      </c>
      <c r="DF96">
        <v>833592</v>
      </c>
      <c r="DG96">
        <v>135.35</v>
      </c>
      <c r="DH96">
        <v>0</v>
      </c>
      <c r="DI96">
        <v>0</v>
      </c>
      <c r="DK96">
        <v>2815</v>
      </c>
      <c r="DL96">
        <v>0</v>
      </c>
      <c r="DM96">
        <v>167257</v>
      </c>
      <c r="DN96">
        <v>686</v>
      </c>
      <c r="DO96">
        <v>0</v>
      </c>
      <c r="DP96">
        <v>0</v>
      </c>
      <c r="DQ96">
        <v>0</v>
      </c>
      <c r="DR96">
        <v>0</v>
      </c>
      <c r="DS96">
        <v>0</v>
      </c>
      <c r="DT96">
        <v>0</v>
      </c>
      <c r="DU96">
        <v>0</v>
      </c>
      <c r="DV96">
        <v>0</v>
      </c>
      <c r="DW96">
        <v>0</v>
      </c>
      <c r="DX96">
        <v>0</v>
      </c>
      <c r="DY96">
        <v>0</v>
      </c>
      <c r="DZ96">
        <v>0</v>
      </c>
      <c r="EA96">
        <v>0</v>
      </c>
      <c r="EB96">
        <v>0</v>
      </c>
      <c r="EC96">
        <v>2.633</v>
      </c>
      <c r="ED96">
        <v>18649</v>
      </c>
      <c r="EE96">
        <v>0</v>
      </c>
      <c r="EF96">
        <v>0</v>
      </c>
      <c r="EG96">
        <v>0</v>
      </c>
      <c r="EH96">
        <v>140316</v>
      </c>
      <c r="EI96">
        <v>0</v>
      </c>
      <c r="EJ96">
        <v>0</v>
      </c>
      <c r="EK96">
        <v>5.53</v>
      </c>
      <c r="EL96">
        <v>0</v>
      </c>
      <c r="EM96">
        <v>0.46600000000000003</v>
      </c>
      <c r="EN96">
        <v>0.95900000000000007</v>
      </c>
      <c r="EO96">
        <v>0</v>
      </c>
      <c r="EP96">
        <v>0</v>
      </c>
      <c r="EQ96">
        <v>6.9550000000000001</v>
      </c>
      <c r="ER96">
        <v>0</v>
      </c>
      <c r="ES96">
        <v>22.783000000000001</v>
      </c>
      <c r="EV96">
        <v>0</v>
      </c>
      <c r="EW96">
        <v>0</v>
      </c>
      <c r="EX96">
        <v>0</v>
      </c>
      <c r="EZ96">
        <v>4533562</v>
      </c>
      <c r="FA96">
        <v>0</v>
      </c>
      <c r="FB96">
        <v>4754091</v>
      </c>
      <c r="FD96">
        <v>0</v>
      </c>
      <c r="FE96">
        <v>434579</v>
      </c>
      <c r="FF96">
        <v>93818</v>
      </c>
      <c r="FG96">
        <v>5.7111999999999996E-2</v>
      </c>
      <c r="FH96">
        <v>2.4659E-2</v>
      </c>
      <c r="FI96">
        <v>0</v>
      </c>
      <c r="FJ96">
        <v>0</v>
      </c>
      <c r="FK96">
        <v>772.04200000000003</v>
      </c>
      <c r="FL96">
        <v>5282488</v>
      </c>
      <c r="FM96">
        <v>0</v>
      </c>
      <c r="FN96">
        <v>0</v>
      </c>
      <c r="FO96">
        <v>0</v>
      </c>
      <c r="FP96">
        <v>0</v>
      </c>
      <c r="FQ96">
        <v>0</v>
      </c>
      <c r="FR96">
        <v>0</v>
      </c>
      <c r="FS96">
        <v>0</v>
      </c>
      <c r="FT96">
        <v>0</v>
      </c>
      <c r="FU96">
        <v>0</v>
      </c>
      <c r="FV96">
        <v>0</v>
      </c>
      <c r="FW96">
        <v>0</v>
      </c>
      <c r="FX96">
        <v>0</v>
      </c>
      <c r="FY96">
        <v>0</v>
      </c>
      <c r="FZ96">
        <v>0</v>
      </c>
      <c r="GA96">
        <v>0</v>
      </c>
      <c r="GB96">
        <v>0</v>
      </c>
      <c r="GC96">
        <v>0</v>
      </c>
      <c r="GD96">
        <v>0</v>
      </c>
      <c r="GF96">
        <v>0</v>
      </c>
      <c r="GG96">
        <v>0</v>
      </c>
      <c r="GH96">
        <v>0</v>
      </c>
      <c r="GI96">
        <v>0</v>
      </c>
      <c r="GK96">
        <v>5126</v>
      </c>
      <c r="GL96">
        <v>15602</v>
      </c>
      <c r="GM96">
        <v>0</v>
      </c>
      <c r="GN96">
        <v>0</v>
      </c>
      <c r="GR96">
        <v>0</v>
      </c>
      <c r="HB96">
        <v>0</v>
      </c>
      <c r="HC96">
        <v>0</v>
      </c>
      <c r="HD96">
        <v>0</v>
      </c>
      <c r="HE96">
        <v>0</v>
      </c>
      <c r="HF96">
        <v>483753</v>
      </c>
      <c r="HG96">
        <v>1925</v>
      </c>
      <c r="HH96">
        <v>242040</v>
      </c>
      <c r="HI96">
        <v>0</v>
      </c>
      <c r="HJ96">
        <v>4512</v>
      </c>
      <c r="HK96">
        <v>0</v>
      </c>
      <c r="HL96">
        <v>0</v>
      </c>
      <c r="HM96">
        <v>0</v>
      </c>
      <c r="HN96">
        <v>0</v>
      </c>
      <c r="HO96">
        <v>0</v>
      </c>
      <c r="HP96">
        <v>0</v>
      </c>
      <c r="HQ96">
        <v>0</v>
      </c>
      <c r="HR96">
        <v>0</v>
      </c>
      <c r="HS96">
        <v>4532808</v>
      </c>
      <c r="HT96">
        <v>0</v>
      </c>
      <c r="HU96">
        <v>0</v>
      </c>
      <c r="HV96">
        <v>0</v>
      </c>
      <c r="HW96">
        <v>0</v>
      </c>
      <c r="HX96">
        <v>8</v>
      </c>
      <c r="HY96">
        <v>20</v>
      </c>
      <c r="HZ96">
        <v>31</v>
      </c>
      <c r="IA96">
        <v>40</v>
      </c>
      <c r="IB96">
        <v>402</v>
      </c>
      <c r="IC96">
        <v>501</v>
      </c>
      <c r="ID96">
        <v>0</v>
      </c>
      <c r="IE96">
        <v>0</v>
      </c>
      <c r="IF96">
        <v>0</v>
      </c>
      <c r="IG96">
        <v>3.125</v>
      </c>
      <c r="IH96">
        <v>393</v>
      </c>
      <c r="II96">
        <v>0</v>
      </c>
      <c r="IJ96">
        <v>347.56200000000001</v>
      </c>
      <c r="IK96">
        <v>0</v>
      </c>
      <c r="IL96">
        <v>0</v>
      </c>
      <c r="IM96">
        <v>0</v>
      </c>
      <c r="IN96">
        <v>0</v>
      </c>
      <c r="IO96">
        <v>0</v>
      </c>
      <c r="IP96">
        <v>0</v>
      </c>
      <c r="IQ96">
        <v>347.56200000000001</v>
      </c>
      <c r="IR96">
        <v>214056</v>
      </c>
      <c r="IS96">
        <v>0</v>
      </c>
      <c r="IT96">
        <v>0</v>
      </c>
      <c r="IU96">
        <v>0</v>
      </c>
      <c r="IV96">
        <v>0</v>
      </c>
      <c r="IW96">
        <v>6159</v>
      </c>
      <c r="IX96">
        <v>0</v>
      </c>
      <c r="IY96">
        <v>0</v>
      </c>
      <c r="IZ96">
        <v>0</v>
      </c>
      <c r="JA96">
        <v>0</v>
      </c>
    </row>
    <row r="97" spans="1:261" hidden="1" x14ac:dyDescent="0.2">
      <c r="A97">
        <v>28349</v>
      </c>
      <c r="B97">
        <v>101821</v>
      </c>
      <c r="C97">
        <v>9</v>
      </c>
      <c r="D97">
        <v>2021</v>
      </c>
      <c r="E97">
        <v>6159</v>
      </c>
      <c r="F97">
        <v>0</v>
      </c>
      <c r="G97">
        <v>162.012</v>
      </c>
      <c r="H97">
        <v>138.50900000000001</v>
      </c>
      <c r="I97">
        <v>138.50900000000001</v>
      </c>
      <c r="J97">
        <v>162.012</v>
      </c>
      <c r="K97">
        <v>0</v>
      </c>
      <c r="L97">
        <v>6159</v>
      </c>
      <c r="M97">
        <v>0</v>
      </c>
      <c r="N97">
        <v>0</v>
      </c>
      <c r="P97">
        <v>162.012</v>
      </c>
      <c r="Q97">
        <v>0</v>
      </c>
      <c r="R97">
        <v>77233</v>
      </c>
      <c r="S97">
        <v>476.71000000000004</v>
      </c>
      <c r="U97">
        <v>0</v>
      </c>
      <c r="V97">
        <v>0</v>
      </c>
      <c r="W97">
        <v>0</v>
      </c>
      <c r="X97">
        <v>0</v>
      </c>
      <c r="Z97">
        <v>0</v>
      </c>
      <c r="AC97">
        <v>0</v>
      </c>
      <c r="AD97" t="s">
        <v>318</v>
      </c>
      <c r="AE97">
        <v>0</v>
      </c>
      <c r="AH97">
        <v>0</v>
      </c>
      <c r="AI97">
        <v>0</v>
      </c>
      <c r="AJ97">
        <v>6159</v>
      </c>
      <c r="AK97" t="s">
        <v>787</v>
      </c>
      <c r="AL97" t="s">
        <v>10</v>
      </c>
      <c r="AM97">
        <v>0</v>
      </c>
      <c r="AN97">
        <v>0</v>
      </c>
      <c r="AO97">
        <v>0</v>
      </c>
      <c r="AP97">
        <v>0</v>
      </c>
      <c r="AQ97">
        <v>0</v>
      </c>
      <c r="AT97">
        <v>0</v>
      </c>
      <c r="AU97">
        <v>0</v>
      </c>
      <c r="AV97">
        <v>0</v>
      </c>
      <c r="AW97">
        <v>1800071</v>
      </c>
      <c r="AX97">
        <v>1706636</v>
      </c>
      <c r="AY97">
        <v>0</v>
      </c>
      <c r="AZ97">
        <v>77233</v>
      </c>
      <c r="BA97">
        <v>0</v>
      </c>
      <c r="BE97">
        <v>23</v>
      </c>
      <c r="BF97">
        <v>1555027</v>
      </c>
      <c r="BG97">
        <v>0</v>
      </c>
      <c r="BJ97">
        <v>12</v>
      </c>
      <c r="BK97">
        <v>0</v>
      </c>
      <c r="BL97">
        <v>0</v>
      </c>
      <c r="BM97">
        <v>0</v>
      </c>
      <c r="BN97">
        <v>0</v>
      </c>
      <c r="BO97">
        <v>0</v>
      </c>
      <c r="BP97">
        <v>0</v>
      </c>
      <c r="BQ97">
        <v>749</v>
      </c>
      <c r="BS97">
        <v>0</v>
      </c>
      <c r="BT97">
        <v>0</v>
      </c>
      <c r="BU97">
        <v>0</v>
      </c>
      <c r="BV97">
        <v>0</v>
      </c>
      <c r="BW97">
        <v>0</v>
      </c>
      <c r="BY97">
        <v>0</v>
      </c>
      <c r="CA97">
        <v>0</v>
      </c>
      <c r="CB97">
        <v>0</v>
      </c>
      <c r="CC97">
        <v>0</v>
      </c>
      <c r="CD97">
        <v>0</v>
      </c>
      <c r="CE97">
        <v>0</v>
      </c>
      <c r="CF97">
        <v>0</v>
      </c>
      <c r="CG97">
        <v>0</v>
      </c>
      <c r="CH97">
        <v>94233</v>
      </c>
      <c r="CI97">
        <v>0</v>
      </c>
      <c r="CJ97">
        <v>4</v>
      </c>
      <c r="CK97">
        <v>0</v>
      </c>
      <c r="CL97">
        <v>0</v>
      </c>
      <c r="CN97">
        <v>0</v>
      </c>
      <c r="CO97">
        <v>1</v>
      </c>
      <c r="CP97">
        <v>0.24500000000000002</v>
      </c>
      <c r="CQ97">
        <v>0</v>
      </c>
      <c r="CR97">
        <v>162.012</v>
      </c>
      <c r="CS97">
        <v>0</v>
      </c>
      <c r="CT97">
        <v>0</v>
      </c>
      <c r="CU97">
        <v>0</v>
      </c>
      <c r="CV97">
        <v>0</v>
      </c>
      <c r="CW97">
        <v>0</v>
      </c>
      <c r="CX97">
        <v>0</v>
      </c>
      <c r="CY97">
        <v>0</v>
      </c>
      <c r="CZ97">
        <v>0</v>
      </c>
      <c r="DB97">
        <v>844011</v>
      </c>
      <c r="DC97">
        <v>0</v>
      </c>
      <c r="DD97">
        <v>0</v>
      </c>
      <c r="DE97">
        <v>235343</v>
      </c>
      <c r="DF97">
        <v>238979</v>
      </c>
      <c r="DG97">
        <v>38.213000000000001</v>
      </c>
      <c r="DH97">
        <v>0</v>
      </c>
      <c r="DI97">
        <v>3636</v>
      </c>
      <c r="DK97">
        <v>3601</v>
      </c>
      <c r="DL97">
        <v>0</v>
      </c>
      <c r="DM97">
        <v>187911</v>
      </c>
      <c r="DN97">
        <v>775</v>
      </c>
      <c r="DO97">
        <v>0</v>
      </c>
      <c r="DP97">
        <v>0</v>
      </c>
      <c r="DQ97">
        <v>0</v>
      </c>
      <c r="DR97">
        <v>0</v>
      </c>
      <c r="DS97">
        <v>0</v>
      </c>
      <c r="DT97">
        <v>0</v>
      </c>
      <c r="DU97">
        <v>0</v>
      </c>
      <c r="DV97">
        <v>0</v>
      </c>
      <c r="DW97">
        <v>0</v>
      </c>
      <c r="DX97">
        <v>0</v>
      </c>
      <c r="DY97">
        <v>0</v>
      </c>
      <c r="DZ97">
        <v>0</v>
      </c>
      <c r="EA97">
        <v>0</v>
      </c>
      <c r="EB97">
        <v>0</v>
      </c>
      <c r="EC97">
        <v>6.37</v>
      </c>
      <c r="ED97">
        <v>45116</v>
      </c>
      <c r="EE97">
        <v>0</v>
      </c>
      <c r="EF97">
        <v>0</v>
      </c>
      <c r="EG97">
        <v>0</v>
      </c>
      <c r="EH97">
        <v>134533</v>
      </c>
      <c r="EI97">
        <v>0</v>
      </c>
      <c r="EJ97">
        <v>0</v>
      </c>
      <c r="EK97">
        <v>7.173</v>
      </c>
      <c r="EL97">
        <v>0</v>
      </c>
      <c r="EM97">
        <v>0</v>
      </c>
      <c r="EN97">
        <v>6.5000000000000002E-2</v>
      </c>
      <c r="EO97">
        <v>0</v>
      </c>
      <c r="EP97">
        <v>0</v>
      </c>
      <c r="EQ97">
        <v>7.2380000000000004</v>
      </c>
      <c r="ER97">
        <v>0</v>
      </c>
      <c r="ES97">
        <v>21.844000000000001</v>
      </c>
      <c r="EV97">
        <v>0</v>
      </c>
      <c r="EW97">
        <v>0</v>
      </c>
      <c r="EX97">
        <v>0</v>
      </c>
      <c r="EZ97">
        <v>1533829</v>
      </c>
      <c r="FA97">
        <v>0</v>
      </c>
      <c r="FB97">
        <v>1610264</v>
      </c>
      <c r="FD97">
        <v>0</v>
      </c>
      <c r="FE97">
        <v>142125</v>
      </c>
      <c r="FF97">
        <v>30682</v>
      </c>
      <c r="FG97">
        <v>5.7111999999999996E-2</v>
      </c>
      <c r="FH97">
        <v>2.4659E-2</v>
      </c>
      <c r="FI97">
        <v>0</v>
      </c>
      <c r="FJ97">
        <v>0</v>
      </c>
      <c r="FK97">
        <v>252.489</v>
      </c>
      <c r="FL97">
        <v>1877304</v>
      </c>
      <c r="FM97">
        <v>0</v>
      </c>
      <c r="FN97">
        <v>0</v>
      </c>
      <c r="FO97">
        <v>0</v>
      </c>
      <c r="FP97">
        <v>0</v>
      </c>
      <c r="FQ97">
        <v>0</v>
      </c>
      <c r="FR97">
        <v>0</v>
      </c>
      <c r="FS97">
        <v>0</v>
      </c>
      <c r="FT97">
        <v>0</v>
      </c>
      <c r="FU97">
        <v>0</v>
      </c>
      <c r="FV97">
        <v>0</v>
      </c>
      <c r="FW97">
        <v>0</v>
      </c>
      <c r="FX97">
        <v>0</v>
      </c>
      <c r="FY97">
        <v>0</v>
      </c>
      <c r="FZ97">
        <v>0</v>
      </c>
      <c r="GA97">
        <v>0</v>
      </c>
      <c r="GB97">
        <v>135233</v>
      </c>
      <c r="GC97">
        <v>135233</v>
      </c>
      <c r="GD97">
        <v>16.265000000000001</v>
      </c>
      <c r="GF97">
        <v>0</v>
      </c>
      <c r="GG97">
        <v>0</v>
      </c>
      <c r="GH97">
        <v>0</v>
      </c>
      <c r="GI97">
        <v>0</v>
      </c>
      <c r="GK97">
        <v>5208</v>
      </c>
      <c r="GL97">
        <v>7250</v>
      </c>
      <c r="GM97">
        <v>0</v>
      </c>
      <c r="GN97">
        <v>0</v>
      </c>
      <c r="GR97">
        <v>0</v>
      </c>
      <c r="HB97">
        <v>0</v>
      </c>
      <c r="HC97">
        <v>0</v>
      </c>
      <c r="HD97">
        <v>0</v>
      </c>
      <c r="HE97">
        <v>0</v>
      </c>
      <c r="HF97">
        <v>146543</v>
      </c>
      <c r="HG97">
        <v>0</v>
      </c>
      <c r="HH97">
        <v>0</v>
      </c>
      <c r="HI97">
        <v>0</v>
      </c>
      <c r="HJ97">
        <v>1575</v>
      </c>
      <c r="HK97">
        <v>1838</v>
      </c>
      <c r="HL97">
        <v>936</v>
      </c>
      <c r="HM97">
        <v>0</v>
      </c>
      <c r="HN97">
        <v>0</v>
      </c>
      <c r="HO97">
        <v>0</v>
      </c>
      <c r="HP97">
        <v>53261</v>
      </c>
      <c r="HQ97">
        <v>0</v>
      </c>
      <c r="HR97">
        <v>0</v>
      </c>
      <c r="HS97">
        <v>1533031</v>
      </c>
      <c r="HT97">
        <v>0</v>
      </c>
      <c r="HU97">
        <v>94233</v>
      </c>
      <c r="HV97">
        <v>0</v>
      </c>
      <c r="HW97">
        <v>0</v>
      </c>
      <c r="HX97">
        <v>21</v>
      </c>
      <c r="HY97">
        <v>23</v>
      </c>
      <c r="HZ97">
        <v>13</v>
      </c>
      <c r="IA97">
        <v>20</v>
      </c>
      <c r="IB97">
        <v>71</v>
      </c>
      <c r="IC97">
        <v>148</v>
      </c>
      <c r="ID97">
        <v>0</v>
      </c>
      <c r="IE97">
        <v>0</v>
      </c>
      <c r="IF97">
        <v>0</v>
      </c>
      <c r="IG97">
        <v>0</v>
      </c>
      <c r="IH97">
        <v>0</v>
      </c>
      <c r="II97">
        <v>193.67500000000001</v>
      </c>
      <c r="IJ97">
        <v>0</v>
      </c>
      <c r="IK97">
        <v>0</v>
      </c>
      <c r="IL97">
        <v>0</v>
      </c>
      <c r="IM97">
        <v>0</v>
      </c>
      <c r="IN97">
        <v>0</v>
      </c>
      <c r="IO97">
        <v>0</v>
      </c>
      <c r="IP97">
        <v>193.67500000000001</v>
      </c>
      <c r="IQ97">
        <v>0</v>
      </c>
      <c r="IR97">
        <v>0</v>
      </c>
      <c r="IS97">
        <v>0</v>
      </c>
      <c r="IT97">
        <v>0</v>
      </c>
      <c r="IU97">
        <v>0</v>
      </c>
      <c r="IV97">
        <v>0</v>
      </c>
      <c r="IW97">
        <v>6159</v>
      </c>
      <c r="IX97">
        <v>0</v>
      </c>
      <c r="IY97">
        <v>0</v>
      </c>
      <c r="IZ97">
        <v>53261</v>
      </c>
      <c r="JA97">
        <v>0</v>
      </c>
    </row>
    <row r="98" spans="1:261" hidden="1" x14ac:dyDescent="0.2">
      <c r="A98">
        <v>28349</v>
      </c>
      <c r="B98">
        <v>101828</v>
      </c>
      <c r="C98">
        <v>9</v>
      </c>
      <c r="D98">
        <v>2021</v>
      </c>
      <c r="E98">
        <v>6159</v>
      </c>
      <c r="F98">
        <v>0</v>
      </c>
      <c r="G98">
        <v>2051.4970000000003</v>
      </c>
      <c r="H98">
        <v>2017.9350000000002</v>
      </c>
      <c r="I98">
        <v>2017.9350000000002</v>
      </c>
      <c r="J98">
        <v>2051.4970000000003</v>
      </c>
      <c r="K98">
        <v>0</v>
      </c>
      <c r="L98">
        <v>6159</v>
      </c>
      <c r="M98">
        <v>0</v>
      </c>
      <c r="N98">
        <v>0</v>
      </c>
      <c r="P98">
        <v>2051.4970000000003</v>
      </c>
      <c r="Q98">
        <v>0</v>
      </c>
      <c r="R98">
        <v>977969</v>
      </c>
      <c r="S98">
        <v>476.71000000000004</v>
      </c>
      <c r="U98">
        <v>0</v>
      </c>
      <c r="V98">
        <v>1009.3370000000001</v>
      </c>
      <c r="W98">
        <v>621629</v>
      </c>
      <c r="X98">
        <v>621629</v>
      </c>
      <c r="Z98">
        <v>0</v>
      </c>
      <c r="AC98">
        <v>0</v>
      </c>
      <c r="AD98" t="s">
        <v>318</v>
      </c>
      <c r="AE98">
        <v>0</v>
      </c>
      <c r="AH98">
        <v>0</v>
      </c>
      <c r="AI98">
        <v>0</v>
      </c>
      <c r="AJ98">
        <v>6159</v>
      </c>
      <c r="AK98" t="s">
        <v>787</v>
      </c>
      <c r="AL98" t="s">
        <v>350</v>
      </c>
      <c r="AM98">
        <v>0</v>
      </c>
      <c r="AN98">
        <v>0</v>
      </c>
      <c r="AO98">
        <v>0</v>
      </c>
      <c r="AP98">
        <v>0</v>
      </c>
      <c r="AQ98">
        <v>0</v>
      </c>
      <c r="AT98">
        <v>0</v>
      </c>
      <c r="AU98">
        <v>0</v>
      </c>
      <c r="AV98">
        <v>0</v>
      </c>
      <c r="AW98">
        <v>21552826</v>
      </c>
      <c r="AX98">
        <v>21555295</v>
      </c>
      <c r="AY98">
        <v>0</v>
      </c>
      <c r="AZ98">
        <v>977969</v>
      </c>
      <c r="BA98">
        <v>0</v>
      </c>
      <c r="BE98">
        <v>293</v>
      </c>
      <c r="BF98">
        <v>20274316</v>
      </c>
      <c r="BG98">
        <v>0</v>
      </c>
      <c r="BJ98">
        <v>12</v>
      </c>
      <c r="BK98">
        <v>0</v>
      </c>
      <c r="BL98">
        <v>0</v>
      </c>
      <c r="BM98">
        <v>0</v>
      </c>
      <c r="BN98">
        <v>0</v>
      </c>
      <c r="BO98">
        <v>0</v>
      </c>
      <c r="BP98">
        <v>0</v>
      </c>
      <c r="BQ98">
        <v>459</v>
      </c>
      <c r="BS98">
        <v>0</v>
      </c>
      <c r="BT98">
        <v>0</v>
      </c>
      <c r="BU98">
        <v>0</v>
      </c>
      <c r="BV98">
        <v>0</v>
      </c>
      <c r="BW98">
        <v>0</v>
      </c>
      <c r="BY98">
        <v>0</v>
      </c>
      <c r="CA98">
        <v>0</v>
      </c>
      <c r="CB98">
        <v>0</v>
      </c>
      <c r="CC98">
        <v>0</v>
      </c>
      <c r="CD98">
        <v>0</v>
      </c>
      <c r="CE98">
        <v>0</v>
      </c>
      <c r="CF98">
        <v>0</v>
      </c>
      <c r="CG98">
        <v>0</v>
      </c>
      <c r="CH98">
        <v>0</v>
      </c>
      <c r="CI98">
        <v>0</v>
      </c>
      <c r="CJ98">
        <v>4</v>
      </c>
      <c r="CK98">
        <v>0</v>
      </c>
      <c r="CL98">
        <v>0</v>
      </c>
      <c r="CN98">
        <v>0</v>
      </c>
      <c r="CO98">
        <v>1</v>
      </c>
      <c r="CP98">
        <v>0</v>
      </c>
      <c r="CQ98">
        <v>0</v>
      </c>
      <c r="CR98">
        <v>2051.4970000000003</v>
      </c>
      <c r="CS98">
        <v>0</v>
      </c>
      <c r="CT98">
        <v>0</v>
      </c>
      <c r="CU98">
        <v>0</v>
      </c>
      <c r="CV98">
        <v>0</v>
      </c>
      <c r="CW98">
        <v>0</v>
      </c>
      <c r="CX98">
        <v>0</v>
      </c>
      <c r="CY98">
        <v>0</v>
      </c>
      <c r="CZ98">
        <v>0</v>
      </c>
      <c r="DB98">
        <v>12398100</v>
      </c>
      <c r="DC98">
        <v>0</v>
      </c>
      <c r="DD98">
        <v>0</v>
      </c>
      <c r="DE98">
        <v>3650930</v>
      </c>
      <c r="DF98">
        <v>3650930</v>
      </c>
      <c r="DG98">
        <v>592.80000000000007</v>
      </c>
      <c r="DH98">
        <v>0</v>
      </c>
      <c r="DI98">
        <v>0</v>
      </c>
      <c r="DK98">
        <v>0</v>
      </c>
      <c r="DL98">
        <v>0</v>
      </c>
      <c r="DM98">
        <v>532317</v>
      </c>
      <c r="DN98">
        <v>2176</v>
      </c>
      <c r="DO98">
        <v>0</v>
      </c>
      <c r="DP98">
        <v>0</v>
      </c>
      <c r="DQ98">
        <v>0</v>
      </c>
      <c r="DR98">
        <v>0</v>
      </c>
      <c r="DS98">
        <v>0</v>
      </c>
      <c r="DT98">
        <v>0</v>
      </c>
      <c r="DU98">
        <v>0</v>
      </c>
      <c r="DV98">
        <v>0</v>
      </c>
      <c r="DW98">
        <v>0</v>
      </c>
      <c r="DX98">
        <v>0</v>
      </c>
      <c r="DY98">
        <v>0</v>
      </c>
      <c r="DZ98">
        <v>0</v>
      </c>
      <c r="EA98">
        <v>0</v>
      </c>
      <c r="EB98">
        <v>0</v>
      </c>
      <c r="EC98">
        <v>3.9570000000000003</v>
      </c>
      <c r="ED98">
        <v>28026</v>
      </c>
      <c r="EE98">
        <v>0</v>
      </c>
      <c r="EF98">
        <v>0</v>
      </c>
      <c r="EG98">
        <v>0</v>
      </c>
      <c r="EH98">
        <v>476530</v>
      </c>
      <c r="EI98">
        <v>0</v>
      </c>
      <c r="EJ98">
        <v>0</v>
      </c>
      <c r="EK98">
        <v>21.488</v>
      </c>
      <c r="EL98">
        <v>0</v>
      </c>
      <c r="EM98">
        <v>2.04</v>
      </c>
      <c r="EN98">
        <v>1.3580000000000001</v>
      </c>
      <c r="EO98">
        <v>0</v>
      </c>
      <c r="EP98">
        <v>0</v>
      </c>
      <c r="EQ98">
        <v>24.886000000000003</v>
      </c>
      <c r="ER98">
        <v>0</v>
      </c>
      <c r="ES98">
        <v>77.374000000000009</v>
      </c>
      <c r="EV98">
        <v>0</v>
      </c>
      <c r="EW98">
        <v>0</v>
      </c>
      <c r="EX98">
        <v>0</v>
      </c>
      <c r="EZ98">
        <v>19302246</v>
      </c>
      <c r="FA98">
        <v>0</v>
      </c>
      <c r="FB98">
        <v>20277746</v>
      </c>
      <c r="FD98">
        <v>0</v>
      </c>
      <c r="FE98">
        <v>1853015</v>
      </c>
      <c r="FF98">
        <v>400034</v>
      </c>
      <c r="FG98">
        <v>5.7111999999999996E-2</v>
      </c>
      <c r="FH98">
        <v>2.4659E-2</v>
      </c>
      <c r="FI98">
        <v>0</v>
      </c>
      <c r="FJ98">
        <v>0</v>
      </c>
      <c r="FK98">
        <v>3291.9320000000002</v>
      </c>
      <c r="FL98">
        <v>22530795</v>
      </c>
      <c r="FM98">
        <v>0</v>
      </c>
      <c r="FN98">
        <v>0</v>
      </c>
      <c r="FO98">
        <v>0</v>
      </c>
      <c r="FP98">
        <v>0</v>
      </c>
      <c r="FQ98">
        <v>0</v>
      </c>
      <c r="FR98">
        <v>0</v>
      </c>
      <c r="FS98">
        <v>0</v>
      </c>
      <c r="FT98">
        <v>0</v>
      </c>
      <c r="FU98">
        <v>0</v>
      </c>
      <c r="FV98">
        <v>0</v>
      </c>
      <c r="FW98">
        <v>0</v>
      </c>
      <c r="FX98">
        <v>0</v>
      </c>
      <c r="FY98">
        <v>0</v>
      </c>
      <c r="FZ98">
        <v>0</v>
      </c>
      <c r="GA98">
        <v>0</v>
      </c>
      <c r="GB98">
        <v>72135</v>
      </c>
      <c r="GC98">
        <v>72135</v>
      </c>
      <c r="GD98">
        <v>8.6760000000000002</v>
      </c>
      <c r="GF98">
        <v>0</v>
      </c>
      <c r="GG98">
        <v>0</v>
      </c>
      <c r="GH98">
        <v>0</v>
      </c>
      <c r="GI98">
        <v>0</v>
      </c>
      <c r="GK98">
        <v>5143</v>
      </c>
      <c r="GL98">
        <v>24455</v>
      </c>
      <c r="GM98">
        <v>0</v>
      </c>
      <c r="GN98">
        <v>0</v>
      </c>
      <c r="GR98">
        <v>0</v>
      </c>
      <c r="HB98">
        <v>0</v>
      </c>
      <c r="HC98">
        <v>0</v>
      </c>
      <c r="HD98">
        <v>0</v>
      </c>
      <c r="HE98">
        <v>0</v>
      </c>
      <c r="HF98">
        <v>2134975</v>
      </c>
      <c r="HG98">
        <v>0</v>
      </c>
      <c r="HH98">
        <v>811113</v>
      </c>
      <c r="HI98">
        <v>0</v>
      </c>
      <c r="HJ98">
        <v>19941</v>
      </c>
      <c r="HK98">
        <v>4725</v>
      </c>
      <c r="HL98">
        <v>1174</v>
      </c>
      <c r="HM98">
        <v>31000</v>
      </c>
      <c r="HN98">
        <v>0</v>
      </c>
      <c r="HO98">
        <v>0</v>
      </c>
      <c r="HP98">
        <v>0</v>
      </c>
      <c r="HQ98">
        <v>0</v>
      </c>
      <c r="HR98">
        <v>0</v>
      </c>
      <c r="HS98">
        <v>19299777</v>
      </c>
      <c r="HT98">
        <v>0</v>
      </c>
      <c r="HU98">
        <v>0</v>
      </c>
      <c r="HV98">
        <v>0</v>
      </c>
      <c r="HW98">
        <v>0</v>
      </c>
      <c r="HX98">
        <v>81</v>
      </c>
      <c r="HY98">
        <v>156</v>
      </c>
      <c r="HZ98">
        <v>480</v>
      </c>
      <c r="IA98">
        <v>654</v>
      </c>
      <c r="IB98">
        <v>894</v>
      </c>
      <c r="IC98">
        <v>2265</v>
      </c>
      <c r="ID98">
        <v>0</v>
      </c>
      <c r="IE98">
        <v>0</v>
      </c>
      <c r="IF98">
        <v>0</v>
      </c>
      <c r="IG98">
        <v>0</v>
      </c>
      <c r="IH98">
        <v>1317</v>
      </c>
      <c r="II98">
        <v>0</v>
      </c>
      <c r="IJ98">
        <v>1009.3370000000001</v>
      </c>
      <c r="IK98">
        <v>0</v>
      </c>
      <c r="IL98">
        <v>0</v>
      </c>
      <c r="IM98">
        <v>0</v>
      </c>
      <c r="IN98">
        <v>0</v>
      </c>
      <c r="IO98">
        <v>0</v>
      </c>
      <c r="IP98">
        <v>0</v>
      </c>
      <c r="IQ98">
        <v>1009.3370000000001</v>
      </c>
      <c r="IR98">
        <v>621629</v>
      </c>
      <c r="IS98">
        <v>0</v>
      </c>
      <c r="IT98">
        <v>0</v>
      </c>
      <c r="IU98">
        <v>0</v>
      </c>
      <c r="IV98">
        <v>0</v>
      </c>
      <c r="IW98">
        <v>6159</v>
      </c>
      <c r="IX98">
        <v>0</v>
      </c>
      <c r="IY98">
        <v>0</v>
      </c>
      <c r="IZ98">
        <v>0</v>
      </c>
      <c r="JA98">
        <v>0</v>
      </c>
    </row>
    <row r="99" spans="1:261" hidden="1" x14ac:dyDescent="0.2">
      <c r="A99">
        <v>28349</v>
      </c>
      <c r="B99">
        <v>101837</v>
      </c>
      <c r="C99">
        <v>9</v>
      </c>
      <c r="D99">
        <v>2021</v>
      </c>
      <c r="E99">
        <v>6159</v>
      </c>
      <c r="F99">
        <v>0</v>
      </c>
      <c r="G99">
        <v>304.57499999999999</v>
      </c>
      <c r="H99">
        <v>238.63600000000002</v>
      </c>
      <c r="I99">
        <v>238.63600000000002</v>
      </c>
      <c r="J99">
        <v>304.57499999999999</v>
      </c>
      <c r="K99">
        <v>0</v>
      </c>
      <c r="L99">
        <v>6159</v>
      </c>
      <c r="M99">
        <v>0</v>
      </c>
      <c r="N99">
        <v>0</v>
      </c>
      <c r="P99">
        <v>304.57499999999999</v>
      </c>
      <c r="Q99">
        <v>0</v>
      </c>
      <c r="R99">
        <v>145194</v>
      </c>
      <c r="S99">
        <v>476.71000000000004</v>
      </c>
      <c r="U99">
        <v>0</v>
      </c>
      <c r="V99">
        <v>12.242000000000001</v>
      </c>
      <c r="W99">
        <v>7540</v>
      </c>
      <c r="X99">
        <v>7540</v>
      </c>
      <c r="Z99">
        <v>0</v>
      </c>
      <c r="AC99">
        <v>0</v>
      </c>
      <c r="AD99" t="s">
        <v>318</v>
      </c>
      <c r="AE99">
        <v>0</v>
      </c>
      <c r="AH99">
        <v>0</v>
      </c>
      <c r="AI99">
        <v>0</v>
      </c>
      <c r="AJ99">
        <v>6159</v>
      </c>
      <c r="AK99" t="s">
        <v>787</v>
      </c>
      <c r="AL99" t="s">
        <v>13</v>
      </c>
      <c r="AM99">
        <v>0</v>
      </c>
      <c r="AN99">
        <v>0</v>
      </c>
      <c r="AO99">
        <v>0</v>
      </c>
      <c r="AP99">
        <v>0</v>
      </c>
      <c r="AQ99">
        <v>0</v>
      </c>
      <c r="AT99">
        <v>0</v>
      </c>
      <c r="AU99">
        <v>0</v>
      </c>
      <c r="AV99">
        <v>0</v>
      </c>
      <c r="AW99">
        <v>3030869</v>
      </c>
      <c r="AX99">
        <v>2873976</v>
      </c>
      <c r="AY99">
        <v>0</v>
      </c>
      <c r="AZ99">
        <v>145194</v>
      </c>
      <c r="BA99">
        <v>3.0830000000000002</v>
      </c>
      <c r="BE99">
        <v>39</v>
      </c>
      <c r="BF99">
        <v>2690339</v>
      </c>
      <c r="BG99">
        <v>0</v>
      </c>
      <c r="BJ99">
        <v>12</v>
      </c>
      <c r="BK99">
        <v>0</v>
      </c>
      <c r="BL99">
        <v>0</v>
      </c>
      <c r="BM99">
        <v>0</v>
      </c>
      <c r="BN99">
        <v>0</v>
      </c>
      <c r="BO99">
        <v>0</v>
      </c>
      <c r="BP99">
        <v>0</v>
      </c>
      <c r="BQ99">
        <v>733</v>
      </c>
      <c r="BS99">
        <v>0</v>
      </c>
      <c r="BT99">
        <v>0</v>
      </c>
      <c r="BU99">
        <v>0</v>
      </c>
      <c r="BV99">
        <v>0</v>
      </c>
      <c r="BW99">
        <v>0</v>
      </c>
      <c r="BY99">
        <v>0</v>
      </c>
      <c r="CA99">
        <v>0</v>
      </c>
      <c r="CB99">
        <v>0</v>
      </c>
      <c r="CC99">
        <v>0</v>
      </c>
      <c r="CD99">
        <v>0</v>
      </c>
      <c r="CE99">
        <v>0</v>
      </c>
      <c r="CF99">
        <v>0</v>
      </c>
      <c r="CG99">
        <v>0</v>
      </c>
      <c r="CH99">
        <v>157514</v>
      </c>
      <c r="CI99">
        <v>0</v>
      </c>
      <c r="CJ99">
        <v>4</v>
      </c>
      <c r="CK99">
        <v>0</v>
      </c>
      <c r="CL99">
        <v>0</v>
      </c>
      <c r="CN99">
        <v>0</v>
      </c>
      <c r="CO99">
        <v>1</v>
      </c>
      <c r="CP99">
        <v>0</v>
      </c>
      <c r="CQ99">
        <v>0</v>
      </c>
      <c r="CR99">
        <v>304.57499999999999</v>
      </c>
      <c r="CS99">
        <v>0</v>
      </c>
      <c r="CT99">
        <v>0</v>
      </c>
      <c r="CU99">
        <v>0</v>
      </c>
      <c r="CV99">
        <v>0</v>
      </c>
      <c r="CW99">
        <v>0</v>
      </c>
      <c r="CX99">
        <v>0</v>
      </c>
      <c r="CY99">
        <v>0</v>
      </c>
      <c r="CZ99">
        <v>0</v>
      </c>
      <c r="DB99">
        <v>1467250</v>
      </c>
      <c r="DC99">
        <v>0</v>
      </c>
      <c r="DD99">
        <v>0</v>
      </c>
      <c r="DE99">
        <v>212324</v>
      </c>
      <c r="DF99">
        <v>212324</v>
      </c>
      <c r="DG99">
        <v>34.475000000000001</v>
      </c>
      <c r="DH99">
        <v>0</v>
      </c>
      <c r="DI99">
        <v>0</v>
      </c>
      <c r="DK99">
        <v>3354</v>
      </c>
      <c r="DL99">
        <v>0</v>
      </c>
      <c r="DM99">
        <v>136804</v>
      </c>
      <c r="DN99">
        <v>582</v>
      </c>
      <c r="DO99">
        <v>0</v>
      </c>
      <c r="DP99">
        <v>0</v>
      </c>
      <c r="DQ99">
        <v>0</v>
      </c>
      <c r="DR99">
        <v>0</v>
      </c>
      <c r="DS99">
        <v>0</v>
      </c>
      <c r="DT99">
        <v>0</v>
      </c>
      <c r="DU99">
        <v>0</v>
      </c>
      <c r="DV99">
        <v>0</v>
      </c>
      <c r="DW99">
        <v>0</v>
      </c>
      <c r="DX99">
        <v>0</v>
      </c>
      <c r="DY99">
        <v>0</v>
      </c>
      <c r="DZ99">
        <v>0</v>
      </c>
      <c r="EA99">
        <v>0</v>
      </c>
      <c r="EB99">
        <v>0</v>
      </c>
      <c r="EC99">
        <v>18.02</v>
      </c>
      <c r="ED99">
        <v>127629</v>
      </c>
      <c r="EE99">
        <v>0</v>
      </c>
      <c r="EF99">
        <v>0</v>
      </c>
      <c r="EG99">
        <v>0</v>
      </c>
      <c r="EH99">
        <v>7298</v>
      </c>
      <c r="EI99">
        <v>0</v>
      </c>
      <c r="EJ99">
        <v>0</v>
      </c>
      <c r="EK99">
        <v>0</v>
      </c>
      <c r="EL99">
        <v>0</v>
      </c>
      <c r="EM99">
        <v>0</v>
      </c>
      <c r="EN99">
        <v>0.23700000000000002</v>
      </c>
      <c r="EO99">
        <v>0</v>
      </c>
      <c r="EP99">
        <v>0</v>
      </c>
      <c r="EQ99">
        <v>0.23700000000000002</v>
      </c>
      <c r="ER99">
        <v>0</v>
      </c>
      <c r="ES99">
        <v>1.1850000000000001</v>
      </c>
      <c r="EV99">
        <v>0</v>
      </c>
      <c r="EW99">
        <v>0</v>
      </c>
      <c r="EX99">
        <v>0</v>
      </c>
      <c r="EZ99">
        <v>2575004</v>
      </c>
      <c r="FA99">
        <v>0</v>
      </c>
      <c r="FB99">
        <v>2719577</v>
      </c>
      <c r="FD99">
        <v>0</v>
      </c>
      <c r="FE99">
        <v>245889</v>
      </c>
      <c r="FF99">
        <v>53083</v>
      </c>
      <c r="FG99">
        <v>5.7111999999999996E-2</v>
      </c>
      <c r="FH99">
        <v>2.4659E-2</v>
      </c>
      <c r="FI99">
        <v>0</v>
      </c>
      <c r="FJ99">
        <v>0</v>
      </c>
      <c r="FK99">
        <v>436.82900000000001</v>
      </c>
      <c r="FL99">
        <v>3176063</v>
      </c>
      <c r="FM99">
        <v>0</v>
      </c>
      <c r="FN99">
        <v>0</v>
      </c>
      <c r="FO99">
        <v>26126</v>
      </c>
      <c r="FP99">
        <v>0</v>
      </c>
      <c r="FQ99">
        <v>26126</v>
      </c>
      <c r="FR99">
        <v>26126</v>
      </c>
      <c r="FS99">
        <v>0</v>
      </c>
      <c r="FT99">
        <v>0</v>
      </c>
      <c r="FU99">
        <v>0</v>
      </c>
      <c r="FV99">
        <v>0</v>
      </c>
      <c r="FW99">
        <v>0</v>
      </c>
      <c r="FX99">
        <v>0</v>
      </c>
      <c r="FY99">
        <v>0</v>
      </c>
      <c r="FZ99">
        <v>0</v>
      </c>
      <c r="GA99">
        <v>0</v>
      </c>
      <c r="GB99">
        <v>546270</v>
      </c>
      <c r="GC99">
        <v>546270</v>
      </c>
      <c r="GD99">
        <v>65.701999999999998</v>
      </c>
      <c r="GF99">
        <v>0</v>
      </c>
      <c r="GG99">
        <v>0</v>
      </c>
      <c r="GH99">
        <v>0</v>
      </c>
      <c r="GI99">
        <v>0</v>
      </c>
      <c r="GK99">
        <v>5238</v>
      </c>
      <c r="GL99">
        <v>9088</v>
      </c>
      <c r="GM99">
        <v>0</v>
      </c>
      <c r="GN99">
        <v>31476</v>
      </c>
      <c r="GR99">
        <v>0</v>
      </c>
      <c r="HB99">
        <v>0</v>
      </c>
      <c r="HC99">
        <v>0</v>
      </c>
      <c r="HD99">
        <v>0</v>
      </c>
      <c r="HE99">
        <v>0</v>
      </c>
      <c r="HF99">
        <v>252477</v>
      </c>
      <c r="HG99">
        <v>5132</v>
      </c>
      <c r="HH99">
        <v>0</v>
      </c>
      <c r="HI99">
        <v>0</v>
      </c>
      <c r="HJ99">
        <v>2960</v>
      </c>
      <c r="HK99">
        <v>2363</v>
      </c>
      <c r="HL99">
        <v>1370</v>
      </c>
      <c r="HM99">
        <v>59000</v>
      </c>
      <c r="HN99">
        <v>0</v>
      </c>
      <c r="HO99">
        <v>0</v>
      </c>
      <c r="HP99">
        <v>0</v>
      </c>
      <c r="HQ99">
        <v>0</v>
      </c>
      <c r="HR99">
        <v>0</v>
      </c>
      <c r="HS99">
        <v>2574383</v>
      </c>
      <c r="HT99">
        <v>0</v>
      </c>
      <c r="HU99">
        <v>157514</v>
      </c>
      <c r="HV99">
        <v>0</v>
      </c>
      <c r="HW99">
        <v>0</v>
      </c>
      <c r="HX99">
        <v>41</v>
      </c>
      <c r="HY99">
        <v>81</v>
      </c>
      <c r="HZ99">
        <v>23</v>
      </c>
      <c r="IA99">
        <v>1</v>
      </c>
      <c r="IB99">
        <v>0</v>
      </c>
      <c r="IC99">
        <v>146</v>
      </c>
      <c r="ID99">
        <v>0</v>
      </c>
      <c r="IE99">
        <v>0</v>
      </c>
      <c r="IF99">
        <v>0</v>
      </c>
      <c r="IG99">
        <v>8.3330000000000002</v>
      </c>
      <c r="IH99">
        <v>0</v>
      </c>
      <c r="II99">
        <v>0</v>
      </c>
      <c r="IJ99">
        <v>12.242000000000001</v>
      </c>
      <c r="IK99">
        <v>0</v>
      </c>
      <c r="IL99">
        <v>0</v>
      </c>
      <c r="IM99">
        <v>0</v>
      </c>
      <c r="IN99">
        <v>0</v>
      </c>
      <c r="IO99">
        <v>0</v>
      </c>
      <c r="IP99">
        <v>0</v>
      </c>
      <c r="IQ99">
        <v>12.242000000000001</v>
      </c>
      <c r="IR99">
        <v>7540</v>
      </c>
      <c r="IS99">
        <v>0</v>
      </c>
      <c r="IT99">
        <v>0</v>
      </c>
      <c r="IU99">
        <v>0</v>
      </c>
      <c r="IV99">
        <v>0</v>
      </c>
      <c r="IW99">
        <v>6159</v>
      </c>
      <c r="IX99">
        <v>0</v>
      </c>
      <c r="IY99">
        <v>0</v>
      </c>
      <c r="IZ99">
        <v>0</v>
      </c>
      <c r="JA99">
        <v>0</v>
      </c>
    </row>
    <row r="100" spans="1:261" x14ac:dyDescent="0.2">
      <c r="A100">
        <v>28349</v>
      </c>
      <c r="B100">
        <v>101838</v>
      </c>
      <c r="C100">
        <v>9</v>
      </c>
      <c r="D100">
        <v>2021</v>
      </c>
      <c r="E100">
        <v>6159</v>
      </c>
      <c r="F100">
        <v>0</v>
      </c>
      <c r="G100">
        <v>1745.298</v>
      </c>
      <c r="H100">
        <v>1651.854</v>
      </c>
      <c r="I100">
        <v>1651.854</v>
      </c>
      <c r="J100">
        <v>1745.298</v>
      </c>
      <c r="K100">
        <v>0</v>
      </c>
      <c r="L100">
        <v>6159</v>
      </c>
      <c r="M100">
        <v>0</v>
      </c>
      <c r="N100">
        <v>0</v>
      </c>
      <c r="P100">
        <v>1745.298</v>
      </c>
      <c r="Q100">
        <v>0</v>
      </c>
      <c r="R100">
        <v>832001</v>
      </c>
      <c r="S100">
        <v>476.71000000000004</v>
      </c>
      <c r="U100">
        <v>0</v>
      </c>
      <c r="V100">
        <v>906.14800000000002</v>
      </c>
      <c r="W100">
        <v>558077</v>
      </c>
      <c r="X100">
        <v>558077</v>
      </c>
      <c r="Z100">
        <v>0</v>
      </c>
      <c r="AC100">
        <v>0</v>
      </c>
      <c r="AD100" t="s">
        <v>318</v>
      </c>
      <c r="AE100">
        <v>0</v>
      </c>
      <c r="AH100">
        <v>0</v>
      </c>
      <c r="AI100">
        <v>0</v>
      </c>
      <c r="AJ100">
        <v>6159</v>
      </c>
      <c r="AK100" t="s">
        <v>787</v>
      </c>
      <c r="AL100" t="s">
        <v>14</v>
      </c>
      <c r="AM100">
        <v>0</v>
      </c>
      <c r="AN100">
        <v>0</v>
      </c>
      <c r="AO100">
        <v>0</v>
      </c>
      <c r="AP100">
        <v>0</v>
      </c>
      <c r="AQ100">
        <v>0</v>
      </c>
      <c r="AT100">
        <v>0</v>
      </c>
      <c r="AU100">
        <v>0</v>
      </c>
      <c r="AV100">
        <v>0</v>
      </c>
      <c r="AW100">
        <v>19324521</v>
      </c>
      <c r="AX100">
        <v>19331933</v>
      </c>
      <c r="AY100">
        <v>0</v>
      </c>
      <c r="AZ100">
        <v>832001</v>
      </c>
      <c r="BA100">
        <v>0</v>
      </c>
      <c r="BE100">
        <v>262</v>
      </c>
      <c r="BF100">
        <v>18039128</v>
      </c>
      <c r="BG100">
        <v>0</v>
      </c>
      <c r="BJ100">
        <v>12</v>
      </c>
      <c r="BK100">
        <v>0</v>
      </c>
      <c r="BL100">
        <v>0</v>
      </c>
      <c r="BM100">
        <v>0</v>
      </c>
      <c r="BN100">
        <v>0</v>
      </c>
      <c r="BO100">
        <v>0</v>
      </c>
      <c r="BP100">
        <v>0</v>
      </c>
      <c r="BQ100">
        <v>516</v>
      </c>
      <c r="BS100">
        <v>0</v>
      </c>
      <c r="BT100">
        <v>0</v>
      </c>
      <c r="BU100">
        <v>0</v>
      </c>
      <c r="BV100">
        <v>0</v>
      </c>
      <c r="BW100">
        <v>0</v>
      </c>
      <c r="BY100">
        <v>0</v>
      </c>
      <c r="CA100">
        <v>0</v>
      </c>
      <c r="CB100">
        <v>0</v>
      </c>
      <c r="CC100">
        <v>0</v>
      </c>
      <c r="CD100">
        <v>0</v>
      </c>
      <c r="CE100">
        <v>0</v>
      </c>
      <c r="CF100">
        <v>0</v>
      </c>
      <c r="CG100">
        <v>0</v>
      </c>
      <c r="CH100">
        <v>0</v>
      </c>
      <c r="CI100">
        <v>0</v>
      </c>
      <c r="CJ100">
        <v>4</v>
      </c>
      <c r="CK100">
        <v>0</v>
      </c>
      <c r="CL100">
        <v>0</v>
      </c>
      <c r="CN100">
        <v>0</v>
      </c>
      <c r="CO100">
        <v>1</v>
      </c>
      <c r="CP100">
        <v>5.5E-2</v>
      </c>
      <c r="CQ100">
        <v>0</v>
      </c>
      <c r="CR100">
        <v>1745.298</v>
      </c>
      <c r="CS100">
        <v>0</v>
      </c>
      <c r="CT100">
        <v>0</v>
      </c>
      <c r="CU100">
        <v>0</v>
      </c>
      <c r="CV100">
        <v>0</v>
      </c>
      <c r="CW100">
        <v>0</v>
      </c>
      <c r="CX100">
        <v>0</v>
      </c>
      <c r="CY100">
        <v>0</v>
      </c>
      <c r="CZ100">
        <v>0</v>
      </c>
      <c r="DB100">
        <v>10090160</v>
      </c>
      <c r="DC100">
        <v>0</v>
      </c>
      <c r="DD100">
        <v>0</v>
      </c>
      <c r="DE100">
        <v>2968998</v>
      </c>
      <c r="DF100">
        <v>2969814</v>
      </c>
      <c r="DG100">
        <v>482.07500000000005</v>
      </c>
      <c r="DH100">
        <v>0</v>
      </c>
      <c r="DI100">
        <v>816</v>
      </c>
      <c r="DK100">
        <v>0</v>
      </c>
      <c r="DL100">
        <v>0</v>
      </c>
      <c r="DM100">
        <v>1733946</v>
      </c>
      <c r="DN100">
        <v>7150</v>
      </c>
      <c r="DO100">
        <v>0</v>
      </c>
      <c r="DP100">
        <v>0</v>
      </c>
      <c r="DQ100">
        <v>0</v>
      </c>
      <c r="DR100">
        <v>0</v>
      </c>
      <c r="DS100">
        <v>0</v>
      </c>
      <c r="DT100">
        <v>0</v>
      </c>
      <c r="DU100">
        <v>0</v>
      </c>
      <c r="DV100">
        <v>0</v>
      </c>
      <c r="DW100">
        <v>0</v>
      </c>
      <c r="DX100">
        <v>0</v>
      </c>
      <c r="DY100">
        <v>0</v>
      </c>
      <c r="DZ100">
        <v>0</v>
      </c>
      <c r="EA100">
        <v>0</v>
      </c>
      <c r="EB100">
        <v>0</v>
      </c>
      <c r="EC100">
        <v>59.187000000000005</v>
      </c>
      <c r="ED100">
        <v>419198</v>
      </c>
      <c r="EE100">
        <v>0</v>
      </c>
      <c r="EF100">
        <v>0</v>
      </c>
      <c r="EG100">
        <v>0</v>
      </c>
      <c r="EH100">
        <v>500223</v>
      </c>
      <c r="EI100">
        <v>738414</v>
      </c>
      <c r="EJ100">
        <v>29.974</v>
      </c>
      <c r="EK100">
        <v>23.832000000000001</v>
      </c>
      <c r="EL100">
        <v>0</v>
      </c>
      <c r="EM100">
        <v>0</v>
      </c>
      <c r="EN100">
        <v>1.9450000000000001</v>
      </c>
      <c r="EO100">
        <v>0</v>
      </c>
      <c r="EP100">
        <v>0</v>
      </c>
      <c r="EQ100">
        <v>55.751000000000005</v>
      </c>
      <c r="ER100">
        <v>0</v>
      </c>
      <c r="ES100">
        <v>81.221000000000004</v>
      </c>
      <c r="EV100">
        <v>0</v>
      </c>
      <c r="EW100">
        <v>0</v>
      </c>
      <c r="EX100">
        <v>0</v>
      </c>
      <c r="EZ100">
        <v>17327277</v>
      </c>
      <c r="FA100">
        <v>0</v>
      </c>
      <c r="FB100">
        <v>18151866</v>
      </c>
      <c r="FD100">
        <v>0</v>
      </c>
      <c r="FE100">
        <v>1648725</v>
      </c>
      <c r="FF100">
        <v>355931</v>
      </c>
      <c r="FG100">
        <v>5.7111999999999996E-2</v>
      </c>
      <c r="FH100">
        <v>2.4659E-2</v>
      </c>
      <c r="FI100">
        <v>0</v>
      </c>
      <c r="FJ100">
        <v>0</v>
      </c>
      <c r="FK100">
        <v>2929.0060000000003</v>
      </c>
      <c r="FL100">
        <v>20156522</v>
      </c>
      <c r="FM100">
        <v>0</v>
      </c>
      <c r="FN100">
        <v>0</v>
      </c>
      <c r="FO100">
        <v>64881</v>
      </c>
      <c r="FP100">
        <v>0</v>
      </c>
      <c r="FQ100">
        <v>64881</v>
      </c>
      <c r="FR100">
        <v>64881</v>
      </c>
      <c r="FS100">
        <v>0</v>
      </c>
      <c r="FT100">
        <v>0</v>
      </c>
      <c r="FU100">
        <v>0</v>
      </c>
      <c r="FV100">
        <v>0</v>
      </c>
      <c r="FW100">
        <v>0</v>
      </c>
      <c r="FX100">
        <v>0</v>
      </c>
      <c r="FY100">
        <v>0</v>
      </c>
      <c r="FZ100">
        <v>0</v>
      </c>
      <c r="GA100">
        <v>0</v>
      </c>
      <c r="GB100">
        <v>313393</v>
      </c>
      <c r="GC100">
        <v>313393</v>
      </c>
      <c r="GD100">
        <v>37.693000000000005</v>
      </c>
      <c r="GF100">
        <v>0</v>
      </c>
      <c r="GG100">
        <v>0</v>
      </c>
      <c r="GH100">
        <v>0</v>
      </c>
      <c r="GI100">
        <v>0</v>
      </c>
      <c r="GK100">
        <v>5167</v>
      </c>
      <c r="GL100">
        <v>32090</v>
      </c>
      <c r="GM100">
        <v>0</v>
      </c>
      <c r="GN100">
        <v>0</v>
      </c>
      <c r="GR100">
        <v>0</v>
      </c>
      <c r="HB100">
        <v>0</v>
      </c>
      <c r="HC100">
        <v>0</v>
      </c>
      <c r="HD100">
        <v>0</v>
      </c>
      <c r="HE100">
        <v>0</v>
      </c>
      <c r="HF100">
        <v>1747662</v>
      </c>
      <c r="HG100">
        <v>2566</v>
      </c>
      <c r="HH100">
        <v>589396</v>
      </c>
      <c r="HI100">
        <v>0</v>
      </c>
      <c r="HJ100">
        <v>16964</v>
      </c>
      <c r="HK100">
        <v>6125</v>
      </c>
      <c r="HL100">
        <v>2579</v>
      </c>
      <c r="HM100">
        <v>10000</v>
      </c>
      <c r="HN100">
        <v>0</v>
      </c>
      <c r="HO100">
        <v>0</v>
      </c>
      <c r="HP100">
        <v>46565</v>
      </c>
      <c r="HQ100">
        <v>0</v>
      </c>
      <c r="HR100">
        <v>0</v>
      </c>
      <c r="HS100">
        <v>17319865</v>
      </c>
      <c r="HT100">
        <v>0</v>
      </c>
      <c r="HU100">
        <v>0</v>
      </c>
      <c r="HV100">
        <v>0</v>
      </c>
      <c r="HW100">
        <v>0</v>
      </c>
      <c r="HX100">
        <v>60</v>
      </c>
      <c r="HY100">
        <v>146</v>
      </c>
      <c r="HZ100">
        <v>147</v>
      </c>
      <c r="IA100">
        <v>326</v>
      </c>
      <c r="IB100">
        <v>1133</v>
      </c>
      <c r="IC100">
        <v>1812</v>
      </c>
      <c r="ID100">
        <v>0</v>
      </c>
      <c r="IE100">
        <v>0</v>
      </c>
      <c r="IF100">
        <v>0</v>
      </c>
      <c r="IG100">
        <v>4.1660000000000004</v>
      </c>
      <c r="IH100">
        <v>957</v>
      </c>
      <c r="II100">
        <v>169.328</v>
      </c>
      <c r="IJ100">
        <v>906.14800000000002</v>
      </c>
      <c r="IK100">
        <v>0</v>
      </c>
      <c r="IL100">
        <v>0</v>
      </c>
      <c r="IM100">
        <v>0</v>
      </c>
      <c r="IN100">
        <v>0</v>
      </c>
      <c r="IO100">
        <v>0</v>
      </c>
      <c r="IP100">
        <v>169.328</v>
      </c>
      <c r="IQ100">
        <v>906.14800000000002</v>
      </c>
      <c r="IR100">
        <v>558077</v>
      </c>
      <c r="IS100">
        <v>0</v>
      </c>
      <c r="IT100">
        <v>0</v>
      </c>
      <c r="IU100">
        <v>0</v>
      </c>
      <c r="IV100">
        <v>0</v>
      </c>
      <c r="IW100">
        <v>6159</v>
      </c>
      <c r="IX100">
        <v>0</v>
      </c>
      <c r="IY100">
        <v>0</v>
      </c>
      <c r="IZ100">
        <v>46565</v>
      </c>
      <c r="JA100">
        <v>0</v>
      </c>
    </row>
    <row r="101" spans="1:261" x14ac:dyDescent="0.2">
      <c r="A101">
        <v>28349</v>
      </c>
      <c r="B101">
        <v>101840</v>
      </c>
      <c r="C101">
        <v>9</v>
      </c>
      <c r="D101">
        <v>2021</v>
      </c>
      <c r="E101">
        <v>6159</v>
      </c>
      <c r="F101">
        <v>0</v>
      </c>
      <c r="G101">
        <v>395.27300000000002</v>
      </c>
      <c r="H101">
        <v>392.65500000000003</v>
      </c>
      <c r="I101">
        <v>392.65500000000003</v>
      </c>
      <c r="J101">
        <v>395.27300000000002</v>
      </c>
      <c r="K101">
        <v>0</v>
      </c>
      <c r="L101">
        <v>6159</v>
      </c>
      <c r="M101">
        <v>0</v>
      </c>
      <c r="N101">
        <v>0</v>
      </c>
      <c r="P101">
        <v>395.27300000000002</v>
      </c>
      <c r="Q101">
        <v>0</v>
      </c>
      <c r="R101">
        <v>188431</v>
      </c>
      <c r="S101">
        <v>476.71000000000004</v>
      </c>
      <c r="U101">
        <v>0</v>
      </c>
      <c r="V101">
        <v>8.218</v>
      </c>
      <c r="W101">
        <v>5061</v>
      </c>
      <c r="X101">
        <v>5061</v>
      </c>
      <c r="Z101">
        <v>0</v>
      </c>
      <c r="AC101">
        <v>0</v>
      </c>
      <c r="AD101" t="s">
        <v>318</v>
      </c>
      <c r="AE101">
        <v>0</v>
      </c>
      <c r="AH101">
        <v>0</v>
      </c>
      <c r="AI101">
        <v>0</v>
      </c>
      <c r="AJ101">
        <v>6159</v>
      </c>
      <c r="AK101" t="s">
        <v>787</v>
      </c>
      <c r="AL101" t="s">
        <v>30</v>
      </c>
      <c r="AM101">
        <v>0</v>
      </c>
      <c r="AN101">
        <v>0</v>
      </c>
      <c r="AO101">
        <v>0</v>
      </c>
      <c r="AP101">
        <v>0</v>
      </c>
      <c r="AQ101">
        <v>0</v>
      </c>
      <c r="AT101">
        <v>0</v>
      </c>
      <c r="AU101">
        <v>0</v>
      </c>
      <c r="AV101">
        <v>0</v>
      </c>
      <c r="AW101">
        <v>4079719</v>
      </c>
      <c r="AX101">
        <v>4080104</v>
      </c>
      <c r="AY101">
        <v>0</v>
      </c>
      <c r="AZ101">
        <v>188431</v>
      </c>
      <c r="BA101">
        <v>30</v>
      </c>
      <c r="BE101">
        <v>56</v>
      </c>
      <c r="BF101">
        <v>3841622</v>
      </c>
      <c r="BG101">
        <v>0</v>
      </c>
      <c r="BJ101">
        <v>12</v>
      </c>
      <c r="BK101">
        <v>0</v>
      </c>
      <c r="BL101">
        <v>0</v>
      </c>
      <c r="BM101">
        <v>0</v>
      </c>
      <c r="BN101">
        <v>0</v>
      </c>
      <c r="BO101">
        <v>0</v>
      </c>
      <c r="BP101">
        <v>0</v>
      </c>
      <c r="BQ101">
        <v>709</v>
      </c>
      <c r="BS101">
        <v>0</v>
      </c>
      <c r="BT101">
        <v>0</v>
      </c>
      <c r="BU101">
        <v>0</v>
      </c>
      <c r="BV101">
        <v>0</v>
      </c>
      <c r="BW101">
        <v>0</v>
      </c>
      <c r="BY101">
        <v>0</v>
      </c>
      <c r="CA101">
        <v>0</v>
      </c>
      <c r="CB101">
        <v>0</v>
      </c>
      <c r="CC101">
        <v>0</v>
      </c>
      <c r="CD101">
        <v>0</v>
      </c>
      <c r="CE101">
        <v>0</v>
      </c>
      <c r="CF101">
        <v>0</v>
      </c>
      <c r="CG101">
        <v>0</v>
      </c>
      <c r="CH101">
        <v>0</v>
      </c>
      <c r="CI101">
        <v>0</v>
      </c>
      <c r="CJ101">
        <v>4</v>
      </c>
      <c r="CK101">
        <v>0</v>
      </c>
      <c r="CL101">
        <v>0</v>
      </c>
      <c r="CN101">
        <v>0</v>
      </c>
      <c r="CO101">
        <v>1</v>
      </c>
      <c r="CP101">
        <v>0</v>
      </c>
      <c r="CQ101">
        <v>0</v>
      </c>
      <c r="CR101">
        <v>395.27300000000002</v>
      </c>
      <c r="CS101">
        <v>0</v>
      </c>
      <c r="CT101">
        <v>0</v>
      </c>
      <c r="CU101">
        <v>0</v>
      </c>
      <c r="CV101">
        <v>0</v>
      </c>
      <c r="CW101">
        <v>0</v>
      </c>
      <c r="CX101">
        <v>0</v>
      </c>
      <c r="CY101">
        <v>0</v>
      </c>
      <c r="CZ101">
        <v>0</v>
      </c>
      <c r="DB101">
        <v>2414660</v>
      </c>
      <c r="DC101">
        <v>0</v>
      </c>
      <c r="DD101">
        <v>0</v>
      </c>
      <c r="DE101">
        <v>782705</v>
      </c>
      <c r="DF101">
        <v>782705</v>
      </c>
      <c r="DG101">
        <v>127.08800000000001</v>
      </c>
      <c r="DH101">
        <v>0</v>
      </c>
      <c r="DI101">
        <v>0</v>
      </c>
      <c r="DK101">
        <v>2974</v>
      </c>
      <c r="DL101">
        <v>0</v>
      </c>
      <c r="DM101">
        <v>79790</v>
      </c>
      <c r="DN101">
        <v>330</v>
      </c>
      <c r="DO101">
        <v>0</v>
      </c>
      <c r="DP101">
        <v>0</v>
      </c>
      <c r="DQ101">
        <v>0</v>
      </c>
      <c r="DR101">
        <v>0</v>
      </c>
      <c r="DS101">
        <v>0</v>
      </c>
      <c r="DT101">
        <v>0</v>
      </c>
      <c r="DU101">
        <v>0</v>
      </c>
      <c r="DV101">
        <v>0</v>
      </c>
      <c r="DW101">
        <v>0</v>
      </c>
      <c r="DX101">
        <v>0</v>
      </c>
      <c r="DY101">
        <v>0</v>
      </c>
      <c r="DZ101">
        <v>0</v>
      </c>
      <c r="EA101">
        <v>0</v>
      </c>
      <c r="EB101">
        <v>0</v>
      </c>
      <c r="EC101">
        <v>3.4170000000000003</v>
      </c>
      <c r="ED101">
        <v>24201</v>
      </c>
      <c r="EE101">
        <v>0</v>
      </c>
      <c r="EF101">
        <v>0</v>
      </c>
      <c r="EG101">
        <v>0</v>
      </c>
      <c r="EH101">
        <v>52300</v>
      </c>
      <c r="EI101">
        <v>0</v>
      </c>
      <c r="EJ101">
        <v>0</v>
      </c>
      <c r="EK101">
        <v>2.2989999999999999</v>
      </c>
      <c r="EL101">
        <v>0</v>
      </c>
      <c r="EM101">
        <v>0</v>
      </c>
      <c r="EN101">
        <v>0.31900000000000001</v>
      </c>
      <c r="EO101">
        <v>0</v>
      </c>
      <c r="EP101">
        <v>0</v>
      </c>
      <c r="EQ101">
        <v>2.6180000000000003</v>
      </c>
      <c r="ER101">
        <v>0</v>
      </c>
      <c r="ES101">
        <v>8.4920000000000009</v>
      </c>
      <c r="EV101">
        <v>0</v>
      </c>
      <c r="EW101">
        <v>0</v>
      </c>
      <c r="EX101">
        <v>0</v>
      </c>
      <c r="EZ101">
        <v>3653191</v>
      </c>
      <c r="FA101">
        <v>0</v>
      </c>
      <c r="FB101">
        <v>3841237</v>
      </c>
      <c r="FD101">
        <v>0</v>
      </c>
      <c r="FE101">
        <v>351114</v>
      </c>
      <c r="FF101">
        <v>75799</v>
      </c>
      <c r="FG101">
        <v>5.7111999999999996E-2</v>
      </c>
      <c r="FH101">
        <v>2.4659E-2</v>
      </c>
      <c r="FI101">
        <v>0</v>
      </c>
      <c r="FJ101">
        <v>0</v>
      </c>
      <c r="FK101">
        <v>623.76300000000003</v>
      </c>
      <c r="FL101">
        <v>4268150</v>
      </c>
      <c r="FM101">
        <v>0</v>
      </c>
      <c r="FN101">
        <v>0</v>
      </c>
      <c r="FO101">
        <v>0</v>
      </c>
      <c r="FP101">
        <v>0</v>
      </c>
      <c r="FQ101">
        <v>0</v>
      </c>
      <c r="FR101">
        <v>0</v>
      </c>
      <c r="FS101">
        <v>0</v>
      </c>
      <c r="FT101">
        <v>0</v>
      </c>
      <c r="FU101">
        <v>0</v>
      </c>
      <c r="FV101">
        <v>0</v>
      </c>
      <c r="FW101">
        <v>0</v>
      </c>
      <c r="FX101">
        <v>0</v>
      </c>
      <c r="FY101">
        <v>0</v>
      </c>
      <c r="FZ101">
        <v>0</v>
      </c>
      <c r="GA101">
        <v>0</v>
      </c>
      <c r="GB101">
        <v>0</v>
      </c>
      <c r="GC101">
        <v>0</v>
      </c>
      <c r="GD101">
        <v>0</v>
      </c>
      <c r="GF101">
        <v>0</v>
      </c>
      <c r="GG101">
        <v>0</v>
      </c>
      <c r="GH101">
        <v>0</v>
      </c>
      <c r="GI101">
        <v>0</v>
      </c>
      <c r="GK101">
        <v>4970</v>
      </c>
      <c r="GL101">
        <v>12974</v>
      </c>
      <c r="GM101">
        <v>0</v>
      </c>
      <c r="GN101">
        <v>0</v>
      </c>
      <c r="GR101">
        <v>0</v>
      </c>
      <c r="HB101">
        <v>0</v>
      </c>
      <c r="HC101">
        <v>0</v>
      </c>
      <c r="HD101">
        <v>0</v>
      </c>
      <c r="HE101">
        <v>0</v>
      </c>
      <c r="HF101">
        <v>415429</v>
      </c>
      <c r="HG101">
        <v>0</v>
      </c>
      <c r="HH101">
        <v>139805</v>
      </c>
      <c r="HI101">
        <v>0</v>
      </c>
      <c r="HJ101">
        <v>3842</v>
      </c>
      <c r="HK101">
        <v>0</v>
      </c>
      <c r="HL101">
        <v>0</v>
      </c>
      <c r="HM101">
        <v>0</v>
      </c>
      <c r="HN101">
        <v>0</v>
      </c>
      <c r="HO101">
        <v>0</v>
      </c>
      <c r="HP101">
        <v>0</v>
      </c>
      <c r="HQ101">
        <v>0</v>
      </c>
      <c r="HR101">
        <v>0</v>
      </c>
      <c r="HS101">
        <v>3652806</v>
      </c>
      <c r="HT101">
        <v>0</v>
      </c>
      <c r="HU101">
        <v>0</v>
      </c>
      <c r="HV101">
        <v>0</v>
      </c>
      <c r="HW101">
        <v>0</v>
      </c>
      <c r="HX101">
        <v>92</v>
      </c>
      <c r="HY101">
        <v>51</v>
      </c>
      <c r="HZ101">
        <v>49</v>
      </c>
      <c r="IA101">
        <v>126</v>
      </c>
      <c r="IB101">
        <v>178</v>
      </c>
      <c r="IC101">
        <v>496</v>
      </c>
      <c r="ID101">
        <v>0</v>
      </c>
      <c r="IE101">
        <v>0</v>
      </c>
      <c r="IF101">
        <v>0</v>
      </c>
      <c r="IG101">
        <v>0</v>
      </c>
      <c r="IH101">
        <v>227</v>
      </c>
      <c r="II101">
        <v>0</v>
      </c>
      <c r="IJ101">
        <v>8.218</v>
      </c>
      <c r="IK101">
        <v>0</v>
      </c>
      <c r="IL101">
        <v>0</v>
      </c>
      <c r="IM101">
        <v>0</v>
      </c>
      <c r="IN101">
        <v>0</v>
      </c>
      <c r="IO101">
        <v>0</v>
      </c>
      <c r="IP101">
        <v>0</v>
      </c>
      <c r="IQ101">
        <v>8.218</v>
      </c>
      <c r="IR101">
        <v>5061</v>
      </c>
      <c r="IS101">
        <v>0</v>
      </c>
      <c r="IT101">
        <v>0</v>
      </c>
      <c r="IU101">
        <v>0</v>
      </c>
      <c r="IV101">
        <v>0</v>
      </c>
      <c r="IW101">
        <v>6159</v>
      </c>
      <c r="IX101">
        <v>0</v>
      </c>
      <c r="IY101">
        <v>0</v>
      </c>
      <c r="IZ101">
        <v>0</v>
      </c>
      <c r="JA101">
        <v>0</v>
      </c>
    </row>
    <row r="102" spans="1:261" x14ac:dyDescent="0.2">
      <c r="A102">
        <v>28349</v>
      </c>
      <c r="B102">
        <v>101842</v>
      </c>
      <c r="C102">
        <v>9</v>
      </c>
      <c r="D102">
        <v>2021</v>
      </c>
      <c r="E102">
        <v>6159</v>
      </c>
      <c r="F102">
        <v>0</v>
      </c>
      <c r="G102">
        <v>51.305</v>
      </c>
      <c r="H102">
        <v>31.129000000000001</v>
      </c>
      <c r="I102">
        <v>31.129000000000001</v>
      </c>
      <c r="J102">
        <v>51.305</v>
      </c>
      <c r="K102">
        <v>0</v>
      </c>
      <c r="L102">
        <v>6159</v>
      </c>
      <c r="M102">
        <v>0</v>
      </c>
      <c r="N102">
        <v>0</v>
      </c>
      <c r="P102">
        <v>51.305</v>
      </c>
      <c r="Q102">
        <v>0</v>
      </c>
      <c r="R102">
        <v>24458</v>
      </c>
      <c r="S102">
        <v>476.71000000000004</v>
      </c>
      <c r="U102">
        <v>0</v>
      </c>
      <c r="V102">
        <v>11.49</v>
      </c>
      <c r="W102">
        <v>7076</v>
      </c>
      <c r="X102">
        <v>7076</v>
      </c>
      <c r="Z102">
        <v>0</v>
      </c>
      <c r="AC102">
        <v>0</v>
      </c>
      <c r="AD102" t="s">
        <v>318</v>
      </c>
      <c r="AE102">
        <v>0</v>
      </c>
      <c r="AH102">
        <v>0</v>
      </c>
      <c r="AI102">
        <v>0</v>
      </c>
      <c r="AJ102">
        <v>6159</v>
      </c>
      <c r="AK102" t="s">
        <v>787</v>
      </c>
      <c r="AL102" t="s">
        <v>31</v>
      </c>
      <c r="AM102">
        <v>0</v>
      </c>
      <c r="AN102">
        <v>0</v>
      </c>
      <c r="AO102">
        <v>0</v>
      </c>
      <c r="AP102">
        <v>0</v>
      </c>
      <c r="AQ102">
        <v>0</v>
      </c>
      <c r="AT102">
        <v>0</v>
      </c>
      <c r="AU102">
        <v>0</v>
      </c>
      <c r="AV102">
        <v>0</v>
      </c>
      <c r="AW102">
        <v>570035</v>
      </c>
      <c r="AX102">
        <v>503411</v>
      </c>
      <c r="AY102">
        <v>0</v>
      </c>
      <c r="AZ102">
        <v>24458</v>
      </c>
      <c r="BA102">
        <v>2</v>
      </c>
      <c r="BE102">
        <v>7</v>
      </c>
      <c r="BF102">
        <v>474466</v>
      </c>
      <c r="BG102">
        <v>0</v>
      </c>
      <c r="BJ102">
        <v>12</v>
      </c>
      <c r="BK102">
        <v>0</v>
      </c>
      <c r="BL102">
        <v>0</v>
      </c>
      <c r="BM102">
        <v>0</v>
      </c>
      <c r="BN102">
        <v>0</v>
      </c>
      <c r="BO102">
        <v>0</v>
      </c>
      <c r="BP102">
        <v>0</v>
      </c>
      <c r="BQ102">
        <v>765</v>
      </c>
      <c r="BS102">
        <v>0</v>
      </c>
      <c r="BT102">
        <v>0</v>
      </c>
      <c r="BU102">
        <v>0</v>
      </c>
      <c r="BV102">
        <v>0</v>
      </c>
      <c r="BW102">
        <v>0</v>
      </c>
      <c r="BY102">
        <v>0</v>
      </c>
      <c r="CA102">
        <v>0</v>
      </c>
      <c r="CB102">
        <v>0</v>
      </c>
      <c r="CC102">
        <v>0</v>
      </c>
      <c r="CD102">
        <v>0</v>
      </c>
      <c r="CE102">
        <v>0</v>
      </c>
      <c r="CF102">
        <v>0</v>
      </c>
      <c r="CG102">
        <v>0</v>
      </c>
      <c r="CH102">
        <v>66732</v>
      </c>
      <c r="CI102">
        <v>0</v>
      </c>
      <c r="CJ102">
        <v>4</v>
      </c>
      <c r="CK102">
        <v>0</v>
      </c>
      <c r="CL102">
        <v>0</v>
      </c>
      <c r="CN102">
        <v>0</v>
      </c>
      <c r="CO102">
        <v>1</v>
      </c>
      <c r="CP102">
        <v>0</v>
      </c>
      <c r="CQ102">
        <v>0</v>
      </c>
      <c r="CR102">
        <v>51.305</v>
      </c>
      <c r="CS102">
        <v>0</v>
      </c>
      <c r="CT102">
        <v>0</v>
      </c>
      <c r="CU102">
        <v>0</v>
      </c>
      <c r="CV102">
        <v>0</v>
      </c>
      <c r="CW102">
        <v>0</v>
      </c>
      <c r="CX102">
        <v>0</v>
      </c>
      <c r="CY102">
        <v>0</v>
      </c>
      <c r="CZ102">
        <v>0</v>
      </c>
      <c r="DB102">
        <v>191341</v>
      </c>
      <c r="DC102">
        <v>0</v>
      </c>
      <c r="DD102">
        <v>0</v>
      </c>
      <c r="DE102">
        <v>41880</v>
      </c>
      <c r="DF102">
        <v>41880</v>
      </c>
      <c r="DG102">
        <v>6.8</v>
      </c>
      <c r="DH102">
        <v>0</v>
      </c>
      <c r="DI102">
        <v>0</v>
      </c>
      <c r="DK102">
        <v>3865</v>
      </c>
      <c r="DL102">
        <v>0</v>
      </c>
      <c r="DM102">
        <v>23670</v>
      </c>
      <c r="DN102">
        <v>101</v>
      </c>
      <c r="DO102">
        <v>0</v>
      </c>
      <c r="DP102">
        <v>0</v>
      </c>
      <c r="DQ102">
        <v>0</v>
      </c>
      <c r="DR102">
        <v>0</v>
      </c>
      <c r="DS102">
        <v>0</v>
      </c>
      <c r="DT102">
        <v>0</v>
      </c>
      <c r="DU102">
        <v>0</v>
      </c>
      <c r="DV102">
        <v>0</v>
      </c>
      <c r="DW102">
        <v>0</v>
      </c>
      <c r="DX102">
        <v>0</v>
      </c>
      <c r="DY102">
        <v>0</v>
      </c>
      <c r="DZ102">
        <v>0</v>
      </c>
      <c r="EA102">
        <v>0</v>
      </c>
      <c r="EB102">
        <v>0</v>
      </c>
      <c r="EC102">
        <v>3.2770000000000001</v>
      </c>
      <c r="ED102">
        <v>23210</v>
      </c>
      <c r="EE102">
        <v>0</v>
      </c>
      <c r="EF102">
        <v>0</v>
      </c>
      <c r="EG102">
        <v>0</v>
      </c>
      <c r="EH102">
        <v>185</v>
      </c>
      <c r="EI102">
        <v>0</v>
      </c>
      <c r="EJ102">
        <v>0</v>
      </c>
      <c r="EK102">
        <v>0</v>
      </c>
      <c r="EL102">
        <v>0</v>
      </c>
      <c r="EM102">
        <v>0</v>
      </c>
      <c r="EN102">
        <v>6.0000000000000001E-3</v>
      </c>
      <c r="EO102">
        <v>0</v>
      </c>
      <c r="EP102">
        <v>0</v>
      </c>
      <c r="EQ102">
        <v>6.0000000000000001E-3</v>
      </c>
      <c r="ER102">
        <v>0</v>
      </c>
      <c r="ES102">
        <v>0.03</v>
      </c>
      <c r="EV102">
        <v>0</v>
      </c>
      <c r="EW102">
        <v>0</v>
      </c>
      <c r="EX102">
        <v>0</v>
      </c>
      <c r="EZ102">
        <v>450684</v>
      </c>
      <c r="FA102">
        <v>0</v>
      </c>
      <c r="FB102">
        <v>475034</v>
      </c>
      <c r="FD102">
        <v>0</v>
      </c>
      <c r="FE102">
        <v>43365</v>
      </c>
      <c r="FF102">
        <v>9362</v>
      </c>
      <c r="FG102">
        <v>5.7111999999999996E-2</v>
      </c>
      <c r="FH102">
        <v>2.4659E-2</v>
      </c>
      <c r="FI102">
        <v>0</v>
      </c>
      <c r="FJ102">
        <v>0</v>
      </c>
      <c r="FK102">
        <v>77.039000000000001</v>
      </c>
      <c r="FL102">
        <v>594493</v>
      </c>
      <c r="FM102">
        <v>0</v>
      </c>
      <c r="FN102">
        <v>0</v>
      </c>
      <c r="FO102">
        <v>0</v>
      </c>
      <c r="FP102">
        <v>0</v>
      </c>
      <c r="FQ102">
        <v>0</v>
      </c>
      <c r="FR102">
        <v>0</v>
      </c>
      <c r="FS102">
        <v>0</v>
      </c>
      <c r="FT102">
        <v>0</v>
      </c>
      <c r="FU102">
        <v>0</v>
      </c>
      <c r="FV102">
        <v>0</v>
      </c>
      <c r="FW102">
        <v>0</v>
      </c>
      <c r="FX102">
        <v>0</v>
      </c>
      <c r="FY102">
        <v>0</v>
      </c>
      <c r="FZ102">
        <v>0</v>
      </c>
      <c r="GA102">
        <v>0</v>
      </c>
      <c r="GB102">
        <v>167701</v>
      </c>
      <c r="GC102">
        <v>167701</v>
      </c>
      <c r="GD102">
        <v>20.170000000000002</v>
      </c>
      <c r="GF102">
        <v>0</v>
      </c>
      <c r="GG102">
        <v>0</v>
      </c>
      <c r="GH102">
        <v>0</v>
      </c>
      <c r="GI102">
        <v>0</v>
      </c>
      <c r="GK102">
        <v>5305</v>
      </c>
      <c r="GL102">
        <v>2818</v>
      </c>
      <c r="GM102">
        <v>0</v>
      </c>
      <c r="GN102">
        <v>0</v>
      </c>
      <c r="GR102">
        <v>0</v>
      </c>
      <c r="HB102">
        <v>0</v>
      </c>
      <c r="HC102">
        <v>0</v>
      </c>
      <c r="HD102">
        <v>0</v>
      </c>
      <c r="HE102">
        <v>0</v>
      </c>
      <c r="HF102">
        <v>32934</v>
      </c>
      <c r="HG102">
        <v>642</v>
      </c>
      <c r="HH102">
        <v>8622</v>
      </c>
      <c r="HI102">
        <v>0</v>
      </c>
      <c r="HJ102">
        <v>499</v>
      </c>
      <c r="HK102">
        <v>438</v>
      </c>
      <c r="HL102">
        <v>238</v>
      </c>
      <c r="HM102">
        <v>0</v>
      </c>
      <c r="HN102">
        <v>0</v>
      </c>
      <c r="HO102">
        <v>0</v>
      </c>
      <c r="HP102">
        <v>0</v>
      </c>
      <c r="HQ102">
        <v>0</v>
      </c>
      <c r="HR102">
        <v>0</v>
      </c>
      <c r="HS102">
        <v>450576</v>
      </c>
      <c r="HT102">
        <v>0</v>
      </c>
      <c r="HU102">
        <v>66732</v>
      </c>
      <c r="HV102">
        <v>0</v>
      </c>
      <c r="HW102">
        <v>0</v>
      </c>
      <c r="HX102">
        <v>8</v>
      </c>
      <c r="HY102">
        <v>8</v>
      </c>
      <c r="HZ102">
        <v>4</v>
      </c>
      <c r="IA102">
        <v>8</v>
      </c>
      <c r="IB102">
        <v>0</v>
      </c>
      <c r="IC102">
        <v>28</v>
      </c>
      <c r="ID102">
        <v>0</v>
      </c>
      <c r="IE102">
        <v>0</v>
      </c>
      <c r="IF102">
        <v>0</v>
      </c>
      <c r="IG102">
        <v>1.042</v>
      </c>
      <c r="IH102">
        <v>14</v>
      </c>
      <c r="II102">
        <v>0</v>
      </c>
      <c r="IJ102">
        <v>11.49</v>
      </c>
      <c r="IK102">
        <v>0</v>
      </c>
      <c r="IL102">
        <v>0</v>
      </c>
      <c r="IM102">
        <v>0</v>
      </c>
      <c r="IN102">
        <v>0</v>
      </c>
      <c r="IO102">
        <v>0</v>
      </c>
      <c r="IP102">
        <v>0</v>
      </c>
      <c r="IQ102">
        <v>11.49</v>
      </c>
      <c r="IR102">
        <v>7076</v>
      </c>
      <c r="IS102">
        <v>0</v>
      </c>
      <c r="IT102">
        <v>0</v>
      </c>
      <c r="IU102">
        <v>0</v>
      </c>
      <c r="IV102">
        <v>0</v>
      </c>
      <c r="IW102">
        <v>6159</v>
      </c>
      <c r="IX102">
        <v>0</v>
      </c>
      <c r="IY102">
        <v>0</v>
      </c>
      <c r="IZ102">
        <v>0</v>
      </c>
      <c r="JA102">
        <v>0</v>
      </c>
    </row>
    <row r="103" spans="1:261" x14ac:dyDescent="0.2">
      <c r="A103">
        <v>28349</v>
      </c>
      <c r="B103">
        <v>101845</v>
      </c>
      <c r="C103">
        <v>9</v>
      </c>
      <c r="D103">
        <v>2021</v>
      </c>
      <c r="E103">
        <v>6159</v>
      </c>
      <c r="F103">
        <v>0</v>
      </c>
      <c r="G103">
        <v>11520.267</v>
      </c>
      <c r="H103">
        <v>10764.597</v>
      </c>
      <c r="I103">
        <v>10764.597</v>
      </c>
      <c r="J103">
        <v>11520.267</v>
      </c>
      <c r="K103">
        <v>0</v>
      </c>
      <c r="L103">
        <v>6159</v>
      </c>
      <c r="M103">
        <v>0</v>
      </c>
      <c r="N103">
        <v>0</v>
      </c>
      <c r="P103">
        <v>11520.267</v>
      </c>
      <c r="Q103">
        <v>0</v>
      </c>
      <c r="R103">
        <v>5491826</v>
      </c>
      <c r="S103">
        <v>476.71000000000004</v>
      </c>
      <c r="U103">
        <v>0</v>
      </c>
      <c r="V103">
        <v>3255.5820000000003</v>
      </c>
      <c r="W103">
        <v>2005044</v>
      </c>
      <c r="X103">
        <v>2005044</v>
      </c>
      <c r="Z103">
        <v>0</v>
      </c>
      <c r="AC103">
        <v>0</v>
      </c>
      <c r="AD103" t="s">
        <v>318</v>
      </c>
      <c r="AE103">
        <v>0</v>
      </c>
      <c r="AH103">
        <v>0</v>
      </c>
      <c r="AI103">
        <v>0</v>
      </c>
      <c r="AJ103">
        <v>6159</v>
      </c>
      <c r="AK103" t="s">
        <v>787</v>
      </c>
      <c r="AL103" t="s">
        <v>103</v>
      </c>
      <c r="AM103">
        <v>0</v>
      </c>
      <c r="AN103">
        <v>0</v>
      </c>
      <c r="AO103">
        <v>0</v>
      </c>
      <c r="AP103">
        <v>0</v>
      </c>
      <c r="AQ103">
        <v>0</v>
      </c>
      <c r="AT103">
        <v>0</v>
      </c>
      <c r="AU103">
        <v>0</v>
      </c>
      <c r="AV103">
        <v>0</v>
      </c>
      <c r="AW103">
        <v>119967519</v>
      </c>
      <c r="AX103">
        <v>116522532</v>
      </c>
      <c r="AY103">
        <v>0</v>
      </c>
      <c r="AZ103">
        <v>5491826</v>
      </c>
      <c r="BA103">
        <v>422.25</v>
      </c>
      <c r="BE103">
        <v>1588</v>
      </c>
      <c r="BF103">
        <v>108777712</v>
      </c>
      <c r="BG103">
        <v>0</v>
      </c>
      <c r="BJ103">
        <v>12</v>
      </c>
      <c r="BK103">
        <v>0</v>
      </c>
      <c r="BL103">
        <v>0</v>
      </c>
      <c r="BM103">
        <v>0</v>
      </c>
      <c r="BN103">
        <v>0</v>
      </c>
      <c r="BO103">
        <v>0</v>
      </c>
      <c r="BP103">
        <v>0</v>
      </c>
      <c r="BQ103">
        <v>0</v>
      </c>
      <c r="BS103">
        <v>0</v>
      </c>
      <c r="BT103">
        <v>0</v>
      </c>
      <c r="BU103">
        <v>0</v>
      </c>
      <c r="BV103">
        <v>0</v>
      </c>
      <c r="BW103">
        <v>0</v>
      </c>
      <c r="BY103">
        <v>0</v>
      </c>
      <c r="CA103">
        <v>0</v>
      </c>
      <c r="CB103">
        <v>0</v>
      </c>
      <c r="CC103">
        <v>0</v>
      </c>
      <c r="CD103">
        <v>0</v>
      </c>
      <c r="CE103">
        <v>0</v>
      </c>
      <c r="CF103">
        <v>0</v>
      </c>
      <c r="CG103">
        <v>0</v>
      </c>
      <c r="CH103">
        <v>3473243</v>
      </c>
      <c r="CI103">
        <v>0</v>
      </c>
      <c r="CJ103">
        <v>4</v>
      </c>
      <c r="CK103">
        <v>0</v>
      </c>
      <c r="CL103">
        <v>0</v>
      </c>
      <c r="CN103">
        <v>0</v>
      </c>
      <c r="CO103">
        <v>1</v>
      </c>
      <c r="CP103">
        <v>2.31</v>
      </c>
      <c r="CQ103">
        <v>18.5</v>
      </c>
      <c r="CR103">
        <v>11520.267</v>
      </c>
      <c r="CS103">
        <v>0</v>
      </c>
      <c r="CT103">
        <v>0</v>
      </c>
      <c r="CU103">
        <v>0</v>
      </c>
      <c r="CV103">
        <v>0</v>
      </c>
      <c r="CW103">
        <v>0</v>
      </c>
      <c r="CX103">
        <v>0</v>
      </c>
      <c r="CY103">
        <v>0</v>
      </c>
      <c r="CZ103">
        <v>0</v>
      </c>
      <c r="DB103">
        <v>65953423</v>
      </c>
      <c r="DC103">
        <v>0</v>
      </c>
      <c r="DD103">
        <v>0</v>
      </c>
      <c r="DE103">
        <v>17223132</v>
      </c>
      <c r="DF103">
        <v>17257419</v>
      </c>
      <c r="DG103">
        <v>2796.5129999999999</v>
      </c>
      <c r="DH103">
        <v>0</v>
      </c>
      <c r="DI103">
        <v>34287</v>
      </c>
      <c r="DK103">
        <v>0</v>
      </c>
      <c r="DL103">
        <v>0</v>
      </c>
      <c r="DM103">
        <v>6500015</v>
      </c>
      <c r="DN103">
        <v>26668</v>
      </c>
      <c r="DO103">
        <v>0</v>
      </c>
      <c r="DP103">
        <v>0</v>
      </c>
      <c r="DQ103">
        <v>0</v>
      </c>
      <c r="DR103">
        <v>0</v>
      </c>
      <c r="DS103">
        <v>0</v>
      </c>
      <c r="DT103">
        <v>0</v>
      </c>
      <c r="DU103">
        <v>0</v>
      </c>
      <c r="DV103">
        <v>0</v>
      </c>
      <c r="DW103">
        <v>0</v>
      </c>
      <c r="DX103">
        <v>0</v>
      </c>
      <c r="DY103">
        <v>0</v>
      </c>
      <c r="DZ103">
        <v>0</v>
      </c>
      <c r="EA103">
        <v>0.108</v>
      </c>
      <c r="EB103">
        <v>0</v>
      </c>
      <c r="EC103">
        <v>120.05800000000001</v>
      </c>
      <c r="ED103">
        <v>850324</v>
      </c>
      <c r="EE103">
        <v>0</v>
      </c>
      <c r="EF103">
        <v>0</v>
      </c>
      <c r="EG103">
        <v>0</v>
      </c>
      <c r="EH103">
        <v>5332896</v>
      </c>
      <c r="EI103">
        <v>0</v>
      </c>
      <c r="EJ103">
        <v>0</v>
      </c>
      <c r="EK103">
        <v>259.45699999999999</v>
      </c>
      <c r="EL103">
        <v>0</v>
      </c>
      <c r="EM103">
        <v>17.808</v>
      </c>
      <c r="EN103">
        <v>6.7130000000000001</v>
      </c>
      <c r="EO103">
        <v>0</v>
      </c>
      <c r="EP103">
        <v>0</v>
      </c>
      <c r="EQ103">
        <v>284.08600000000001</v>
      </c>
      <c r="ER103">
        <v>0</v>
      </c>
      <c r="ES103">
        <v>865.9</v>
      </c>
      <c r="EV103">
        <v>0</v>
      </c>
      <c r="EW103">
        <v>0</v>
      </c>
      <c r="EX103">
        <v>0</v>
      </c>
      <c r="EZ103">
        <v>104434256</v>
      </c>
      <c r="FA103">
        <v>0</v>
      </c>
      <c r="FB103">
        <v>109897825</v>
      </c>
      <c r="FD103">
        <v>0</v>
      </c>
      <c r="FE103">
        <v>9941974</v>
      </c>
      <c r="FF103">
        <v>2146302</v>
      </c>
      <c r="FG103">
        <v>5.7111999999999996E-2</v>
      </c>
      <c r="FH103">
        <v>2.4659E-2</v>
      </c>
      <c r="FI103">
        <v>0</v>
      </c>
      <c r="FJ103">
        <v>0</v>
      </c>
      <c r="FK103">
        <v>17662.190999999999</v>
      </c>
      <c r="FL103">
        <v>125459345</v>
      </c>
      <c r="FM103">
        <v>0</v>
      </c>
      <c r="FN103">
        <v>0</v>
      </c>
      <c r="FO103">
        <v>1058155</v>
      </c>
      <c r="FP103">
        <v>0</v>
      </c>
      <c r="FQ103">
        <v>1058155</v>
      </c>
      <c r="FR103">
        <v>1058155</v>
      </c>
      <c r="FS103">
        <v>0</v>
      </c>
      <c r="FT103">
        <v>0</v>
      </c>
      <c r="FU103">
        <v>0</v>
      </c>
      <c r="FV103">
        <v>0</v>
      </c>
      <c r="FW103">
        <v>0</v>
      </c>
      <c r="FX103">
        <v>0</v>
      </c>
      <c r="FY103">
        <v>0</v>
      </c>
      <c r="FZ103">
        <v>0</v>
      </c>
      <c r="GA103">
        <v>0</v>
      </c>
      <c r="GB103">
        <v>3920922</v>
      </c>
      <c r="GC103">
        <v>3920922</v>
      </c>
      <c r="GD103">
        <v>471.584</v>
      </c>
      <c r="GF103">
        <v>0</v>
      </c>
      <c r="GG103">
        <v>0</v>
      </c>
      <c r="GH103">
        <v>0</v>
      </c>
      <c r="GI103">
        <v>0</v>
      </c>
      <c r="GK103">
        <v>5294</v>
      </c>
      <c r="GL103">
        <v>84870</v>
      </c>
      <c r="GM103">
        <v>0</v>
      </c>
      <c r="GN103">
        <v>466563</v>
      </c>
      <c r="GR103">
        <v>0</v>
      </c>
      <c r="HB103">
        <v>0</v>
      </c>
      <c r="HC103">
        <v>0</v>
      </c>
      <c r="HD103">
        <v>0</v>
      </c>
      <c r="HE103">
        <v>0</v>
      </c>
      <c r="HF103">
        <v>11388944</v>
      </c>
      <c r="HG103">
        <v>94300</v>
      </c>
      <c r="HH103">
        <v>0</v>
      </c>
      <c r="HI103">
        <v>0</v>
      </c>
      <c r="HJ103">
        <v>111977</v>
      </c>
      <c r="HK103">
        <v>70455</v>
      </c>
      <c r="HL103">
        <v>19760</v>
      </c>
      <c r="HM103">
        <v>1519000</v>
      </c>
      <c r="HN103">
        <v>0</v>
      </c>
      <c r="HO103">
        <v>0</v>
      </c>
      <c r="HP103">
        <v>0</v>
      </c>
      <c r="HQ103">
        <v>0</v>
      </c>
      <c r="HR103">
        <v>0</v>
      </c>
      <c r="HS103">
        <v>104405999</v>
      </c>
      <c r="HT103">
        <v>0</v>
      </c>
      <c r="HU103">
        <v>3473243</v>
      </c>
      <c r="HV103">
        <v>0</v>
      </c>
      <c r="HW103">
        <v>0</v>
      </c>
      <c r="HX103">
        <v>491</v>
      </c>
      <c r="HY103">
        <v>1096</v>
      </c>
      <c r="HZ103">
        <v>1496</v>
      </c>
      <c r="IA103">
        <v>3171</v>
      </c>
      <c r="IB103">
        <v>4434</v>
      </c>
      <c r="IC103">
        <v>10688</v>
      </c>
      <c r="ID103">
        <v>0</v>
      </c>
      <c r="IE103">
        <v>0</v>
      </c>
      <c r="IF103">
        <v>0</v>
      </c>
      <c r="IG103">
        <v>153.11500000000001</v>
      </c>
      <c r="IH103">
        <v>0</v>
      </c>
      <c r="II103">
        <v>0</v>
      </c>
      <c r="IJ103">
        <v>3255.5820000000003</v>
      </c>
      <c r="IK103">
        <v>0</v>
      </c>
      <c r="IL103">
        <v>0</v>
      </c>
      <c r="IM103">
        <v>0</v>
      </c>
      <c r="IN103">
        <v>0</v>
      </c>
      <c r="IO103">
        <v>0</v>
      </c>
      <c r="IP103">
        <v>0</v>
      </c>
      <c r="IQ103">
        <v>3255.5820000000003</v>
      </c>
      <c r="IR103">
        <v>2005044</v>
      </c>
      <c r="IS103">
        <v>0</v>
      </c>
      <c r="IT103">
        <v>0</v>
      </c>
      <c r="IU103">
        <v>0</v>
      </c>
      <c r="IV103">
        <v>0</v>
      </c>
      <c r="IW103">
        <v>6159</v>
      </c>
      <c r="IX103">
        <v>0</v>
      </c>
      <c r="IY103">
        <v>0</v>
      </c>
      <c r="IZ103">
        <v>0</v>
      </c>
      <c r="JA103">
        <v>0</v>
      </c>
    </row>
    <row r="104" spans="1:261" x14ac:dyDescent="0.2">
      <c r="A104">
        <v>28349</v>
      </c>
      <c r="B104">
        <v>101846</v>
      </c>
      <c r="C104">
        <v>9</v>
      </c>
      <c r="D104">
        <v>2021</v>
      </c>
      <c r="E104">
        <v>6159</v>
      </c>
      <c r="F104">
        <v>0</v>
      </c>
      <c r="G104">
        <v>3294.6849999999999</v>
      </c>
      <c r="H104">
        <v>2977.8870000000002</v>
      </c>
      <c r="I104">
        <v>2977.8870000000002</v>
      </c>
      <c r="J104">
        <v>3294.6849999999999</v>
      </c>
      <c r="K104">
        <v>0</v>
      </c>
      <c r="L104">
        <v>6159</v>
      </c>
      <c r="M104">
        <v>0</v>
      </c>
      <c r="N104">
        <v>0</v>
      </c>
      <c r="P104">
        <v>3294.6849999999999</v>
      </c>
      <c r="Q104">
        <v>0</v>
      </c>
      <c r="R104">
        <v>1570609</v>
      </c>
      <c r="S104">
        <v>476.71000000000004</v>
      </c>
      <c r="U104">
        <v>0</v>
      </c>
      <c r="V104">
        <v>1080.3389999999999</v>
      </c>
      <c r="W104">
        <v>665358</v>
      </c>
      <c r="X104">
        <v>665358</v>
      </c>
      <c r="Z104">
        <v>0</v>
      </c>
      <c r="AC104">
        <v>0</v>
      </c>
      <c r="AD104" t="s">
        <v>318</v>
      </c>
      <c r="AE104">
        <v>0</v>
      </c>
      <c r="AH104">
        <v>0</v>
      </c>
      <c r="AI104">
        <v>0</v>
      </c>
      <c r="AJ104">
        <v>6159</v>
      </c>
      <c r="AK104" t="s">
        <v>787</v>
      </c>
      <c r="AL104" t="s">
        <v>32</v>
      </c>
      <c r="AM104">
        <v>0</v>
      </c>
      <c r="AN104">
        <v>0</v>
      </c>
      <c r="AO104">
        <v>0</v>
      </c>
      <c r="AP104">
        <v>0</v>
      </c>
      <c r="AQ104">
        <v>0</v>
      </c>
      <c r="AT104">
        <v>0</v>
      </c>
      <c r="AU104">
        <v>0</v>
      </c>
      <c r="AV104">
        <v>0</v>
      </c>
      <c r="AW104">
        <v>34151702</v>
      </c>
      <c r="AX104">
        <v>33868393</v>
      </c>
      <c r="AY104">
        <v>0</v>
      </c>
      <c r="AZ104">
        <v>1570609</v>
      </c>
      <c r="BA104">
        <v>74</v>
      </c>
      <c r="BE104">
        <v>461</v>
      </c>
      <c r="BF104">
        <v>31873006</v>
      </c>
      <c r="BG104">
        <v>0</v>
      </c>
      <c r="BJ104">
        <v>12</v>
      </c>
      <c r="BK104">
        <v>0</v>
      </c>
      <c r="BL104">
        <v>0</v>
      </c>
      <c r="BM104">
        <v>0</v>
      </c>
      <c r="BN104">
        <v>0</v>
      </c>
      <c r="BO104">
        <v>0</v>
      </c>
      <c r="BP104">
        <v>0</v>
      </c>
      <c r="BQ104">
        <v>311</v>
      </c>
      <c r="BS104">
        <v>0</v>
      </c>
      <c r="BT104">
        <v>0</v>
      </c>
      <c r="BU104">
        <v>0</v>
      </c>
      <c r="BV104">
        <v>0</v>
      </c>
      <c r="BW104">
        <v>0</v>
      </c>
      <c r="BY104">
        <v>0</v>
      </c>
      <c r="CA104">
        <v>0</v>
      </c>
      <c r="CB104">
        <v>0</v>
      </c>
      <c r="CC104">
        <v>0</v>
      </c>
      <c r="CD104">
        <v>0</v>
      </c>
      <c r="CE104">
        <v>0</v>
      </c>
      <c r="CF104">
        <v>0</v>
      </c>
      <c r="CG104">
        <v>0</v>
      </c>
      <c r="CH104">
        <v>294156</v>
      </c>
      <c r="CI104">
        <v>0</v>
      </c>
      <c r="CJ104">
        <v>4</v>
      </c>
      <c r="CK104">
        <v>0</v>
      </c>
      <c r="CL104">
        <v>0</v>
      </c>
      <c r="CN104">
        <v>0</v>
      </c>
      <c r="CO104">
        <v>1</v>
      </c>
      <c r="CP104">
        <v>0</v>
      </c>
      <c r="CQ104">
        <v>0</v>
      </c>
      <c r="CR104">
        <v>3294.6849999999999</v>
      </c>
      <c r="CS104">
        <v>0</v>
      </c>
      <c r="CT104">
        <v>0</v>
      </c>
      <c r="CU104">
        <v>0</v>
      </c>
      <c r="CV104">
        <v>0</v>
      </c>
      <c r="CW104">
        <v>0</v>
      </c>
      <c r="CX104">
        <v>0</v>
      </c>
      <c r="CY104">
        <v>0</v>
      </c>
      <c r="CZ104">
        <v>0</v>
      </c>
      <c r="DB104">
        <v>18209775</v>
      </c>
      <c r="DC104">
        <v>0</v>
      </c>
      <c r="DD104">
        <v>0</v>
      </c>
      <c r="DE104">
        <v>4473591</v>
      </c>
      <c r="DF104">
        <v>4473591</v>
      </c>
      <c r="DG104">
        <v>726.375</v>
      </c>
      <c r="DH104">
        <v>0</v>
      </c>
      <c r="DI104">
        <v>0</v>
      </c>
      <c r="DK104">
        <v>0</v>
      </c>
      <c r="DL104">
        <v>0</v>
      </c>
      <c r="DM104">
        <v>2528192</v>
      </c>
      <c r="DN104">
        <v>10386</v>
      </c>
      <c r="DO104">
        <v>0</v>
      </c>
      <c r="DP104">
        <v>0</v>
      </c>
      <c r="DQ104">
        <v>0</v>
      </c>
      <c r="DR104">
        <v>0</v>
      </c>
      <c r="DS104">
        <v>0</v>
      </c>
      <c r="DT104">
        <v>0</v>
      </c>
      <c r="DU104">
        <v>0</v>
      </c>
      <c r="DV104">
        <v>0</v>
      </c>
      <c r="DW104">
        <v>0</v>
      </c>
      <c r="DX104">
        <v>0</v>
      </c>
      <c r="DY104">
        <v>0</v>
      </c>
      <c r="DZ104">
        <v>0</v>
      </c>
      <c r="EA104">
        <v>0</v>
      </c>
      <c r="EB104">
        <v>0</v>
      </c>
      <c r="EC104">
        <v>57.048000000000002</v>
      </c>
      <c r="ED104">
        <v>404049</v>
      </c>
      <c r="EE104">
        <v>0</v>
      </c>
      <c r="EF104">
        <v>0</v>
      </c>
      <c r="EG104">
        <v>0</v>
      </c>
      <c r="EH104">
        <v>2004125</v>
      </c>
      <c r="EI104">
        <v>0</v>
      </c>
      <c r="EJ104">
        <v>0</v>
      </c>
      <c r="EK104">
        <v>86.929000000000002</v>
      </c>
      <c r="EL104">
        <v>0</v>
      </c>
      <c r="EM104">
        <v>14.119000000000002</v>
      </c>
      <c r="EN104">
        <v>4.4530000000000003</v>
      </c>
      <c r="EO104">
        <v>0</v>
      </c>
      <c r="EP104">
        <v>0</v>
      </c>
      <c r="EQ104">
        <v>105.501</v>
      </c>
      <c r="ER104">
        <v>0</v>
      </c>
      <c r="ES104">
        <v>325.40899999999999</v>
      </c>
      <c r="EV104">
        <v>0</v>
      </c>
      <c r="EW104">
        <v>0</v>
      </c>
      <c r="EX104">
        <v>0</v>
      </c>
      <c r="EZ104">
        <v>30326402</v>
      </c>
      <c r="FA104">
        <v>0</v>
      </c>
      <c r="FB104">
        <v>31886164</v>
      </c>
      <c r="FD104">
        <v>0</v>
      </c>
      <c r="FE104">
        <v>2913102</v>
      </c>
      <c r="FF104">
        <v>628889</v>
      </c>
      <c r="FG104">
        <v>5.7111999999999996E-2</v>
      </c>
      <c r="FH104">
        <v>2.4659E-2</v>
      </c>
      <c r="FI104">
        <v>0</v>
      </c>
      <c r="FJ104">
        <v>0</v>
      </c>
      <c r="FK104">
        <v>5175.2060000000001</v>
      </c>
      <c r="FL104">
        <v>35722311</v>
      </c>
      <c r="FM104">
        <v>0</v>
      </c>
      <c r="FN104">
        <v>0</v>
      </c>
      <c r="FO104">
        <v>0</v>
      </c>
      <c r="FP104">
        <v>0</v>
      </c>
      <c r="FQ104">
        <v>0</v>
      </c>
      <c r="FR104">
        <v>0</v>
      </c>
      <c r="FS104">
        <v>0</v>
      </c>
      <c r="FT104">
        <v>0</v>
      </c>
      <c r="FU104">
        <v>0</v>
      </c>
      <c r="FV104">
        <v>0</v>
      </c>
      <c r="FW104">
        <v>0</v>
      </c>
      <c r="FX104">
        <v>0</v>
      </c>
      <c r="FY104">
        <v>0</v>
      </c>
      <c r="FZ104">
        <v>0</v>
      </c>
      <c r="GA104">
        <v>0</v>
      </c>
      <c r="GB104">
        <v>1756801</v>
      </c>
      <c r="GC104">
        <v>1756801</v>
      </c>
      <c r="GD104">
        <v>211.297</v>
      </c>
      <c r="GF104">
        <v>0</v>
      </c>
      <c r="GG104">
        <v>0</v>
      </c>
      <c r="GH104">
        <v>0</v>
      </c>
      <c r="GI104">
        <v>0</v>
      </c>
      <c r="GK104">
        <v>5152.9530000000004</v>
      </c>
      <c r="GL104">
        <v>46024</v>
      </c>
      <c r="GM104">
        <v>0</v>
      </c>
      <c r="GN104">
        <v>0</v>
      </c>
      <c r="GR104">
        <v>0</v>
      </c>
      <c r="HB104">
        <v>0</v>
      </c>
      <c r="HC104">
        <v>0</v>
      </c>
      <c r="HD104">
        <v>0</v>
      </c>
      <c r="HE104">
        <v>0</v>
      </c>
      <c r="HF104">
        <v>3150604</v>
      </c>
      <c r="HG104">
        <v>34641</v>
      </c>
      <c r="HH104">
        <v>598634</v>
      </c>
      <c r="HI104">
        <v>0</v>
      </c>
      <c r="HJ104">
        <v>32024</v>
      </c>
      <c r="HK104">
        <v>16363</v>
      </c>
      <c r="HL104">
        <v>7642</v>
      </c>
      <c r="HM104">
        <v>413000</v>
      </c>
      <c r="HN104">
        <v>0</v>
      </c>
      <c r="HO104">
        <v>0</v>
      </c>
      <c r="HP104">
        <v>0</v>
      </c>
      <c r="HQ104">
        <v>0</v>
      </c>
      <c r="HR104">
        <v>0</v>
      </c>
      <c r="HS104">
        <v>30315555</v>
      </c>
      <c r="HT104">
        <v>0</v>
      </c>
      <c r="HU104">
        <v>294156</v>
      </c>
      <c r="HV104">
        <v>0</v>
      </c>
      <c r="HW104">
        <v>0</v>
      </c>
      <c r="HX104">
        <v>257</v>
      </c>
      <c r="HY104">
        <v>519</v>
      </c>
      <c r="HZ104">
        <v>604</v>
      </c>
      <c r="IA104">
        <v>665</v>
      </c>
      <c r="IB104">
        <v>799</v>
      </c>
      <c r="IC104">
        <v>2844</v>
      </c>
      <c r="ID104">
        <v>0</v>
      </c>
      <c r="IE104">
        <v>0</v>
      </c>
      <c r="IF104">
        <v>0</v>
      </c>
      <c r="IG104">
        <v>56.246000000000002</v>
      </c>
      <c r="IH104">
        <v>972</v>
      </c>
      <c r="II104">
        <v>0</v>
      </c>
      <c r="IJ104">
        <v>1080.3389999999999</v>
      </c>
      <c r="IK104">
        <v>0</v>
      </c>
      <c r="IL104">
        <v>0</v>
      </c>
      <c r="IM104">
        <v>0</v>
      </c>
      <c r="IN104">
        <v>0</v>
      </c>
      <c r="IO104">
        <v>0</v>
      </c>
      <c r="IP104">
        <v>0</v>
      </c>
      <c r="IQ104">
        <v>1080.3389999999999</v>
      </c>
      <c r="IR104">
        <v>665358</v>
      </c>
      <c r="IS104">
        <v>0</v>
      </c>
      <c r="IT104">
        <v>0</v>
      </c>
      <c r="IU104">
        <v>0</v>
      </c>
      <c r="IV104">
        <v>0</v>
      </c>
      <c r="IW104">
        <v>6159</v>
      </c>
      <c r="IX104">
        <v>0</v>
      </c>
      <c r="IY104">
        <v>0</v>
      </c>
      <c r="IZ104">
        <v>0</v>
      </c>
      <c r="JA104">
        <v>0</v>
      </c>
    </row>
    <row r="105" spans="1:261" x14ac:dyDescent="0.2">
      <c r="A105">
        <v>28349</v>
      </c>
      <c r="B105">
        <v>101847</v>
      </c>
      <c r="C105">
        <v>9</v>
      </c>
      <c r="D105">
        <v>2021</v>
      </c>
      <c r="E105">
        <v>6159</v>
      </c>
      <c r="F105">
        <v>0</v>
      </c>
      <c r="G105">
        <v>456.66700000000003</v>
      </c>
      <c r="H105">
        <v>456.31300000000005</v>
      </c>
      <c r="I105">
        <v>456.31300000000005</v>
      </c>
      <c r="J105">
        <v>456.66700000000003</v>
      </c>
      <c r="K105">
        <v>0</v>
      </c>
      <c r="L105">
        <v>6159</v>
      </c>
      <c r="M105">
        <v>0</v>
      </c>
      <c r="N105">
        <v>0</v>
      </c>
      <c r="P105">
        <v>456.66700000000003</v>
      </c>
      <c r="Q105">
        <v>0</v>
      </c>
      <c r="R105">
        <v>217698</v>
      </c>
      <c r="S105">
        <v>476.71000000000004</v>
      </c>
      <c r="U105">
        <v>0</v>
      </c>
      <c r="V105">
        <v>0</v>
      </c>
      <c r="W105">
        <v>0</v>
      </c>
      <c r="X105">
        <v>0</v>
      </c>
      <c r="Z105">
        <v>0</v>
      </c>
      <c r="AC105">
        <v>0</v>
      </c>
      <c r="AD105" t="s">
        <v>318</v>
      </c>
      <c r="AE105">
        <v>0</v>
      </c>
      <c r="AH105">
        <v>0</v>
      </c>
      <c r="AI105">
        <v>0</v>
      </c>
      <c r="AJ105">
        <v>6159</v>
      </c>
      <c r="AK105" t="s">
        <v>787</v>
      </c>
      <c r="AL105" t="s">
        <v>33</v>
      </c>
      <c r="AM105">
        <v>0</v>
      </c>
      <c r="AN105">
        <v>0</v>
      </c>
      <c r="AO105">
        <v>0</v>
      </c>
      <c r="AP105">
        <v>0</v>
      </c>
      <c r="AQ105">
        <v>0</v>
      </c>
      <c r="AT105">
        <v>0</v>
      </c>
      <c r="AU105">
        <v>0</v>
      </c>
      <c r="AV105">
        <v>0</v>
      </c>
      <c r="AW105">
        <v>4415733</v>
      </c>
      <c r="AX105">
        <v>4335164</v>
      </c>
      <c r="AY105">
        <v>0</v>
      </c>
      <c r="AZ105">
        <v>217698</v>
      </c>
      <c r="BA105">
        <v>9.6669999999999998</v>
      </c>
      <c r="BE105">
        <v>59</v>
      </c>
      <c r="BF105">
        <v>4097229</v>
      </c>
      <c r="BG105">
        <v>0</v>
      </c>
      <c r="BJ105">
        <v>12</v>
      </c>
      <c r="BK105">
        <v>0</v>
      </c>
      <c r="BL105">
        <v>0</v>
      </c>
      <c r="BM105">
        <v>0</v>
      </c>
      <c r="BN105">
        <v>0</v>
      </c>
      <c r="BO105">
        <v>0</v>
      </c>
      <c r="BP105">
        <v>0</v>
      </c>
      <c r="BQ105">
        <v>700</v>
      </c>
      <c r="BS105">
        <v>0</v>
      </c>
      <c r="BT105">
        <v>0</v>
      </c>
      <c r="BU105">
        <v>0</v>
      </c>
      <c r="BV105">
        <v>0</v>
      </c>
      <c r="BW105">
        <v>0</v>
      </c>
      <c r="BY105">
        <v>0</v>
      </c>
      <c r="CA105">
        <v>0</v>
      </c>
      <c r="CB105">
        <v>0</v>
      </c>
      <c r="CC105">
        <v>0</v>
      </c>
      <c r="CD105">
        <v>0</v>
      </c>
      <c r="CE105">
        <v>0</v>
      </c>
      <c r="CF105">
        <v>0</v>
      </c>
      <c r="CG105">
        <v>0</v>
      </c>
      <c r="CH105">
        <v>81368</v>
      </c>
      <c r="CI105">
        <v>0</v>
      </c>
      <c r="CJ105">
        <v>4</v>
      </c>
      <c r="CK105">
        <v>0</v>
      </c>
      <c r="CL105">
        <v>0</v>
      </c>
      <c r="CN105">
        <v>0</v>
      </c>
      <c r="CO105">
        <v>1</v>
      </c>
      <c r="CP105">
        <v>0</v>
      </c>
      <c r="CQ105">
        <v>0</v>
      </c>
      <c r="CR105">
        <v>456.66700000000003</v>
      </c>
      <c r="CS105">
        <v>0</v>
      </c>
      <c r="CT105">
        <v>0</v>
      </c>
      <c r="CU105">
        <v>0</v>
      </c>
      <c r="CV105">
        <v>0</v>
      </c>
      <c r="CW105">
        <v>0</v>
      </c>
      <c r="CX105">
        <v>0</v>
      </c>
      <c r="CY105">
        <v>0</v>
      </c>
      <c r="CZ105">
        <v>0</v>
      </c>
      <c r="DB105">
        <v>2807134</v>
      </c>
      <c r="DC105">
        <v>0</v>
      </c>
      <c r="DD105">
        <v>0</v>
      </c>
      <c r="DE105">
        <v>523420</v>
      </c>
      <c r="DF105">
        <v>523420</v>
      </c>
      <c r="DG105">
        <v>84.988</v>
      </c>
      <c r="DH105">
        <v>0</v>
      </c>
      <c r="DI105">
        <v>0</v>
      </c>
      <c r="DK105">
        <v>2818</v>
      </c>
      <c r="DL105">
        <v>0</v>
      </c>
      <c r="DM105">
        <v>174018</v>
      </c>
      <c r="DN105">
        <v>740</v>
      </c>
      <c r="DO105">
        <v>0</v>
      </c>
      <c r="DP105">
        <v>0</v>
      </c>
      <c r="DQ105">
        <v>0</v>
      </c>
      <c r="DR105">
        <v>0</v>
      </c>
      <c r="DS105">
        <v>0</v>
      </c>
      <c r="DT105">
        <v>0</v>
      </c>
      <c r="DU105">
        <v>0</v>
      </c>
      <c r="DV105">
        <v>0</v>
      </c>
      <c r="DW105">
        <v>0</v>
      </c>
      <c r="DX105">
        <v>0</v>
      </c>
      <c r="DY105">
        <v>0</v>
      </c>
      <c r="DZ105">
        <v>0</v>
      </c>
      <c r="EA105">
        <v>0</v>
      </c>
      <c r="EB105">
        <v>0</v>
      </c>
      <c r="EC105">
        <v>22.683</v>
      </c>
      <c r="ED105">
        <v>160655</v>
      </c>
      <c r="EE105">
        <v>0</v>
      </c>
      <c r="EF105">
        <v>0</v>
      </c>
      <c r="EG105">
        <v>0</v>
      </c>
      <c r="EH105">
        <v>10901</v>
      </c>
      <c r="EI105">
        <v>0</v>
      </c>
      <c r="EJ105">
        <v>0</v>
      </c>
      <c r="EK105">
        <v>0</v>
      </c>
      <c r="EL105">
        <v>0</v>
      </c>
      <c r="EM105">
        <v>0</v>
      </c>
      <c r="EN105">
        <v>0.35400000000000004</v>
      </c>
      <c r="EO105">
        <v>0</v>
      </c>
      <c r="EP105">
        <v>0</v>
      </c>
      <c r="EQ105">
        <v>0.35400000000000004</v>
      </c>
      <c r="ER105">
        <v>0</v>
      </c>
      <c r="ES105">
        <v>1.77</v>
      </c>
      <c r="EV105">
        <v>0</v>
      </c>
      <c r="EW105">
        <v>0</v>
      </c>
      <c r="EX105">
        <v>0</v>
      </c>
      <c r="EZ105">
        <v>3879846</v>
      </c>
      <c r="FA105">
        <v>0</v>
      </c>
      <c r="FB105">
        <v>4096745</v>
      </c>
      <c r="FD105">
        <v>0</v>
      </c>
      <c r="FE105">
        <v>374475</v>
      </c>
      <c r="FF105">
        <v>80843</v>
      </c>
      <c r="FG105">
        <v>5.7111999999999996E-2</v>
      </c>
      <c r="FH105">
        <v>2.4659E-2</v>
      </c>
      <c r="FI105">
        <v>0</v>
      </c>
      <c r="FJ105">
        <v>0</v>
      </c>
      <c r="FK105">
        <v>665.26499999999999</v>
      </c>
      <c r="FL105">
        <v>4633431</v>
      </c>
      <c r="FM105">
        <v>0</v>
      </c>
      <c r="FN105">
        <v>0</v>
      </c>
      <c r="FO105">
        <v>0</v>
      </c>
      <c r="FP105">
        <v>0</v>
      </c>
      <c r="FQ105">
        <v>0</v>
      </c>
      <c r="FR105">
        <v>0</v>
      </c>
      <c r="FS105">
        <v>0</v>
      </c>
      <c r="FT105">
        <v>0</v>
      </c>
      <c r="FU105">
        <v>0</v>
      </c>
      <c r="FV105">
        <v>0</v>
      </c>
      <c r="FW105">
        <v>0</v>
      </c>
      <c r="FX105">
        <v>0</v>
      </c>
      <c r="FY105">
        <v>0</v>
      </c>
      <c r="FZ105">
        <v>0</v>
      </c>
      <c r="GA105">
        <v>0</v>
      </c>
      <c r="GB105">
        <v>0</v>
      </c>
      <c r="GC105">
        <v>0</v>
      </c>
      <c r="GD105">
        <v>0</v>
      </c>
      <c r="GF105">
        <v>0</v>
      </c>
      <c r="GG105">
        <v>0</v>
      </c>
      <c r="GH105">
        <v>0</v>
      </c>
      <c r="GI105">
        <v>0</v>
      </c>
      <c r="GK105">
        <v>5060</v>
      </c>
      <c r="GL105">
        <v>12838</v>
      </c>
      <c r="GM105">
        <v>0</v>
      </c>
      <c r="GN105">
        <v>0</v>
      </c>
      <c r="GR105">
        <v>0</v>
      </c>
      <c r="HB105">
        <v>0</v>
      </c>
      <c r="HC105">
        <v>0</v>
      </c>
      <c r="HD105">
        <v>0</v>
      </c>
      <c r="HE105">
        <v>0</v>
      </c>
      <c r="HF105">
        <v>482779</v>
      </c>
      <c r="HG105">
        <v>0</v>
      </c>
      <c r="HH105">
        <v>104699</v>
      </c>
      <c r="HI105">
        <v>0</v>
      </c>
      <c r="HJ105">
        <v>4439</v>
      </c>
      <c r="HK105">
        <v>0</v>
      </c>
      <c r="HL105">
        <v>315</v>
      </c>
      <c r="HM105">
        <v>0</v>
      </c>
      <c r="HN105">
        <v>0</v>
      </c>
      <c r="HO105">
        <v>0</v>
      </c>
      <c r="HP105">
        <v>0</v>
      </c>
      <c r="HQ105">
        <v>0</v>
      </c>
      <c r="HR105">
        <v>0</v>
      </c>
      <c r="HS105">
        <v>3879047</v>
      </c>
      <c r="HT105">
        <v>0</v>
      </c>
      <c r="HU105">
        <v>81368</v>
      </c>
      <c r="HV105">
        <v>0</v>
      </c>
      <c r="HW105">
        <v>0</v>
      </c>
      <c r="HX105">
        <v>42</v>
      </c>
      <c r="HY105">
        <v>47</v>
      </c>
      <c r="HZ105">
        <v>48</v>
      </c>
      <c r="IA105">
        <v>78</v>
      </c>
      <c r="IB105">
        <v>116</v>
      </c>
      <c r="IC105">
        <v>331</v>
      </c>
      <c r="ID105">
        <v>0</v>
      </c>
      <c r="IE105">
        <v>0</v>
      </c>
      <c r="IF105">
        <v>0</v>
      </c>
      <c r="IG105">
        <v>0</v>
      </c>
      <c r="IH105">
        <v>170</v>
      </c>
      <c r="II105">
        <v>0</v>
      </c>
      <c r="IJ105">
        <v>0</v>
      </c>
      <c r="IK105">
        <v>0</v>
      </c>
      <c r="IL105">
        <v>0</v>
      </c>
      <c r="IM105">
        <v>0</v>
      </c>
      <c r="IN105">
        <v>0</v>
      </c>
      <c r="IO105">
        <v>0</v>
      </c>
      <c r="IP105">
        <v>0</v>
      </c>
      <c r="IQ105">
        <v>0</v>
      </c>
      <c r="IR105">
        <v>0</v>
      </c>
      <c r="IS105">
        <v>0</v>
      </c>
      <c r="IT105">
        <v>0</v>
      </c>
      <c r="IU105">
        <v>0</v>
      </c>
      <c r="IV105">
        <v>0</v>
      </c>
      <c r="IW105">
        <v>6159</v>
      </c>
      <c r="IX105">
        <v>0</v>
      </c>
      <c r="IY105">
        <v>0</v>
      </c>
      <c r="IZ105">
        <v>0</v>
      </c>
      <c r="JA105">
        <v>0</v>
      </c>
    </row>
    <row r="106" spans="1:261" x14ac:dyDescent="0.2">
      <c r="A106">
        <v>28349</v>
      </c>
      <c r="B106">
        <v>101849</v>
      </c>
      <c r="C106">
        <v>9</v>
      </c>
      <c r="D106">
        <v>2021</v>
      </c>
      <c r="E106">
        <v>6159</v>
      </c>
      <c r="F106">
        <v>0</v>
      </c>
      <c r="G106">
        <v>226.40700000000001</v>
      </c>
      <c r="H106">
        <v>225.39200000000002</v>
      </c>
      <c r="I106">
        <v>225.39200000000002</v>
      </c>
      <c r="J106">
        <v>226.40700000000001</v>
      </c>
      <c r="K106">
        <v>0</v>
      </c>
      <c r="L106">
        <v>6159</v>
      </c>
      <c r="M106">
        <v>0</v>
      </c>
      <c r="N106">
        <v>0</v>
      </c>
      <c r="P106">
        <v>226.40700000000001</v>
      </c>
      <c r="Q106">
        <v>0</v>
      </c>
      <c r="R106">
        <v>107930</v>
      </c>
      <c r="S106">
        <v>476.71000000000004</v>
      </c>
      <c r="U106">
        <v>0</v>
      </c>
      <c r="V106">
        <v>72.754000000000005</v>
      </c>
      <c r="W106">
        <v>44808</v>
      </c>
      <c r="X106">
        <v>44808</v>
      </c>
      <c r="Z106">
        <v>0</v>
      </c>
      <c r="AC106">
        <v>0</v>
      </c>
      <c r="AD106" t="s">
        <v>318</v>
      </c>
      <c r="AE106">
        <v>0</v>
      </c>
      <c r="AH106">
        <v>0</v>
      </c>
      <c r="AI106">
        <v>0</v>
      </c>
      <c r="AJ106">
        <v>6159</v>
      </c>
      <c r="AK106" t="s">
        <v>787</v>
      </c>
      <c r="AL106" t="s">
        <v>15</v>
      </c>
      <c r="AM106">
        <v>0</v>
      </c>
      <c r="AN106">
        <v>0</v>
      </c>
      <c r="AO106">
        <v>0</v>
      </c>
      <c r="AP106">
        <v>0</v>
      </c>
      <c r="AQ106">
        <v>0</v>
      </c>
      <c r="AT106">
        <v>0</v>
      </c>
      <c r="AU106">
        <v>0</v>
      </c>
      <c r="AV106">
        <v>0</v>
      </c>
      <c r="AW106">
        <v>2315077</v>
      </c>
      <c r="AX106">
        <v>2315234</v>
      </c>
      <c r="AY106">
        <v>0</v>
      </c>
      <c r="AZ106">
        <v>107930</v>
      </c>
      <c r="BA106">
        <v>18.25</v>
      </c>
      <c r="BE106">
        <v>32</v>
      </c>
      <c r="BF106">
        <v>2180814</v>
      </c>
      <c r="BG106">
        <v>0</v>
      </c>
      <c r="BJ106">
        <v>12</v>
      </c>
      <c r="BK106">
        <v>0</v>
      </c>
      <c r="BL106">
        <v>0</v>
      </c>
      <c r="BM106">
        <v>0</v>
      </c>
      <c r="BN106">
        <v>0</v>
      </c>
      <c r="BO106">
        <v>0</v>
      </c>
      <c r="BP106">
        <v>0</v>
      </c>
      <c r="BQ106">
        <v>735</v>
      </c>
      <c r="BS106">
        <v>0</v>
      </c>
      <c r="BT106">
        <v>0</v>
      </c>
      <c r="BU106">
        <v>0</v>
      </c>
      <c r="BV106">
        <v>0</v>
      </c>
      <c r="BW106">
        <v>0</v>
      </c>
      <c r="BY106">
        <v>0</v>
      </c>
      <c r="CA106">
        <v>0</v>
      </c>
      <c r="CB106">
        <v>0</v>
      </c>
      <c r="CC106">
        <v>0</v>
      </c>
      <c r="CD106">
        <v>0</v>
      </c>
      <c r="CE106">
        <v>0</v>
      </c>
      <c r="CF106">
        <v>0</v>
      </c>
      <c r="CG106">
        <v>0</v>
      </c>
      <c r="CH106">
        <v>0</v>
      </c>
      <c r="CI106">
        <v>0</v>
      </c>
      <c r="CJ106">
        <v>4</v>
      </c>
      <c r="CK106">
        <v>0</v>
      </c>
      <c r="CL106">
        <v>0</v>
      </c>
      <c r="CN106">
        <v>0</v>
      </c>
      <c r="CO106">
        <v>1</v>
      </c>
      <c r="CP106">
        <v>0</v>
      </c>
      <c r="CQ106">
        <v>0</v>
      </c>
      <c r="CR106">
        <v>226.40700000000001</v>
      </c>
      <c r="CS106">
        <v>0</v>
      </c>
      <c r="CT106">
        <v>0</v>
      </c>
      <c r="CU106">
        <v>0</v>
      </c>
      <c r="CV106">
        <v>0</v>
      </c>
      <c r="CW106">
        <v>0</v>
      </c>
      <c r="CX106">
        <v>0</v>
      </c>
      <c r="CY106">
        <v>0</v>
      </c>
      <c r="CZ106">
        <v>0</v>
      </c>
      <c r="DB106">
        <v>1386717</v>
      </c>
      <c r="DC106">
        <v>0</v>
      </c>
      <c r="DD106">
        <v>0</v>
      </c>
      <c r="DE106">
        <v>362214</v>
      </c>
      <c r="DF106">
        <v>362214</v>
      </c>
      <c r="DG106">
        <v>58.813000000000002</v>
      </c>
      <c r="DH106">
        <v>0</v>
      </c>
      <c r="DI106">
        <v>0</v>
      </c>
      <c r="DK106">
        <v>3386</v>
      </c>
      <c r="DL106">
        <v>0</v>
      </c>
      <c r="DM106">
        <v>30498</v>
      </c>
      <c r="DN106">
        <v>126</v>
      </c>
      <c r="DO106">
        <v>0</v>
      </c>
      <c r="DP106">
        <v>0</v>
      </c>
      <c r="DQ106">
        <v>0</v>
      </c>
      <c r="DR106">
        <v>0</v>
      </c>
      <c r="DS106">
        <v>0</v>
      </c>
      <c r="DT106">
        <v>0</v>
      </c>
      <c r="DU106">
        <v>0</v>
      </c>
      <c r="DV106">
        <v>0</v>
      </c>
      <c r="DW106">
        <v>0</v>
      </c>
      <c r="DX106">
        <v>0</v>
      </c>
      <c r="DY106">
        <v>0</v>
      </c>
      <c r="DZ106">
        <v>0</v>
      </c>
      <c r="EA106">
        <v>0</v>
      </c>
      <c r="EB106">
        <v>0</v>
      </c>
      <c r="EC106">
        <v>1.167</v>
      </c>
      <c r="ED106">
        <v>8265</v>
      </c>
      <c r="EE106">
        <v>0</v>
      </c>
      <c r="EF106">
        <v>0</v>
      </c>
      <c r="EG106">
        <v>0</v>
      </c>
      <c r="EH106">
        <v>20934</v>
      </c>
      <c r="EI106">
        <v>0</v>
      </c>
      <c r="EJ106">
        <v>0</v>
      </c>
      <c r="EK106">
        <v>0.83800000000000008</v>
      </c>
      <c r="EL106">
        <v>0</v>
      </c>
      <c r="EM106">
        <v>0</v>
      </c>
      <c r="EN106">
        <v>0.17700000000000002</v>
      </c>
      <c r="EO106">
        <v>0</v>
      </c>
      <c r="EP106">
        <v>0</v>
      </c>
      <c r="EQ106">
        <v>1.0150000000000001</v>
      </c>
      <c r="ER106">
        <v>0</v>
      </c>
      <c r="ES106">
        <v>3.399</v>
      </c>
      <c r="EV106">
        <v>0</v>
      </c>
      <c r="EW106">
        <v>0</v>
      </c>
      <c r="EX106">
        <v>0</v>
      </c>
      <c r="EZ106">
        <v>2072884</v>
      </c>
      <c r="FA106">
        <v>0</v>
      </c>
      <c r="FB106">
        <v>2180657</v>
      </c>
      <c r="FD106">
        <v>0</v>
      </c>
      <c r="FE106">
        <v>199320</v>
      </c>
      <c r="FF106">
        <v>43030</v>
      </c>
      <c r="FG106">
        <v>5.7111999999999996E-2</v>
      </c>
      <c r="FH106">
        <v>2.4659E-2</v>
      </c>
      <c r="FI106">
        <v>0</v>
      </c>
      <c r="FJ106">
        <v>0</v>
      </c>
      <c r="FK106">
        <v>354.09800000000001</v>
      </c>
      <c r="FL106">
        <v>2423007</v>
      </c>
      <c r="FM106">
        <v>0</v>
      </c>
      <c r="FN106">
        <v>0</v>
      </c>
      <c r="FO106">
        <v>0</v>
      </c>
      <c r="FP106">
        <v>0</v>
      </c>
      <c r="FQ106">
        <v>0</v>
      </c>
      <c r="FR106">
        <v>0</v>
      </c>
      <c r="FS106">
        <v>0</v>
      </c>
      <c r="FT106">
        <v>0</v>
      </c>
      <c r="FU106">
        <v>0</v>
      </c>
      <c r="FV106">
        <v>0</v>
      </c>
      <c r="FW106">
        <v>0</v>
      </c>
      <c r="FX106">
        <v>0</v>
      </c>
      <c r="FY106">
        <v>0</v>
      </c>
      <c r="FZ106">
        <v>0</v>
      </c>
      <c r="GA106">
        <v>0</v>
      </c>
      <c r="GB106">
        <v>0</v>
      </c>
      <c r="GC106">
        <v>0</v>
      </c>
      <c r="GD106">
        <v>0</v>
      </c>
      <c r="GF106">
        <v>0</v>
      </c>
      <c r="GG106">
        <v>0</v>
      </c>
      <c r="GH106">
        <v>0</v>
      </c>
      <c r="GI106">
        <v>0</v>
      </c>
      <c r="GK106">
        <v>5145</v>
      </c>
      <c r="GL106">
        <v>17296</v>
      </c>
      <c r="GM106">
        <v>0</v>
      </c>
      <c r="GN106">
        <v>26516</v>
      </c>
      <c r="GR106">
        <v>0</v>
      </c>
      <c r="HB106">
        <v>0</v>
      </c>
      <c r="HC106">
        <v>0</v>
      </c>
      <c r="HD106">
        <v>0</v>
      </c>
      <c r="HE106">
        <v>0</v>
      </c>
      <c r="HF106">
        <v>238465</v>
      </c>
      <c r="HG106">
        <v>0</v>
      </c>
      <c r="HH106">
        <v>115785</v>
      </c>
      <c r="HI106">
        <v>0</v>
      </c>
      <c r="HJ106">
        <v>2201</v>
      </c>
      <c r="HK106">
        <v>0</v>
      </c>
      <c r="HL106">
        <v>0</v>
      </c>
      <c r="HM106">
        <v>0</v>
      </c>
      <c r="HN106">
        <v>0</v>
      </c>
      <c r="HO106">
        <v>0</v>
      </c>
      <c r="HP106">
        <v>0</v>
      </c>
      <c r="HQ106">
        <v>0</v>
      </c>
      <c r="HR106">
        <v>0</v>
      </c>
      <c r="HS106">
        <v>2072727</v>
      </c>
      <c r="HT106">
        <v>0</v>
      </c>
      <c r="HU106">
        <v>0</v>
      </c>
      <c r="HV106">
        <v>0</v>
      </c>
      <c r="HW106">
        <v>0</v>
      </c>
      <c r="HX106">
        <v>28</v>
      </c>
      <c r="HY106">
        <v>73</v>
      </c>
      <c r="HZ106">
        <v>58</v>
      </c>
      <c r="IA106">
        <v>40</v>
      </c>
      <c r="IB106">
        <v>37</v>
      </c>
      <c r="IC106">
        <v>236</v>
      </c>
      <c r="ID106">
        <v>0</v>
      </c>
      <c r="IE106">
        <v>0</v>
      </c>
      <c r="IF106">
        <v>0</v>
      </c>
      <c r="IG106">
        <v>0</v>
      </c>
      <c r="IH106">
        <v>188</v>
      </c>
      <c r="II106">
        <v>0</v>
      </c>
      <c r="IJ106">
        <v>72.754000000000005</v>
      </c>
      <c r="IK106">
        <v>0</v>
      </c>
      <c r="IL106">
        <v>0</v>
      </c>
      <c r="IM106">
        <v>0</v>
      </c>
      <c r="IN106">
        <v>0</v>
      </c>
      <c r="IO106">
        <v>0</v>
      </c>
      <c r="IP106">
        <v>0</v>
      </c>
      <c r="IQ106">
        <v>72.754000000000005</v>
      </c>
      <c r="IR106">
        <v>44808</v>
      </c>
      <c r="IS106">
        <v>0</v>
      </c>
      <c r="IT106">
        <v>0</v>
      </c>
      <c r="IU106">
        <v>0</v>
      </c>
      <c r="IV106">
        <v>0</v>
      </c>
      <c r="IW106">
        <v>6159</v>
      </c>
      <c r="IX106">
        <v>0</v>
      </c>
      <c r="IY106">
        <v>0</v>
      </c>
      <c r="IZ106">
        <v>0</v>
      </c>
      <c r="JA106">
        <v>0</v>
      </c>
    </row>
    <row r="107" spans="1:261" x14ac:dyDescent="0.2">
      <c r="A107">
        <v>28349</v>
      </c>
      <c r="B107">
        <v>101853</v>
      </c>
      <c r="C107">
        <v>9</v>
      </c>
      <c r="D107">
        <v>2021</v>
      </c>
      <c r="E107">
        <v>6159</v>
      </c>
      <c r="F107">
        <v>0</v>
      </c>
      <c r="G107">
        <v>1242.905</v>
      </c>
      <c r="H107">
        <v>1218.05</v>
      </c>
      <c r="I107">
        <v>1218.05</v>
      </c>
      <c r="J107">
        <v>1242.905</v>
      </c>
      <c r="K107">
        <v>0</v>
      </c>
      <c r="L107">
        <v>6159</v>
      </c>
      <c r="M107">
        <v>0</v>
      </c>
      <c r="N107">
        <v>0</v>
      </c>
      <c r="P107">
        <v>1242.905</v>
      </c>
      <c r="Q107">
        <v>0</v>
      </c>
      <c r="R107">
        <v>592505</v>
      </c>
      <c r="S107">
        <v>476.71000000000004</v>
      </c>
      <c r="U107">
        <v>0</v>
      </c>
      <c r="V107">
        <v>572.57000000000005</v>
      </c>
      <c r="W107">
        <v>352634</v>
      </c>
      <c r="X107">
        <v>352634</v>
      </c>
      <c r="Z107">
        <v>0</v>
      </c>
      <c r="AC107">
        <v>0</v>
      </c>
      <c r="AD107" t="s">
        <v>318</v>
      </c>
      <c r="AE107">
        <v>0</v>
      </c>
      <c r="AH107">
        <v>0</v>
      </c>
      <c r="AI107">
        <v>0</v>
      </c>
      <c r="AJ107">
        <v>6159</v>
      </c>
      <c r="AK107" t="s">
        <v>787</v>
      </c>
      <c r="AL107" t="s">
        <v>100</v>
      </c>
      <c r="AM107">
        <v>0</v>
      </c>
      <c r="AN107">
        <v>0</v>
      </c>
      <c r="AO107">
        <v>0</v>
      </c>
      <c r="AP107">
        <v>0</v>
      </c>
      <c r="AQ107">
        <v>0</v>
      </c>
      <c r="AT107">
        <v>0</v>
      </c>
      <c r="AU107">
        <v>0</v>
      </c>
      <c r="AV107">
        <v>0</v>
      </c>
      <c r="AW107">
        <v>14068511</v>
      </c>
      <c r="AX107">
        <v>14071199</v>
      </c>
      <c r="AY107">
        <v>0</v>
      </c>
      <c r="AZ107">
        <v>592505</v>
      </c>
      <c r="BA107">
        <v>0</v>
      </c>
      <c r="BE107">
        <v>191</v>
      </c>
      <c r="BF107">
        <v>13197130</v>
      </c>
      <c r="BG107">
        <v>0</v>
      </c>
      <c r="BJ107">
        <v>12</v>
      </c>
      <c r="BK107">
        <v>0</v>
      </c>
      <c r="BL107">
        <v>0</v>
      </c>
      <c r="BM107">
        <v>0</v>
      </c>
      <c r="BN107">
        <v>0</v>
      </c>
      <c r="BO107">
        <v>0</v>
      </c>
      <c r="BP107">
        <v>0</v>
      </c>
      <c r="BQ107">
        <v>582</v>
      </c>
      <c r="BS107">
        <v>0</v>
      </c>
      <c r="BT107">
        <v>0</v>
      </c>
      <c r="BU107">
        <v>0</v>
      </c>
      <c r="BV107">
        <v>0</v>
      </c>
      <c r="BW107">
        <v>0</v>
      </c>
      <c r="BY107">
        <v>0</v>
      </c>
      <c r="CA107">
        <v>0</v>
      </c>
      <c r="CB107">
        <v>0</v>
      </c>
      <c r="CC107">
        <v>0</v>
      </c>
      <c r="CD107">
        <v>0</v>
      </c>
      <c r="CE107">
        <v>0</v>
      </c>
      <c r="CF107">
        <v>0</v>
      </c>
      <c r="CG107">
        <v>0</v>
      </c>
      <c r="CH107">
        <v>0</v>
      </c>
      <c r="CI107">
        <v>0</v>
      </c>
      <c r="CJ107">
        <v>4</v>
      </c>
      <c r="CK107">
        <v>0</v>
      </c>
      <c r="CL107">
        <v>0</v>
      </c>
      <c r="CN107">
        <v>0</v>
      </c>
      <c r="CO107">
        <v>1</v>
      </c>
      <c r="CP107">
        <v>0</v>
      </c>
      <c r="CQ107">
        <v>0</v>
      </c>
      <c r="CR107">
        <v>1242.905</v>
      </c>
      <c r="CS107">
        <v>0</v>
      </c>
      <c r="CT107">
        <v>0</v>
      </c>
      <c r="CU107">
        <v>0</v>
      </c>
      <c r="CV107">
        <v>0</v>
      </c>
      <c r="CW107">
        <v>0</v>
      </c>
      <c r="CX107">
        <v>0</v>
      </c>
      <c r="CY107">
        <v>0</v>
      </c>
      <c r="CZ107">
        <v>0</v>
      </c>
      <c r="DB107">
        <v>7469098</v>
      </c>
      <c r="DC107">
        <v>0</v>
      </c>
      <c r="DD107">
        <v>0</v>
      </c>
      <c r="DE107">
        <v>3085400</v>
      </c>
      <c r="DF107">
        <v>3085400</v>
      </c>
      <c r="DG107">
        <v>500.97500000000002</v>
      </c>
      <c r="DH107">
        <v>0</v>
      </c>
      <c r="DI107">
        <v>0</v>
      </c>
      <c r="DK107">
        <v>941</v>
      </c>
      <c r="DL107">
        <v>0</v>
      </c>
      <c r="DM107">
        <v>609188</v>
      </c>
      <c r="DN107">
        <v>2498</v>
      </c>
      <c r="DO107">
        <v>0</v>
      </c>
      <c r="DP107">
        <v>0</v>
      </c>
      <c r="DQ107">
        <v>0</v>
      </c>
      <c r="DR107">
        <v>0</v>
      </c>
      <c r="DS107">
        <v>0</v>
      </c>
      <c r="DT107">
        <v>0</v>
      </c>
      <c r="DU107">
        <v>0</v>
      </c>
      <c r="DV107">
        <v>0</v>
      </c>
      <c r="DW107">
        <v>0</v>
      </c>
      <c r="DX107">
        <v>0</v>
      </c>
      <c r="DY107">
        <v>0</v>
      </c>
      <c r="DZ107">
        <v>0</v>
      </c>
      <c r="EA107">
        <v>0</v>
      </c>
      <c r="EB107">
        <v>0</v>
      </c>
      <c r="EC107">
        <v>9.870000000000001</v>
      </c>
      <c r="ED107">
        <v>69905</v>
      </c>
      <c r="EE107">
        <v>0</v>
      </c>
      <c r="EF107">
        <v>0</v>
      </c>
      <c r="EG107">
        <v>0</v>
      </c>
      <c r="EH107">
        <v>509166</v>
      </c>
      <c r="EI107">
        <v>0</v>
      </c>
      <c r="EJ107">
        <v>0</v>
      </c>
      <c r="EK107">
        <v>19.959</v>
      </c>
      <c r="EL107">
        <v>0</v>
      </c>
      <c r="EM107">
        <v>0.84200000000000008</v>
      </c>
      <c r="EN107">
        <v>4.0540000000000003</v>
      </c>
      <c r="EO107">
        <v>0</v>
      </c>
      <c r="EP107">
        <v>0</v>
      </c>
      <c r="EQ107">
        <v>24.855</v>
      </c>
      <c r="ER107">
        <v>0</v>
      </c>
      <c r="ES107">
        <v>82.673000000000002</v>
      </c>
      <c r="EV107">
        <v>0</v>
      </c>
      <c r="EW107">
        <v>0</v>
      </c>
      <c r="EX107">
        <v>0</v>
      </c>
      <c r="EZ107">
        <v>12604625</v>
      </c>
      <c r="FA107">
        <v>0</v>
      </c>
      <c r="FB107">
        <v>13194442</v>
      </c>
      <c r="FD107">
        <v>0</v>
      </c>
      <c r="FE107">
        <v>1206180</v>
      </c>
      <c r="FF107">
        <v>260394</v>
      </c>
      <c r="FG107">
        <v>5.7111999999999996E-2</v>
      </c>
      <c r="FH107">
        <v>2.4659E-2</v>
      </c>
      <c r="FI107">
        <v>0</v>
      </c>
      <c r="FJ107">
        <v>0</v>
      </c>
      <c r="FK107">
        <v>2142.8119999999999</v>
      </c>
      <c r="FL107">
        <v>14661016</v>
      </c>
      <c r="FM107">
        <v>0</v>
      </c>
      <c r="FN107">
        <v>0</v>
      </c>
      <c r="FO107">
        <v>0</v>
      </c>
      <c r="FP107">
        <v>0</v>
      </c>
      <c r="FQ107">
        <v>0</v>
      </c>
      <c r="FR107">
        <v>0</v>
      </c>
      <c r="FS107">
        <v>0</v>
      </c>
      <c r="FT107">
        <v>0</v>
      </c>
      <c r="FU107">
        <v>0</v>
      </c>
      <c r="FV107">
        <v>0</v>
      </c>
      <c r="FW107">
        <v>0</v>
      </c>
      <c r="FX107">
        <v>0</v>
      </c>
      <c r="FY107">
        <v>0</v>
      </c>
      <c r="FZ107">
        <v>0</v>
      </c>
      <c r="GA107">
        <v>0</v>
      </c>
      <c r="GB107">
        <v>0</v>
      </c>
      <c r="GC107">
        <v>0</v>
      </c>
      <c r="GD107">
        <v>0</v>
      </c>
      <c r="GF107">
        <v>0</v>
      </c>
      <c r="GG107">
        <v>0</v>
      </c>
      <c r="GH107">
        <v>0</v>
      </c>
      <c r="GI107">
        <v>0</v>
      </c>
      <c r="GK107">
        <v>5068</v>
      </c>
      <c r="GL107">
        <v>32243</v>
      </c>
      <c r="GM107">
        <v>0</v>
      </c>
      <c r="GN107">
        <v>0</v>
      </c>
      <c r="GR107">
        <v>0</v>
      </c>
      <c r="HB107">
        <v>0</v>
      </c>
      <c r="HC107">
        <v>0</v>
      </c>
      <c r="HD107">
        <v>0</v>
      </c>
      <c r="HE107">
        <v>0</v>
      </c>
      <c r="HF107">
        <v>1288697</v>
      </c>
      <c r="HG107">
        <v>0</v>
      </c>
      <c r="HH107">
        <v>377534</v>
      </c>
      <c r="HI107">
        <v>0</v>
      </c>
      <c r="HJ107">
        <v>12081</v>
      </c>
      <c r="HK107">
        <v>0</v>
      </c>
      <c r="HL107">
        <v>0</v>
      </c>
      <c r="HM107">
        <v>0</v>
      </c>
      <c r="HN107">
        <v>0</v>
      </c>
      <c r="HO107">
        <v>0</v>
      </c>
      <c r="HP107">
        <v>0</v>
      </c>
      <c r="HQ107">
        <v>0</v>
      </c>
      <c r="HR107">
        <v>0</v>
      </c>
      <c r="HS107">
        <v>12601937</v>
      </c>
      <c r="HT107">
        <v>0</v>
      </c>
      <c r="HU107">
        <v>0</v>
      </c>
      <c r="HV107">
        <v>0</v>
      </c>
      <c r="HW107">
        <v>0</v>
      </c>
      <c r="HX107">
        <v>65</v>
      </c>
      <c r="HY107">
        <v>172</v>
      </c>
      <c r="HZ107">
        <v>288</v>
      </c>
      <c r="IA107">
        <v>524</v>
      </c>
      <c r="IB107">
        <v>858</v>
      </c>
      <c r="IC107">
        <v>1907</v>
      </c>
      <c r="ID107">
        <v>0</v>
      </c>
      <c r="IE107">
        <v>0</v>
      </c>
      <c r="IF107">
        <v>0</v>
      </c>
      <c r="IG107">
        <v>0</v>
      </c>
      <c r="IH107">
        <v>613</v>
      </c>
      <c r="II107">
        <v>0</v>
      </c>
      <c r="IJ107">
        <v>572.57000000000005</v>
      </c>
      <c r="IK107">
        <v>0</v>
      </c>
      <c r="IL107">
        <v>0</v>
      </c>
      <c r="IM107">
        <v>0</v>
      </c>
      <c r="IN107">
        <v>0</v>
      </c>
      <c r="IO107">
        <v>0</v>
      </c>
      <c r="IP107">
        <v>0</v>
      </c>
      <c r="IQ107">
        <v>572.57000000000005</v>
      </c>
      <c r="IR107">
        <v>352634</v>
      </c>
      <c r="IS107">
        <v>0</v>
      </c>
      <c r="IT107">
        <v>0</v>
      </c>
      <c r="IU107">
        <v>0</v>
      </c>
      <c r="IV107">
        <v>0</v>
      </c>
      <c r="IW107">
        <v>6159</v>
      </c>
      <c r="IX107">
        <v>0</v>
      </c>
      <c r="IY107">
        <v>0</v>
      </c>
      <c r="IZ107">
        <v>0</v>
      </c>
      <c r="JA107">
        <v>0</v>
      </c>
    </row>
    <row r="108" spans="1:261" x14ac:dyDescent="0.2">
      <c r="A108">
        <v>28349</v>
      </c>
      <c r="B108">
        <v>101855</v>
      </c>
      <c r="C108">
        <v>9</v>
      </c>
      <c r="D108">
        <v>2021</v>
      </c>
      <c r="E108">
        <v>6159</v>
      </c>
      <c r="F108">
        <v>0</v>
      </c>
      <c r="G108">
        <v>227.417</v>
      </c>
      <c r="H108">
        <v>225.37700000000001</v>
      </c>
      <c r="I108">
        <v>225.37700000000001</v>
      </c>
      <c r="J108">
        <v>227.417</v>
      </c>
      <c r="K108">
        <v>0</v>
      </c>
      <c r="L108">
        <v>6159</v>
      </c>
      <c r="M108">
        <v>0</v>
      </c>
      <c r="N108">
        <v>0</v>
      </c>
      <c r="P108">
        <v>227.417</v>
      </c>
      <c r="Q108">
        <v>0</v>
      </c>
      <c r="R108">
        <v>108412</v>
      </c>
      <c r="S108">
        <v>476.71000000000004</v>
      </c>
      <c r="U108">
        <v>0</v>
      </c>
      <c r="V108">
        <v>1.4390000000000001</v>
      </c>
      <c r="W108">
        <v>886</v>
      </c>
      <c r="X108">
        <v>886</v>
      </c>
      <c r="Z108">
        <v>0</v>
      </c>
      <c r="AC108">
        <v>0</v>
      </c>
      <c r="AD108" t="s">
        <v>318</v>
      </c>
      <c r="AE108">
        <v>0</v>
      </c>
      <c r="AH108">
        <v>0</v>
      </c>
      <c r="AI108">
        <v>0</v>
      </c>
      <c r="AJ108">
        <v>6159</v>
      </c>
      <c r="AK108" t="s">
        <v>787</v>
      </c>
      <c r="AL108" t="s">
        <v>2</v>
      </c>
      <c r="AM108">
        <v>0</v>
      </c>
      <c r="AN108">
        <v>0</v>
      </c>
      <c r="AO108">
        <v>0</v>
      </c>
      <c r="AP108">
        <v>0</v>
      </c>
      <c r="AQ108">
        <v>0</v>
      </c>
      <c r="AT108">
        <v>0</v>
      </c>
      <c r="AU108">
        <v>0</v>
      </c>
      <c r="AV108">
        <v>0</v>
      </c>
      <c r="AW108">
        <v>2286217</v>
      </c>
      <c r="AX108">
        <v>2286460</v>
      </c>
      <c r="AY108">
        <v>0</v>
      </c>
      <c r="AZ108">
        <v>108412</v>
      </c>
      <c r="BA108">
        <v>0</v>
      </c>
      <c r="BE108">
        <v>31</v>
      </c>
      <c r="BF108">
        <v>2148065</v>
      </c>
      <c r="BG108">
        <v>0</v>
      </c>
      <c r="BJ108">
        <v>12</v>
      </c>
      <c r="BK108">
        <v>0</v>
      </c>
      <c r="BL108">
        <v>0</v>
      </c>
      <c r="BM108">
        <v>0</v>
      </c>
      <c r="BN108">
        <v>0</v>
      </c>
      <c r="BO108">
        <v>0</v>
      </c>
      <c r="BP108">
        <v>0</v>
      </c>
      <c r="BQ108">
        <v>735</v>
      </c>
      <c r="BS108">
        <v>0</v>
      </c>
      <c r="BT108">
        <v>0</v>
      </c>
      <c r="BU108">
        <v>0</v>
      </c>
      <c r="BV108">
        <v>0</v>
      </c>
      <c r="BW108">
        <v>0</v>
      </c>
      <c r="BY108">
        <v>0</v>
      </c>
      <c r="CA108">
        <v>0</v>
      </c>
      <c r="CB108">
        <v>0</v>
      </c>
      <c r="CC108">
        <v>0</v>
      </c>
      <c r="CD108">
        <v>0</v>
      </c>
      <c r="CE108">
        <v>0</v>
      </c>
      <c r="CF108">
        <v>0</v>
      </c>
      <c r="CG108">
        <v>0</v>
      </c>
      <c r="CH108">
        <v>0</v>
      </c>
      <c r="CI108">
        <v>0</v>
      </c>
      <c r="CJ108">
        <v>4</v>
      </c>
      <c r="CK108">
        <v>0</v>
      </c>
      <c r="CL108">
        <v>0</v>
      </c>
      <c r="CN108">
        <v>0</v>
      </c>
      <c r="CO108">
        <v>1</v>
      </c>
      <c r="CP108">
        <v>0</v>
      </c>
      <c r="CQ108">
        <v>0</v>
      </c>
      <c r="CR108">
        <v>227.417</v>
      </c>
      <c r="CS108">
        <v>0</v>
      </c>
      <c r="CT108">
        <v>0</v>
      </c>
      <c r="CU108">
        <v>0</v>
      </c>
      <c r="CV108">
        <v>0</v>
      </c>
      <c r="CW108">
        <v>0</v>
      </c>
      <c r="CX108">
        <v>0</v>
      </c>
      <c r="CY108">
        <v>0</v>
      </c>
      <c r="CZ108">
        <v>0</v>
      </c>
      <c r="DB108">
        <v>1385264</v>
      </c>
      <c r="DC108">
        <v>0</v>
      </c>
      <c r="DD108">
        <v>0</v>
      </c>
      <c r="DE108">
        <v>386310</v>
      </c>
      <c r="DF108">
        <v>386310</v>
      </c>
      <c r="DG108">
        <v>62.725000000000001</v>
      </c>
      <c r="DH108">
        <v>0</v>
      </c>
      <c r="DI108">
        <v>0</v>
      </c>
      <c r="DK108">
        <v>3387</v>
      </c>
      <c r="DL108">
        <v>0</v>
      </c>
      <c r="DM108">
        <v>51591</v>
      </c>
      <c r="DN108">
        <v>211</v>
      </c>
      <c r="DO108">
        <v>0</v>
      </c>
      <c r="DP108">
        <v>0</v>
      </c>
      <c r="DQ108">
        <v>0</v>
      </c>
      <c r="DR108">
        <v>0</v>
      </c>
      <c r="DS108">
        <v>0</v>
      </c>
      <c r="DT108">
        <v>0</v>
      </c>
      <c r="DU108">
        <v>0</v>
      </c>
      <c r="DV108">
        <v>0</v>
      </c>
      <c r="DW108">
        <v>0</v>
      </c>
      <c r="DX108">
        <v>0</v>
      </c>
      <c r="DY108">
        <v>0</v>
      </c>
      <c r="DZ108">
        <v>0</v>
      </c>
      <c r="EA108">
        <v>0</v>
      </c>
      <c r="EB108">
        <v>0</v>
      </c>
      <c r="EC108">
        <v>0.75900000000000001</v>
      </c>
      <c r="ED108">
        <v>5376</v>
      </c>
      <c r="EE108">
        <v>0</v>
      </c>
      <c r="EF108">
        <v>0</v>
      </c>
      <c r="EG108">
        <v>0</v>
      </c>
      <c r="EH108">
        <v>43641</v>
      </c>
      <c r="EI108">
        <v>0</v>
      </c>
      <c r="EJ108">
        <v>0</v>
      </c>
      <c r="EK108">
        <v>1.5570000000000002</v>
      </c>
      <c r="EL108">
        <v>0</v>
      </c>
      <c r="EM108">
        <v>0</v>
      </c>
      <c r="EN108">
        <v>0.48300000000000004</v>
      </c>
      <c r="EO108">
        <v>0</v>
      </c>
      <c r="EP108">
        <v>0</v>
      </c>
      <c r="EQ108">
        <v>2.04</v>
      </c>
      <c r="ER108">
        <v>0</v>
      </c>
      <c r="ES108">
        <v>7.0860000000000003</v>
      </c>
      <c r="EV108">
        <v>0</v>
      </c>
      <c r="EW108">
        <v>0</v>
      </c>
      <c r="EX108">
        <v>0</v>
      </c>
      <c r="EZ108">
        <v>2047749</v>
      </c>
      <c r="FA108">
        <v>0</v>
      </c>
      <c r="FB108">
        <v>2155918</v>
      </c>
      <c r="FD108">
        <v>0</v>
      </c>
      <c r="FE108">
        <v>196327</v>
      </c>
      <c r="FF108">
        <v>42384</v>
      </c>
      <c r="FG108">
        <v>5.7111999999999996E-2</v>
      </c>
      <c r="FH108">
        <v>2.4659E-2</v>
      </c>
      <c r="FI108">
        <v>0</v>
      </c>
      <c r="FJ108">
        <v>0</v>
      </c>
      <c r="FK108">
        <v>348.78000000000003</v>
      </c>
      <c r="FL108">
        <v>2394629</v>
      </c>
      <c r="FM108">
        <v>0</v>
      </c>
      <c r="FN108">
        <v>0</v>
      </c>
      <c r="FO108">
        <v>8096</v>
      </c>
      <c r="FP108">
        <v>0</v>
      </c>
      <c r="FQ108">
        <v>8096</v>
      </c>
      <c r="FR108">
        <v>8096</v>
      </c>
      <c r="FS108">
        <v>0</v>
      </c>
      <c r="FT108">
        <v>0</v>
      </c>
      <c r="FU108">
        <v>0</v>
      </c>
      <c r="FV108">
        <v>0</v>
      </c>
      <c r="FW108">
        <v>0</v>
      </c>
      <c r="FX108">
        <v>0</v>
      </c>
      <c r="FY108">
        <v>0</v>
      </c>
      <c r="FZ108">
        <v>0</v>
      </c>
      <c r="GA108">
        <v>0</v>
      </c>
      <c r="GB108">
        <v>0</v>
      </c>
      <c r="GC108">
        <v>0</v>
      </c>
      <c r="GD108">
        <v>0</v>
      </c>
      <c r="GF108">
        <v>0</v>
      </c>
      <c r="GG108">
        <v>0</v>
      </c>
      <c r="GH108">
        <v>0</v>
      </c>
      <c r="GI108">
        <v>0</v>
      </c>
      <c r="GK108">
        <v>5111</v>
      </c>
      <c r="GL108">
        <v>5112</v>
      </c>
      <c r="GM108">
        <v>0</v>
      </c>
      <c r="GN108">
        <v>11565</v>
      </c>
      <c r="GR108">
        <v>0</v>
      </c>
      <c r="HB108">
        <v>0</v>
      </c>
      <c r="HC108">
        <v>0</v>
      </c>
      <c r="HD108">
        <v>0</v>
      </c>
      <c r="HE108">
        <v>0</v>
      </c>
      <c r="HF108">
        <v>238449</v>
      </c>
      <c r="HG108">
        <v>0</v>
      </c>
      <c r="HH108">
        <v>83144</v>
      </c>
      <c r="HI108">
        <v>0</v>
      </c>
      <c r="HJ108">
        <v>2210</v>
      </c>
      <c r="HK108">
        <v>0</v>
      </c>
      <c r="HL108">
        <v>0</v>
      </c>
      <c r="HM108">
        <v>0</v>
      </c>
      <c r="HN108">
        <v>0</v>
      </c>
      <c r="HO108">
        <v>0</v>
      </c>
      <c r="HP108">
        <v>0</v>
      </c>
      <c r="HQ108">
        <v>0</v>
      </c>
      <c r="HR108">
        <v>0</v>
      </c>
      <c r="HS108">
        <v>2047506</v>
      </c>
      <c r="HT108">
        <v>0</v>
      </c>
      <c r="HU108">
        <v>0</v>
      </c>
      <c r="HV108">
        <v>0</v>
      </c>
      <c r="HW108">
        <v>0</v>
      </c>
      <c r="HX108">
        <v>28</v>
      </c>
      <c r="HY108">
        <v>95</v>
      </c>
      <c r="HZ108">
        <v>52</v>
      </c>
      <c r="IA108">
        <v>47</v>
      </c>
      <c r="IB108">
        <v>31</v>
      </c>
      <c r="IC108">
        <v>253</v>
      </c>
      <c r="ID108">
        <v>0</v>
      </c>
      <c r="IE108">
        <v>0</v>
      </c>
      <c r="IF108">
        <v>0</v>
      </c>
      <c r="IG108">
        <v>0</v>
      </c>
      <c r="IH108">
        <v>135</v>
      </c>
      <c r="II108">
        <v>0</v>
      </c>
      <c r="IJ108">
        <v>1.4390000000000001</v>
      </c>
      <c r="IK108">
        <v>0</v>
      </c>
      <c r="IL108">
        <v>0</v>
      </c>
      <c r="IM108">
        <v>0</v>
      </c>
      <c r="IN108">
        <v>0</v>
      </c>
      <c r="IO108">
        <v>0</v>
      </c>
      <c r="IP108">
        <v>0</v>
      </c>
      <c r="IQ108">
        <v>1.4390000000000001</v>
      </c>
      <c r="IR108">
        <v>886</v>
      </c>
      <c r="IS108">
        <v>0</v>
      </c>
      <c r="IT108">
        <v>0</v>
      </c>
      <c r="IU108">
        <v>0</v>
      </c>
      <c r="IV108">
        <v>0</v>
      </c>
      <c r="IW108">
        <v>6159</v>
      </c>
      <c r="IX108">
        <v>0</v>
      </c>
      <c r="IY108">
        <v>0</v>
      </c>
      <c r="IZ108">
        <v>0</v>
      </c>
      <c r="JA108">
        <v>0</v>
      </c>
    </row>
    <row r="109" spans="1:261" x14ac:dyDescent="0.2">
      <c r="A109">
        <v>28349</v>
      </c>
      <c r="B109">
        <v>101856</v>
      </c>
      <c r="C109">
        <v>9</v>
      </c>
      <c r="D109">
        <v>2021</v>
      </c>
      <c r="E109">
        <v>6159</v>
      </c>
      <c r="F109">
        <v>0</v>
      </c>
      <c r="G109">
        <v>644.45500000000004</v>
      </c>
      <c r="H109">
        <v>640.64700000000005</v>
      </c>
      <c r="I109">
        <v>640.64700000000005</v>
      </c>
      <c r="J109">
        <v>644.45500000000004</v>
      </c>
      <c r="K109">
        <v>0</v>
      </c>
      <c r="L109">
        <v>6159</v>
      </c>
      <c r="M109">
        <v>0</v>
      </c>
      <c r="N109">
        <v>0</v>
      </c>
      <c r="P109">
        <v>644.45500000000004</v>
      </c>
      <c r="Q109">
        <v>0</v>
      </c>
      <c r="R109">
        <v>307218</v>
      </c>
      <c r="S109">
        <v>476.71000000000004</v>
      </c>
      <c r="U109">
        <v>0</v>
      </c>
      <c r="V109">
        <v>563.745</v>
      </c>
      <c r="W109">
        <v>347199</v>
      </c>
      <c r="X109">
        <v>347199</v>
      </c>
      <c r="Z109">
        <v>0</v>
      </c>
      <c r="AC109">
        <v>0</v>
      </c>
      <c r="AD109" t="s">
        <v>318</v>
      </c>
      <c r="AE109">
        <v>0</v>
      </c>
      <c r="AH109">
        <v>0</v>
      </c>
      <c r="AI109">
        <v>0</v>
      </c>
      <c r="AJ109">
        <v>6159</v>
      </c>
      <c r="AK109" t="s">
        <v>787</v>
      </c>
      <c r="AL109" t="s">
        <v>34</v>
      </c>
      <c r="AM109">
        <v>0</v>
      </c>
      <c r="AN109">
        <v>0</v>
      </c>
      <c r="AO109">
        <v>0</v>
      </c>
      <c r="AP109">
        <v>0</v>
      </c>
      <c r="AQ109">
        <v>0</v>
      </c>
      <c r="AT109">
        <v>0</v>
      </c>
      <c r="AU109">
        <v>0</v>
      </c>
      <c r="AV109">
        <v>0</v>
      </c>
      <c r="AW109">
        <v>6887297</v>
      </c>
      <c r="AX109">
        <v>6887748</v>
      </c>
      <c r="AY109">
        <v>0</v>
      </c>
      <c r="AZ109">
        <v>307218</v>
      </c>
      <c r="BA109">
        <v>0</v>
      </c>
      <c r="BE109">
        <v>94</v>
      </c>
      <c r="BF109">
        <v>6475370</v>
      </c>
      <c r="BG109">
        <v>0</v>
      </c>
      <c r="BJ109">
        <v>12</v>
      </c>
      <c r="BK109">
        <v>0</v>
      </c>
      <c r="BL109">
        <v>0</v>
      </c>
      <c r="BM109">
        <v>0</v>
      </c>
      <c r="BN109">
        <v>0</v>
      </c>
      <c r="BO109">
        <v>0</v>
      </c>
      <c r="BP109">
        <v>0</v>
      </c>
      <c r="BQ109">
        <v>671</v>
      </c>
      <c r="BS109">
        <v>0</v>
      </c>
      <c r="BT109">
        <v>0</v>
      </c>
      <c r="BU109">
        <v>0</v>
      </c>
      <c r="BV109">
        <v>0</v>
      </c>
      <c r="BW109">
        <v>0</v>
      </c>
      <c r="BY109">
        <v>0</v>
      </c>
      <c r="CA109">
        <v>0</v>
      </c>
      <c r="CB109">
        <v>0</v>
      </c>
      <c r="CC109">
        <v>0</v>
      </c>
      <c r="CD109">
        <v>0</v>
      </c>
      <c r="CE109">
        <v>0</v>
      </c>
      <c r="CF109">
        <v>0</v>
      </c>
      <c r="CG109">
        <v>0</v>
      </c>
      <c r="CH109">
        <v>0</v>
      </c>
      <c r="CI109">
        <v>0</v>
      </c>
      <c r="CJ109">
        <v>4</v>
      </c>
      <c r="CK109">
        <v>0</v>
      </c>
      <c r="CL109">
        <v>0</v>
      </c>
      <c r="CN109">
        <v>0</v>
      </c>
      <c r="CO109">
        <v>1</v>
      </c>
      <c r="CP109">
        <v>0</v>
      </c>
      <c r="CQ109">
        <v>0</v>
      </c>
      <c r="CR109">
        <v>644.45500000000004</v>
      </c>
      <c r="CS109">
        <v>0</v>
      </c>
      <c r="CT109">
        <v>0</v>
      </c>
      <c r="CU109">
        <v>0</v>
      </c>
      <c r="CV109">
        <v>0</v>
      </c>
      <c r="CW109">
        <v>0</v>
      </c>
      <c r="CX109">
        <v>0</v>
      </c>
      <c r="CY109">
        <v>0</v>
      </c>
      <c r="CZ109">
        <v>0</v>
      </c>
      <c r="DB109">
        <v>3940702</v>
      </c>
      <c r="DC109">
        <v>0</v>
      </c>
      <c r="DD109">
        <v>0</v>
      </c>
      <c r="DE109">
        <v>1079405</v>
      </c>
      <c r="DF109">
        <v>1079405</v>
      </c>
      <c r="DG109">
        <v>175.26300000000001</v>
      </c>
      <c r="DH109">
        <v>0</v>
      </c>
      <c r="DI109">
        <v>0</v>
      </c>
      <c r="DK109">
        <v>2363</v>
      </c>
      <c r="DL109">
        <v>0</v>
      </c>
      <c r="DM109">
        <v>87368</v>
      </c>
      <c r="DN109">
        <v>357</v>
      </c>
      <c r="DO109">
        <v>0</v>
      </c>
      <c r="DP109">
        <v>0</v>
      </c>
      <c r="DQ109">
        <v>0</v>
      </c>
      <c r="DR109">
        <v>0</v>
      </c>
      <c r="DS109">
        <v>0</v>
      </c>
      <c r="DT109">
        <v>0</v>
      </c>
      <c r="DU109">
        <v>0</v>
      </c>
      <c r="DV109">
        <v>0</v>
      </c>
      <c r="DW109">
        <v>0</v>
      </c>
      <c r="DX109">
        <v>0</v>
      </c>
      <c r="DY109">
        <v>0</v>
      </c>
      <c r="DZ109">
        <v>0</v>
      </c>
      <c r="EA109">
        <v>0</v>
      </c>
      <c r="EB109">
        <v>0</v>
      </c>
      <c r="EC109">
        <v>0.66700000000000004</v>
      </c>
      <c r="ED109">
        <v>4724</v>
      </c>
      <c r="EE109">
        <v>0</v>
      </c>
      <c r="EF109">
        <v>0</v>
      </c>
      <c r="EG109">
        <v>0</v>
      </c>
      <c r="EH109">
        <v>78093</v>
      </c>
      <c r="EI109">
        <v>0</v>
      </c>
      <c r="EJ109">
        <v>0</v>
      </c>
      <c r="EK109">
        <v>3.18</v>
      </c>
      <c r="EL109">
        <v>0</v>
      </c>
      <c r="EM109">
        <v>0</v>
      </c>
      <c r="EN109">
        <v>0.628</v>
      </c>
      <c r="EO109">
        <v>0</v>
      </c>
      <c r="EP109">
        <v>0</v>
      </c>
      <c r="EQ109">
        <v>3.8080000000000003</v>
      </c>
      <c r="ER109">
        <v>0</v>
      </c>
      <c r="ES109">
        <v>12.68</v>
      </c>
      <c r="EV109">
        <v>0</v>
      </c>
      <c r="EW109">
        <v>0</v>
      </c>
      <c r="EX109">
        <v>0</v>
      </c>
      <c r="EZ109">
        <v>6168152</v>
      </c>
      <c r="FA109">
        <v>0</v>
      </c>
      <c r="FB109">
        <v>6474919</v>
      </c>
      <c r="FD109">
        <v>0</v>
      </c>
      <c r="FE109">
        <v>591830</v>
      </c>
      <c r="FF109">
        <v>127766</v>
      </c>
      <c r="FG109">
        <v>5.7111999999999996E-2</v>
      </c>
      <c r="FH109">
        <v>2.4659E-2</v>
      </c>
      <c r="FI109">
        <v>0</v>
      </c>
      <c r="FJ109">
        <v>0</v>
      </c>
      <c r="FK109">
        <v>1051.403</v>
      </c>
      <c r="FL109">
        <v>7194515</v>
      </c>
      <c r="FM109">
        <v>0</v>
      </c>
      <c r="FN109">
        <v>0</v>
      </c>
      <c r="FO109">
        <v>0</v>
      </c>
      <c r="FP109">
        <v>0</v>
      </c>
      <c r="FQ109">
        <v>0</v>
      </c>
      <c r="FR109">
        <v>0</v>
      </c>
      <c r="FS109">
        <v>0</v>
      </c>
      <c r="FT109">
        <v>0</v>
      </c>
      <c r="FU109">
        <v>0</v>
      </c>
      <c r="FV109">
        <v>0</v>
      </c>
      <c r="FW109">
        <v>0</v>
      </c>
      <c r="FX109">
        <v>0</v>
      </c>
      <c r="FY109">
        <v>0</v>
      </c>
      <c r="FZ109">
        <v>0</v>
      </c>
      <c r="GA109">
        <v>0</v>
      </c>
      <c r="GB109">
        <v>0</v>
      </c>
      <c r="GC109">
        <v>0</v>
      </c>
      <c r="GD109">
        <v>0</v>
      </c>
      <c r="GF109">
        <v>0</v>
      </c>
      <c r="GG109">
        <v>0</v>
      </c>
      <c r="GH109">
        <v>0</v>
      </c>
      <c r="GI109">
        <v>0</v>
      </c>
      <c r="GK109">
        <v>5043</v>
      </c>
      <c r="GL109">
        <v>9296</v>
      </c>
      <c r="GM109">
        <v>0</v>
      </c>
      <c r="GN109">
        <v>0</v>
      </c>
      <c r="GR109">
        <v>0</v>
      </c>
      <c r="HB109">
        <v>0</v>
      </c>
      <c r="HC109">
        <v>0</v>
      </c>
      <c r="HD109">
        <v>0</v>
      </c>
      <c r="HE109">
        <v>0</v>
      </c>
      <c r="HF109">
        <v>677805</v>
      </c>
      <c r="HG109">
        <v>0</v>
      </c>
      <c r="HH109">
        <v>336270</v>
      </c>
      <c r="HI109">
        <v>0</v>
      </c>
      <c r="HJ109">
        <v>6264</v>
      </c>
      <c r="HK109">
        <v>0</v>
      </c>
      <c r="HL109">
        <v>0</v>
      </c>
      <c r="HM109">
        <v>0</v>
      </c>
      <c r="HN109">
        <v>0</v>
      </c>
      <c r="HO109">
        <v>0</v>
      </c>
      <c r="HP109">
        <v>0</v>
      </c>
      <c r="HQ109">
        <v>0</v>
      </c>
      <c r="HR109">
        <v>0</v>
      </c>
      <c r="HS109">
        <v>6167701</v>
      </c>
      <c r="HT109">
        <v>0</v>
      </c>
      <c r="HU109">
        <v>0</v>
      </c>
      <c r="HV109">
        <v>0</v>
      </c>
      <c r="HW109">
        <v>0</v>
      </c>
      <c r="HX109">
        <v>39</v>
      </c>
      <c r="HY109">
        <v>26</v>
      </c>
      <c r="HZ109">
        <v>87</v>
      </c>
      <c r="IA109">
        <v>179</v>
      </c>
      <c r="IB109">
        <v>333</v>
      </c>
      <c r="IC109">
        <v>664</v>
      </c>
      <c r="ID109">
        <v>0</v>
      </c>
      <c r="IE109">
        <v>0</v>
      </c>
      <c r="IF109">
        <v>0</v>
      </c>
      <c r="IG109">
        <v>0</v>
      </c>
      <c r="IH109">
        <v>546</v>
      </c>
      <c r="II109">
        <v>0</v>
      </c>
      <c r="IJ109">
        <v>563.745</v>
      </c>
      <c r="IK109">
        <v>0</v>
      </c>
      <c r="IL109">
        <v>0</v>
      </c>
      <c r="IM109">
        <v>0</v>
      </c>
      <c r="IN109">
        <v>0</v>
      </c>
      <c r="IO109">
        <v>0</v>
      </c>
      <c r="IP109">
        <v>0</v>
      </c>
      <c r="IQ109">
        <v>563.745</v>
      </c>
      <c r="IR109">
        <v>347199</v>
      </c>
      <c r="IS109">
        <v>0</v>
      </c>
      <c r="IT109">
        <v>0</v>
      </c>
      <c r="IU109">
        <v>0</v>
      </c>
      <c r="IV109">
        <v>0</v>
      </c>
      <c r="IW109">
        <v>6159</v>
      </c>
      <c r="IX109">
        <v>0</v>
      </c>
      <c r="IY109">
        <v>0</v>
      </c>
      <c r="IZ109">
        <v>0</v>
      </c>
      <c r="JA109">
        <v>0</v>
      </c>
    </row>
    <row r="110" spans="1:261" x14ac:dyDescent="0.2">
      <c r="A110">
        <v>28349</v>
      </c>
      <c r="B110">
        <v>101858</v>
      </c>
      <c r="C110">
        <v>9</v>
      </c>
      <c r="D110">
        <v>2021</v>
      </c>
      <c r="E110">
        <v>6159</v>
      </c>
      <c r="F110">
        <v>0</v>
      </c>
      <c r="G110">
        <v>5288.9679999999998</v>
      </c>
      <c r="H110">
        <v>5054.9710000000005</v>
      </c>
      <c r="I110">
        <v>5054.9710000000005</v>
      </c>
      <c r="J110">
        <v>5288.9679999999998</v>
      </c>
      <c r="K110">
        <v>0</v>
      </c>
      <c r="L110">
        <v>6159</v>
      </c>
      <c r="M110">
        <v>0</v>
      </c>
      <c r="N110">
        <v>0</v>
      </c>
      <c r="P110">
        <v>5288.9679999999998</v>
      </c>
      <c r="Q110">
        <v>0</v>
      </c>
      <c r="R110">
        <v>2521304</v>
      </c>
      <c r="S110">
        <v>476.71000000000004</v>
      </c>
      <c r="U110">
        <v>0</v>
      </c>
      <c r="V110">
        <v>1352.633</v>
      </c>
      <c r="W110">
        <v>833058</v>
      </c>
      <c r="X110">
        <v>833058</v>
      </c>
      <c r="Z110">
        <v>0</v>
      </c>
      <c r="AC110">
        <v>0</v>
      </c>
      <c r="AD110" t="s">
        <v>318</v>
      </c>
      <c r="AE110">
        <v>0</v>
      </c>
      <c r="AH110">
        <v>0</v>
      </c>
      <c r="AI110">
        <v>0</v>
      </c>
      <c r="AJ110">
        <v>6159</v>
      </c>
      <c r="AK110" t="s">
        <v>787</v>
      </c>
      <c r="AL110" t="s">
        <v>61</v>
      </c>
      <c r="AM110">
        <v>0</v>
      </c>
      <c r="AN110">
        <v>0</v>
      </c>
      <c r="AO110">
        <v>0</v>
      </c>
      <c r="AP110">
        <v>0</v>
      </c>
      <c r="AQ110">
        <v>0</v>
      </c>
      <c r="AT110">
        <v>0</v>
      </c>
      <c r="AU110">
        <v>0</v>
      </c>
      <c r="AV110">
        <v>0</v>
      </c>
      <c r="AW110">
        <v>51351320</v>
      </c>
      <c r="AX110">
        <v>51057716</v>
      </c>
      <c r="AY110">
        <v>0</v>
      </c>
      <c r="AZ110">
        <v>2521304</v>
      </c>
      <c r="BA110">
        <v>90.5</v>
      </c>
      <c r="BE110">
        <v>697</v>
      </c>
      <c r="BF110">
        <v>48205829</v>
      </c>
      <c r="BG110">
        <v>0</v>
      </c>
      <c r="BJ110">
        <v>12</v>
      </c>
      <c r="BK110">
        <v>0</v>
      </c>
      <c r="BL110">
        <v>0</v>
      </c>
      <c r="BM110">
        <v>0</v>
      </c>
      <c r="BN110">
        <v>0</v>
      </c>
      <c r="BO110">
        <v>0</v>
      </c>
      <c r="BP110">
        <v>0</v>
      </c>
      <c r="BQ110">
        <v>0</v>
      </c>
      <c r="BS110">
        <v>0</v>
      </c>
      <c r="BT110">
        <v>0</v>
      </c>
      <c r="BU110">
        <v>0</v>
      </c>
      <c r="BV110">
        <v>0</v>
      </c>
      <c r="BW110">
        <v>0</v>
      </c>
      <c r="BY110">
        <v>0</v>
      </c>
      <c r="CA110">
        <v>0</v>
      </c>
      <c r="CB110">
        <v>0</v>
      </c>
      <c r="CC110">
        <v>0</v>
      </c>
      <c r="CD110">
        <v>0</v>
      </c>
      <c r="CE110">
        <v>0</v>
      </c>
      <c r="CF110">
        <v>0</v>
      </c>
      <c r="CG110">
        <v>0</v>
      </c>
      <c r="CH110">
        <v>305793</v>
      </c>
      <c r="CI110">
        <v>0</v>
      </c>
      <c r="CJ110">
        <v>4</v>
      </c>
      <c r="CK110">
        <v>0</v>
      </c>
      <c r="CL110">
        <v>0</v>
      </c>
      <c r="CN110">
        <v>0</v>
      </c>
      <c r="CO110">
        <v>1</v>
      </c>
      <c r="CP110">
        <v>0</v>
      </c>
      <c r="CQ110">
        <v>0</v>
      </c>
      <c r="CR110">
        <v>5288.9679999999998</v>
      </c>
      <c r="CS110">
        <v>0</v>
      </c>
      <c r="CT110">
        <v>0</v>
      </c>
      <c r="CU110">
        <v>0</v>
      </c>
      <c r="CV110">
        <v>0</v>
      </c>
      <c r="CW110">
        <v>0</v>
      </c>
      <c r="CX110">
        <v>0</v>
      </c>
      <c r="CY110">
        <v>0</v>
      </c>
      <c r="CZ110">
        <v>0</v>
      </c>
      <c r="DB110">
        <v>30998358</v>
      </c>
      <c r="DC110">
        <v>0</v>
      </c>
      <c r="DD110">
        <v>0</v>
      </c>
      <c r="DE110">
        <v>5751462</v>
      </c>
      <c r="DF110">
        <v>5751462</v>
      </c>
      <c r="DG110">
        <v>933.86300000000006</v>
      </c>
      <c r="DH110">
        <v>0</v>
      </c>
      <c r="DI110">
        <v>0</v>
      </c>
      <c r="DK110">
        <v>0</v>
      </c>
      <c r="DL110">
        <v>0</v>
      </c>
      <c r="DM110">
        <v>2787321</v>
      </c>
      <c r="DN110">
        <v>11493</v>
      </c>
      <c r="DO110">
        <v>0</v>
      </c>
      <c r="DP110">
        <v>0</v>
      </c>
      <c r="DQ110">
        <v>0</v>
      </c>
      <c r="DR110">
        <v>0</v>
      </c>
      <c r="DS110">
        <v>0</v>
      </c>
      <c r="DT110">
        <v>0</v>
      </c>
      <c r="DU110">
        <v>0</v>
      </c>
      <c r="DV110">
        <v>0</v>
      </c>
      <c r="DW110">
        <v>0</v>
      </c>
      <c r="DX110">
        <v>0</v>
      </c>
      <c r="DY110">
        <v>0</v>
      </c>
      <c r="DZ110">
        <v>0</v>
      </c>
      <c r="EA110">
        <v>0</v>
      </c>
      <c r="EB110">
        <v>0</v>
      </c>
      <c r="EC110">
        <v>94.162000000000006</v>
      </c>
      <c r="ED110">
        <v>666913</v>
      </c>
      <c r="EE110">
        <v>0</v>
      </c>
      <c r="EF110">
        <v>0</v>
      </c>
      <c r="EG110">
        <v>0</v>
      </c>
      <c r="EH110">
        <v>1997757</v>
      </c>
      <c r="EI110">
        <v>0</v>
      </c>
      <c r="EJ110">
        <v>0</v>
      </c>
      <c r="EK110">
        <v>76.289000000000001</v>
      </c>
      <c r="EL110">
        <v>0</v>
      </c>
      <c r="EM110">
        <v>19.371000000000002</v>
      </c>
      <c r="EN110">
        <v>7.4790000000000001</v>
      </c>
      <c r="EO110">
        <v>0</v>
      </c>
      <c r="EP110">
        <v>0</v>
      </c>
      <c r="EQ110">
        <v>103.13900000000001</v>
      </c>
      <c r="ER110">
        <v>0</v>
      </c>
      <c r="ES110">
        <v>324.375</v>
      </c>
      <c r="EV110">
        <v>0</v>
      </c>
      <c r="EW110">
        <v>0</v>
      </c>
      <c r="EX110">
        <v>0</v>
      </c>
      <c r="EZ110">
        <v>45700687</v>
      </c>
      <c r="FA110">
        <v>0</v>
      </c>
      <c r="FB110">
        <v>48209802</v>
      </c>
      <c r="FD110">
        <v>0</v>
      </c>
      <c r="FE110">
        <v>4405876</v>
      </c>
      <c r="FF110">
        <v>951153</v>
      </c>
      <c r="FG110">
        <v>5.7111999999999996E-2</v>
      </c>
      <c r="FH110">
        <v>2.4659E-2</v>
      </c>
      <c r="FI110">
        <v>0</v>
      </c>
      <c r="FJ110">
        <v>0</v>
      </c>
      <c r="FK110">
        <v>7827.16</v>
      </c>
      <c r="FL110">
        <v>53872624</v>
      </c>
      <c r="FM110">
        <v>0</v>
      </c>
      <c r="FN110">
        <v>0</v>
      </c>
      <c r="FO110">
        <v>0</v>
      </c>
      <c r="FP110">
        <v>0</v>
      </c>
      <c r="FQ110">
        <v>0</v>
      </c>
      <c r="FR110">
        <v>0</v>
      </c>
      <c r="FS110">
        <v>0</v>
      </c>
      <c r="FT110">
        <v>0</v>
      </c>
      <c r="FU110">
        <v>0</v>
      </c>
      <c r="FV110">
        <v>0</v>
      </c>
      <c r="FW110">
        <v>0</v>
      </c>
      <c r="FX110">
        <v>0</v>
      </c>
      <c r="FY110">
        <v>0</v>
      </c>
      <c r="FZ110">
        <v>0</v>
      </c>
      <c r="GA110">
        <v>0</v>
      </c>
      <c r="GB110">
        <v>1088001</v>
      </c>
      <c r="GC110">
        <v>1088001</v>
      </c>
      <c r="GD110">
        <v>130.858</v>
      </c>
      <c r="GF110">
        <v>0</v>
      </c>
      <c r="GG110">
        <v>0</v>
      </c>
      <c r="GH110">
        <v>0</v>
      </c>
      <c r="GI110">
        <v>0</v>
      </c>
      <c r="GK110">
        <v>5121</v>
      </c>
      <c r="GL110">
        <v>18083</v>
      </c>
      <c r="GM110">
        <v>0</v>
      </c>
      <c r="GN110">
        <v>0</v>
      </c>
      <c r="GR110">
        <v>0</v>
      </c>
      <c r="HB110">
        <v>0</v>
      </c>
      <c r="HC110">
        <v>0</v>
      </c>
      <c r="HD110">
        <v>0</v>
      </c>
      <c r="HE110">
        <v>0</v>
      </c>
      <c r="HF110">
        <v>5348159</v>
      </c>
      <c r="HG110">
        <v>55810</v>
      </c>
      <c r="HH110">
        <v>944758</v>
      </c>
      <c r="HI110">
        <v>0</v>
      </c>
      <c r="HJ110">
        <v>51409</v>
      </c>
      <c r="HK110">
        <v>11235</v>
      </c>
      <c r="HL110">
        <v>4927</v>
      </c>
      <c r="HM110">
        <v>336000</v>
      </c>
      <c r="HN110">
        <v>0</v>
      </c>
      <c r="HO110">
        <v>0</v>
      </c>
      <c r="HP110">
        <v>0</v>
      </c>
      <c r="HQ110">
        <v>0</v>
      </c>
      <c r="HR110">
        <v>0</v>
      </c>
      <c r="HS110">
        <v>45688498</v>
      </c>
      <c r="HT110">
        <v>0</v>
      </c>
      <c r="HU110">
        <v>305793</v>
      </c>
      <c r="HV110">
        <v>0</v>
      </c>
      <c r="HW110">
        <v>0</v>
      </c>
      <c r="HX110">
        <v>696</v>
      </c>
      <c r="HY110">
        <v>952</v>
      </c>
      <c r="HZ110">
        <v>934</v>
      </c>
      <c r="IA110">
        <v>679</v>
      </c>
      <c r="IB110">
        <v>507</v>
      </c>
      <c r="IC110">
        <v>3768</v>
      </c>
      <c r="ID110">
        <v>0</v>
      </c>
      <c r="IE110">
        <v>0</v>
      </c>
      <c r="IF110">
        <v>0</v>
      </c>
      <c r="IG110">
        <v>90.619</v>
      </c>
      <c r="IH110">
        <v>1534</v>
      </c>
      <c r="II110">
        <v>0</v>
      </c>
      <c r="IJ110">
        <v>1352.633</v>
      </c>
      <c r="IK110">
        <v>0</v>
      </c>
      <c r="IL110">
        <v>0</v>
      </c>
      <c r="IM110">
        <v>0</v>
      </c>
      <c r="IN110">
        <v>0</v>
      </c>
      <c r="IO110">
        <v>0</v>
      </c>
      <c r="IP110">
        <v>0</v>
      </c>
      <c r="IQ110">
        <v>1352.633</v>
      </c>
      <c r="IR110">
        <v>833058</v>
      </c>
      <c r="IS110">
        <v>0</v>
      </c>
      <c r="IT110">
        <v>0</v>
      </c>
      <c r="IU110">
        <v>0</v>
      </c>
      <c r="IV110">
        <v>0</v>
      </c>
      <c r="IW110">
        <v>6159</v>
      </c>
      <c r="IX110">
        <v>0</v>
      </c>
      <c r="IY110">
        <v>0</v>
      </c>
      <c r="IZ110">
        <v>0</v>
      </c>
      <c r="JA110">
        <v>0</v>
      </c>
    </row>
    <row r="111" spans="1:261" x14ac:dyDescent="0.2">
      <c r="A111">
        <v>28349</v>
      </c>
      <c r="B111">
        <v>101859</v>
      </c>
      <c r="C111">
        <v>9</v>
      </c>
      <c r="D111">
        <v>2021</v>
      </c>
      <c r="E111">
        <v>6159</v>
      </c>
      <c r="F111">
        <v>0</v>
      </c>
      <c r="G111">
        <v>505.73</v>
      </c>
      <c r="H111">
        <v>497.30600000000004</v>
      </c>
      <c r="I111">
        <v>497.30600000000004</v>
      </c>
      <c r="J111">
        <v>505.73</v>
      </c>
      <c r="K111">
        <v>0</v>
      </c>
      <c r="L111">
        <v>6159</v>
      </c>
      <c r="M111">
        <v>0</v>
      </c>
      <c r="N111">
        <v>0</v>
      </c>
      <c r="P111">
        <v>505.73</v>
      </c>
      <c r="Q111">
        <v>0</v>
      </c>
      <c r="R111">
        <v>241087</v>
      </c>
      <c r="S111">
        <v>476.71000000000004</v>
      </c>
      <c r="U111">
        <v>0</v>
      </c>
      <c r="V111">
        <v>267.55700000000002</v>
      </c>
      <c r="W111">
        <v>164783</v>
      </c>
      <c r="X111">
        <v>164783</v>
      </c>
      <c r="Z111">
        <v>0</v>
      </c>
      <c r="AC111">
        <v>0</v>
      </c>
      <c r="AD111" t="s">
        <v>318</v>
      </c>
      <c r="AE111">
        <v>0</v>
      </c>
      <c r="AH111">
        <v>0</v>
      </c>
      <c r="AI111">
        <v>0</v>
      </c>
      <c r="AJ111">
        <v>6159</v>
      </c>
      <c r="AK111" t="s">
        <v>787</v>
      </c>
      <c r="AL111" t="s">
        <v>351</v>
      </c>
      <c r="AM111">
        <v>0</v>
      </c>
      <c r="AN111">
        <v>0</v>
      </c>
      <c r="AO111">
        <v>0</v>
      </c>
      <c r="AP111">
        <v>0</v>
      </c>
      <c r="AQ111">
        <v>0</v>
      </c>
      <c r="AT111">
        <v>0</v>
      </c>
      <c r="AU111">
        <v>0</v>
      </c>
      <c r="AV111">
        <v>0</v>
      </c>
      <c r="AW111">
        <v>5292277</v>
      </c>
      <c r="AX111">
        <v>5293367</v>
      </c>
      <c r="AY111">
        <v>0</v>
      </c>
      <c r="AZ111">
        <v>241087</v>
      </c>
      <c r="BA111">
        <v>0</v>
      </c>
      <c r="BE111">
        <v>72</v>
      </c>
      <c r="BF111">
        <v>4980932</v>
      </c>
      <c r="BG111">
        <v>0</v>
      </c>
      <c r="BJ111">
        <v>12</v>
      </c>
      <c r="BK111">
        <v>0</v>
      </c>
      <c r="BL111">
        <v>0</v>
      </c>
      <c r="BM111">
        <v>0</v>
      </c>
      <c r="BN111">
        <v>0</v>
      </c>
      <c r="BO111">
        <v>0</v>
      </c>
      <c r="BP111">
        <v>0</v>
      </c>
      <c r="BQ111">
        <v>693</v>
      </c>
      <c r="BS111">
        <v>0</v>
      </c>
      <c r="BT111">
        <v>0</v>
      </c>
      <c r="BU111">
        <v>0</v>
      </c>
      <c r="BV111">
        <v>0</v>
      </c>
      <c r="BW111">
        <v>0</v>
      </c>
      <c r="BY111">
        <v>0</v>
      </c>
      <c r="CA111">
        <v>0</v>
      </c>
      <c r="CB111">
        <v>0</v>
      </c>
      <c r="CC111">
        <v>0</v>
      </c>
      <c r="CD111">
        <v>0</v>
      </c>
      <c r="CE111">
        <v>0</v>
      </c>
      <c r="CF111">
        <v>0</v>
      </c>
      <c r="CG111">
        <v>0</v>
      </c>
      <c r="CH111">
        <v>0</v>
      </c>
      <c r="CI111">
        <v>0</v>
      </c>
      <c r="CJ111">
        <v>4</v>
      </c>
      <c r="CK111">
        <v>0</v>
      </c>
      <c r="CL111">
        <v>0</v>
      </c>
      <c r="CN111">
        <v>0</v>
      </c>
      <c r="CO111">
        <v>1</v>
      </c>
      <c r="CP111">
        <v>0</v>
      </c>
      <c r="CQ111">
        <v>0</v>
      </c>
      <c r="CR111">
        <v>505.73</v>
      </c>
      <c r="CS111">
        <v>0</v>
      </c>
      <c r="CT111">
        <v>0</v>
      </c>
      <c r="CU111">
        <v>0</v>
      </c>
      <c r="CV111">
        <v>0</v>
      </c>
      <c r="CW111">
        <v>0</v>
      </c>
      <c r="CX111">
        <v>0</v>
      </c>
      <c r="CY111">
        <v>0</v>
      </c>
      <c r="CZ111">
        <v>0</v>
      </c>
      <c r="DB111">
        <v>3051494</v>
      </c>
      <c r="DC111">
        <v>0</v>
      </c>
      <c r="DD111">
        <v>0</v>
      </c>
      <c r="DE111">
        <v>763305</v>
      </c>
      <c r="DF111">
        <v>763305</v>
      </c>
      <c r="DG111">
        <v>123.938</v>
      </c>
      <c r="DH111">
        <v>0</v>
      </c>
      <c r="DI111">
        <v>0</v>
      </c>
      <c r="DK111">
        <v>2717</v>
      </c>
      <c r="DL111">
        <v>0</v>
      </c>
      <c r="DM111">
        <v>246318</v>
      </c>
      <c r="DN111">
        <v>1018</v>
      </c>
      <c r="DO111">
        <v>0</v>
      </c>
      <c r="DP111">
        <v>0</v>
      </c>
      <c r="DQ111">
        <v>0</v>
      </c>
      <c r="DR111">
        <v>0</v>
      </c>
      <c r="DS111">
        <v>0</v>
      </c>
      <c r="DT111">
        <v>0</v>
      </c>
      <c r="DU111">
        <v>0</v>
      </c>
      <c r="DV111">
        <v>0</v>
      </c>
      <c r="DW111">
        <v>0</v>
      </c>
      <c r="DX111">
        <v>0</v>
      </c>
      <c r="DY111">
        <v>0</v>
      </c>
      <c r="DZ111">
        <v>0</v>
      </c>
      <c r="EA111">
        <v>0</v>
      </c>
      <c r="EB111">
        <v>0</v>
      </c>
      <c r="EC111">
        <v>10.09</v>
      </c>
      <c r="ED111">
        <v>71464</v>
      </c>
      <c r="EE111">
        <v>0</v>
      </c>
      <c r="EF111">
        <v>0</v>
      </c>
      <c r="EG111">
        <v>0</v>
      </c>
      <c r="EH111">
        <v>164563</v>
      </c>
      <c r="EI111">
        <v>0</v>
      </c>
      <c r="EJ111">
        <v>0</v>
      </c>
      <c r="EK111">
        <v>7.7</v>
      </c>
      <c r="EL111">
        <v>0</v>
      </c>
      <c r="EM111">
        <v>0</v>
      </c>
      <c r="EN111">
        <v>0.72400000000000009</v>
      </c>
      <c r="EO111">
        <v>0</v>
      </c>
      <c r="EP111">
        <v>0</v>
      </c>
      <c r="EQ111">
        <v>8.4240000000000013</v>
      </c>
      <c r="ER111">
        <v>0</v>
      </c>
      <c r="ES111">
        <v>26.72</v>
      </c>
      <c r="EV111">
        <v>0</v>
      </c>
      <c r="EW111">
        <v>0</v>
      </c>
      <c r="EX111">
        <v>0</v>
      </c>
      <c r="EZ111">
        <v>4739845</v>
      </c>
      <c r="FA111">
        <v>0</v>
      </c>
      <c r="FB111">
        <v>4979842</v>
      </c>
      <c r="FD111">
        <v>0</v>
      </c>
      <c r="FE111">
        <v>455243</v>
      </c>
      <c r="FF111">
        <v>98279</v>
      </c>
      <c r="FG111">
        <v>5.7111999999999996E-2</v>
      </c>
      <c r="FH111">
        <v>2.4659E-2</v>
      </c>
      <c r="FI111">
        <v>0</v>
      </c>
      <c r="FJ111">
        <v>0</v>
      </c>
      <c r="FK111">
        <v>808.75200000000007</v>
      </c>
      <c r="FL111">
        <v>5533364</v>
      </c>
      <c r="FM111">
        <v>0</v>
      </c>
      <c r="FN111">
        <v>0</v>
      </c>
      <c r="FO111">
        <v>0</v>
      </c>
      <c r="FP111">
        <v>0</v>
      </c>
      <c r="FQ111">
        <v>0</v>
      </c>
      <c r="FR111">
        <v>0</v>
      </c>
      <c r="FS111">
        <v>0</v>
      </c>
      <c r="FT111">
        <v>0</v>
      </c>
      <c r="FU111">
        <v>0</v>
      </c>
      <c r="FV111">
        <v>0</v>
      </c>
      <c r="FW111">
        <v>0</v>
      </c>
      <c r="FX111">
        <v>0</v>
      </c>
      <c r="FY111">
        <v>0</v>
      </c>
      <c r="FZ111">
        <v>0</v>
      </c>
      <c r="GA111">
        <v>0</v>
      </c>
      <c r="GB111">
        <v>0</v>
      </c>
      <c r="GC111">
        <v>0</v>
      </c>
      <c r="GD111">
        <v>0</v>
      </c>
      <c r="GF111">
        <v>0</v>
      </c>
      <c r="GG111">
        <v>0</v>
      </c>
      <c r="GH111">
        <v>0</v>
      </c>
      <c r="GI111">
        <v>0</v>
      </c>
      <c r="GK111">
        <v>4971</v>
      </c>
      <c r="GL111">
        <v>6412</v>
      </c>
      <c r="GM111">
        <v>0</v>
      </c>
      <c r="GN111">
        <v>0</v>
      </c>
      <c r="GR111">
        <v>0</v>
      </c>
      <c r="HB111">
        <v>0</v>
      </c>
      <c r="HC111">
        <v>0</v>
      </c>
      <c r="HD111">
        <v>0</v>
      </c>
      <c r="HE111">
        <v>0</v>
      </c>
      <c r="HF111">
        <v>526150</v>
      </c>
      <c r="HG111">
        <v>0</v>
      </c>
      <c r="HH111">
        <v>222948</v>
      </c>
      <c r="HI111">
        <v>0</v>
      </c>
      <c r="HJ111">
        <v>4916</v>
      </c>
      <c r="HK111">
        <v>0</v>
      </c>
      <c r="HL111">
        <v>0</v>
      </c>
      <c r="HM111">
        <v>0</v>
      </c>
      <c r="HN111">
        <v>0</v>
      </c>
      <c r="HO111">
        <v>0</v>
      </c>
      <c r="HP111">
        <v>0</v>
      </c>
      <c r="HQ111">
        <v>0</v>
      </c>
      <c r="HR111">
        <v>0</v>
      </c>
      <c r="HS111">
        <v>4738755</v>
      </c>
      <c r="HT111">
        <v>0</v>
      </c>
      <c r="HU111">
        <v>0</v>
      </c>
      <c r="HV111">
        <v>0</v>
      </c>
      <c r="HW111">
        <v>0</v>
      </c>
      <c r="HX111">
        <v>32</v>
      </c>
      <c r="HY111">
        <v>57</v>
      </c>
      <c r="HZ111">
        <v>49</v>
      </c>
      <c r="IA111">
        <v>160</v>
      </c>
      <c r="IB111">
        <v>178</v>
      </c>
      <c r="IC111">
        <v>476</v>
      </c>
      <c r="ID111">
        <v>0</v>
      </c>
      <c r="IE111">
        <v>0</v>
      </c>
      <c r="IF111">
        <v>0</v>
      </c>
      <c r="IG111">
        <v>0</v>
      </c>
      <c r="IH111">
        <v>362</v>
      </c>
      <c r="II111">
        <v>0</v>
      </c>
      <c r="IJ111">
        <v>267.55700000000002</v>
      </c>
      <c r="IK111">
        <v>0</v>
      </c>
      <c r="IL111">
        <v>0</v>
      </c>
      <c r="IM111">
        <v>0</v>
      </c>
      <c r="IN111">
        <v>0</v>
      </c>
      <c r="IO111">
        <v>0</v>
      </c>
      <c r="IP111">
        <v>0</v>
      </c>
      <c r="IQ111">
        <v>267.55700000000002</v>
      </c>
      <c r="IR111">
        <v>164783</v>
      </c>
      <c r="IS111">
        <v>0</v>
      </c>
      <c r="IT111">
        <v>0</v>
      </c>
      <c r="IU111">
        <v>0</v>
      </c>
      <c r="IV111">
        <v>0</v>
      </c>
      <c r="IW111">
        <v>6159</v>
      </c>
      <c r="IX111">
        <v>0</v>
      </c>
      <c r="IY111">
        <v>0</v>
      </c>
      <c r="IZ111">
        <v>0</v>
      </c>
      <c r="JA111">
        <v>0</v>
      </c>
    </row>
    <row r="112" spans="1:261" x14ac:dyDescent="0.2">
      <c r="A112">
        <v>28349</v>
      </c>
      <c r="B112">
        <v>101861</v>
      </c>
      <c r="C112">
        <v>9</v>
      </c>
      <c r="D112">
        <v>2021</v>
      </c>
      <c r="E112">
        <v>6159</v>
      </c>
      <c r="F112">
        <v>0</v>
      </c>
      <c r="G112">
        <v>776.62800000000004</v>
      </c>
      <c r="H112">
        <v>761.83600000000001</v>
      </c>
      <c r="I112">
        <v>761.83600000000001</v>
      </c>
      <c r="J112">
        <v>776.62800000000004</v>
      </c>
      <c r="K112">
        <v>0</v>
      </c>
      <c r="L112">
        <v>6159</v>
      </c>
      <c r="M112">
        <v>0</v>
      </c>
      <c r="N112">
        <v>0</v>
      </c>
      <c r="P112">
        <v>776.62800000000004</v>
      </c>
      <c r="Q112">
        <v>0</v>
      </c>
      <c r="R112">
        <v>370226</v>
      </c>
      <c r="S112">
        <v>476.71000000000004</v>
      </c>
      <c r="U112">
        <v>0</v>
      </c>
      <c r="V112">
        <v>22.897000000000002</v>
      </c>
      <c r="W112">
        <v>14102</v>
      </c>
      <c r="X112">
        <v>14102</v>
      </c>
      <c r="Z112">
        <v>0</v>
      </c>
      <c r="AC112">
        <v>0</v>
      </c>
      <c r="AD112" t="s">
        <v>318</v>
      </c>
      <c r="AE112">
        <v>0</v>
      </c>
      <c r="AH112">
        <v>0</v>
      </c>
      <c r="AI112">
        <v>0</v>
      </c>
      <c r="AJ112">
        <v>6159</v>
      </c>
      <c r="AK112" t="s">
        <v>787</v>
      </c>
      <c r="AL112" t="s">
        <v>352</v>
      </c>
      <c r="AM112">
        <v>0</v>
      </c>
      <c r="AN112">
        <v>0</v>
      </c>
      <c r="AO112">
        <v>0</v>
      </c>
      <c r="AP112">
        <v>0</v>
      </c>
      <c r="AQ112">
        <v>0</v>
      </c>
      <c r="AT112">
        <v>0</v>
      </c>
      <c r="AU112">
        <v>0</v>
      </c>
      <c r="AV112">
        <v>0</v>
      </c>
      <c r="AW112">
        <v>8295954</v>
      </c>
      <c r="AX112">
        <v>8024655</v>
      </c>
      <c r="AY112">
        <v>0</v>
      </c>
      <c r="AZ112">
        <v>370226</v>
      </c>
      <c r="BA112">
        <v>0</v>
      </c>
      <c r="BE112">
        <v>109</v>
      </c>
      <c r="BF112">
        <v>7422791</v>
      </c>
      <c r="BG112">
        <v>0</v>
      </c>
      <c r="BJ112">
        <v>12</v>
      </c>
      <c r="BK112">
        <v>0</v>
      </c>
      <c r="BL112">
        <v>0</v>
      </c>
      <c r="BM112">
        <v>0</v>
      </c>
      <c r="BN112">
        <v>0</v>
      </c>
      <c r="BO112">
        <v>0</v>
      </c>
      <c r="BP112">
        <v>0</v>
      </c>
      <c r="BQ112">
        <v>653</v>
      </c>
      <c r="BS112">
        <v>0</v>
      </c>
      <c r="BT112">
        <v>0</v>
      </c>
      <c r="BU112">
        <v>0</v>
      </c>
      <c r="BV112">
        <v>0</v>
      </c>
      <c r="BW112">
        <v>0</v>
      </c>
      <c r="BY112">
        <v>0</v>
      </c>
      <c r="CA112">
        <v>0</v>
      </c>
      <c r="CB112">
        <v>0</v>
      </c>
      <c r="CC112">
        <v>0</v>
      </c>
      <c r="CD112">
        <v>0</v>
      </c>
      <c r="CE112">
        <v>0</v>
      </c>
      <c r="CF112">
        <v>0</v>
      </c>
      <c r="CG112">
        <v>0</v>
      </c>
      <c r="CH112">
        <v>273815</v>
      </c>
      <c r="CI112">
        <v>0</v>
      </c>
      <c r="CJ112">
        <v>5</v>
      </c>
      <c r="CK112">
        <v>0</v>
      </c>
      <c r="CL112">
        <v>0</v>
      </c>
      <c r="CN112">
        <v>0</v>
      </c>
      <c r="CO112">
        <v>1</v>
      </c>
      <c r="CP112">
        <v>0</v>
      </c>
      <c r="CQ112">
        <v>0</v>
      </c>
      <c r="CR112">
        <v>776.62800000000004</v>
      </c>
      <c r="CS112">
        <v>0</v>
      </c>
      <c r="CT112">
        <v>0</v>
      </c>
      <c r="CU112">
        <v>0</v>
      </c>
      <c r="CV112">
        <v>0</v>
      </c>
      <c r="CW112">
        <v>0</v>
      </c>
      <c r="CX112">
        <v>0</v>
      </c>
      <c r="CY112">
        <v>0</v>
      </c>
      <c r="CZ112">
        <v>0</v>
      </c>
      <c r="DB112">
        <v>4670011</v>
      </c>
      <c r="DC112">
        <v>0</v>
      </c>
      <c r="DD112">
        <v>0</v>
      </c>
      <c r="DE112">
        <v>1112662</v>
      </c>
      <c r="DF112">
        <v>1112662</v>
      </c>
      <c r="DG112">
        <v>180.66300000000001</v>
      </c>
      <c r="DH112">
        <v>0</v>
      </c>
      <c r="DI112">
        <v>0</v>
      </c>
      <c r="DK112">
        <v>2065</v>
      </c>
      <c r="DL112">
        <v>0</v>
      </c>
      <c r="DM112">
        <v>577595</v>
      </c>
      <c r="DN112">
        <v>2407</v>
      </c>
      <c r="DO112">
        <v>0</v>
      </c>
      <c r="DP112">
        <v>0</v>
      </c>
      <c r="DQ112">
        <v>0</v>
      </c>
      <c r="DR112">
        <v>0</v>
      </c>
      <c r="DS112">
        <v>0</v>
      </c>
      <c r="DT112">
        <v>0</v>
      </c>
      <c r="DU112">
        <v>0</v>
      </c>
      <c r="DV112">
        <v>0</v>
      </c>
      <c r="DW112">
        <v>0</v>
      </c>
      <c r="DX112">
        <v>0</v>
      </c>
      <c r="DY112">
        <v>0</v>
      </c>
      <c r="DZ112">
        <v>0</v>
      </c>
      <c r="EA112">
        <v>0</v>
      </c>
      <c r="EB112">
        <v>0</v>
      </c>
      <c r="EC112">
        <v>38.423000000000002</v>
      </c>
      <c r="ED112">
        <v>272135</v>
      </c>
      <c r="EE112">
        <v>0</v>
      </c>
      <c r="EF112">
        <v>0</v>
      </c>
      <c r="EG112">
        <v>0</v>
      </c>
      <c r="EH112">
        <v>285891</v>
      </c>
      <c r="EI112">
        <v>0</v>
      </c>
      <c r="EJ112">
        <v>0</v>
      </c>
      <c r="EK112">
        <v>13.77</v>
      </c>
      <c r="EL112">
        <v>0</v>
      </c>
      <c r="EM112">
        <v>0</v>
      </c>
      <c r="EN112">
        <v>1.022</v>
      </c>
      <c r="EO112">
        <v>0</v>
      </c>
      <c r="EP112">
        <v>0</v>
      </c>
      <c r="EQ112">
        <v>14.792000000000002</v>
      </c>
      <c r="ER112">
        <v>0</v>
      </c>
      <c r="ES112">
        <v>46.42</v>
      </c>
      <c r="EV112">
        <v>0</v>
      </c>
      <c r="EW112">
        <v>0</v>
      </c>
      <c r="EX112">
        <v>0</v>
      </c>
      <c r="EZ112">
        <v>7199773</v>
      </c>
      <c r="FA112">
        <v>0</v>
      </c>
      <c r="FB112">
        <v>7567483</v>
      </c>
      <c r="FD112">
        <v>0</v>
      </c>
      <c r="FE112">
        <v>678422</v>
      </c>
      <c r="FF112">
        <v>146460</v>
      </c>
      <c r="FG112">
        <v>5.7111999999999996E-2</v>
      </c>
      <c r="FH112">
        <v>2.4659E-2</v>
      </c>
      <c r="FI112">
        <v>0</v>
      </c>
      <c r="FJ112">
        <v>0</v>
      </c>
      <c r="FK112">
        <v>1205.2350000000001</v>
      </c>
      <c r="FL112">
        <v>8666180</v>
      </c>
      <c r="FM112">
        <v>0</v>
      </c>
      <c r="FN112">
        <v>0</v>
      </c>
      <c r="FO112">
        <v>146502</v>
      </c>
      <c r="FP112">
        <v>0</v>
      </c>
      <c r="FQ112">
        <v>146502</v>
      </c>
      <c r="FR112">
        <v>146502</v>
      </c>
      <c r="FS112">
        <v>0</v>
      </c>
      <c r="FT112">
        <v>0</v>
      </c>
      <c r="FU112">
        <v>0</v>
      </c>
      <c r="FV112">
        <v>0</v>
      </c>
      <c r="FW112">
        <v>0</v>
      </c>
      <c r="FX112">
        <v>0</v>
      </c>
      <c r="FY112">
        <v>0</v>
      </c>
      <c r="FZ112">
        <v>0</v>
      </c>
      <c r="GA112">
        <v>0</v>
      </c>
      <c r="GB112">
        <v>0</v>
      </c>
      <c r="GC112">
        <v>0</v>
      </c>
      <c r="GD112">
        <v>0</v>
      </c>
      <c r="GF112">
        <v>0</v>
      </c>
      <c r="GG112">
        <v>0</v>
      </c>
      <c r="GH112">
        <v>0</v>
      </c>
      <c r="GI112">
        <v>0</v>
      </c>
      <c r="GK112">
        <v>4971</v>
      </c>
      <c r="GL112">
        <v>4393</v>
      </c>
      <c r="GM112">
        <v>0</v>
      </c>
      <c r="GN112">
        <v>0</v>
      </c>
      <c r="GR112">
        <v>0</v>
      </c>
      <c r="HB112">
        <v>0</v>
      </c>
      <c r="HC112">
        <v>0</v>
      </c>
      <c r="HD112">
        <v>0</v>
      </c>
      <c r="HE112">
        <v>0</v>
      </c>
      <c r="HF112">
        <v>806022</v>
      </c>
      <c r="HG112">
        <v>6415</v>
      </c>
      <c r="HH112">
        <v>226028</v>
      </c>
      <c r="HI112">
        <v>0</v>
      </c>
      <c r="HJ112">
        <v>7549</v>
      </c>
      <c r="HK112">
        <v>0</v>
      </c>
      <c r="HL112">
        <v>706</v>
      </c>
      <c r="HM112">
        <v>0</v>
      </c>
      <c r="HN112">
        <v>0</v>
      </c>
      <c r="HO112">
        <v>0</v>
      </c>
      <c r="HP112">
        <v>0</v>
      </c>
      <c r="HQ112">
        <v>0</v>
      </c>
      <c r="HR112">
        <v>0</v>
      </c>
      <c r="HS112">
        <v>7197257</v>
      </c>
      <c r="HT112">
        <v>0</v>
      </c>
      <c r="HU112">
        <v>273815</v>
      </c>
      <c r="HV112">
        <v>0</v>
      </c>
      <c r="HW112">
        <v>0</v>
      </c>
      <c r="HX112">
        <v>54</v>
      </c>
      <c r="HY112">
        <v>142</v>
      </c>
      <c r="HZ112">
        <v>173</v>
      </c>
      <c r="IA112">
        <v>135</v>
      </c>
      <c r="IB112">
        <v>204</v>
      </c>
      <c r="IC112">
        <v>708</v>
      </c>
      <c r="ID112">
        <v>0</v>
      </c>
      <c r="IE112">
        <v>0</v>
      </c>
      <c r="IF112">
        <v>0</v>
      </c>
      <c r="IG112">
        <v>10.416</v>
      </c>
      <c r="IH112">
        <v>367</v>
      </c>
      <c r="II112">
        <v>0</v>
      </c>
      <c r="IJ112">
        <v>22.897000000000002</v>
      </c>
      <c r="IK112">
        <v>0</v>
      </c>
      <c r="IL112">
        <v>0</v>
      </c>
      <c r="IM112">
        <v>0</v>
      </c>
      <c r="IN112">
        <v>0</v>
      </c>
      <c r="IO112">
        <v>0</v>
      </c>
      <c r="IP112">
        <v>0</v>
      </c>
      <c r="IQ112">
        <v>22.897000000000002</v>
      </c>
      <c r="IR112">
        <v>14102</v>
      </c>
      <c r="IS112">
        <v>0</v>
      </c>
      <c r="IT112">
        <v>0</v>
      </c>
      <c r="IU112">
        <v>0</v>
      </c>
      <c r="IV112">
        <v>0</v>
      </c>
      <c r="IW112">
        <v>6159</v>
      </c>
      <c r="IX112">
        <v>0</v>
      </c>
      <c r="IY112">
        <v>0</v>
      </c>
      <c r="IZ112">
        <v>0</v>
      </c>
      <c r="JA112">
        <v>0</v>
      </c>
    </row>
    <row r="113" spans="1:261" x14ac:dyDescent="0.2">
      <c r="A113">
        <v>28349</v>
      </c>
      <c r="B113">
        <v>101862</v>
      </c>
      <c r="C113">
        <v>9</v>
      </c>
      <c r="D113">
        <v>2021</v>
      </c>
      <c r="E113">
        <v>6159</v>
      </c>
      <c r="F113">
        <v>0</v>
      </c>
      <c r="G113">
        <v>3701.1280000000002</v>
      </c>
      <c r="H113">
        <v>3359.0360000000001</v>
      </c>
      <c r="I113">
        <v>3359.0360000000001</v>
      </c>
      <c r="J113">
        <v>3701.1280000000002</v>
      </c>
      <c r="K113">
        <v>0</v>
      </c>
      <c r="L113">
        <v>6159</v>
      </c>
      <c r="M113">
        <v>0</v>
      </c>
      <c r="N113">
        <v>0</v>
      </c>
      <c r="P113">
        <v>3701.1280000000002</v>
      </c>
      <c r="Q113">
        <v>0</v>
      </c>
      <c r="R113">
        <v>1764365</v>
      </c>
      <c r="S113">
        <v>476.71000000000004</v>
      </c>
      <c r="U113">
        <v>0</v>
      </c>
      <c r="V113">
        <v>774.71800000000007</v>
      </c>
      <c r="W113">
        <v>477132</v>
      </c>
      <c r="X113">
        <v>477132</v>
      </c>
      <c r="Z113">
        <v>0</v>
      </c>
      <c r="AC113">
        <v>0</v>
      </c>
      <c r="AD113" t="s">
        <v>318</v>
      </c>
      <c r="AE113">
        <v>0</v>
      </c>
      <c r="AH113">
        <v>0</v>
      </c>
      <c r="AI113">
        <v>0</v>
      </c>
      <c r="AJ113">
        <v>6159</v>
      </c>
      <c r="AK113" t="s">
        <v>787</v>
      </c>
      <c r="AL113" t="s">
        <v>353</v>
      </c>
      <c r="AM113">
        <v>0</v>
      </c>
      <c r="AN113">
        <v>0</v>
      </c>
      <c r="AO113">
        <v>0</v>
      </c>
      <c r="AP113">
        <v>0</v>
      </c>
      <c r="AQ113">
        <v>0</v>
      </c>
      <c r="AT113">
        <v>0</v>
      </c>
      <c r="AU113">
        <v>0</v>
      </c>
      <c r="AV113">
        <v>0</v>
      </c>
      <c r="AW113">
        <v>35552897</v>
      </c>
      <c r="AX113">
        <v>34758738</v>
      </c>
      <c r="AY113">
        <v>0</v>
      </c>
      <c r="AZ113">
        <v>1764365</v>
      </c>
      <c r="BA113">
        <v>70.25</v>
      </c>
      <c r="BE113">
        <v>475</v>
      </c>
      <c r="BF113">
        <v>32849490</v>
      </c>
      <c r="BG113">
        <v>0</v>
      </c>
      <c r="BJ113">
        <v>12</v>
      </c>
      <c r="BK113">
        <v>0</v>
      </c>
      <c r="BL113">
        <v>0</v>
      </c>
      <c r="BM113">
        <v>0</v>
      </c>
      <c r="BN113">
        <v>0</v>
      </c>
      <c r="BO113">
        <v>0</v>
      </c>
      <c r="BP113">
        <v>0</v>
      </c>
      <c r="BQ113">
        <v>253</v>
      </c>
      <c r="BS113">
        <v>0</v>
      </c>
      <c r="BT113">
        <v>0</v>
      </c>
      <c r="BU113">
        <v>0</v>
      </c>
      <c r="BV113">
        <v>0</v>
      </c>
      <c r="BW113">
        <v>0</v>
      </c>
      <c r="BY113">
        <v>0</v>
      </c>
      <c r="CA113">
        <v>0</v>
      </c>
      <c r="CB113">
        <v>0</v>
      </c>
      <c r="CC113">
        <v>0</v>
      </c>
      <c r="CD113">
        <v>0</v>
      </c>
      <c r="CE113">
        <v>0</v>
      </c>
      <c r="CF113">
        <v>0</v>
      </c>
      <c r="CG113">
        <v>0</v>
      </c>
      <c r="CH113">
        <v>802317</v>
      </c>
      <c r="CI113">
        <v>0</v>
      </c>
      <c r="CJ113">
        <v>4</v>
      </c>
      <c r="CK113">
        <v>0</v>
      </c>
      <c r="CL113">
        <v>0</v>
      </c>
      <c r="CN113">
        <v>0</v>
      </c>
      <c r="CO113">
        <v>1</v>
      </c>
      <c r="CP113">
        <v>0</v>
      </c>
      <c r="CQ113">
        <v>0</v>
      </c>
      <c r="CR113">
        <v>3701.1280000000002</v>
      </c>
      <c r="CS113">
        <v>0</v>
      </c>
      <c r="CT113">
        <v>0</v>
      </c>
      <c r="CU113">
        <v>0</v>
      </c>
      <c r="CV113">
        <v>0</v>
      </c>
      <c r="CW113">
        <v>0</v>
      </c>
      <c r="CX113">
        <v>0</v>
      </c>
      <c r="CY113">
        <v>0</v>
      </c>
      <c r="CZ113">
        <v>0</v>
      </c>
      <c r="DB113">
        <v>20591554</v>
      </c>
      <c r="DC113">
        <v>0</v>
      </c>
      <c r="DD113">
        <v>0</v>
      </c>
      <c r="DE113">
        <v>3150606</v>
      </c>
      <c r="DF113">
        <v>3150606</v>
      </c>
      <c r="DG113">
        <v>511.56300000000005</v>
      </c>
      <c r="DH113">
        <v>0</v>
      </c>
      <c r="DI113">
        <v>0</v>
      </c>
      <c r="DK113">
        <v>0</v>
      </c>
      <c r="DL113">
        <v>0</v>
      </c>
      <c r="DM113">
        <v>1869771</v>
      </c>
      <c r="DN113">
        <v>7683</v>
      </c>
      <c r="DO113">
        <v>0</v>
      </c>
      <c r="DP113">
        <v>0</v>
      </c>
      <c r="DQ113">
        <v>0</v>
      </c>
      <c r="DR113">
        <v>0</v>
      </c>
      <c r="DS113">
        <v>0</v>
      </c>
      <c r="DT113">
        <v>0</v>
      </c>
      <c r="DU113">
        <v>0</v>
      </c>
      <c r="DV113">
        <v>0</v>
      </c>
      <c r="DW113">
        <v>0</v>
      </c>
      <c r="DX113">
        <v>0</v>
      </c>
      <c r="DY113">
        <v>0</v>
      </c>
      <c r="DZ113">
        <v>0</v>
      </c>
      <c r="EA113">
        <v>0</v>
      </c>
      <c r="EB113">
        <v>0.08</v>
      </c>
      <c r="EC113">
        <v>43.5</v>
      </c>
      <c r="ED113">
        <v>308093</v>
      </c>
      <c r="EE113">
        <v>13213</v>
      </c>
      <c r="EF113">
        <v>1.262</v>
      </c>
      <c r="EG113">
        <v>0</v>
      </c>
      <c r="EH113">
        <v>1460107</v>
      </c>
      <c r="EI113">
        <v>0</v>
      </c>
      <c r="EJ113">
        <v>0</v>
      </c>
      <c r="EK113">
        <v>64.557000000000002</v>
      </c>
      <c r="EL113">
        <v>0</v>
      </c>
      <c r="EM113">
        <v>6.3820000000000006</v>
      </c>
      <c r="EN113">
        <v>4.8040000000000003</v>
      </c>
      <c r="EO113">
        <v>0</v>
      </c>
      <c r="EP113">
        <v>0</v>
      </c>
      <c r="EQ113">
        <v>75.823000000000008</v>
      </c>
      <c r="ER113">
        <v>0</v>
      </c>
      <c r="ES113">
        <v>237.077</v>
      </c>
      <c r="EV113">
        <v>0</v>
      </c>
      <c r="EW113">
        <v>0</v>
      </c>
      <c r="EX113">
        <v>0</v>
      </c>
      <c r="EZ113">
        <v>31108232</v>
      </c>
      <c r="FA113">
        <v>0</v>
      </c>
      <c r="FB113">
        <v>32864439</v>
      </c>
      <c r="FD113">
        <v>0</v>
      </c>
      <c r="FE113">
        <v>3002350</v>
      </c>
      <c r="FF113">
        <v>648156</v>
      </c>
      <c r="FG113">
        <v>5.7111999999999996E-2</v>
      </c>
      <c r="FH113">
        <v>2.4659E-2</v>
      </c>
      <c r="FI113">
        <v>0</v>
      </c>
      <c r="FJ113">
        <v>0</v>
      </c>
      <c r="FK113">
        <v>5333.7579999999998</v>
      </c>
      <c r="FL113">
        <v>37317262</v>
      </c>
      <c r="FM113">
        <v>0</v>
      </c>
      <c r="FN113">
        <v>0</v>
      </c>
      <c r="FO113">
        <v>0</v>
      </c>
      <c r="FP113">
        <v>0</v>
      </c>
      <c r="FQ113">
        <v>0</v>
      </c>
      <c r="FR113">
        <v>0</v>
      </c>
      <c r="FS113">
        <v>0</v>
      </c>
      <c r="FT113">
        <v>0</v>
      </c>
      <c r="FU113">
        <v>0</v>
      </c>
      <c r="FV113">
        <v>0</v>
      </c>
      <c r="FW113">
        <v>0</v>
      </c>
      <c r="FX113">
        <v>0</v>
      </c>
      <c r="FY113">
        <v>0</v>
      </c>
      <c r="FZ113">
        <v>0</v>
      </c>
      <c r="GA113">
        <v>0</v>
      </c>
      <c r="GB113">
        <v>2213858</v>
      </c>
      <c r="GC113">
        <v>2213858</v>
      </c>
      <c r="GD113">
        <v>266.26900000000001</v>
      </c>
      <c r="GF113">
        <v>0</v>
      </c>
      <c r="GG113">
        <v>0</v>
      </c>
      <c r="GH113">
        <v>0</v>
      </c>
      <c r="GI113">
        <v>0</v>
      </c>
      <c r="GK113">
        <v>5101</v>
      </c>
      <c r="GL113">
        <v>10856</v>
      </c>
      <c r="GM113">
        <v>0</v>
      </c>
      <c r="GN113">
        <v>0</v>
      </c>
      <c r="GR113">
        <v>0</v>
      </c>
      <c r="HB113">
        <v>0</v>
      </c>
      <c r="HC113">
        <v>0</v>
      </c>
      <c r="HD113">
        <v>0</v>
      </c>
      <c r="HE113">
        <v>0</v>
      </c>
      <c r="HF113">
        <v>3553860</v>
      </c>
      <c r="HG113">
        <v>30792</v>
      </c>
      <c r="HH113">
        <v>514259</v>
      </c>
      <c r="HI113">
        <v>0</v>
      </c>
      <c r="HJ113">
        <v>35975</v>
      </c>
      <c r="HK113">
        <v>14665</v>
      </c>
      <c r="HL113">
        <v>8442</v>
      </c>
      <c r="HM113">
        <v>404000</v>
      </c>
      <c r="HN113">
        <v>0</v>
      </c>
      <c r="HO113">
        <v>0</v>
      </c>
      <c r="HP113">
        <v>0</v>
      </c>
      <c r="HQ113">
        <v>0</v>
      </c>
      <c r="HR113">
        <v>0</v>
      </c>
      <c r="HS113">
        <v>31100074</v>
      </c>
      <c r="HT113">
        <v>0</v>
      </c>
      <c r="HU113">
        <v>802317</v>
      </c>
      <c r="HV113">
        <v>0</v>
      </c>
      <c r="HW113">
        <v>0</v>
      </c>
      <c r="HX113">
        <v>1066</v>
      </c>
      <c r="HY113">
        <v>361</v>
      </c>
      <c r="HZ113">
        <v>234</v>
      </c>
      <c r="IA113">
        <v>296</v>
      </c>
      <c r="IB113">
        <v>181</v>
      </c>
      <c r="IC113">
        <v>2138</v>
      </c>
      <c r="ID113">
        <v>0</v>
      </c>
      <c r="IE113">
        <v>0</v>
      </c>
      <c r="IF113">
        <v>0</v>
      </c>
      <c r="IG113">
        <v>49.997</v>
      </c>
      <c r="IH113">
        <v>835</v>
      </c>
      <c r="II113">
        <v>0</v>
      </c>
      <c r="IJ113">
        <v>774.71800000000007</v>
      </c>
      <c r="IK113">
        <v>0</v>
      </c>
      <c r="IL113">
        <v>0</v>
      </c>
      <c r="IM113">
        <v>0</v>
      </c>
      <c r="IN113">
        <v>0</v>
      </c>
      <c r="IO113">
        <v>0</v>
      </c>
      <c r="IP113">
        <v>0</v>
      </c>
      <c r="IQ113">
        <v>774.71800000000007</v>
      </c>
      <c r="IR113">
        <v>477132</v>
      </c>
      <c r="IS113">
        <v>0</v>
      </c>
      <c r="IT113">
        <v>0</v>
      </c>
      <c r="IU113">
        <v>0</v>
      </c>
      <c r="IV113">
        <v>0</v>
      </c>
      <c r="IW113">
        <v>6159</v>
      </c>
      <c r="IX113">
        <v>0</v>
      </c>
      <c r="IY113">
        <v>0</v>
      </c>
      <c r="IZ113">
        <v>0</v>
      </c>
      <c r="JA113">
        <v>0</v>
      </c>
    </row>
    <row r="114" spans="1:261" x14ac:dyDescent="0.2">
      <c r="A114">
        <v>28349</v>
      </c>
      <c r="B114">
        <v>101864</v>
      </c>
      <c r="C114">
        <v>9</v>
      </c>
      <c r="D114">
        <v>2021</v>
      </c>
      <c r="E114">
        <v>6159</v>
      </c>
      <c r="F114">
        <v>0</v>
      </c>
      <c r="G114">
        <v>178.37300000000002</v>
      </c>
      <c r="H114">
        <v>176.52200000000002</v>
      </c>
      <c r="I114">
        <v>176.52200000000002</v>
      </c>
      <c r="J114">
        <v>178.37300000000002</v>
      </c>
      <c r="K114">
        <v>0</v>
      </c>
      <c r="L114">
        <v>6159</v>
      </c>
      <c r="M114">
        <v>0</v>
      </c>
      <c r="N114">
        <v>0</v>
      </c>
      <c r="P114">
        <v>178.37300000000002</v>
      </c>
      <c r="Q114">
        <v>0</v>
      </c>
      <c r="R114">
        <v>85032</v>
      </c>
      <c r="S114">
        <v>476.71000000000004</v>
      </c>
      <c r="U114">
        <v>0</v>
      </c>
      <c r="V114">
        <v>0</v>
      </c>
      <c r="W114">
        <v>0</v>
      </c>
      <c r="X114">
        <v>0</v>
      </c>
      <c r="Z114">
        <v>0</v>
      </c>
      <c r="AC114">
        <v>0</v>
      </c>
      <c r="AD114" t="s">
        <v>318</v>
      </c>
      <c r="AE114">
        <v>0</v>
      </c>
      <c r="AH114">
        <v>0</v>
      </c>
      <c r="AI114">
        <v>0</v>
      </c>
      <c r="AJ114">
        <v>6159</v>
      </c>
      <c r="AK114" t="s">
        <v>787</v>
      </c>
      <c r="AL114" t="s">
        <v>354</v>
      </c>
      <c r="AM114">
        <v>0</v>
      </c>
      <c r="AN114">
        <v>0</v>
      </c>
      <c r="AO114">
        <v>0</v>
      </c>
      <c r="AP114">
        <v>0</v>
      </c>
      <c r="AQ114">
        <v>0</v>
      </c>
      <c r="AT114">
        <v>0</v>
      </c>
      <c r="AU114">
        <v>0</v>
      </c>
      <c r="AV114">
        <v>0</v>
      </c>
      <c r="AW114">
        <v>1889924</v>
      </c>
      <c r="AX114">
        <v>1775752</v>
      </c>
      <c r="AY114">
        <v>0</v>
      </c>
      <c r="AZ114">
        <v>85032</v>
      </c>
      <c r="BA114">
        <v>0</v>
      </c>
      <c r="BE114">
        <v>24</v>
      </c>
      <c r="BF114">
        <v>1655129</v>
      </c>
      <c r="BG114">
        <v>0</v>
      </c>
      <c r="BJ114">
        <v>12</v>
      </c>
      <c r="BK114">
        <v>0</v>
      </c>
      <c r="BL114">
        <v>0</v>
      </c>
      <c r="BM114">
        <v>0</v>
      </c>
      <c r="BN114">
        <v>0</v>
      </c>
      <c r="BO114">
        <v>0</v>
      </c>
      <c r="BP114">
        <v>0</v>
      </c>
      <c r="BQ114">
        <v>743</v>
      </c>
      <c r="BS114">
        <v>0</v>
      </c>
      <c r="BT114">
        <v>0</v>
      </c>
      <c r="BU114">
        <v>0</v>
      </c>
      <c r="BV114">
        <v>0</v>
      </c>
      <c r="BW114">
        <v>0</v>
      </c>
      <c r="BY114">
        <v>0</v>
      </c>
      <c r="CA114">
        <v>0</v>
      </c>
      <c r="CB114">
        <v>0</v>
      </c>
      <c r="CC114">
        <v>0</v>
      </c>
      <c r="CD114">
        <v>0</v>
      </c>
      <c r="CE114">
        <v>0</v>
      </c>
      <c r="CF114">
        <v>0</v>
      </c>
      <c r="CG114">
        <v>0</v>
      </c>
      <c r="CH114">
        <v>114666</v>
      </c>
      <c r="CI114">
        <v>0</v>
      </c>
      <c r="CJ114">
        <v>4</v>
      </c>
      <c r="CK114">
        <v>0</v>
      </c>
      <c r="CL114">
        <v>0</v>
      </c>
      <c r="CN114">
        <v>0</v>
      </c>
      <c r="CO114">
        <v>1</v>
      </c>
      <c r="CP114">
        <v>0</v>
      </c>
      <c r="CQ114">
        <v>0</v>
      </c>
      <c r="CR114">
        <v>178.37300000000002</v>
      </c>
      <c r="CS114">
        <v>0</v>
      </c>
      <c r="CT114">
        <v>0</v>
      </c>
      <c r="CU114">
        <v>0</v>
      </c>
      <c r="CV114">
        <v>0</v>
      </c>
      <c r="CW114">
        <v>0</v>
      </c>
      <c r="CX114">
        <v>0</v>
      </c>
      <c r="CY114">
        <v>0</v>
      </c>
      <c r="CZ114">
        <v>0</v>
      </c>
      <c r="DB114">
        <v>1083856</v>
      </c>
      <c r="DC114">
        <v>0</v>
      </c>
      <c r="DD114">
        <v>0</v>
      </c>
      <c r="DE114">
        <v>269370</v>
      </c>
      <c r="DF114">
        <v>269370</v>
      </c>
      <c r="DG114">
        <v>43.738</v>
      </c>
      <c r="DH114">
        <v>0</v>
      </c>
      <c r="DI114">
        <v>0</v>
      </c>
      <c r="DK114">
        <v>3507</v>
      </c>
      <c r="DL114">
        <v>0</v>
      </c>
      <c r="DM114">
        <v>111657</v>
      </c>
      <c r="DN114">
        <v>469</v>
      </c>
      <c r="DO114">
        <v>0</v>
      </c>
      <c r="DP114">
        <v>0</v>
      </c>
      <c r="DQ114">
        <v>0</v>
      </c>
      <c r="DR114">
        <v>0</v>
      </c>
      <c r="DS114">
        <v>0</v>
      </c>
      <c r="DT114">
        <v>0</v>
      </c>
      <c r="DU114">
        <v>0</v>
      </c>
      <c r="DV114">
        <v>0</v>
      </c>
      <c r="DW114">
        <v>0</v>
      </c>
      <c r="DX114">
        <v>0</v>
      </c>
      <c r="DY114">
        <v>0</v>
      </c>
      <c r="DZ114">
        <v>0</v>
      </c>
      <c r="EA114">
        <v>0</v>
      </c>
      <c r="EB114">
        <v>0</v>
      </c>
      <c r="EC114">
        <v>10.487</v>
      </c>
      <c r="ED114">
        <v>74275</v>
      </c>
      <c r="EE114">
        <v>0</v>
      </c>
      <c r="EF114">
        <v>0</v>
      </c>
      <c r="EG114">
        <v>0</v>
      </c>
      <c r="EH114">
        <v>34545</v>
      </c>
      <c r="EI114">
        <v>0</v>
      </c>
      <c r="EJ114">
        <v>0</v>
      </c>
      <c r="EK114">
        <v>1.8230000000000002</v>
      </c>
      <c r="EL114">
        <v>0</v>
      </c>
      <c r="EM114">
        <v>0</v>
      </c>
      <c r="EN114">
        <v>2.8000000000000001E-2</v>
      </c>
      <c r="EO114">
        <v>0</v>
      </c>
      <c r="EP114">
        <v>0</v>
      </c>
      <c r="EQ114">
        <v>1.851</v>
      </c>
      <c r="ER114">
        <v>0</v>
      </c>
      <c r="ES114">
        <v>5.609</v>
      </c>
      <c r="EV114">
        <v>0</v>
      </c>
      <c r="EW114">
        <v>0</v>
      </c>
      <c r="EX114">
        <v>0</v>
      </c>
      <c r="EZ114">
        <v>1591820</v>
      </c>
      <c r="FA114">
        <v>0</v>
      </c>
      <c r="FB114">
        <v>1676358</v>
      </c>
      <c r="FD114">
        <v>0</v>
      </c>
      <c r="FE114">
        <v>151274</v>
      </c>
      <c r="FF114">
        <v>32658</v>
      </c>
      <c r="FG114">
        <v>5.7111999999999996E-2</v>
      </c>
      <c r="FH114">
        <v>2.4659E-2</v>
      </c>
      <c r="FI114">
        <v>0</v>
      </c>
      <c r="FJ114">
        <v>0</v>
      </c>
      <c r="FK114">
        <v>268.74299999999999</v>
      </c>
      <c r="FL114">
        <v>1974956</v>
      </c>
      <c r="FM114">
        <v>0</v>
      </c>
      <c r="FN114">
        <v>0</v>
      </c>
      <c r="FO114">
        <v>21723</v>
      </c>
      <c r="FP114">
        <v>0</v>
      </c>
      <c r="FQ114">
        <v>21723</v>
      </c>
      <c r="FR114">
        <v>21723</v>
      </c>
      <c r="FS114">
        <v>0</v>
      </c>
      <c r="FT114">
        <v>0</v>
      </c>
      <c r="FU114">
        <v>0</v>
      </c>
      <c r="FV114">
        <v>0</v>
      </c>
      <c r="FW114">
        <v>0</v>
      </c>
      <c r="FX114">
        <v>0</v>
      </c>
      <c r="FY114">
        <v>0</v>
      </c>
      <c r="FZ114">
        <v>0</v>
      </c>
      <c r="GA114">
        <v>0</v>
      </c>
      <c r="GB114">
        <v>0</v>
      </c>
      <c r="GC114">
        <v>0</v>
      </c>
      <c r="GD114">
        <v>0</v>
      </c>
      <c r="GF114">
        <v>0</v>
      </c>
      <c r="GG114">
        <v>0</v>
      </c>
      <c r="GH114">
        <v>0</v>
      </c>
      <c r="GI114">
        <v>0</v>
      </c>
      <c r="GK114">
        <v>4971</v>
      </c>
      <c r="GL114">
        <v>0</v>
      </c>
      <c r="GM114">
        <v>0</v>
      </c>
      <c r="GN114">
        <v>0</v>
      </c>
      <c r="GR114">
        <v>0</v>
      </c>
      <c r="HB114">
        <v>0</v>
      </c>
      <c r="HC114">
        <v>0</v>
      </c>
      <c r="HD114">
        <v>0</v>
      </c>
      <c r="HE114">
        <v>0</v>
      </c>
      <c r="HF114">
        <v>186760</v>
      </c>
      <c r="HG114">
        <v>1283</v>
      </c>
      <c r="HH114">
        <v>0</v>
      </c>
      <c r="HI114">
        <v>0</v>
      </c>
      <c r="HJ114">
        <v>1734</v>
      </c>
      <c r="HK114">
        <v>0</v>
      </c>
      <c r="HL114">
        <v>0</v>
      </c>
      <c r="HM114">
        <v>0</v>
      </c>
      <c r="HN114">
        <v>0</v>
      </c>
      <c r="HO114">
        <v>0</v>
      </c>
      <c r="HP114">
        <v>0</v>
      </c>
      <c r="HQ114">
        <v>0</v>
      </c>
      <c r="HR114">
        <v>0</v>
      </c>
      <c r="HS114">
        <v>1591326</v>
      </c>
      <c r="HT114">
        <v>0</v>
      </c>
      <c r="HU114">
        <v>114666</v>
      </c>
      <c r="HV114">
        <v>0</v>
      </c>
      <c r="HW114">
        <v>0</v>
      </c>
      <c r="HX114">
        <v>5</v>
      </c>
      <c r="HY114">
        <v>11</v>
      </c>
      <c r="HZ114">
        <v>16</v>
      </c>
      <c r="IA114">
        <v>68</v>
      </c>
      <c r="IB114">
        <v>66</v>
      </c>
      <c r="IC114">
        <v>166</v>
      </c>
      <c r="ID114">
        <v>0</v>
      </c>
      <c r="IE114">
        <v>0</v>
      </c>
      <c r="IF114">
        <v>0</v>
      </c>
      <c r="IG114">
        <v>2.0830000000000002</v>
      </c>
      <c r="IH114">
        <v>0</v>
      </c>
      <c r="II114">
        <v>0</v>
      </c>
      <c r="IJ114">
        <v>0</v>
      </c>
      <c r="IK114">
        <v>0</v>
      </c>
      <c r="IL114">
        <v>0</v>
      </c>
      <c r="IM114">
        <v>0</v>
      </c>
      <c r="IN114">
        <v>0</v>
      </c>
      <c r="IO114">
        <v>0</v>
      </c>
      <c r="IP114">
        <v>0</v>
      </c>
      <c r="IQ114">
        <v>0</v>
      </c>
      <c r="IR114">
        <v>0</v>
      </c>
      <c r="IS114">
        <v>0</v>
      </c>
      <c r="IT114">
        <v>0</v>
      </c>
      <c r="IU114">
        <v>0</v>
      </c>
      <c r="IV114">
        <v>0</v>
      </c>
      <c r="IW114">
        <v>6159</v>
      </c>
      <c r="IX114">
        <v>0</v>
      </c>
      <c r="IY114">
        <v>0</v>
      </c>
      <c r="IZ114">
        <v>0</v>
      </c>
      <c r="JA114">
        <v>0</v>
      </c>
    </row>
    <row r="115" spans="1:261" x14ac:dyDescent="0.2">
      <c r="A115">
        <v>28349</v>
      </c>
      <c r="B115">
        <v>101868</v>
      </c>
      <c r="C115">
        <v>9</v>
      </c>
      <c r="D115">
        <v>2021</v>
      </c>
      <c r="E115">
        <v>6159</v>
      </c>
      <c r="F115">
        <v>0</v>
      </c>
      <c r="G115">
        <v>441.90200000000004</v>
      </c>
      <c r="H115">
        <v>394.1</v>
      </c>
      <c r="I115">
        <v>394.1</v>
      </c>
      <c r="J115">
        <v>441.90200000000004</v>
      </c>
      <c r="K115">
        <v>0</v>
      </c>
      <c r="L115">
        <v>6159</v>
      </c>
      <c r="M115">
        <v>0</v>
      </c>
      <c r="N115">
        <v>0</v>
      </c>
      <c r="P115">
        <v>441.90200000000004</v>
      </c>
      <c r="Q115">
        <v>0</v>
      </c>
      <c r="R115">
        <v>210659</v>
      </c>
      <c r="S115">
        <v>476.71000000000004</v>
      </c>
      <c r="U115">
        <v>0</v>
      </c>
      <c r="V115">
        <v>0</v>
      </c>
      <c r="W115">
        <v>0</v>
      </c>
      <c r="X115">
        <v>0</v>
      </c>
      <c r="Z115">
        <v>0</v>
      </c>
      <c r="AC115">
        <v>0</v>
      </c>
      <c r="AD115" t="s">
        <v>318</v>
      </c>
      <c r="AE115">
        <v>0</v>
      </c>
      <c r="AH115">
        <v>0</v>
      </c>
      <c r="AI115">
        <v>0</v>
      </c>
      <c r="AJ115">
        <v>6159</v>
      </c>
      <c r="AK115" t="s">
        <v>787</v>
      </c>
      <c r="AL115" t="s">
        <v>355</v>
      </c>
      <c r="AM115">
        <v>0</v>
      </c>
      <c r="AN115">
        <v>0</v>
      </c>
      <c r="AO115">
        <v>0</v>
      </c>
      <c r="AP115">
        <v>0</v>
      </c>
      <c r="AQ115">
        <v>0</v>
      </c>
      <c r="AT115">
        <v>0</v>
      </c>
      <c r="AU115">
        <v>0</v>
      </c>
      <c r="AV115">
        <v>0</v>
      </c>
      <c r="AW115">
        <v>4909852</v>
      </c>
      <c r="AX115">
        <v>4692098</v>
      </c>
      <c r="AY115">
        <v>0</v>
      </c>
      <c r="AZ115">
        <v>210659</v>
      </c>
      <c r="BA115">
        <v>0</v>
      </c>
      <c r="BE115">
        <v>64</v>
      </c>
      <c r="BF115">
        <v>4350933</v>
      </c>
      <c r="BG115">
        <v>0</v>
      </c>
      <c r="BJ115">
        <v>12</v>
      </c>
      <c r="BK115">
        <v>0</v>
      </c>
      <c r="BL115">
        <v>0</v>
      </c>
      <c r="BM115">
        <v>0</v>
      </c>
      <c r="BN115">
        <v>0</v>
      </c>
      <c r="BO115">
        <v>0</v>
      </c>
      <c r="BP115">
        <v>0</v>
      </c>
      <c r="BQ115">
        <v>709</v>
      </c>
      <c r="BS115">
        <v>0</v>
      </c>
      <c r="BT115">
        <v>0</v>
      </c>
      <c r="BU115">
        <v>0</v>
      </c>
      <c r="BV115">
        <v>0</v>
      </c>
      <c r="BW115">
        <v>0</v>
      </c>
      <c r="BY115">
        <v>0</v>
      </c>
      <c r="CA115">
        <v>0</v>
      </c>
      <c r="CB115">
        <v>0</v>
      </c>
      <c r="CC115">
        <v>0</v>
      </c>
      <c r="CD115">
        <v>0</v>
      </c>
      <c r="CE115">
        <v>0</v>
      </c>
      <c r="CF115">
        <v>0</v>
      </c>
      <c r="CG115">
        <v>0</v>
      </c>
      <c r="CH115">
        <v>219857</v>
      </c>
      <c r="CI115">
        <v>0</v>
      </c>
      <c r="CJ115">
        <v>5</v>
      </c>
      <c r="CK115">
        <v>0</v>
      </c>
      <c r="CL115">
        <v>0</v>
      </c>
      <c r="CN115">
        <v>0</v>
      </c>
      <c r="CO115">
        <v>1</v>
      </c>
      <c r="CP115">
        <v>0.12</v>
      </c>
      <c r="CQ115">
        <v>0</v>
      </c>
      <c r="CR115">
        <v>441.90200000000004</v>
      </c>
      <c r="CS115">
        <v>0</v>
      </c>
      <c r="CT115">
        <v>0</v>
      </c>
      <c r="CU115">
        <v>0</v>
      </c>
      <c r="CV115">
        <v>0</v>
      </c>
      <c r="CW115">
        <v>0</v>
      </c>
      <c r="CX115">
        <v>0</v>
      </c>
      <c r="CY115">
        <v>0</v>
      </c>
      <c r="CZ115">
        <v>0</v>
      </c>
      <c r="DB115">
        <v>2412674</v>
      </c>
      <c r="DC115">
        <v>0</v>
      </c>
      <c r="DD115">
        <v>0</v>
      </c>
      <c r="DE115">
        <v>684857</v>
      </c>
      <c r="DF115">
        <v>686638</v>
      </c>
      <c r="DG115">
        <v>111.2</v>
      </c>
      <c r="DH115">
        <v>0</v>
      </c>
      <c r="DI115">
        <v>1781</v>
      </c>
      <c r="DK115">
        <v>2971</v>
      </c>
      <c r="DL115">
        <v>0</v>
      </c>
      <c r="DM115">
        <v>485275</v>
      </c>
      <c r="DN115">
        <v>2039</v>
      </c>
      <c r="DO115">
        <v>0</v>
      </c>
      <c r="DP115">
        <v>0</v>
      </c>
      <c r="DQ115">
        <v>0</v>
      </c>
      <c r="DR115">
        <v>0</v>
      </c>
      <c r="DS115">
        <v>0</v>
      </c>
      <c r="DT115">
        <v>0</v>
      </c>
      <c r="DU115">
        <v>0</v>
      </c>
      <c r="DV115">
        <v>0</v>
      </c>
      <c r="DW115">
        <v>0</v>
      </c>
      <c r="DX115">
        <v>0</v>
      </c>
      <c r="DY115">
        <v>0</v>
      </c>
      <c r="DZ115">
        <v>0</v>
      </c>
      <c r="EA115">
        <v>0</v>
      </c>
      <c r="EB115">
        <v>0</v>
      </c>
      <c r="EC115">
        <v>45.138000000000005</v>
      </c>
      <c r="ED115">
        <v>319695</v>
      </c>
      <c r="EE115">
        <v>0</v>
      </c>
      <c r="EF115">
        <v>0</v>
      </c>
      <c r="EG115">
        <v>0</v>
      </c>
      <c r="EH115">
        <v>152079</v>
      </c>
      <c r="EI115">
        <v>1035</v>
      </c>
      <c r="EJ115">
        <v>4.2000000000000003E-2</v>
      </c>
      <c r="EK115">
        <v>7.4730000000000008</v>
      </c>
      <c r="EL115">
        <v>0</v>
      </c>
      <c r="EM115">
        <v>0.75800000000000001</v>
      </c>
      <c r="EN115">
        <v>0</v>
      </c>
      <c r="EO115">
        <v>0</v>
      </c>
      <c r="EP115">
        <v>0</v>
      </c>
      <c r="EQ115">
        <v>8.2729999999999997</v>
      </c>
      <c r="ER115">
        <v>0</v>
      </c>
      <c r="ES115">
        <v>24.693000000000001</v>
      </c>
      <c r="EV115">
        <v>0</v>
      </c>
      <c r="EW115">
        <v>0</v>
      </c>
      <c r="EX115">
        <v>0</v>
      </c>
      <c r="EZ115">
        <v>4208586</v>
      </c>
      <c r="FA115">
        <v>0</v>
      </c>
      <c r="FB115">
        <v>4417142</v>
      </c>
      <c r="FD115">
        <v>0</v>
      </c>
      <c r="FE115">
        <v>397663</v>
      </c>
      <c r="FF115">
        <v>85849</v>
      </c>
      <c r="FG115">
        <v>5.7111999999999996E-2</v>
      </c>
      <c r="FH115">
        <v>2.4659E-2</v>
      </c>
      <c r="FI115">
        <v>0</v>
      </c>
      <c r="FJ115">
        <v>0</v>
      </c>
      <c r="FK115">
        <v>706.45900000000006</v>
      </c>
      <c r="FL115">
        <v>5120511</v>
      </c>
      <c r="FM115">
        <v>0</v>
      </c>
      <c r="FN115">
        <v>0</v>
      </c>
      <c r="FO115">
        <v>63907</v>
      </c>
      <c r="FP115">
        <v>0</v>
      </c>
      <c r="FQ115">
        <v>63907</v>
      </c>
      <c r="FR115">
        <v>63907</v>
      </c>
      <c r="FS115">
        <v>0</v>
      </c>
      <c r="FT115">
        <v>0</v>
      </c>
      <c r="FU115">
        <v>0</v>
      </c>
      <c r="FV115">
        <v>0</v>
      </c>
      <c r="FW115">
        <v>0</v>
      </c>
      <c r="FX115">
        <v>0</v>
      </c>
      <c r="FY115">
        <v>0</v>
      </c>
      <c r="FZ115">
        <v>0</v>
      </c>
      <c r="GA115">
        <v>0</v>
      </c>
      <c r="GB115">
        <v>328659</v>
      </c>
      <c r="GC115">
        <v>328659</v>
      </c>
      <c r="GD115">
        <v>39.529000000000003</v>
      </c>
      <c r="GF115">
        <v>0</v>
      </c>
      <c r="GG115">
        <v>0</v>
      </c>
      <c r="GH115">
        <v>0</v>
      </c>
      <c r="GI115">
        <v>0</v>
      </c>
      <c r="GK115">
        <v>4971</v>
      </c>
      <c r="GL115">
        <v>0</v>
      </c>
      <c r="GM115">
        <v>0</v>
      </c>
      <c r="GN115">
        <v>0</v>
      </c>
      <c r="GR115">
        <v>0</v>
      </c>
      <c r="HB115">
        <v>0</v>
      </c>
      <c r="HC115">
        <v>0</v>
      </c>
      <c r="HD115">
        <v>0</v>
      </c>
      <c r="HE115">
        <v>0</v>
      </c>
      <c r="HF115">
        <v>416958</v>
      </c>
      <c r="HG115">
        <v>5773</v>
      </c>
      <c r="HH115">
        <v>8622</v>
      </c>
      <c r="HI115">
        <v>0</v>
      </c>
      <c r="HJ115">
        <v>4295</v>
      </c>
      <c r="HK115">
        <v>2660</v>
      </c>
      <c r="HL115">
        <v>1745</v>
      </c>
      <c r="HM115">
        <v>0</v>
      </c>
      <c r="HN115">
        <v>0</v>
      </c>
      <c r="HO115">
        <v>0</v>
      </c>
      <c r="HP115">
        <v>0</v>
      </c>
      <c r="HQ115">
        <v>0</v>
      </c>
      <c r="HR115">
        <v>0</v>
      </c>
      <c r="HS115">
        <v>4206483</v>
      </c>
      <c r="HT115">
        <v>0</v>
      </c>
      <c r="HU115">
        <v>219857</v>
      </c>
      <c r="HV115">
        <v>0</v>
      </c>
      <c r="HW115">
        <v>0</v>
      </c>
      <c r="HX115">
        <v>19</v>
      </c>
      <c r="HY115">
        <v>37</v>
      </c>
      <c r="HZ115">
        <v>61</v>
      </c>
      <c r="IA115">
        <v>101</v>
      </c>
      <c r="IB115">
        <v>205</v>
      </c>
      <c r="IC115">
        <v>423</v>
      </c>
      <c r="ID115">
        <v>0</v>
      </c>
      <c r="IE115">
        <v>0</v>
      </c>
      <c r="IF115">
        <v>0</v>
      </c>
      <c r="IG115">
        <v>9.3740000000000006</v>
      </c>
      <c r="IH115">
        <v>14</v>
      </c>
      <c r="II115">
        <v>0</v>
      </c>
      <c r="IJ115">
        <v>0</v>
      </c>
      <c r="IK115">
        <v>0</v>
      </c>
      <c r="IL115">
        <v>0</v>
      </c>
      <c r="IM115">
        <v>0</v>
      </c>
      <c r="IN115">
        <v>0</v>
      </c>
      <c r="IO115">
        <v>0</v>
      </c>
      <c r="IP115">
        <v>0</v>
      </c>
      <c r="IQ115">
        <v>0</v>
      </c>
      <c r="IR115">
        <v>0</v>
      </c>
      <c r="IS115">
        <v>0</v>
      </c>
      <c r="IT115">
        <v>0</v>
      </c>
      <c r="IU115">
        <v>0</v>
      </c>
      <c r="IV115">
        <v>0</v>
      </c>
      <c r="IW115">
        <v>6159</v>
      </c>
      <c r="IX115">
        <v>0</v>
      </c>
      <c r="IY115">
        <v>0</v>
      </c>
      <c r="IZ115">
        <v>0</v>
      </c>
      <c r="JA115">
        <v>0</v>
      </c>
    </row>
    <row r="116" spans="1:261" x14ac:dyDescent="0.2">
      <c r="A116">
        <v>28349</v>
      </c>
      <c r="B116">
        <v>101870</v>
      </c>
      <c r="C116">
        <v>9</v>
      </c>
      <c r="D116">
        <v>2021</v>
      </c>
      <c r="E116">
        <v>6159</v>
      </c>
      <c r="F116">
        <v>0</v>
      </c>
      <c r="G116">
        <v>806.48800000000006</v>
      </c>
      <c r="H116">
        <v>792.66399999999999</v>
      </c>
      <c r="I116">
        <v>792.66399999999999</v>
      </c>
      <c r="J116">
        <v>806.48800000000006</v>
      </c>
      <c r="K116">
        <v>0</v>
      </c>
      <c r="L116">
        <v>6159</v>
      </c>
      <c r="M116">
        <v>0</v>
      </c>
      <c r="N116">
        <v>0</v>
      </c>
      <c r="P116">
        <v>806.48800000000006</v>
      </c>
      <c r="Q116">
        <v>0</v>
      </c>
      <c r="R116">
        <v>384461</v>
      </c>
      <c r="S116">
        <v>476.71000000000004</v>
      </c>
      <c r="U116">
        <v>0</v>
      </c>
      <c r="V116">
        <v>150.22499999999999</v>
      </c>
      <c r="W116">
        <v>92520</v>
      </c>
      <c r="X116">
        <v>92520</v>
      </c>
      <c r="Z116">
        <v>0</v>
      </c>
      <c r="AC116">
        <v>0</v>
      </c>
      <c r="AD116" t="s">
        <v>318</v>
      </c>
      <c r="AE116">
        <v>0</v>
      </c>
      <c r="AH116">
        <v>0</v>
      </c>
      <c r="AI116">
        <v>0</v>
      </c>
      <c r="AJ116">
        <v>6159</v>
      </c>
      <c r="AK116" t="s">
        <v>787</v>
      </c>
      <c r="AL116" t="s">
        <v>373</v>
      </c>
      <c r="AM116">
        <v>0</v>
      </c>
      <c r="AN116">
        <v>0</v>
      </c>
      <c r="AO116">
        <v>0</v>
      </c>
      <c r="AP116">
        <v>0</v>
      </c>
      <c r="AQ116">
        <v>0</v>
      </c>
      <c r="AT116">
        <v>0</v>
      </c>
      <c r="AU116">
        <v>0</v>
      </c>
      <c r="AV116">
        <v>0</v>
      </c>
      <c r="AW116">
        <v>7740782</v>
      </c>
      <c r="AX116">
        <v>7742657</v>
      </c>
      <c r="AY116">
        <v>0</v>
      </c>
      <c r="AZ116">
        <v>384461</v>
      </c>
      <c r="BA116">
        <v>0</v>
      </c>
      <c r="BE116">
        <v>106</v>
      </c>
      <c r="BF116">
        <v>7314148</v>
      </c>
      <c r="BG116">
        <v>0</v>
      </c>
      <c r="BJ116">
        <v>12</v>
      </c>
      <c r="BK116">
        <v>0</v>
      </c>
      <c r="BL116">
        <v>0</v>
      </c>
      <c r="BM116">
        <v>0</v>
      </c>
      <c r="BN116">
        <v>0</v>
      </c>
      <c r="BO116">
        <v>0</v>
      </c>
      <c r="BP116">
        <v>0</v>
      </c>
      <c r="BQ116">
        <v>648</v>
      </c>
      <c r="BS116">
        <v>0</v>
      </c>
      <c r="BT116">
        <v>0</v>
      </c>
      <c r="BU116">
        <v>0</v>
      </c>
      <c r="BV116">
        <v>0</v>
      </c>
      <c r="BW116">
        <v>0</v>
      </c>
      <c r="BY116">
        <v>0</v>
      </c>
      <c r="CA116">
        <v>0</v>
      </c>
      <c r="CB116">
        <v>0</v>
      </c>
      <c r="CC116">
        <v>0</v>
      </c>
      <c r="CD116">
        <v>0</v>
      </c>
      <c r="CE116">
        <v>0</v>
      </c>
      <c r="CF116">
        <v>0</v>
      </c>
      <c r="CG116">
        <v>0</v>
      </c>
      <c r="CH116">
        <v>0</v>
      </c>
      <c r="CI116">
        <v>0</v>
      </c>
      <c r="CJ116">
        <v>4</v>
      </c>
      <c r="CK116">
        <v>0</v>
      </c>
      <c r="CL116">
        <v>0</v>
      </c>
      <c r="CN116">
        <v>0</v>
      </c>
      <c r="CO116">
        <v>1</v>
      </c>
      <c r="CP116">
        <v>0</v>
      </c>
      <c r="CQ116">
        <v>0</v>
      </c>
      <c r="CR116">
        <v>806.48800000000006</v>
      </c>
      <c r="CS116">
        <v>0</v>
      </c>
      <c r="CT116">
        <v>0</v>
      </c>
      <c r="CU116">
        <v>0</v>
      </c>
      <c r="CV116">
        <v>0</v>
      </c>
      <c r="CW116">
        <v>0</v>
      </c>
      <c r="CX116">
        <v>0</v>
      </c>
      <c r="CY116">
        <v>0</v>
      </c>
      <c r="CZ116">
        <v>0</v>
      </c>
      <c r="DB116">
        <v>4866517</v>
      </c>
      <c r="DC116">
        <v>0</v>
      </c>
      <c r="DD116">
        <v>0</v>
      </c>
      <c r="DE116">
        <v>928130</v>
      </c>
      <c r="DF116">
        <v>928130</v>
      </c>
      <c r="DG116">
        <v>150.70000000000002</v>
      </c>
      <c r="DH116">
        <v>0</v>
      </c>
      <c r="DI116">
        <v>0</v>
      </c>
      <c r="DK116">
        <v>1989</v>
      </c>
      <c r="DL116">
        <v>0</v>
      </c>
      <c r="DM116">
        <v>423722</v>
      </c>
      <c r="DN116">
        <v>1769</v>
      </c>
      <c r="DO116">
        <v>0</v>
      </c>
      <c r="DP116">
        <v>0</v>
      </c>
      <c r="DQ116">
        <v>0</v>
      </c>
      <c r="DR116">
        <v>0</v>
      </c>
      <c r="DS116">
        <v>0</v>
      </c>
      <c r="DT116">
        <v>0</v>
      </c>
      <c r="DU116">
        <v>0</v>
      </c>
      <c r="DV116">
        <v>0</v>
      </c>
      <c r="DW116">
        <v>0</v>
      </c>
      <c r="DX116">
        <v>0</v>
      </c>
      <c r="DY116">
        <v>0</v>
      </c>
      <c r="DZ116">
        <v>0</v>
      </c>
      <c r="EA116">
        <v>0</v>
      </c>
      <c r="EB116">
        <v>0</v>
      </c>
      <c r="EC116">
        <v>30.747</v>
      </c>
      <c r="ED116">
        <v>217769</v>
      </c>
      <c r="EE116">
        <v>0</v>
      </c>
      <c r="EF116">
        <v>0</v>
      </c>
      <c r="EG116">
        <v>0</v>
      </c>
      <c r="EH116">
        <v>192388</v>
      </c>
      <c r="EI116">
        <v>0</v>
      </c>
      <c r="EJ116">
        <v>0</v>
      </c>
      <c r="EK116">
        <v>8.6660000000000004</v>
      </c>
      <c r="EL116">
        <v>0</v>
      </c>
      <c r="EM116">
        <v>0</v>
      </c>
      <c r="EN116">
        <v>1.048</v>
      </c>
      <c r="EO116">
        <v>0</v>
      </c>
      <c r="EP116">
        <v>0</v>
      </c>
      <c r="EQ116">
        <v>9.7140000000000004</v>
      </c>
      <c r="ER116">
        <v>0</v>
      </c>
      <c r="ES116">
        <v>31.238000000000003</v>
      </c>
      <c r="EV116">
        <v>0</v>
      </c>
      <c r="EW116">
        <v>0</v>
      </c>
      <c r="EX116">
        <v>0</v>
      </c>
      <c r="EZ116">
        <v>6929849</v>
      </c>
      <c r="FA116">
        <v>0</v>
      </c>
      <c r="FB116">
        <v>7312435</v>
      </c>
      <c r="FD116">
        <v>0</v>
      </c>
      <c r="FE116">
        <v>668492</v>
      </c>
      <c r="FF116">
        <v>144316</v>
      </c>
      <c r="FG116">
        <v>5.7111999999999996E-2</v>
      </c>
      <c r="FH116">
        <v>2.4659E-2</v>
      </c>
      <c r="FI116">
        <v>0</v>
      </c>
      <c r="FJ116">
        <v>0</v>
      </c>
      <c r="FK116">
        <v>1187.595</v>
      </c>
      <c r="FL116">
        <v>8125243</v>
      </c>
      <c r="FM116">
        <v>0</v>
      </c>
      <c r="FN116">
        <v>0</v>
      </c>
      <c r="FO116">
        <v>0</v>
      </c>
      <c r="FP116">
        <v>0</v>
      </c>
      <c r="FQ116">
        <v>0</v>
      </c>
      <c r="FR116">
        <v>0</v>
      </c>
      <c r="FS116">
        <v>0</v>
      </c>
      <c r="FT116">
        <v>0</v>
      </c>
      <c r="FU116">
        <v>0</v>
      </c>
      <c r="FV116">
        <v>0</v>
      </c>
      <c r="FW116">
        <v>0</v>
      </c>
      <c r="FX116">
        <v>0</v>
      </c>
      <c r="FY116">
        <v>0</v>
      </c>
      <c r="FZ116">
        <v>0</v>
      </c>
      <c r="GA116">
        <v>0</v>
      </c>
      <c r="GB116">
        <v>34172</v>
      </c>
      <c r="GC116">
        <v>34172</v>
      </c>
      <c r="GD116">
        <v>4.1100000000000003</v>
      </c>
      <c r="GF116">
        <v>0</v>
      </c>
      <c r="GG116">
        <v>0</v>
      </c>
      <c r="GH116">
        <v>0</v>
      </c>
      <c r="GI116">
        <v>0</v>
      </c>
      <c r="GK116">
        <v>0</v>
      </c>
      <c r="GL116">
        <v>0</v>
      </c>
      <c r="GM116">
        <v>0</v>
      </c>
      <c r="GN116">
        <v>0</v>
      </c>
      <c r="GR116">
        <v>0</v>
      </c>
      <c r="HB116">
        <v>0</v>
      </c>
      <c r="HC116">
        <v>0</v>
      </c>
      <c r="HD116">
        <v>0</v>
      </c>
      <c r="HE116">
        <v>0</v>
      </c>
      <c r="HF116">
        <v>838639</v>
      </c>
      <c r="HG116">
        <v>3207</v>
      </c>
      <c r="HH116">
        <v>117633</v>
      </c>
      <c r="HI116">
        <v>0</v>
      </c>
      <c r="HJ116">
        <v>7839</v>
      </c>
      <c r="HK116">
        <v>0</v>
      </c>
      <c r="HL116">
        <v>162</v>
      </c>
      <c r="HM116">
        <v>0</v>
      </c>
      <c r="HN116">
        <v>0</v>
      </c>
      <c r="HO116">
        <v>0</v>
      </c>
      <c r="HP116">
        <v>0</v>
      </c>
      <c r="HQ116">
        <v>0</v>
      </c>
      <c r="HR116">
        <v>0</v>
      </c>
      <c r="HS116">
        <v>6927974</v>
      </c>
      <c r="HT116">
        <v>0</v>
      </c>
      <c r="HU116">
        <v>0</v>
      </c>
      <c r="HV116">
        <v>0</v>
      </c>
      <c r="HW116">
        <v>0</v>
      </c>
      <c r="HX116">
        <v>98</v>
      </c>
      <c r="HY116">
        <v>124</v>
      </c>
      <c r="HZ116">
        <v>139</v>
      </c>
      <c r="IA116">
        <v>124</v>
      </c>
      <c r="IB116">
        <v>116</v>
      </c>
      <c r="IC116">
        <v>601</v>
      </c>
      <c r="ID116">
        <v>0</v>
      </c>
      <c r="IE116">
        <v>0</v>
      </c>
      <c r="IF116">
        <v>0</v>
      </c>
      <c r="IG116">
        <v>5.2080000000000002</v>
      </c>
      <c r="IH116">
        <v>191</v>
      </c>
      <c r="II116">
        <v>0</v>
      </c>
      <c r="IJ116">
        <v>150.22499999999999</v>
      </c>
      <c r="IK116">
        <v>0</v>
      </c>
      <c r="IL116">
        <v>0</v>
      </c>
      <c r="IM116">
        <v>0</v>
      </c>
      <c r="IN116">
        <v>0</v>
      </c>
      <c r="IO116">
        <v>0</v>
      </c>
      <c r="IP116">
        <v>0</v>
      </c>
      <c r="IQ116">
        <v>150.22499999999999</v>
      </c>
      <c r="IR116">
        <v>92520</v>
      </c>
      <c r="IS116">
        <v>0</v>
      </c>
      <c r="IT116">
        <v>0</v>
      </c>
      <c r="IU116">
        <v>0</v>
      </c>
      <c r="IV116">
        <v>0</v>
      </c>
      <c r="IW116">
        <v>6159</v>
      </c>
      <c r="IX116">
        <v>0</v>
      </c>
      <c r="IY116">
        <v>0</v>
      </c>
      <c r="IZ116">
        <v>0</v>
      </c>
      <c r="JA116">
        <v>0</v>
      </c>
    </row>
    <row r="117" spans="1:261" x14ac:dyDescent="0.2">
      <c r="A117">
        <v>28349</v>
      </c>
      <c r="B117">
        <v>101871</v>
      </c>
      <c r="C117">
        <v>9</v>
      </c>
      <c r="D117">
        <v>2021</v>
      </c>
      <c r="E117">
        <v>6159</v>
      </c>
      <c r="F117">
        <v>0</v>
      </c>
      <c r="G117">
        <v>124.50800000000001</v>
      </c>
      <c r="H117">
        <v>124.215</v>
      </c>
      <c r="I117">
        <v>124.215</v>
      </c>
      <c r="J117">
        <v>124.50800000000001</v>
      </c>
      <c r="K117">
        <v>0</v>
      </c>
      <c r="L117">
        <v>6159</v>
      </c>
      <c r="M117">
        <v>0</v>
      </c>
      <c r="N117">
        <v>0</v>
      </c>
      <c r="P117">
        <v>124.50800000000001</v>
      </c>
      <c r="Q117">
        <v>0</v>
      </c>
      <c r="R117">
        <v>59354</v>
      </c>
      <c r="S117">
        <v>476.71000000000004</v>
      </c>
      <c r="U117">
        <v>0</v>
      </c>
      <c r="V117">
        <v>14.151</v>
      </c>
      <c r="W117">
        <v>8715</v>
      </c>
      <c r="X117">
        <v>8715</v>
      </c>
      <c r="Z117">
        <v>0</v>
      </c>
      <c r="AC117">
        <v>0</v>
      </c>
      <c r="AD117" t="s">
        <v>318</v>
      </c>
      <c r="AE117">
        <v>0</v>
      </c>
      <c r="AH117">
        <v>0</v>
      </c>
      <c r="AI117">
        <v>0</v>
      </c>
      <c r="AJ117">
        <v>6159</v>
      </c>
      <c r="AK117" t="s">
        <v>787</v>
      </c>
      <c r="AL117" t="s">
        <v>391</v>
      </c>
      <c r="AM117">
        <v>0</v>
      </c>
      <c r="AN117">
        <v>0</v>
      </c>
      <c r="AO117">
        <v>0</v>
      </c>
      <c r="AP117">
        <v>0</v>
      </c>
      <c r="AQ117">
        <v>0</v>
      </c>
      <c r="AT117">
        <v>0</v>
      </c>
      <c r="AU117">
        <v>0</v>
      </c>
      <c r="AV117">
        <v>0</v>
      </c>
      <c r="AW117">
        <v>1383374</v>
      </c>
      <c r="AX117">
        <v>1344746</v>
      </c>
      <c r="AY117">
        <v>0</v>
      </c>
      <c r="AZ117">
        <v>59354</v>
      </c>
      <c r="BA117">
        <v>0</v>
      </c>
      <c r="BE117">
        <v>18</v>
      </c>
      <c r="BF117">
        <v>1263670</v>
      </c>
      <c r="BG117">
        <v>0</v>
      </c>
      <c r="BJ117">
        <v>12</v>
      </c>
      <c r="BK117">
        <v>0</v>
      </c>
      <c r="BL117">
        <v>0</v>
      </c>
      <c r="BM117">
        <v>0</v>
      </c>
      <c r="BN117">
        <v>0</v>
      </c>
      <c r="BO117">
        <v>0</v>
      </c>
      <c r="BP117">
        <v>0</v>
      </c>
      <c r="BQ117">
        <v>751</v>
      </c>
      <c r="BS117">
        <v>0</v>
      </c>
      <c r="BT117">
        <v>0</v>
      </c>
      <c r="BU117">
        <v>0</v>
      </c>
      <c r="BV117">
        <v>0</v>
      </c>
      <c r="BW117">
        <v>0</v>
      </c>
      <c r="BY117">
        <v>0</v>
      </c>
      <c r="CA117">
        <v>0</v>
      </c>
      <c r="CB117">
        <v>0</v>
      </c>
      <c r="CC117">
        <v>0</v>
      </c>
      <c r="CD117">
        <v>0</v>
      </c>
      <c r="CE117">
        <v>0</v>
      </c>
      <c r="CF117">
        <v>0</v>
      </c>
      <c r="CG117">
        <v>0</v>
      </c>
      <c r="CH117">
        <v>39544</v>
      </c>
      <c r="CI117">
        <v>0</v>
      </c>
      <c r="CJ117">
        <v>5</v>
      </c>
      <c r="CK117">
        <v>0</v>
      </c>
      <c r="CL117">
        <v>0</v>
      </c>
      <c r="CN117">
        <v>0</v>
      </c>
      <c r="CO117">
        <v>1</v>
      </c>
      <c r="CP117">
        <v>0</v>
      </c>
      <c r="CQ117">
        <v>0</v>
      </c>
      <c r="CR117">
        <v>124.50800000000001</v>
      </c>
      <c r="CS117">
        <v>0</v>
      </c>
      <c r="CT117">
        <v>0</v>
      </c>
      <c r="CU117">
        <v>0</v>
      </c>
      <c r="CV117">
        <v>0</v>
      </c>
      <c r="CW117">
        <v>0</v>
      </c>
      <c r="CX117">
        <v>0</v>
      </c>
      <c r="CY117">
        <v>0</v>
      </c>
      <c r="CZ117">
        <v>0</v>
      </c>
      <c r="DB117">
        <v>761414</v>
      </c>
      <c r="DC117">
        <v>0</v>
      </c>
      <c r="DD117">
        <v>0</v>
      </c>
      <c r="DE117">
        <v>148042</v>
      </c>
      <c r="DF117">
        <v>148042</v>
      </c>
      <c r="DG117">
        <v>24.038</v>
      </c>
      <c r="DH117">
        <v>0</v>
      </c>
      <c r="DI117">
        <v>0</v>
      </c>
      <c r="DK117">
        <v>3636</v>
      </c>
      <c r="DL117">
        <v>0</v>
      </c>
      <c r="DM117">
        <v>210690</v>
      </c>
      <c r="DN117">
        <v>897</v>
      </c>
      <c r="DO117">
        <v>0</v>
      </c>
      <c r="DP117">
        <v>0</v>
      </c>
      <c r="DQ117">
        <v>0</v>
      </c>
      <c r="DR117">
        <v>0</v>
      </c>
      <c r="DS117">
        <v>0</v>
      </c>
      <c r="DT117">
        <v>0</v>
      </c>
      <c r="DU117">
        <v>0</v>
      </c>
      <c r="DV117">
        <v>0</v>
      </c>
      <c r="DW117">
        <v>0</v>
      </c>
      <c r="DX117">
        <v>0</v>
      </c>
      <c r="DY117">
        <v>0</v>
      </c>
      <c r="DZ117">
        <v>0</v>
      </c>
      <c r="EA117">
        <v>0</v>
      </c>
      <c r="EB117">
        <v>0</v>
      </c>
      <c r="EC117">
        <v>28.358000000000001</v>
      </c>
      <c r="ED117">
        <v>200849</v>
      </c>
      <c r="EE117">
        <v>0</v>
      </c>
      <c r="EF117">
        <v>0</v>
      </c>
      <c r="EG117">
        <v>0</v>
      </c>
      <c r="EH117">
        <v>7138</v>
      </c>
      <c r="EI117">
        <v>0</v>
      </c>
      <c r="EJ117">
        <v>0</v>
      </c>
      <c r="EK117">
        <v>0</v>
      </c>
      <c r="EL117">
        <v>0</v>
      </c>
      <c r="EM117">
        <v>0.153</v>
      </c>
      <c r="EN117">
        <v>0.14000000000000001</v>
      </c>
      <c r="EO117">
        <v>0</v>
      </c>
      <c r="EP117">
        <v>0</v>
      </c>
      <c r="EQ117">
        <v>0.29300000000000004</v>
      </c>
      <c r="ER117">
        <v>0</v>
      </c>
      <c r="ES117">
        <v>1.159</v>
      </c>
      <c r="EV117">
        <v>0</v>
      </c>
      <c r="EW117">
        <v>0</v>
      </c>
      <c r="EX117">
        <v>0</v>
      </c>
      <c r="EZ117">
        <v>1204316</v>
      </c>
      <c r="FA117">
        <v>0</v>
      </c>
      <c r="FB117">
        <v>1262755</v>
      </c>
      <c r="FD117">
        <v>0</v>
      </c>
      <c r="FE117">
        <v>115496</v>
      </c>
      <c r="FF117">
        <v>24934</v>
      </c>
      <c r="FG117">
        <v>5.7111999999999996E-2</v>
      </c>
      <c r="FH117">
        <v>2.4659E-2</v>
      </c>
      <c r="FI117">
        <v>0</v>
      </c>
      <c r="FJ117">
        <v>0</v>
      </c>
      <c r="FK117">
        <v>205.18200000000002</v>
      </c>
      <c r="FL117">
        <v>1442728</v>
      </c>
      <c r="FM117">
        <v>0</v>
      </c>
      <c r="FN117">
        <v>0</v>
      </c>
      <c r="FO117">
        <v>0</v>
      </c>
      <c r="FP117">
        <v>0</v>
      </c>
      <c r="FQ117">
        <v>0</v>
      </c>
      <c r="FR117">
        <v>0</v>
      </c>
      <c r="FS117">
        <v>0</v>
      </c>
      <c r="FT117">
        <v>0</v>
      </c>
      <c r="FU117">
        <v>0</v>
      </c>
      <c r="FV117">
        <v>0</v>
      </c>
      <c r="FW117">
        <v>0</v>
      </c>
      <c r="FX117">
        <v>0</v>
      </c>
      <c r="FY117">
        <v>0</v>
      </c>
      <c r="FZ117">
        <v>0</v>
      </c>
      <c r="GA117">
        <v>0</v>
      </c>
      <c r="GB117">
        <v>0</v>
      </c>
      <c r="GC117">
        <v>0</v>
      </c>
      <c r="GD117">
        <v>0</v>
      </c>
      <c r="GF117">
        <v>0</v>
      </c>
      <c r="GG117">
        <v>0</v>
      </c>
      <c r="GH117">
        <v>0</v>
      </c>
      <c r="GI117">
        <v>0</v>
      </c>
      <c r="GK117">
        <v>0</v>
      </c>
      <c r="GL117">
        <v>0</v>
      </c>
      <c r="GM117">
        <v>0</v>
      </c>
      <c r="GN117">
        <v>0</v>
      </c>
      <c r="GR117">
        <v>0</v>
      </c>
      <c r="HB117">
        <v>0</v>
      </c>
      <c r="HC117">
        <v>0</v>
      </c>
      <c r="HD117">
        <v>0</v>
      </c>
      <c r="HE117">
        <v>0</v>
      </c>
      <c r="HF117">
        <v>131419</v>
      </c>
      <c r="HG117">
        <v>1283</v>
      </c>
      <c r="HH117">
        <v>0</v>
      </c>
      <c r="HI117">
        <v>0</v>
      </c>
      <c r="HJ117">
        <v>1210</v>
      </c>
      <c r="HK117">
        <v>0</v>
      </c>
      <c r="HL117">
        <v>0</v>
      </c>
      <c r="HM117">
        <v>0</v>
      </c>
      <c r="HN117">
        <v>0</v>
      </c>
      <c r="HO117">
        <v>0</v>
      </c>
      <c r="HP117">
        <v>0</v>
      </c>
      <c r="HQ117">
        <v>0</v>
      </c>
      <c r="HR117">
        <v>0</v>
      </c>
      <c r="HS117">
        <v>1203401</v>
      </c>
      <c r="HT117">
        <v>0</v>
      </c>
      <c r="HU117">
        <v>39544</v>
      </c>
      <c r="HV117">
        <v>0</v>
      </c>
      <c r="HW117">
        <v>0</v>
      </c>
      <c r="HX117">
        <v>8</v>
      </c>
      <c r="HY117">
        <v>11</v>
      </c>
      <c r="HZ117">
        <v>10</v>
      </c>
      <c r="IA117">
        <v>16</v>
      </c>
      <c r="IB117">
        <v>47</v>
      </c>
      <c r="IC117">
        <v>92</v>
      </c>
      <c r="ID117">
        <v>0</v>
      </c>
      <c r="IE117">
        <v>0</v>
      </c>
      <c r="IF117">
        <v>0</v>
      </c>
      <c r="IG117">
        <v>2.0830000000000002</v>
      </c>
      <c r="IH117">
        <v>0</v>
      </c>
      <c r="II117">
        <v>0</v>
      </c>
      <c r="IJ117">
        <v>14.151</v>
      </c>
      <c r="IK117">
        <v>0</v>
      </c>
      <c r="IL117">
        <v>0</v>
      </c>
      <c r="IM117">
        <v>0</v>
      </c>
      <c r="IN117">
        <v>0</v>
      </c>
      <c r="IO117">
        <v>0</v>
      </c>
      <c r="IP117">
        <v>0</v>
      </c>
      <c r="IQ117">
        <v>14.151</v>
      </c>
      <c r="IR117">
        <v>8715</v>
      </c>
      <c r="IS117">
        <v>0</v>
      </c>
      <c r="IT117">
        <v>0</v>
      </c>
      <c r="IU117">
        <v>0</v>
      </c>
      <c r="IV117">
        <v>0</v>
      </c>
      <c r="IW117">
        <v>6159</v>
      </c>
      <c r="IX117">
        <v>0</v>
      </c>
      <c r="IY117">
        <v>0</v>
      </c>
      <c r="IZ117">
        <v>0</v>
      </c>
      <c r="JA117">
        <v>0</v>
      </c>
    </row>
    <row r="118" spans="1:261" x14ac:dyDescent="0.2">
      <c r="A118">
        <v>28349</v>
      </c>
      <c r="B118">
        <v>101872</v>
      </c>
      <c r="C118">
        <v>9</v>
      </c>
      <c r="D118">
        <v>2021</v>
      </c>
      <c r="E118">
        <v>6159</v>
      </c>
      <c r="F118">
        <v>0</v>
      </c>
      <c r="G118">
        <v>139.15200000000002</v>
      </c>
      <c r="H118">
        <v>137.685</v>
      </c>
      <c r="I118">
        <v>137.685</v>
      </c>
      <c r="J118">
        <v>139.15200000000002</v>
      </c>
      <c r="K118">
        <v>0</v>
      </c>
      <c r="L118">
        <v>6159</v>
      </c>
      <c r="M118">
        <v>0</v>
      </c>
      <c r="N118">
        <v>0</v>
      </c>
      <c r="P118">
        <v>139.15200000000002</v>
      </c>
      <c r="Q118">
        <v>0</v>
      </c>
      <c r="R118">
        <v>66335</v>
      </c>
      <c r="S118">
        <v>476.71000000000004</v>
      </c>
      <c r="U118">
        <v>0</v>
      </c>
      <c r="V118">
        <v>71.046999999999997</v>
      </c>
      <c r="W118">
        <v>43756</v>
      </c>
      <c r="X118">
        <v>43756</v>
      </c>
      <c r="Z118">
        <v>0</v>
      </c>
      <c r="AC118">
        <v>0</v>
      </c>
      <c r="AD118" t="s">
        <v>318</v>
      </c>
      <c r="AE118">
        <v>0</v>
      </c>
      <c r="AH118">
        <v>0</v>
      </c>
      <c r="AI118">
        <v>0</v>
      </c>
      <c r="AJ118">
        <v>6159</v>
      </c>
      <c r="AK118" t="s">
        <v>787</v>
      </c>
      <c r="AL118" t="s">
        <v>476</v>
      </c>
      <c r="AM118">
        <v>0</v>
      </c>
      <c r="AN118">
        <v>0</v>
      </c>
      <c r="AO118">
        <v>0</v>
      </c>
      <c r="AP118">
        <v>0</v>
      </c>
      <c r="AQ118">
        <v>0</v>
      </c>
      <c r="AT118">
        <v>0</v>
      </c>
      <c r="AU118">
        <v>0</v>
      </c>
      <c r="AV118">
        <v>0</v>
      </c>
      <c r="AW118">
        <v>1436533</v>
      </c>
      <c r="AX118">
        <v>1436946</v>
      </c>
      <c r="AY118">
        <v>0</v>
      </c>
      <c r="AZ118">
        <v>66335</v>
      </c>
      <c r="BA118">
        <v>0</v>
      </c>
      <c r="BE118">
        <v>20</v>
      </c>
      <c r="BF118">
        <v>1342783</v>
      </c>
      <c r="BG118">
        <v>0</v>
      </c>
      <c r="BJ118">
        <v>12</v>
      </c>
      <c r="BK118">
        <v>0</v>
      </c>
      <c r="BL118">
        <v>0</v>
      </c>
      <c r="BM118">
        <v>0</v>
      </c>
      <c r="BN118">
        <v>0</v>
      </c>
      <c r="BO118">
        <v>0</v>
      </c>
      <c r="BP118">
        <v>0</v>
      </c>
      <c r="BQ118">
        <v>749</v>
      </c>
      <c r="BS118">
        <v>0</v>
      </c>
      <c r="BT118">
        <v>0</v>
      </c>
      <c r="BU118">
        <v>0</v>
      </c>
      <c r="BV118">
        <v>0</v>
      </c>
      <c r="BW118">
        <v>0</v>
      </c>
      <c r="BY118">
        <v>0</v>
      </c>
      <c r="CA118">
        <v>0</v>
      </c>
      <c r="CB118">
        <v>0</v>
      </c>
      <c r="CC118">
        <v>0</v>
      </c>
      <c r="CD118">
        <v>0</v>
      </c>
      <c r="CE118">
        <v>0</v>
      </c>
      <c r="CF118">
        <v>0</v>
      </c>
      <c r="CG118">
        <v>0</v>
      </c>
      <c r="CH118">
        <v>0</v>
      </c>
      <c r="CI118">
        <v>0</v>
      </c>
      <c r="CJ118">
        <v>5</v>
      </c>
      <c r="CK118">
        <v>0</v>
      </c>
      <c r="CL118">
        <v>0</v>
      </c>
      <c r="CN118">
        <v>0</v>
      </c>
      <c r="CO118">
        <v>1</v>
      </c>
      <c r="CP118">
        <v>0</v>
      </c>
      <c r="CQ118">
        <v>0</v>
      </c>
      <c r="CR118">
        <v>139.15200000000002</v>
      </c>
      <c r="CS118">
        <v>0</v>
      </c>
      <c r="CT118">
        <v>0</v>
      </c>
      <c r="CU118">
        <v>0</v>
      </c>
      <c r="CV118">
        <v>0</v>
      </c>
      <c r="CW118">
        <v>0</v>
      </c>
      <c r="CX118">
        <v>0</v>
      </c>
      <c r="CY118">
        <v>0</v>
      </c>
      <c r="CZ118">
        <v>0</v>
      </c>
      <c r="DB118">
        <v>845209</v>
      </c>
      <c r="DC118">
        <v>0</v>
      </c>
      <c r="DD118">
        <v>0</v>
      </c>
      <c r="DE118">
        <v>212863</v>
      </c>
      <c r="DF118">
        <v>212863</v>
      </c>
      <c r="DG118">
        <v>34.563000000000002</v>
      </c>
      <c r="DH118">
        <v>0</v>
      </c>
      <c r="DI118">
        <v>0</v>
      </c>
      <c r="DK118">
        <v>3603</v>
      </c>
      <c r="DL118">
        <v>0</v>
      </c>
      <c r="DM118">
        <v>93538</v>
      </c>
      <c r="DN118">
        <v>393</v>
      </c>
      <c r="DO118">
        <v>0</v>
      </c>
      <c r="DP118">
        <v>0</v>
      </c>
      <c r="DQ118">
        <v>0</v>
      </c>
      <c r="DR118">
        <v>0</v>
      </c>
      <c r="DS118">
        <v>0</v>
      </c>
      <c r="DT118">
        <v>0</v>
      </c>
      <c r="DU118">
        <v>0</v>
      </c>
      <c r="DV118">
        <v>0</v>
      </c>
      <c r="DW118">
        <v>0</v>
      </c>
      <c r="DX118">
        <v>0</v>
      </c>
      <c r="DY118">
        <v>0</v>
      </c>
      <c r="DZ118">
        <v>0</v>
      </c>
      <c r="EA118">
        <v>0</v>
      </c>
      <c r="EB118">
        <v>0</v>
      </c>
      <c r="EC118">
        <v>8.8049999999999997</v>
      </c>
      <c r="ED118">
        <v>62362</v>
      </c>
      <c r="EE118">
        <v>0</v>
      </c>
      <c r="EF118">
        <v>0</v>
      </c>
      <c r="EG118">
        <v>0</v>
      </c>
      <c r="EH118">
        <v>28805</v>
      </c>
      <c r="EI118">
        <v>0</v>
      </c>
      <c r="EJ118">
        <v>0</v>
      </c>
      <c r="EK118">
        <v>1.329</v>
      </c>
      <c r="EL118">
        <v>0</v>
      </c>
      <c r="EM118">
        <v>0</v>
      </c>
      <c r="EN118">
        <v>0.13800000000000001</v>
      </c>
      <c r="EO118">
        <v>0</v>
      </c>
      <c r="EP118">
        <v>0</v>
      </c>
      <c r="EQ118">
        <v>1.4670000000000001</v>
      </c>
      <c r="ER118">
        <v>0</v>
      </c>
      <c r="ES118">
        <v>4.6770000000000005</v>
      </c>
      <c r="EV118">
        <v>0</v>
      </c>
      <c r="EW118">
        <v>0</v>
      </c>
      <c r="EX118">
        <v>0</v>
      </c>
      <c r="EZ118">
        <v>1287725</v>
      </c>
      <c r="FA118">
        <v>0</v>
      </c>
      <c r="FB118">
        <v>1353647</v>
      </c>
      <c r="FD118">
        <v>0</v>
      </c>
      <c r="FE118">
        <v>122726</v>
      </c>
      <c r="FF118">
        <v>26495</v>
      </c>
      <c r="FG118">
        <v>5.7111999999999996E-2</v>
      </c>
      <c r="FH118">
        <v>2.4659E-2</v>
      </c>
      <c r="FI118">
        <v>0</v>
      </c>
      <c r="FJ118">
        <v>0</v>
      </c>
      <c r="FK118">
        <v>218.02700000000002</v>
      </c>
      <c r="FL118">
        <v>1502868</v>
      </c>
      <c r="FM118">
        <v>0</v>
      </c>
      <c r="FN118">
        <v>0</v>
      </c>
      <c r="FO118">
        <v>11277</v>
      </c>
      <c r="FP118">
        <v>0</v>
      </c>
      <c r="FQ118">
        <v>11277</v>
      </c>
      <c r="FR118">
        <v>11277</v>
      </c>
      <c r="FS118">
        <v>0</v>
      </c>
      <c r="FT118">
        <v>0</v>
      </c>
      <c r="FU118">
        <v>0</v>
      </c>
      <c r="FV118">
        <v>0</v>
      </c>
      <c r="FW118">
        <v>0</v>
      </c>
      <c r="FX118">
        <v>0</v>
      </c>
      <c r="FY118">
        <v>0</v>
      </c>
      <c r="FZ118">
        <v>0</v>
      </c>
      <c r="GA118">
        <v>0</v>
      </c>
      <c r="GB118">
        <v>0</v>
      </c>
      <c r="GC118">
        <v>0</v>
      </c>
      <c r="GD118">
        <v>0</v>
      </c>
      <c r="GF118">
        <v>0</v>
      </c>
      <c r="GG118">
        <v>0</v>
      </c>
      <c r="GH118">
        <v>0</v>
      </c>
      <c r="GI118">
        <v>0</v>
      </c>
      <c r="GK118">
        <v>0</v>
      </c>
      <c r="GL118">
        <v>0</v>
      </c>
      <c r="GM118">
        <v>0</v>
      </c>
      <c r="GN118">
        <v>0</v>
      </c>
      <c r="GR118">
        <v>0</v>
      </c>
      <c r="HB118">
        <v>0</v>
      </c>
      <c r="HC118">
        <v>0</v>
      </c>
      <c r="HD118">
        <v>0</v>
      </c>
      <c r="HE118">
        <v>0</v>
      </c>
      <c r="HF118">
        <v>145671</v>
      </c>
      <c r="HG118">
        <v>0</v>
      </c>
      <c r="HH118">
        <v>0</v>
      </c>
      <c r="HI118">
        <v>0</v>
      </c>
      <c r="HJ118">
        <v>1353</v>
      </c>
      <c r="HK118">
        <v>0</v>
      </c>
      <c r="HL118">
        <v>0</v>
      </c>
      <c r="HM118">
        <v>0</v>
      </c>
      <c r="HN118">
        <v>0</v>
      </c>
      <c r="HO118">
        <v>0</v>
      </c>
      <c r="HP118">
        <v>0</v>
      </c>
      <c r="HQ118">
        <v>0</v>
      </c>
      <c r="HR118">
        <v>0</v>
      </c>
      <c r="HS118">
        <v>1287312</v>
      </c>
      <c r="HT118">
        <v>0</v>
      </c>
      <c r="HU118">
        <v>0</v>
      </c>
      <c r="HV118">
        <v>0</v>
      </c>
      <c r="HW118">
        <v>0</v>
      </c>
      <c r="HX118">
        <v>5</v>
      </c>
      <c r="HY118">
        <v>10</v>
      </c>
      <c r="HZ118">
        <v>23</v>
      </c>
      <c r="IA118">
        <v>21</v>
      </c>
      <c r="IB118">
        <v>72</v>
      </c>
      <c r="IC118">
        <v>131</v>
      </c>
      <c r="ID118">
        <v>0</v>
      </c>
      <c r="IE118">
        <v>0</v>
      </c>
      <c r="IF118">
        <v>0</v>
      </c>
      <c r="IG118">
        <v>0</v>
      </c>
      <c r="IH118">
        <v>0</v>
      </c>
      <c r="II118">
        <v>0</v>
      </c>
      <c r="IJ118">
        <v>71.046999999999997</v>
      </c>
      <c r="IK118">
        <v>0</v>
      </c>
      <c r="IL118">
        <v>0</v>
      </c>
      <c r="IM118">
        <v>0</v>
      </c>
      <c r="IN118">
        <v>0</v>
      </c>
      <c r="IO118">
        <v>0</v>
      </c>
      <c r="IP118">
        <v>0</v>
      </c>
      <c r="IQ118">
        <v>71.046999999999997</v>
      </c>
      <c r="IR118">
        <v>43756</v>
      </c>
      <c r="IS118">
        <v>0</v>
      </c>
      <c r="IT118">
        <v>0</v>
      </c>
      <c r="IU118">
        <v>0</v>
      </c>
      <c r="IV118">
        <v>0</v>
      </c>
      <c r="IW118">
        <v>6159</v>
      </c>
      <c r="IX118">
        <v>0</v>
      </c>
      <c r="IY118">
        <v>0</v>
      </c>
      <c r="IZ118">
        <v>0</v>
      </c>
      <c r="JA118">
        <v>0</v>
      </c>
    </row>
    <row r="119" spans="1:261" x14ac:dyDescent="0.2">
      <c r="A119">
        <v>28349</v>
      </c>
      <c r="B119">
        <v>101873</v>
      </c>
      <c r="C119">
        <v>9</v>
      </c>
      <c r="D119">
        <v>2021</v>
      </c>
      <c r="E119">
        <v>6159</v>
      </c>
      <c r="F119">
        <v>0</v>
      </c>
      <c r="G119">
        <v>247.68800000000002</v>
      </c>
      <c r="H119">
        <v>245.42200000000003</v>
      </c>
      <c r="I119">
        <v>245.42200000000003</v>
      </c>
      <c r="J119">
        <v>247.68800000000002</v>
      </c>
      <c r="K119">
        <v>0</v>
      </c>
      <c r="L119">
        <v>6159</v>
      </c>
      <c r="M119">
        <v>0</v>
      </c>
      <c r="N119">
        <v>0</v>
      </c>
      <c r="P119">
        <v>247.68800000000002</v>
      </c>
      <c r="Q119">
        <v>0</v>
      </c>
      <c r="R119">
        <v>118075</v>
      </c>
      <c r="S119">
        <v>476.71000000000004</v>
      </c>
      <c r="U119">
        <v>0</v>
      </c>
      <c r="V119">
        <v>0</v>
      </c>
      <c r="W119">
        <v>0</v>
      </c>
      <c r="X119">
        <v>0</v>
      </c>
      <c r="Z119">
        <v>0</v>
      </c>
      <c r="AC119">
        <v>0</v>
      </c>
      <c r="AD119" t="s">
        <v>318</v>
      </c>
      <c r="AE119">
        <v>0</v>
      </c>
      <c r="AH119">
        <v>0</v>
      </c>
      <c r="AI119">
        <v>0</v>
      </c>
      <c r="AJ119">
        <v>6159</v>
      </c>
      <c r="AK119" t="s">
        <v>787</v>
      </c>
      <c r="AL119" t="s">
        <v>485</v>
      </c>
      <c r="AM119">
        <v>0</v>
      </c>
      <c r="AN119">
        <v>0</v>
      </c>
      <c r="AO119">
        <v>0</v>
      </c>
      <c r="AP119">
        <v>0</v>
      </c>
      <c r="AQ119">
        <v>0</v>
      </c>
      <c r="AT119">
        <v>0</v>
      </c>
      <c r="AU119">
        <v>0</v>
      </c>
      <c r="AV119">
        <v>0</v>
      </c>
      <c r="AW119">
        <v>2476396</v>
      </c>
      <c r="AX119">
        <v>2476947</v>
      </c>
      <c r="AY119">
        <v>0</v>
      </c>
      <c r="AZ119">
        <v>118075</v>
      </c>
      <c r="BA119">
        <v>0</v>
      </c>
      <c r="BE119">
        <v>34</v>
      </c>
      <c r="BF119">
        <v>2287766</v>
      </c>
      <c r="BG119">
        <v>0</v>
      </c>
      <c r="BJ119">
        <v>12</v>
      </c>
      <c r="BK119">
        <v>0</v>
      </c>
      <c r="BL119">
        <v>0</v>
      </c>
      <c r="BM119">
        <v>0</v>
      </c>
      <c r="BN119">
        <v>0</v>
      </c>
      <c r="BO119">
        <v>0</v>
      </c>
      <c r="BP119">
        <v>0</v>
      </c>
      <c r="BQ119">
        <v>732</v>
      </c>
      <c r="BS119">
        <v>0</v>
      </c>
      <c r="BT119">
        <v>0</v>
      </c>
      <c r="BU119">
        <v>0</v>
      </c>
      <c r="BV119">
        <v>0</v>
      </c>
      <c r="BW119">
        <v>0</v>
      </c>
      <c r="BY119">
        <v>0</v>
      </c>
      <c r="CA119">
        <v>0</v>
      </c>
      <c r="CB119">
        <v>0</v>
      </c>
      <c r="CC119">
        <v>0</v>
      </c>
      <c r="CD119">
        <v>0</v>
      </c>
      <c r="CE119">
        <v>0</v>
      </c>
      <c r="CF119">
        <v>0</v>
      </c>
      <c r="CG119">
        <v>0</v>
      </c>
      <c r="CH119">
        <v>0</v>
      </c>
      <c r="CI119">
        <v>0</v>
      </c>
      <c r="CJ119">
        <v>4</v>
      </c>
      <c r="CK119">
        <v>0</v>
      </c>
      <c r="CL119">
        <v>0</v>
      </c>
      <c r="CN119">
        <v>0</v>
      </c>
      <c r="CO119">
        <v>1</v>
      </c>
      <c r="CP119">
        <v>0</v>
      </c>
      <c r="CQ119">
        <v>0</v>
      </c>
      <c r="CR119">
        <v>247.68800000000002</v>
      </c>
      <c r="CS119">
        <v>0</v>
      </c>
      <c r="CT119">
        <v>0</v>
      </c>
      <c r="CU119">
        <v>0</v>
      </c>
      <c r="CV119">
        <v>0</v>
      </c>
      <c r="CW119">
        <v>0</v>
      </c>
      <c r="CX119">
        <v>0</v>
      </c>
      <c r="CY119">
        <v>0</v>
      </c>
      <c r="CZ119">
        <v>0</v>
      </c>
      <c r="DB119">
        <v>1507654</v>
      </c>
      <c r="DC119">
        <v>0</v>
      </c>
      <c r="DD119">
        <v>0</v>
      </c>
      <c r="DE119">
        <v>392931</v>
      </c>
      <c r="DF119">
        <v>392931</v>
      </c>
      <c r="DG119">
        <v>63.800000000000004</v>
      </c>
      <c r="DH119">
        <v>0</v>
      </c>
      <c r="DI119">
        <v>0</v>
      </c>
      <c r="DK119">
        <v>3337</v>
      </c>
      <c r="DL119">
        <v>0</v>
      </c>
      <c r="DM119">
        <v>123316</v>
      </c>
      <c r="DN119">
        <v>518</v>
      </c>
      <c r="DO119">
        <v>0</v>
      </c>
      <c r="DP119">
        <v>0</v>
      </c>
      <c r="DQ119">
        <v>0</v>
      </c>
      <c r="DR119">
        <v>0</v>
      </c>
      <c r="DS119">
        <v>0</v>
      </c>
      <c r="DT119">
        <v>0</v>
      </c>
      <c r="DU119">
        <v>0</v>
      </c>
      <c r="DV119">
        <v>0</v>
      </c>
      <c r="DW119">
        <v>0</v>
      </c>
      <c r="DX119">
        <v>0</v>
      </c>
      <c r="DY119">
        <v>0</v>
      </c>
      <c r="DZ119">
        <v>0</v>
      </c>
      <c r="EA119">
        <v>0</v>
      </c>
      <c r="EB119">
        <v>0</v>
      </c>
      <c r="EC119">
        <v>10.948</v>
      </c>
      <c r="ED119">
        <v>77540</v>
      </c>
      <c r="EE119">
        <v>0</v>
      </c>
      <c r="EF119">
        <v>0</v>
      </c>
      <c r="EG119">
        <v>0</v>
      </c>
      <c r="EH119">
        <v>42446</v>
      </c>
      <c r="EI119">
        <v>0</v>
      </c>
      <c r="EJ119">
        <v>0</v>
      </c>
      <c r="EK119">
        <v>1.905</v>
      </c>
      <c r="EL119">
        <v>0</v>
      </c>
      <c r="EM119">
        <v>0.314</v>
      </c>
      <c r="EN119">
        <v>4.7E-2</v>
      </c>
      <c r="EO119">
        <v>0</v>
      </c>
      <c r="EP119">
        <v>0</v>
      </c>
      <c r="EQ119">
        <v>2.266</v>
      </c>
      <c r="ER119">
        <v>0</v>
      </c>
      <c r="ES119">
        <v>6.8920000000000003</v>
      </c>
      <c r="EV119">
        <v>0</v>
      </c>
      <c r="EW119">
        <v>0</v>
      </c>
      <c r="EX119">
        <v>0</v>
      </c>
      <c r="EZ119">
        <v>2222711</v>
      </c>
      <c r="FA119">
        <v>0</v>
      </c>
      <c r="FB119">
        <v>2340235</v>
      </c>
      <c r="FD119">
        <v>0</v>
      </c>
      <c r="FE119">
        <v>209096</v>
      </c>
      <c r="FF119">
        <v>45140</v>
      </c>
      <c r="FG119">
        <v>5.7111999999999996E-2</v>
      </c>
      <c r="FH119">
        <v>2.4659E-2</v>
      </c>
      <c r="FI119">
        <v>0</v>
      </c>
      <c r="FJ119">
        <v>0</v>
      </c>
      <c r="FK119">
        <v>371.464</v>
      </c>
      <c r="FL119">
        <v>2594471</v>
      </c>
      <c r="FM119">
        <v>0</v>
      </c>
      <c r="FN119">
        <v>0</v>
      </c>
      <c r="FO119">
        <v>53020</v>
      </c>
      <c r="FP119">
        <v>0</v>
      </c>
      <c r="FQ119">
        <v>53020</v>
      </c>
      <c r="FR119">
        <v>53020</v>
      </c>
      <c r="FS119">
        <v>0</v>
      </c>
      <c r="FT119">
        <v>0</v>
      </c>
      <c r="FU119">
        <v>0</v>
      </c>
      <c r="FV119">
        <v>0</v>
      </c>
      <c r="FW119">
        <v>0</v>
      </c>
      <c r="FX119">
        <v>0</v>
      </c>
      <c r="FY119">
        <v>0</v>
      </c>
      <c r="FZ119">
        <v>0</v>
      </c>
      <c r="GA119">
        <v>0</v>
      </c>
      <c r="GB119">
        <v>0</v>
      </c>
      <c r="GC119">
        <v>0</v>
      </c>
      <c r="GD119">
        <v>0</v>
      </c>
      <c r="GF119">
        <v>0</v>
      </c>
      <c r="GG119">
        <v>0</v>
      </c>
      <c r="GH119">
        <v>0</v>
      </c>
      <c r="GI119">
        <v>0</v>
      </c>
      <c r="GK119">
        <v>0</v>
      </c>
      <c r="GL119">
        <v>0</v>
      </c>
      <c r="GM119">
        <v>0</v>
      </c>
      <c r="GN119">
        <v>0</v>
      </c>
      <c r="GR119">
        <v>0</v>
      </c>
      <c r="HB119">
        <v>0</v>
      </c>
      <c r="HC119">
        <v>0</v>
      </c>
      <c r="HD119">
        <v>0</v>
      </c>
      <c r="HE119">
        <v>0</v>
      </c>
      <c r="HF119">
        <v>259656</v>
      </c>
      <c r="HG119">
        <v>1283</v>
      </c>
      <c r="HH119">
        <v>0</v>
      </c>
      <c r="HI119">
        <v>0</v>
      </c>
      <c r="HJ119">
        <v>2408</v>
      </c>
      <c r="HK119">
        <v>0</v>
      </c>
      <c r="HL119">
        <v>0</v>
      </c>
      <c r="HM119">
        <v>0</v>
      </c>
      <c r="HN119">
        <v>0</v>
      </c>
      <c r="HO119">
        <v>0</v>
      </c>
      <c r="HP119">
        <v>0</v>
      </c>
      <c r="HQ119">
        <v>0</v>
      </c>
      <c r="HR119">
        <v>0</v>
      </c>
      <c r="HS119">
        <v>2222160</v>
      </c>
      <c r="HT119">
        <v>0</v>
      </c>
      <c r="HU119">
        <v>0</v>
      </c>
      <c r="HV119">
        <v>0</v>
      </c>
      <c r="HW119">
        <v>0</v>
      </c>
      <c r="HX119">
        <v>9</v>
      </c>
      <c r="HY119">
        <v>13</v>
      </c>
      <c r="HZ119">
        <v>49</v>
      </c>
      <c r="IA119">
        <v>47</v>
      </c>
      <c r="IB119">
        <v>124</v>
      </c>
      <c r="IC119">
        <v>242</v>
      </c>
      <c r="ID119">
        <v>0</v>
      </c>
      <c r="IE119">
        <v>0</v>
      </c>
      <c r="IF119">
        <v>0</v>
      </c>
      <c r="IG119">
        <v>2.0830000000000002</v>
      </c>
      <c r="IH119">
        <v>0</v>
      </c>
      <c r="II119">
        <v>0</v>
      </c>
      <c r="IJ119">
        <v>0</v>
      </c>
      <c r="IK119">
        <v>0</v>
      </c>
      <c r="IL119">
        <v>0</v>
      </c>
      <c r="IM119">
        <v>0</v>
      </c>
      <c r="IN119">
        <v>0</v>
      </c>
      <c r="IO119">
        <v>0</v>
      </c>
      <c r="IP119">
        <v>0</v>
      </c>
      <c r="IQ119">
        <v>0</v>
      </c>
      <c r="IR119">
        <v>0</v>
      </c>
      <c r="IS119">
        <v>0</v>
      </c>
      <c r="IT119">
        <v>0</v>
      </c>
      <c r="IU119">
        <v>0</v>
      </c>
      <c r="IV119">
        <v>0</v>
      </c>
      <c r="IW119">
        <v>6159</v>
      </c>
      <c r="IX119">
        <v>0</v>
      </c>
      <c r="IY119">
        <v>0</v>
      </c>
      <c r="IZ119">
        <v>0</v>
      </c>
      <c r="JA119">
        <v>0</v>
      </c>
    </row>
    <row r="120" spans="1:261" x14ac:dyDescent="0.2">
      <c r="A120">
        <v>28349</v>
      </c>
      <c r="B120">
        <v>101874</v>
      </c>
      <c r="C120">
        <v>9</v>
      </c>
      <c r="D120">
        <v>2021</v>
      </c>
      <c r="E120">
        <v>6159</v>
      </c>
      <c r="F120">
        <v>0</v>
      </c>
      <c r="G120">
        <v>388.23500000000001</v>
      </c>
      <c r="H120">
        <v>347.84700000000004</v>
      </c>
      <c r="I120">
        <v>347.84700000000004</v>
      </c>
      <c r="J120">
        <v>388.23500000000001</v>
      </c>
      <c r="K120">
        <v>0</v>
      </c>
      <c r="L120">
        <v>6159</v>
      </c>
      <c r="M120">
        <v>0</v>
      </c>
      <c r="N120">
        <v>0</v>
      </c>
      <c r="P120">
        <v>388.23500000000001</v>
      </c>
      <c r="Q120">
        <v>0</v>
      </c>
      <c r="R120">
        <v>185076</v>
      </c>
      <c r="S120">
        <v>476.71000000000004</v>
      </c>
      <c r="U120">
        <v>0</v>
      </c>
      <c r="V120">
        <v>4.1560000000000006</v>
      </c>
      <c r="W120">
        <v>2560</v>
      </c>
      <c r="X120">
        <v>2560</v>
      </c>
      <c r="Z120">
        <v>0</v>
      </c>
      <c r="AC120">
        <v>0</v>
      </c>
      <c r="AD120" t="s">
        <v>318</v>
      </c>
      <c r="AE120">
        <v>0</v>
      </c>
      <c r="AH120">
        <v>0</v>
      </c>
      <c r="AI120">
        <v>0</v>
      </c>
      <c r="AJ120">
        <v>6159</v>
      </c>
      <c r="AK120" t="s">
        <v>787</v>
      </c>
      <c r="AL120" t="s">
        <v>478</v>
      </c>
      <c r="AM120">
        <v>0</v>
      </c>
      <c r="AN120">
        <v>0</v>
      </c>
      <c r="AO120">
        <v>0</v>
      </c>
      <c r="AP120">
        <v>0</v>
      </c>
      <c r="AQ120">
        <v>0</v>
      </c>
      <c r="AT120">
        <v>0</v>
      </c>
      <c r="AU120">
        <v>0</v>
      </c>
      <c r="AV120">
        <v>0</v>
      </c>
      <c r="AW120">
        <v>3527556</v>
      </c>
      <c r="AX120">
        <v>3380919</v>
      </c>
      <c r="AY120">
        <v>0</v>
      </c>
      <c r="AZ120">
        <v>185076</v>
      </c>
      <c r="BA120">
        <v>0</v>
      </c>
      <c r="BE120">
        <v>46</v>
      </c>
      <c r="BF120">
        <v>3206230</v>
      </c>
      <c r="BG120">
        <v>0</v>
      </c>
      <c r="BJ120">
        <v>12</v>
      </c>
      <c r="BK120">
        <v>0</v>
      </c>
      <c r="BL120">
        <v>0</v>
      </c>
      <c r="BM120">
        <v>0</v>
      </c>
      <c r="BN120">
        <v>0</v>
      </c>
      <c r="BO120">
        <v>0</v>
      </c>
      <c r="BP120">
        <v>0</v>
      </c>
      <c r="BQ120">
        <v>716</v>
      </c>
      <c r="BS120">
        <v>0</v>
      </c>
      <c r="BT120">
        <v>0</v>
      </c>
      <c r="BU120">
        <v>0</v>
      </c>
      <c r="BV120">
        <v>0</v>
      </c>
      <c r="BW120">
        <v>0</v>
      </c>
      <c r="BY120">
        <v>0</v>
      </c>
      <c r="CA120">
        <v>0</v>
      </c>
      <c r="CB120">
        <v>0</v>
      </c>
      <c r="CC120">
        <v>0</v>
      </c>
      <c r="CD120">
        <v>0</v>
      </c>
      <c r="CE120">
        <v>0</v>
      </c>
      <c r="CF120">
        <v>0</v>
      </c>
      <c r="CG120">
        <v>0</v>
      </c>
      <c r="CH120">
        <v>147291</v>
      </c>
      <c r="CI120">
        <v>0</v>
      </c>
      <c r="CJ120">
        <v>4</v>
      </c>
      <c r="CK120">
        <v>0</v>
      </c>
      <c r="CL120">
        <v>0</v>
      </c>
      <c r="CN120">
        <v>0</v>
      </c>
      <c r="CO120">
        <v>1</v>
      </c>
      <c r="CP120">
        <v>0</v>
      </c>
      <c r="CQ120">
        <v>0</v>
      </c>
      <c r="CR120">
        <v>388.23500000000001</v>
      </c>
      <c r="CS120">
        <v>0</v>
      </c>
      <c r="CT120">
        <v>0</v>
      </c>
      <c r="CU120">
        <v>0</v>
      </c>
      <c r="CV120">
        <v>0</v>
      </c>
      <c r="CW120">
        <v>0</v>
      </c>
      <c r="CX120">
        <v>0</v>
      </c>
      <c r="CY120">
        <v>0</v>
      </c>
      <c r="CZ120">
        <v>0</v>
      </c>
      <c r="DB120">
        <v>2140068</v>
      </c>
      <c r="DC120">
        <v>0</v>
      </c>
      <c r="DD120">
        <v>0</v>
      </c>
      <c r="DE120">
        <v>208552</v>
      </c>
      <c r="DF120">
        <v>208552</v>
      </c>
      <c r="DG120">
        <v>33.863</v>
      </c>
      <c r="DH120">
        <v>0</v>
      </c>
      <c r="DI120">
        <v>0</v>
      </c>
      <c r="DK120">
        <v>3085</v>
      </c>
      <c r="DL120">
        <v>0</v>
      </c>
      <c r="DM120">
        <v>142538</v>
      </c>
      <c r="DN120">
        <v>608</v>
      </c>
      <c r="DO120">
        <v>0</v>
      </c>
      <c r="DP120">
        <v>0</v>
      </c>
      <c r="DQ120">
        <v>0</v>
      </c>
      <c r="DR120">
        <v>0</v>
      </c>
      <c r="DS120">
        <v>0</v>
      </c>
      <c r="DT120">
        <v>0</v>
      </c>
      <c r="DU120">
        <v>0</v>
      </c>
      <c r="DV120">
        <v>0</v>
      </c>
      <c r="DW120">
        <v>0</v>
      </c>
      <c r="DX120">
        <v>0</v>
      </c>
      <c r="DY120">
        <v>0</v>
      </c>
      <c r="DZ120">
        <v>0</v>
      </c>
      <c r="EA120">
        <v>0</v>
      </c>
      <c r="EB120">
        <v>0</v>
      </c>
      <c r="EC120">
        <v>19.798000000000002</v>
      </c>
      <c r="ED120">
        <v>140221</v>
      </c>
      <c r="EE120">
        <v>0</v>
      </c>
      <c r="EF120">
        <v>0</v>
      </c>
      <c r="EG120">
        <v>0</v>
      </c>
      <c r="EH120">
        <v>677</v>
      </c>
      <c r="EI120">
        <v>0</v>
      </c>
      <c r="EJ120">
        <v>0</v>
      </c>
      <c r="EK120">
        <v>0</v>
      </c>
      <c r="EL120">
        <v>0</v>
      </c>
      <c r="EM120">
        <v>0</v>
      </c>
      <c r="EN120">
        <v>2.2000000000000002E-2</v>
      </c>
      <c r="EO120">
        <v>0</v>
      </c>
      <c r="EP120">
        <v>0</v>
      </c>
      <c r="EQ120">
        <v>2.2000000000000002E-2</v>
      </c>
      <c r="ER120">
        <v>0</v>
      </c>
      <c r="ES120">
        <v>0.11</v>
      </c>
      <c r="EV120">
        <v>0</v>
      </c>
      <c r="EW120">
        <v>0</v>
      </c>
      <c r="EX120">
        <v>0</v>
      </c>
      <c r="EZ120">
        <v>3024617</v>
      </c>
      <c r="FA120">
        <v>0</v>
      </c>
      <c r="FB120">
        <v>3209039</v>
      </c>
      <c r="FD120">
        <v>0</v>
      </c>
      <c r="FE120">
        <v>293040</v>
      </c>
      <c r="FF120">
        <v>63262</v>
      </c>
      <c r="FG120">
        <v>5.7111999999999996E-2</v>
      </c>
      <c r="FH120">
        <v>2.4659E-2</v>
      </c>
      <c r="FI120">
        <v>0</v>
      </c>
      <c r="FJ120">
        <v>0</v>
      </c>
      <c r="FK120">
        <v>520.59400000000005</v>
      </c>
      <c r="FL120">
        <v>3712632</v>
      </c>
      <c r="FM120">
        <v>0</v>
      </c>
      <c r="FN120">
        <v>0</v>
      </c>
      <c r="FO120">
        <v>0</v>
      </c>
      <c r="FP120">
        <v>0</v>
      </c>
      <c r="FQ120">
        <v>0</v>
      </c>
      <c r="FR120">
        <v>0</v>
      </c>
      <c r="FS120">
        <v>0</v>
      </c>
      <c r="FT120">
        <v>0</v>
      </c>
      <c r="FU120">
        <v>0</v>
      </c>
      <c r="FV120">
        <v>0</v>
      </c>
      <c r="FW120">
        <v>0</v>
      </c>
      <c r="FX120">
        <v>0</v>
      </c>
      <c r="FY120">
        <v>0</v>
      </c>
      <c r="FZ120">
        <v>0</v>
      </c>
      <c r="GA120">
        <v>0</v>
      </c>
      <c r="GB120">
        <v>335618</v>
      </c>
      <c r="GC120">
        <v>335618</v>
      </c>
      <c r="GD120">
        <v>40.366</v>
      </c>
      <c r="GF120">
        <v>0</v>
      </c>
      <c r="GG120">
        <v>0</v>
      </c>
      <c r="GH120">
        <v>0</v>
      </c>
      <c r="GI120">
        <v>0</v>
      </c>
      <c r="GK120">
        <v>0</v>
      </c>
      <c r="GL120">
        <v>0</v>
      </c>
      <c r="GM120">
        <v>0</v>
      </c>
      <c r="GN120">
        <v>0</v>
      </c>
      <c r="GR120">
        <v>0</v>
      </c>
      <c r="HB120">
        <v>0</v>
      </c>
      <c r="HC120">
        <v>0</v>
      </c>
      <c r="HD120">
        <v>0</v>
      </c>
      <c r="HE120">
        <v>0</v>
      </c>
      <c r="HF120">
        <v>368022</v>
      </c>
      <c r="HG120">
        <v>4490</v>
      </c>
      <c r="HH120">
        <v>0</v>
      </c>
      <c r="HI120">
        <v>0</v>
      </c>
      <c r="HJ120">
        <v>3774</v>
      </c>
      <c r="HK120">
        <v>2118</v>
      </c>
      <c r="HL120">
        <v>1345</v>
      </c>
      <c r="HM120">
        <v>0</v>
      </c>
      <c r="HN120">
        <v>0</v>
      </c>
      <c r="HO120">
        <v>0</v>
      </c>
      <c r="HP120">
        <v>0</v>
      </c>
      <c r="HQ120">
        <v>0</v>
      </c>
      <c r="HR120">
        <v>0</v>
      </c>
      <c r="HS120">
        <v>3023963</v>
      </c>
      <c r="HT120">
        <v>0</v>
      </c>
      <c r="HU120">
        <v>147291</v>
      </c>
      <c r="HV120">
        <v>0</v>
      </c>
      <c r="HW120">
        <v>0</v>
      </c>
      <c r="HX120">
        <v>34</v>
      </c>
      <c r="HY120">
        <v>57</v>
      </c>
      <c r="HZ120">
        <v>24</v>
      </c>
      <c r="IA120">
        <v>16</v>
      </c>
      <c r="IB120">
        <v>9</v>
      </c>
      <c r="IC120">
        <v>140</v>
      </c>
      <c r="ID120">
        <v>0</v>
      </c>
      <c r="IE120">
        <v>0</v>
      </c>
      <c r="IF120">
        <v>0</v>
      </c>
      <c r="IG120">
        <v>7.2910000000000004</v>
      </c>
      <c r="IH120">
        <v>0</v>
      </c>
      <c r="II120">
        <v>0</v>
      </c>
      <c r="IJ120">
        <v>4.1560000000000006</v>
      </c>
      <c r="IK120">
        <v>0</v>
      </c>
      <c r="IL120">
        <v>0</v>
      </c>
      <c r="IM120">
        <v>0</v>
      </c>
      <c r="IN120">
        <v>0</v>
      </c>
      <c r="IO120">
        <v>0</v>
      </c>
      <c r="IP120">
        <v>0</v>
      </c>
      <c r="IQ120">
        <v>4.1560000000000006</v>
      </c>
      <c r="IR120">
        <v>2560</v>
      </c>
      <c r="IS120">
        <v>0</v>
      </c>
      <c r="IT120">
        <v>0</v>
      </c>
      <c r="IU120">
        <v>0</v>
      </c>
      <c r="IV120">
        <v>0</v>
      </c>
      <c r="IW120">
        <v>6159</v>
      </c>
      <c r="IX120">
        <v>0</v>
      </c>
      <c r="IY120">
        <v>0</v>
      </c>
      <c r="IZ120">
        <v>0</v>
      </c>
      <c r="JA120">
        <v>0</v>
      </c>
    </row>
    <row r="121" spans="1:261" x14ac:dyDescent="0.2">
      <c r="A121">
        <v>28349</v>
      </c>
      <c r="B121">
        <v>101875</v>
      </c>
      <c r="C121">
        <v>9</v>
      </c>
      <c r="D121">
        <v>2021</v>
      </c>
      <c r="E121">
        <v>6159</v>
      </c>
      <c r="F121">
        <v>0</v>
      </c>
      <c r="G121">
        <v>36.89</v>
      </c>
      <c r="H121">
        <v>36.541000000000004</v>
      </c>
      <c r="I121">
        <v>36.541000000000004</v>
      </c>
      <c r="J121">
        <v>36.89</v>
      </c>
      <c r="K121">
        <v>0</v>
      </c>
      <c r="L121">
        <v>6159</v>
      </c>
      <c r="M121">
        <v>0</v>
      </c>
      <c r="N121">
        <v>0</v>
      </c>
      <c r="P121">
        <v>36.89</v>
      </c>
      <c r="Q121">
        <v>0</v>
      </c>
      <c r="R121">
        <v>17586</v>
      </c>
      <c r="S121">
        <v>476.71000000000004</v>
      </c>
      <c r="U121">
        <v>0</v>
      </c>
      <c r="V121">
        <v>0.55500000000000005</v>
      </c>
      <c r="W121">
        <v>342</v>
      </c>
      <c r="X121">
        <v>342</v>
      </c>
      <c r="Z121">
        <v>0</v>
      </c>
      <c r="AC121">
        <v>0</v>
      </c>
      <c r="AD121" t="s">
        <v>318</v>
      </c>
      <c r="AE121">
        <v>0</v>
      </c>
      <c r="AH121">
        <v>0</v>
      </c>
      <c r="AI121">
        <v>0</v>
      </c>
      <c r="AJ121">
        <v>6159</v>
      </c>
      <c r="AK121" t="s">
        <v>787</v>
      </c>
      <c r="AL121" t="s">
        <v>504</v>
      </c>
      <c r="AM121">
        <v>0</v>
      </c>
      <c r="AN121">
        <v>0</v>
      </c>
      <c r="AO121">
        <v>0</v>
      </c>
      <c r="AP121">
        <v>0</v>
      </c>
      <c r="AQ121">
        <v>0</v>
      </c>
      <c r="AT121">
        <v>0</v>
      </c>
      <c r="AU121">
        <v>0</v>
      </c>
      <c r="AV121">
        <v>0</v>
      </c>
      <c r="AW121">
        <v>392309</v>
      </c>
      <c r="AX121">
        <v>341282</v>
      </c>
      <c r="AY121">
        <v>0</v>
      </c>
      <c r="AZ121">
        <v>17586</v>
      </c>
      <c r="BA121">
        <v>0</v>
      </c>
      <c r="BE121">
        <v>5</v>
      </c>
      <c r="BF121">
        <v>322976</v>
      </c>
      <c r="BG121">
        <v>0</v>
      </c>
      <c r="BJ121">
        <v>12</v>
      </c>
      <c r="BK121">
        <v>0</v>
      </c>
      <c r="BL121">
        <v>0</v>
      </c>
      <c r="BM121">
        <v>0</v>
      </c>
      <c r="BN121">
        <v>0</v>
      </c>
      <c r="BO121">
        <v>0</v>
      </c>
      <c r="BP121">
        <v>0</v>
      </c>
      <c r="BQ121">
        <v>764</v>
      </c>
      <c r="BS121">
        <v>0</v>
      </c>
      <c r="BT121">
        <v>0</v>
      </c>
      <c r="BU121">
        <v>0</v>
      </c>
      <c r="BV121">
        <v>0</v>
      </c>
      <c r="BW121">
        <v>0</v>
      </c>
      <c r="BY121">
        <v>0</v>
      </c>
      <c r="CA121">
        <v>0</v>
      </c>
      <c r="CB121">
        <v>0</v>
      </c>
      <c r="CC121">
        <v>0</v>
      </c>
      <c r="CD121">
        <v>0</v>
      </c>
      <c r="CE121">
        <v>0</v>
      </c>
      <c r="CF121">
        <v>0</v>
      </c>
      <c r="CG121">
        <v>0</v>
      </c>
      <c r="CH121">
        <v>51070</v>
      </c>
      <c r="CI121">
        <v>0</v>
      </c>
      <c r="CJ121">
        <v>4</v>
      </c>
      <c r="CK121">
        <v>0</v>
      </c>
      <c r="CL121">
        <v>0</v>
      </c>
      <c r="CN121">
        <v>0</v>
      </c>
      <c r="CO121">
        <v>1</v>
      </c>
      <c r="CP121">
        <v>0</v>
      </c>
      <c r="CQ121">
        <v>0</v>
      </c>
      <c r="CR121">
        <v>36.89</v>
      </c>
      <c r="CS121">
        <v>0</v>
      </c>
      <c r="CT121">
        <v>0</v>
      </c>
      <c r="CU121">
        <v>0</v>
      </c>
      <c r="CV121">
        <v>0</v>
      </c>
      <c r="CW121">
        <v>0</v>
      </c>
      <c r="CX121">
        <v>0</v>
      </c>
      <c r="CY121">
        <v>0</v>
      </c>
      <c r="CZ121">
        <v>0</v>
      </c>
      <c r="DB121">
        <v>224497</v>
      </c>
      <c r="DC121">
        <v>0</v>
      </c>
      <c r="DD121">
        <v>0</v>
      </c>
      <c r="DE121">
        <v>49655</v>
      </c>
      <c r="DF121">
        <v>49655</v>
      </c>
      <c r="DG121">
        <v>8.0630000000000006</v>
      </c>
      <c r="DH121">
        <v>0</v>
      </c>
      <c r="DI121">
        <v>0</v>
      </c>
      <c r="DK121">
        <v>3852</v>
      </c>
      <c r="DL121">
        <v>0</v>
      </c>
      <c r="DM121">
        <v>9425</v>
      </c>
      <c r="DN121">
        <v>38</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8912</v>
      </c>
      <c r="EI121">
        <v>0</v>
      </c>
      <c r="EJ121">
        <v>0</v>
      </c>
      <c r="EK121">
        <v>0.14899999999999999</v>
      </c>
      <c r="EL121">
        <v>0</v>
      </c>
      <c r="EM121">
        <v>0</v>
      </c>
      <c r="EN121">
        <v>0.2</v>
      </c>
      <c r="EO121">
        <v>0</v>
      </c>
      <c r="EP121">
        <v>0</v>
      </c>
      <c r="EQ121">
        <v>0.34900000000000003</v>
      </c>
      <c r="ER121">
        <v>0</v>
      </c>
      <c r="ES121">
        <v>1.4470000000000001</v>
      </c>
      <c r="EV121">
        <v>0</v>
      </c>
      <c r="EW121">
        <v>0</v>
      </c>
      <c r="EX121">
        <v>0</v>
      </c>
      <c r="EZ121">
        <v>305390</v>
      </c>
      <c r="FA121">
        <v>0</v>
      </c>
      <c r="FB121">
        <v>322933</v>
      </c>
      <c r="FD121">
        <v>0</v>
      </c>
      <c r="FE121">
        <v>29519</v>
      </c>
      <c r="FF121">
        <v>6373</v>
      </c>
      <c r="FG121">
        <v>5.7111999999999996E-2</v>
      </c>
      <c r="FH121">
        <v>2.4659E-2</v>
      </c>
      <c r="FI121">
        <v>0</v>
      </c>
      <c r="FJ121">
        <v>0</v>
      </c>
      <c r="FK121">
        <v>52.441000000000003</v>
      </c>
      <c r="FL121">
        <v>409895</v>
      </c>
      <c r="FM121">
        <v>0</v>
      </c>
      <c r="FN121">
        <v>0</v>
      </c>
      <c r="FO121">
        <v>0</v>
      </c>
      <c r="FP121">
        <v>0</v>
      </c>
      <c r="FQ121">
        <v>0</v>
      </c>
      <c r="FR121">
        <v>0</v>
      </c>
      <c r="FS121">
        <v>0</v>
      </c>
      <c r="FT121">
        <v>0</v>
      </c>
      <c r="FU121">
        <v>0</v>
      </c>
      <c r="FV121">
        <v>0</v>
      </c>
      <c r="FW121">
        <v>0</v>
      </c>
      <c r="FX121">
        <v>0</v>
      </c>
      <c r="FY121">
        <v>0</v>
      </c>
      <c r="FZ121">
        <v>0</v>
      </c>
      <c r="GA121">
        <v>0</v>
      </c>
      <c r="GB121">
        <v>0</v>
      </c>
      <c r="GC121">
        <v>0</v>
      </c>
      <c r="GD121">
        <v>0</v>
      </c>
      <c r="GF121">
        <v>0</v>
      </c>
      <c r="GG121">
        <v>0</v>
      </c>
      <c r="GH121">
        <v>0</v>
      </c>
      <c r="GI121">
        <v>0</v>
      </c>
      <c r="GK121">
        <v>0</v>
      </c>
      <c r="GL121">
        <v>0</v>
      </c>
      <c r="GM121">
        <v>0</v>
      </c>
      <c r="GN121">
        <v>0</v>
      </c>
      <c r="GR121">
        <v>0</v>
      </c>
      <c r="HB121">
        <v>0</v>
      </c>
      <c r="HC121">
        <v>0</v>
      </c>
      <c r="HD121">
        <v>0</v>
      </c>
      <c r="HE121">
        <v>0</v>
      </c>
      <c r="HF121">
        <v>38660</v>
      </c>
      <c r="HG121">
        <v>0</v>
      </c>
      <c r="HH121">
        <v>0</v>
      </c>
      <c r="HI121">
        <v>0</v>
      </c>
      <c r="HJ121">
        <v>359</v>
      </c>
      <c r="HK121">
        <v>0</v>
      </c>
      <c r="HL121">
        <v>0</v>
      </c>
      <c r="HM121">
        <v>0</v>
      </c>
      <c r="HN121">
        <v>0</v>
      </c>
      <c r="HO121">
        <v>0</v>
      </c>
      <c r="HP121">
        <v>0</v>
      </c>
      <c r="HQ121">
        <v>0</v>
      </c>
      <c r="HR121">
        <v>0</v>
      </c>
      <c r="HS121">
        <v>305347</v>
      </c>
      <c r="HT121">
        <v>0</v>
      </c>
      <c r="HU121">
        <v>51070</v>
      </c>
      <c r="HV121">
        <v>0</v>
      </c>
      <c r="HW121">
        <v>0</v>
      </c>
      <c r="HX121">
        <v>3</v>
      </c>
      <c r="HY121">
        <v>4</v>
      </c>
      <c r="HZ121">
        <v>2</v>
      </c>
      <c r="IA121">
        <v>9</v>
      </c>
      <c r="IB121">
        <v>13</v>
      </c>
      <c r="IC121">
        <v>31</v>
      </c>
      <c r="ID121">
        <v>0</v>
      </c>
      <c r="IE121">
        <v>0</v>
      </c>
      <c r="IF121">
        <v>0</v>
      </c>
      <c r="IG121">
        <v>0</v>
      </c>
      <c r="IH121">
        <v>0</v>
      </c>
      <c r="II121">
        <v>0</v>
      </c>
      <c r="IJ121">
        <v>0.55500000000000005</v>
      </c>
      <c r="IK121">
        <v>0</v>
      </c>
      <c r="IL121">
        <v>0</v>
      </c>
      <c r="IM121">
        <v>0</v>
      </c>
      <c r="IN121">
        <v>0</v>
      </c>
      <c r="IO121">
        <v>0</v>
      </c>
      <c r="IP121">
        <v>0</v>
      </c>
      <c r="IQ121">
        <v>0.55500000000000005</v>
      </c>
      <c r="IR121">
        <v>342</v>
      </c>
      <c r="IS121">
        <v>0</v>
      </c>
      <c r="IT121">
        <v>0</v>
      </c>
      <c r="IU121">
        <v>0</v>
      </c>
      <c r="IV121">
        <v>0</v>
      </c>
      <c r="IW121">
        <v>6159</v>
      </c>
      <c r="IX121">
        <v>0</v>
      </c>
      <c r="IY121">
        <v>0</v>
      </c>
      <c r="IZ121">
        <v>0</v>
      </c>
      <c r="JA121">
        <v>0</v>
      </c>
    </row>
    <row r="122" spans="1:261" x14ac:dyDescent="0.2">
      <c r="A122">
        <v>28349</v>
      </c>
      <c r="B122">
        <v>101876</v>
      </c>
      <c r="C122">
        <v>9</v>
      </c>
      <c r="D122">
        <v>2021</v>
      </c>
      <c r="E122">
        <v>6159</v>
      </c>
      <c r="F122">
        <v>0</v>
      </c>
      <c r="G122">
        <v>61.504000000000005</v>
      </c>
      <c r="H122">
        <v>61.034000000000006</v>
      </c>
      <c r="I122">
        <v>61.034000000000006</v>
      </c>
      <c r="J122">
        <v>61.504000000000005</v>
      </c>
      <c r="K122">
        <v>0</v>
      </c>
      <c r="L122">
        <v>6159</v>
      </c>
      <c r="M122">
        <v>0</v>
      </c>
      <c r="N122">
        <v>0</v>
      </c>
      <c r="P122">
        <v>61.504000000000005</v>
      </c>
      <c r="Q122">
        <v>0</v>
      </c>
      <c r="R122">
        <v>29320</v>
      </c>
      <c r="S122">
        <v>476.71000000000004</v>
      </c>
      <c r="U122">
        <v>0</v>
      </c>
      <c r="V122">
        <v>15.133000000000001</v>
      </c>
      <c r="W122">
        <v>9320</v>
      </c>
      <c r="X122">
        <v>9320</v>
      </c>
      <c r="Z122">
        <v>0</v>
      </c>
      <c r="AC122">
        <v>0</v>
      </c>
      <c r="AD122" t="s">
        <v>318</v>
      </c>
      <c r="AE122">
        <v>0</v>
      </c>
      <c r="AH122">
        <v>0</v>
      </c>
      <c r="AI122">
        <v>0</v>
      </c>
      <c r="AJ122">
        <v>6159</v>
      </c>
      <c r="AK122" t="s">
        <v>787</v>
      </c>
      <c r="AL122" t="s">
        <v>505</v>
      </c>
      <c r="AM122">
        <v>0</v>
      </c>
      <c r="AN122">
        <v>0</v>
      </c>
      <c r="AO122">
        <v>0</v>
      </c>
      <c r="AP122">
        <v>0</v>
      </c>
      <c r="AQ122">
        <v>0</v>
      </c>
      <c r="AT122">
        <v>0</v>
      </c>
      <c r="AU122">
        <v>0</v>
      </c>
      <c r="AV122">
        <v>0</v>
      </c>
      <c r="AW122">
        <v>599057</v>
      </c>
      <c r="AX122">
        <v>583345</v>
      </c>
      <c r="AY122">
        <v>0</v>
      </c>
      <c r="AZ122">
        <v>29320</v>
      </c>
      <c r="BA122">
        <v>0</v>
      </c>
      <c r="BE122">
        <v>8</v>
      </c>
      <c r="BF122">
        <v>551389</v>
      </c>
      <c r="BG122">
        <v>0</v>
      </c>
      <c r="BJ122">
        <v>12</v>
      </c>
      <c r="BK122">
        <v>0</v>
      </c>
      <c r="BL122">
        <v>0</v>
      </c>
      <c r="BM122">
        <v>0</v>
      </c>
      <c r="BN122">
        <v>0</v>
      </c>
      <c r="BO122">
        <v>0</v>
      </c>
      <c r="BP122">
        <v>0</v>
      </c>
      <c r="BQ122">
        <v>760</v>
      </c>
      <c r="BS122">
        <v>0</v>
      </c>
      <c r="BT122">
        <v>0</v>
      </c>
      <c r="BU122">
        <v>0</v>
      </c>
      <c r="BV122">
        <v>0</v>
      </c>
      <c r="BW122">
        <v>0</v>
      </c>
      <c r="BY122">
        <v>0</v>
      </c>
      <c r="CA122">
        <v>0</v>
      </c>
      <c r="CB122">
        <v>0</v>
      </c>
      <c r="CC122">
        <v>0</v>
      </c>
      <c r="CD122">
        <v>0</v>
      </c>
      <c r="CE122">
        <v>0</v>
      </c>
      <c r="CF122">
        <v>0</v>
      </c>
      <c r="CG122">
        <v>0</v>
      </c>
      <c r="CH122">
        <v>15821</v>
      </c>
      <c r="CI122">
        <v>0</v>
      </c>
      <c r="CJ122">
        <v>4</v>
      </c>
      <c r="CK122">
        <v>0</v>
      </c>
      <c r="CL122">
        <v>0</v>
      </c>
      <c r="CN122">
        <v>0</v>
      </c>
      <c r="CO122">
        <v>1</v>
      </c>
      <c r="CP122">
        <v>0</v>
      </c>
      <c r="CQ122">
        <v>0</v>
      </c>
      <c r="CR122">
        <v>61.504000000000005</v>
      </c>
      <c r="CS122">
        <v>0</v>
      </c>
      <c r="CT122">
        <v>0</v>
      </c>
      <c r="CU122">
        <v>0</v>
      </c>
      <c r="CV122">
        <v>0</v>
      </c>
      <c r="CW122">
        <v>0</v>
      </c>
      <c r="CX122">
        <v>0</v>
      </c>
      <c r="CY122">
        <v>0</v>
      </c>
      <c r="CZ122">
        <v>0</v>
      </c>
      <c r="DB122">
        <v>374977</v>
      </c>
      <c r="DC122">
        <v>0</v>
      </c>
      <c r="DD122">
        <v>0</v>
      </c>
      <c r="DE122">
        <v>77524</v>
      </c>
      <c r="DF122">
        <v>77524</v>
      </c>
      <c r="DG122">
        <v>12.588000000000001</v>
      </c>
      <c r="DH122">
        <v>0</v>
      </c>
      <c r="DI122">
        <v>0</v>
      </c>
      <c r="DK122">
        <v>3791</v>
      </c>
      <c r="DL122">
        <v>0</v>
      </c>
      <c r="DM122">
        <v>24295</v>
      </c>
      <c r="DN122">
        <v>101</v>
      </c>
      <c r="DO122">
        <v>0</v>
      </c>
      <c r="DP122">
        <v>0</v>
      </c>
      <c r="DQ122">
        <v>0</v>
      </c>
      <c r="DR122">
        <v>0</v>
      </c>
      <c r="DS122">
        <v>0</v>
      </c>
      <c r="DT122">
        <v>0</v>
      </c>
      <c r="DU122">
        <v>0</v>
      </c>
      <c r="DV122">
        <v>0</v>
      </c>
      <c r="DW122">
        <v>0</v>
      </c>
      <c r="DX122">
        <v>0</v>
      </c>
      <c r="DY122">
        <v>0</v>
      </c>
      <c r="DZ122">
        <v>0</v>
      </c>
      <c r="EA122">
        <v>0</v>
      </c>
      <c r="EB122">
        <v>0</v>
      </c>
      <c r="EC122">
        <v>1.633</v>
      </c>
      <c r="ED122">
        <v>11566</v>
      </c>
      <c r="EE122">
        <v>0</v>
      </c>
      <c r="EF122">
        <v>0</v>
      </c>
      <c r="EG122">
        <v>0</v>
      </c>
      <c r="EH122">
        <v>11911</v>
      </c>
      <c r="EI122">
        <v>0</v>
      </c>
      <c r="EJ122">
        <v>0</v>
      </c>
      <c r="EK122">
        <v>0.20800000000000002</v>
      </c>
      <c r="EL122">
        <v>0</v>
      </c>
      <c r="EM122">
        <v>0</v>
      </c>
      <c r="EN122">
        <v>0.26200000000000001</v>
      </c>
      <c r="EO122">
        <v>0</v>
      </c>
      <c r="EP122">
        <v>0</v>
      </c>
      <c r="EQ122">
        <v>0.47000000000000003</v>
      </c>
      <c r="ER122">
        <v>0</v>
      </c>
      <c r="ES122">
        <v>1.9340000000000002</v>
      </c>
      <c r="EV122">
        <v>0</v>
      </c>
      <c r="EW122">
        <v>0</v>
      </c>
      <c r="EX122">
        <v>0</v>
      </c>
      <c r="EZ122">
        <v>522069</v>
      </c>
      <c r="FA122">
        <v>0</v>
      </c>
      <c r="FB122">
        <v>551280</v>
      </c>
      <c r="FD122">
        <v>0</v>
      </c>
      <c r="FE122">
        <v>50396</v>
      </c>
      <c r="FF122">
        <v>10880</v>
      </c>
      <c r="FG122">
        <v>5.7111999999999996E-2</v>
      </c>
      <c r="FH122">
        <v>2.4659E-2</v>
      </c>
      <c r="FI122">
        <v>0</v>
      </c>
      <c r="FJ122">
        <v>0</v>
      </c>
      <c r="FK122">
        <v>89.529000000000011</v>
      </c>
      <c r="FL122">
        <v>628377</v>
      </c>
      <c r="FM122">
        <v>0</v>
      </c>
      <c r="FN122">
        <v>0</v>
      </c>
      <c r="FO122">
        <v>0</v>
      </c>
      <c r="FP122">
        <v>0</v>
      </c>
      <c r="FQ122">
        <v>0</v>
      </c>
      <c r="FR122">
        <v>0</v>
      </c>
      <c r="FS122">
        <v>0</v>
      </c>
      <c r="FT122">
        <v>0</v>
      </c>
      <c r="FU122">
        <v>0</v>
      </c>
      <c r="FV122">
        <v>0</v>
      </c>
      <c r="FW122">
        <v>0</v>
      </c>
      <c r="FX122">
        <v>0</v>
      </c>
      <c r="FY122">
        <v>0</v>
      </c>
      <c r="FZ122">
        <v>0</v>
      </c>
      <c r="GA122">
        <v>0</v>
      </c>
      <c r="GB122">
        <v>0</v>
      </c>
      <c r="GC122">
        <v>0</v>
      </c>
      <c r="GD122">
        <v>0</v>
      </c>
      <c r="GF122">
        <v>0</v>
      </c>
      <c r="GG122">
        <v>0</v>
      </c>
      <c r="GH122">
        <v>0</v>
      </c>
      <c r="GI122">
        <v>0</v>
      </c>
      <c r="GK122">
        <v>0</v>
      </c>
      <c r="GL122">
        <v>0</v>
      </c>
      <c r="GM122">
        <v>0</v>
      </c>
      <c r="GN122">
        <v>0</v>
      </c>
      <c r="GR122">
        <v>0</v>
      </c>
      <c r="HB122">
        <v>0</v>
      </c>
      <c r="HC122">
        <v>0</v>
      </c>
      <c r="HD122">
        <v>0</v>
      </c>
      <c r="HE122">
        <v>0</v>
      </c>
      <c r="HF122">
        <v>64574</v>
      </c>
      <c r="HG122">
        <v>0</v>
      </c>
      <c r="HH122">
        <v>0</v>
      </c>
      <c r="HI122">
        <v>0</v>
      </c>
      <c r="HJ122">
        <v>598</v>
      </c>
      <c r="HK122">
        <v>0</v>
      </c>
      <c r="HL122">
        <v>0</v>
      </c>
      <c r="HM122">
        <v>0</v>
      </c>
      <c r="HN122">
        <v>0</v>
      </c>
      <c r="HO122">
        <v>0</v>
      </c>
      <c r="HP122">
        <v>0</v>
      </c>
      <c r="HQ122">
        <v>0</v>
      </c>
      <c r="HR122">
        <v>0</v>
      </c>
      <c r="HS122">
        <v>521960</v>
      </c>
      <c r="HT122">
        <v>0</v>
      </c>
      <c r="HU122">
        <v>15821</v>
      </c>
      <c r="HV122">
        <v>0</v>
      </c>
      <c r="HW122">
        <v>0</v>
      </c>
      <c r="HX122">
        <v>3</v>
      </c>
      <c r="HY122">
        <v>8</v>
      </c>
      <c r="HZ122">
        <v>8</v>
      </c>
      <c r="IA122">
        <v>19</v>
      </c>
      <c r="IB122">
        <v>11</v>
      </c>
      <c r="IC122">
        <v>49</v>
      </c>
      <c r="ID122">
        <v>0</v>
      </c>
      <c r="IE122">
        <v>0</v>
      </c>
      <c r="IF122">
        <v>0</v>
      </c>
      <c r="IG122">
        <v>0</v>
      </c>
      <c r="IH122">
        <v>0</v>
      </c>
      <c r="II122">
        <v>0</v>
      </c>
      <c r="IJ122">
        <v>15.133000000000001</v>
      </c>
      <c r="IK122">
        <v>0</v>
      </c>
      <c r="IL122">
        <v>0</v>
      </c>
      <c r="IM122">
        <v>0</v>
      </c>
      <c r="IN122">
        <v>0</v>
      </c>
      <c r="IO122">
        <v>0</v>
      </c>
      <c r="IP122">
        <v>0</v>
      </c>
      <c r="IQ122">
        <v>15.133000000000001</v>
      </c>
      <c r="IR122">
        <v>9320</v>
      </c>
      <c r="IS122">
        <v>0</v>
      </c>
      <c r="IT122">
        <v>0</v>
      </c>
      <c r="IU122">
        <v>0</v>
      </c>
      <c r="IV122">
        <v>0</v>
      </c>
      <c r="IW122">
        <v>6159</v>
      </c>
      <c r="IX122">
        <v>0</v>
      </c>
      <c r="IY122">
        <v>0</v>
      </c>
      <c r="IZ122">
        <v>0</v>
      </c>
      <c r="JA122">
        <v>0</v>
      </c>
    </row>
    <row r="123" spans="1:261" x14ac:dyDescent="0.2">
      <c r="A123">
        <v>28349</v>
      </c>
      <c r="B123">
        <v>101877</v>
      </c>
      <c r="C123">
        <v>9</v>
      </c>
      <c r="D123">
        <v>2021</v>
      </c>
      <c r="E123">
        <v>6159</v>
      </c>
      <c r="F123">
        <v>0</v>
      </c>
      <c r="G123">
        <v>0</v>
      </c>
      <c r="H123">
        <v>0</v>
      </c>
      <c r="I123">
        <v>0</v>
      </c>
      <c r="J123">
        <v>0</v>
      </c>
      <c r="K123">
        <v>0</v>
      </c>
      <c r="L123">
        <v>6159</v>
      </c>
      <c r="M123">
        <v>0</v>
      </c>
      <c r="N123">
        <v>0</v>
      </c>
      <c r="P123">
        <v>0</v>
      </c>
      <c r="Q123">
        <v>0</v>
      </c>
      <c r="R123">
        <v>0</v>
      </c>
      <c r="S123">
        <v>476.71000000000004</v>
      </c>
      <c r="U123">
        <v>0</v>
      </c>
      <c r="V123">
        <v>0</v>
      </c>
      <c r="W123">
        <v>0</v>
      </c>
      <c r="X123">
        <v>0</v>
      </c>
      <c r="Z123">
        <v>0</v>
      </c>
      <c r="AC123">
        <v>0</v>
      </c>
      <c r="AD123" t="s">
        <v>318</v>
      </c>
      <c r="AE123">
        <v>0</v>
      </c>
      <c r="AH123">
        <v>0</v>
      </c>
      <c r="AI123">
        <v>0</v>
      </c>
      <c r="AJ123">
        <v>6159</v>
      </c>
      <c r="AK123" t="s">
        <v>787</v>
      </c>
      <c r="AL123" t="s">
        <v>595</v>
      </c>
      <c r="AM123">
        <v>0</v>
      </c>
      <c r="AN123">
        <v>0</v>
      </c>
      <c r="AO123">
        <v>0</v>
      </c>
      <c r="AP123">
        <v>0</v>
      </c>
      <c r="AQ123">
        <v>0</v>
      </c>
      <c r="AT123">
        <v>0</v>
      </c>
      <c r="AU123">
        <v>0</v>
      </c>
      <c r="AV123">
        <v>0</v>
      </c>
      <c r="AW123">
        <v>0</v>
      </c>
      <c r="AX123">
        <v>0</v>
      </c>
      <c r="AY123">
        <v>0</v>
      </c>
      <c r="AZ123">
        <v>0</v>
      </c>
      <c r="BA123">
        <v>0</v>
      </c>
      <c r="BE123">
        <v>0</v>
      </c>
      <c r="BF123">
        <v>0</v>
      </c>
      <c r="BG123">
        <v>0</v>
      </c>
      <c r="BJ123">
        <v>12</v>
      </c>
      <c r="BK123">
        <v>0</v>
      </c>
      <c r="BL123">
        <v>0</v>
      </c>
      <c r="BM123">
        <v>0</v>
      </c>
      <c r="BN123">
        <v>0</v>
      </c>
      <c r="BO123">
        <v>0</v>
      </c>
      <c r="BP123">
        <v>0</v>
      </c>
      <c r="BQ123">
        <v>770</v>
      </c>
      <c r="BS123">
        <v>0</v>
      </c>
      <c r="BT123">
        <v>0</v>
      </c>
      <c r="BU123">
        <v>0</v>
      </c>
      <c r="BV123">
        <v>0</v>
      </c>
      <c r="BW123">
        <v>0</v>
      </c>
      <c r="BY123">
        <v>0</v>
      </c>
      <c r="CA123">
        <v>0</v>
      </c>
      <c r="CB123">
        <v>0</v>
      </c>
      <c r="CC123">
        <v>0</v>
      </c>
      <c r="CD123">
        <v>0</v>
      </c>
      <c r="CE123">
        <v>0</v>
      </c>
      <c r="CF123">
        <v>0</v>
      </c>
      <c r="CG123">
        <v>0</v>
      </c>
      <c r="CH123">
        <v>0</v>
      </c>
      <c r="CI123">
        <v>0</v>
      </c>
      <c r="CJ123">
        <v>4</v>
      </c>
      <c r="CK123">
        <v>0</v>
      </c>
      <c r="CL123">
        <v>0</v>
      </c>
      <c r="CN123">
        <v>0</v>
      </c>
      <c r="CO123">
        <v>1</v>
      </c>
      <c r="CP123">
        <v>0</v>
      </c>
      <c r="CQ123">
        <v>0</v>
      </c>
      <c r="CR123">
        <v>0</v>
      </c>
      <c r="CS123">
        <v>0</v>
      </c>
      <c r="CT123">
        <v>0</v>
      </c>
      <c r="CU123">
        <v>0</v>
      </c>
      <c r="CV123">
        <v>0</v>
      </c>
      <c r="CW123">
        <v>0</v>
      </c>
      <c r="CX123">
        <v>0</v>
      </c>
      <c r="CY123">
        <v>0</v>
      </c>
      <c r="CZ123">
        <v>0</v>
      </c>
      <c r="DB123">
        <v>0</v>
      </c>
      <c r="DC123">
        <v>0</v>
      </c>
      <c r="DD123">
        <v>0</v>
      </c>
      <c r="DE123">
        <v>0</v>
      </c>
      <c r="DF123">
        <v>0</v>
      </c>
      <c r="DG123">
        <v>0</v>
      </c>
      <c r="DH123">
        <v>0</v>
      </c>
      <c r="DI123">
        <v>0</v>
      </c>
      <c r="DK123">
        <v>3942</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V123">
        <v>0</v>
      </c>
      <c r="EW123">
        <v>0</v>
      </c>
      <c r="EX123">
        <v>0</v>
      </c>
      <c r="EZ123">
        <v>0</v>
      </c>
      <c r="FA123">
        <v>0</v>
      </c>
      <c r="FB123">
        <v>0</v>
      </c>
      <c r="FD123">
        <v>0</v>
      </c>
      <c r="FE123">
        <v>0</v>
      </c>
      <c r="FF123">
        <v>0</v>
      </c>
      <c r="FG123">
        <v>5.7111999999999996E-2</v>
      </c>
      <c r="FH123">
        <v>2.4659E-2</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F123">
        <v>0</v>
      </c>
      <c r="GG123">
        <v>0</v>
      </c>
      <c r="GH123">
        <v>0</v>
      </c>
      <c r="GI123">
        <v>0</v>
      </c>
      <c r="GK123">
        <v>0</v>
      </c>
      <c r="GL123">
        <v>0</v>
      </c>
      <c r="GM123">
        <v>0</v>
      </c>
      <c r="GN123">
        <v>0</v>
      </c>
      <c r="GR123">
        <v>0</v>
      </c>
      <c r="HB123">
        <v>0</v>
      </c>
      <c r="HC123">
        <v>0</v>
      </c>
      <c r="HD123">
        <v>0</v>
      </c>
      <c r="HE123">
        <v>0</v>
      </c>
      <c r="HF123">
        <v>0</v>
      </c>
      <c r="HG123">
        <v>0</v>
      </c>
      <c r="HH123">
        <v>0</v>
      </c>
      <c r="HI123">
        <v>0</v>
      </c>
      <c r="HJ123">
        <v>0</v>
      </c>
      <c r="HK123">
        <v>0</v>
      </c>
      <c r="HL123">
        <v>0</v>
      </c>
      <c r="HM123">
        <v>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c r="IW123">
        <v>6159</v>
      </c>
      <c r="IX123">
        <v>0</v>
      </c>
      <c r="IY123">
        <v>0</v>
      </c>
      <c r="IZ123">
        <v>0</v>
      </c>
      <c r="JA123">
        <v>0</v>
      </c>
    </row>
    <row r="124" spans="1:261" x14ac:dyDescent="0.2">
      <c r="A124">
        <v>28349</v>
      </c>
      <c r="B124">
        <v>101878</v>
      </c>
      <c r="C124">
        <v>9</v>
      </c>
      <c r="D124">
        <v>2021</v>
      </c>
      <c r="E124">
        <v>6159</v>
      </c>
      <c r="F124">
        <v>0</v>
      </c>
      <c r="G124">
        <v>0</v>
      </c>
      <c r="H124">
        <v>0</v>
      </c>
      <c r="I124">
        <v>0</v>
      </c>
      <c r="J124">
        <v>0</v>
      </c>
      <c r="K124">
        <v>0</v>
      </c>
      <c r="L124">
        <v>6159</v>
      </c>
      <c r="M124">
        <v>0</v>
      </c>
      <c r="N124">
        <v>0</v>
      </c>
      <c r="P124">
        <v>0</v>
      </c>
      <c r="Q124">
        <v>0</v>
      </c>
      <c r="R124">
        <v>0</v>
      </c>
      <c r="S124">
        <v>476.71000000000004</v>
      </c>
      <c r="U124">
        <v>0</v>
      </c>
      <c r="V124">
        <v>0</v>
      </c>
      <c r="W124">
        <v>0</v>
      </c>
      <c r="X124">
        <v>0</v>
      </c>
      <c r="Z124">
        <v>0</v>
      </c>
      <c r="AC124">
        <v>0</v>
      </c>
      <c r="AD124" t="s">
        <v>318</v>
      </c>
      <c r="AE124">
        <v>0</v>
      </c>
      <c r="AH124">
        <v>0</v>
      </c>
      <c r="AI124">
        <v>0</v>
      </c>
      <c r="AJ124">
        <v>6159</v>
      </c>
      <c r="AK124" t="s">
        <v>787</v>
      </c>
      <c r="AL124" t="s">
        <v>596</v>
      </c>
      <c r="AM124">
        <v>0</v>
      </c>
      <c r="AN124">
        <v>0</v>
      </c>
      <c r="AO124">
        <v>0</v>
      </c>
      <c r="AP124">
        <v>0</v>
      </c>
      <c r="AQ124">
        <v>0</v>
      </c>
      <c r="AT124">
        <v>0</v>
      </c>
      <c r="AU124">
        <v>0</v>
      </c>
      <c r="AV124">
        <v>0</v>
      </c>
      <c r="AW124">
        <v>0</v>
      </c>
      <c r="AX124">
        <v>0</v>
      </c>
      <c r="AY124">
        <v>0</v>
      </c>
      <c r="AZ124">
        <v>0</v>
      </c>
      <c r="BA124">
        <v>0</v>
      </c>
      <c r="BE124">
        <v>0</v>
      </c>
      <c r="BF124">
        <v>0</v>
      </c>
      <c r="BG124">
        <v>0</v>
      </c>
      <c r="BJ124">
        <v>12</v>
      </c>
      <c r="BK124">
        <v>0</v>
      </c>
      <c r="BL124">
        <v>0</v>
      </c>
      <c r="BM124">
        <v>0</v>
      </c>
      <c r="BN124">
        <v>0</v>
      </c>
      <c r="BO124">
        <v>0</v>
      </c>
      <c r="BP124">
        <v>0</v>
      </c>
      <c r="BQ124">
        <v>770</v>
      </c>
      <c r="BS124">
        <v>0</v>
      </c>
      <c r="BT124">
        <v>0</v>
      </c>
      <c r="BU124">
        <v>0</v>
      </c>
      <c r="BV124">
        <v>0</v>
      </c>
      <c r="BW124">
        <v>0</v>
      </c>
      <c r="BY124">
        <v>0</v>
      </c>
      <c r="CA124">
        <v>0</v>
      </c>
      <c r="CB124">
        <v>0</v>
      </c>
      <c r="CC124">
        <v>0</v>
      </c>
      <c r="CD124">
        <v>0</v>
      </c>
      <c r="CE124">
        <v>0</v>
      </c>
      <c r="CF124">
        <v>0</v>
      </c>
      <c r="CG124">
        <v>0</v>
      </c>
      <c r="CH124">
        <v>0</v>
      </c>
      <c r="CI124">
        <v>0</v>
      </c>
      <c r="CJ124">
        <v>4</v>
      </c>
      <c r="CK124">
        <v>0</v>
      </c>
      <c r="CL124">
        <v>0</v>
      </c>
      <c r="CN124">
        <v>0</v>
      </c>
      <c r="CO124">
        <v>1</v>
      </c>
      <c r="CP124">
        <v>0</v>
      </c>
      <c r="CQ124">
        <v>0</v>
      </c>
      <c r="CR124">
        <v>0</v>
      </c>
      <c r="CS124">
        <v>0</v>
      </c>
      <c r="CT124">
        <v>0</v>
      </c>
      <c r="CU124">
        <v>0</v>
      </c>
      <c r="CV124">
        <v>0</v>
      </c>
      <c r="CW124">
        <v>0</v>
      </c>
      <c r="CX124">
        <v>0</v>
      </c>
      <c r="CY124">
        <v>0</v>
      </c>
      <c r="CZ124">
        <v>0</v>
      </c>
      <c r="DB124">
        <v>0</v>
      </c>
      <c r="DC124">
        <v>0</v>
      </c>
      <c r="DD124">
        <v>0</v>
      </c>
      <c r="DE124">
        <v>0</v>
      </c>
      <c r="DF124">
        <v>0</v>
      </c>
      <c r="DG124">
        <v>0</v>
      </c>
      <c r="DH124">
        <v>0</v>
      </c>
      <c r="DI124">
        <v>0</v>
      </c>
      <c r="DK124">
        <v>3942</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V124">
        <v>0</v>
      </c>
      <c r="EW124">
        <v>0</v>
      </c>
      <c r="EX124">
        <v>0</v>
      </c>
      <c r="EZ124">
        <v>0</v>
      </c>
      <c r="FA124">
        <v>0</v>
      </c>
      <c r="FB124">
        <v>0</v>
      </c>
      <c r="FD124">
        <v>0</v>
      </c>
      <c r="FE124">
        <v>0</v>
      </c>
      <c r="FF124">
        <v>0</v>
      </c>
      <c r="FG124">
        <v>5.7111999999999996E-2</v>
      </c>
      <c r="FH124">
        <v>2.4659E-2</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v>0</v>
      </c>
      <c r="GC124">
        <v>0</v>
      </c>
      <c r="GD124">
        <v>0</v>
      </c>
      <c r="GF124">
        <v>0</v>
      </c>
      <c r="GG124">
        <v>0</v>
      </c>
      <c r="GH124">
        <v>0</v>
      </c>
      <c r="GI124">
        <v>0</v>
      </c>
      <c r="GK124">
        <v>0</v>
      </c>
      <c r="GL124">
        <v>0</v>
      </c>
      <c r="GM124">
        <v>0</v>
      </c>
      <c r="GN124">
        <v>0</v>
      </c>
      <c r="GR124">
        <v>0</v>
      </c>
      <c r="HB124">
        <v>0</v>
      </c>
      <c r="HC124">
        <v>0</v>
      </c>
      <c r="HD124">
        <v>0</v>
      </c>
      <c r="HE124">
        <v>0</v>
      </c>
      <c r="HF124">
        <v>0</v>
      </c>
      <c r="HG124">
        <v>0</v>
      </c>
      <c r="HH124">
        <v>0</v>
      </c>
      <c r="HI124">
        <v>0</v>
      </c>
      <c r="HJ124">
        <v>0</v>
      </c>
      <c r="HK124">
        <v>0</v>
      </c>
      <c r="HL124">
        <v>0</v>
      </c>
      <c r="HM124">
        <v>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c r="IW124">
        <v>6159</v>
      </c>
      <c r="IX124">
        <v>0</v>
      </c>
      <c r="IY124">
        <v>0</v>
      </c>
      <c r="IZ124">
        <v>0</v>
      </c>
      <c r="JA124">
        <v>0</v>
      </c>
    </row>
    <row r="125" spans="1:261" x14ac:dyDescent="0.2">
      <c r="A125">
        <v>28349</v>
      </c>
      <c r="B125">
        <v>105801</v>
      </c>
      <c r="C125">
        <v>9</v>
      </c>
      <c r="D125">
        <v>2021</v>
      </c>
      <c r="E125">
        <v>6159</v>
      </c>
      <c r="F125">
        <v>0</v>
      </c>
      <c r="G125">
        <v>134.67500000000001</v>
      </c>
      <c r="H125">
        <v>126.432</v>
      </c>
      <c r="I125">
        <v>126.432</v>
      </c>
      <c r="J125">
        <v>134.67500000000001</v>
      </c>
      <c r="K125">
        <v>0</v>
      </c>
      <c r="L125">
        <v>6159</v>
      </c>
      <c r="M125">
        <v>0</v>
      </c>
      <c r="N125">
        <v>0</v>
      </c>
      <c r="P125">
        <v>134.67500000000001</v>
      </c>
      <c r="Q125">
        <v>0</v>
      </c>
      <c r="R125">
        <v>64201</v>
      </c>
      <c r="S125">
        <v>476.71000000000004</v>
      </c>
      <c r="U125">
        <v>0</v>
      </c>
      <c r="V125">
        <v>0</v>
      </c>
      <c r="W125">
        <v>0</v>
      </c>
      <c r="X125">
        <v>0</v>
      </c>
      <c r="Z125">
        <v>0</v>
      </c>
      <c r="AC125">
        <v>0</v>
      </c>
      <c r="AD125" t="s">
        <v>318</v>
      </c>
      <c r="AE125">
        <v>0</v>
      </c>
      <c r="AH125">
        <v>0</v>
      </c>
      <c r="AI125">
        <v>0</v>
      </c>
      <c r="AJ125">
        <v>6159</v>
      </c>
      <c r="AK125" t="s">
        <v>787</v>
      </c>
      <c r="AL125" t="s">
        <v>35</v>
      </c>
      <c r="AM125">
        <v>0</v>
      </c>
      <c r="AN125">
        <v>0</v>
      </c>
      <c r="AO125">
        <v>0</v>
      </c>
      <c r="AP125">
        <v>0</v>
      </c>
      <c r="AQ125">
        <v>0</v>
      </c>
      <c r="AT125">
        <v>0</v>
      </c>
      <c r="AU125">
        <v>0</v>
      </c>
      <c r="AV125">
        <v>0</v>
      </c>
      <c r="AW125">
        <v>1496337</v>
      </c>
      <c r="AX125">
        <v>1448970</v>
      </c>
      <c r="AY125">
        <v>0</v>
      </c>
      <c r="AZ125">
        <v>64201</v>
      </c>
      <c r="BA125">
        <v>8.1669999999999998</v>
      </c>
      <c r="BE125">
        <v>20</v>
      </c>
      <c r="BF125">
        <v>1240472</v>
      </c>
      <c r="BG125">
        <v>0</v>
      </c>
      <c r="BJ125">
        <v>12</v>
      </c>
      <c r="BK125">
        <v>0</v>
      </c>
      <c r="BL125">
        <v>0</v>
      </c>
      <c r="BM125">
        <v>0</v>
      </c>
      <c r="BN125">
        <v>0</v>
      </c>
      <c r="BO125">
        <v>0</v>
      </c>
      <c r="BP125">
        <v>0</v>
      </c>
      <c r="BQ125">
        <v>750</v>
      </c>
      <c r="BS125">
        <v>0</v>
      </c>
      <c r="BT125">
        <v>0</v>
      </c>
      <c r="BU125">
        <v>0</v>
      </c>
      <c r="BV125">
        <v>0</v>
      </c>
      <c r="BW125">
        <v>0</v>
      </c>
      <c r="BY125">
        <v>0</v>
      </c>
      <c r="CA125">
        <v>0</v>
      </c>
      <c r="CB125">
        <v>0</v>
      </c>
      <c r="CC125">
        <v>0</v>
      </c>
      <c r="CD125">
        <v>0</v>
      </c>
      <c r="CE125">
        <v>0</v>
      </c>
      <c r="CF125">
        <v>0</v>
      </c>
      <c r="CG125">
        <v>0</v>
      </c>
      <c r="CH125">
        <v>48022</v>
      </c>
      <c r="CI125">
        <v>0</v>
      </c>
      <c r="CJ125">
        <v>4</v>
      </c>
      <c r="CK125">
        <v>0</v>
      </c>
      <c r="CL125">
        <v>0</v>
      </c>
      <c r="CN125">
        <v>0</v>
      </c>
      <c r="CO125">
        <v>1</v>
      </c>
      <c r="CP125">
        <v>0</v>
      </c>
      <c r="CQ125">
        <v>5</v>
      </c>
      <c r="CR125">
        <v>134.67500000000001</v>
      </c>
      <c r="CS125">
        <v>0</v>
      </c>
      <c r="CT125">
        <v>0</v>
      </c>
      <c r="CU125">
        <v>0</v>
      </c>
      <c r="CV125">
        <v>0</v>
      </c>
      <c r="CW125">
        <v>0</v>
      </c>
      <c r="CX125">
        <v>0</v>
      </c>
      <c r="CY125">
        <v>0</v>
      </c>
      <c r="CZ125">
        <v>0</v>
      </c>
      <c r="DB125">
        <v>775322</v>
      </c>
      <c r="DC125">
        <v>0</v>
      </c>
      <c r="DD125">
        <v>0</v>
      </c>
      <c r="DE125">
        <v>96924</v>
      </c>
      <c r="DF125">
        <v>96924</v>
      </c>
      <c r="DG125">
        <v>15.738000000000001</v>
      </c>
      <c r="DH125">
        <v>0</v>
      </c>
      <c r="DI125">
        <v>0</v>
      </c>
      <c r="DK125">
        <v>3630</v>
      </c>
      <c r="DL125">
        <v>0</v>
      </c>
      <c r="DM125">
        <v>150074</v>
      </c>
      <c r="DN125">
        <v>636</v>
      </c>
      <c r="DO125">
        <v>0</v>
      </c>
      <c r="DP125">
        <v>0</v>
      </c>
      <c r="DQ125">
        <v>0</v>
      </c>
      <c r="DR125">
        <v>0</v>
      </c>
      <c r="DS125">
        <v>0</v>
      </c>
      <c r="DT125">
        <v>0</v>
      </c>
      <c r="DU125">
        <v>0</v>
      </c>
      <c r="DV125">
        <v>0</v>
      </c>
      <c r="DW125">
        <v>0</v>
      </c>
      <c r="DX125">
        <v>0</v>
      </c>
      <c r="DY125">
        <v>0</v>
      </c>
      <c r="DZ125">
        <v>0</v>
      </c>
      <c r="EA125">
        <v>0</v>
      </c>
      <c r="EB125">
        <v>0</v>
      </c>
      <c r="EC125">
        <v>17.663</v>
      </c>
      <c r="ED125">
        <v>125100</v>
      </c>
      <c r="EE125">
        <v>0</v>
      </c>
      <c r="EF125">
        <v>0</v>
      </c>
      <c r="EG125">
        <v>0</v>
      </c>
      <c r="EH125">
        <v>22264</v>
      </c>
      <c r="EI125">
        <v>0</v>
      </c>
      <c r="EJ125">
        <v>0</v>
      </c>
      <c r="EK125">
        <v>1.2050000000000001</v>
      </c>
      <c r="EL125">
        <v>0</v>
      </c>
      <c r="EM125">
        <v>0</v>
      </c>
      <c r="EN125">
        <v>0</v>
      </c>
      <c r="EO125">
        <v>0</v>
      </c>
      <c r="EP125">
        <v>0</v>
      </c>
      <c r="EQ125">
        <v>1.2050000000000001</v>
      </c>
      <c r="ER125">
        <v>0</v>
      </c>
      <c r="ES125">
        <v>3.6150000000000002</v>
      </c>
      <c r="EV125">
        <v>0</v>
      </c>
      <c r="EW125">
        <v>0</v>
      </c>
      <c r="EX125">
        <v>0</v>
      </c>
      <c r="EZ125">
        <v>1311118</v>
      </c>
      <c r="FA125">
        <v>0</v>
      </c>
      <c r="FB125">
        <v>1374664</v>
      </c>
      <c r="FD125">
        <v>0</v>
      </c>
      <c r="FE125">
        <v>113376</v>
      </c>
      <c r="FF125">
        <v>24476</v>
      </c>
      <c r="FG125">
        <v>5.7111999999999996E-2</v>
      </c>
      <c r="FH125">
        <v>2.4659E-2</v>
      </c>
      <c r="FI125">
        <v>0</v>
      </c>
      <c r="FJ125">
        <v>0</v>
      </c>
      <c r="FK125">
        <v>201.41500000000002</v>
      </c>
      <c r="FL125">
        <v>1560538</v>
      </c>
      <c r="FM125">
        <v>0</v>
      </c>
      <c r="FN125">
        <v>0</v>
      </c>
      <c r="FO125">
        <v>131580</v>
      </c>
      <c r="FP125">
        <v>0</v>
      </c>
      <c r="FQ125">
        <v>131580</v>
      </c>
      <c r="FR125">
        <v>131580</v>
      </c>
      <c r="FS125">
        <v>0</v>
      </c>
      <c r="FT125">
        <v>0</v>
      </c>
      <c r="FU125">
        <v>0</v>
      </c>
      <c r="FV125">
        <v>0</v>
      </c>
      <c r="FW125">
        <v>0</v>
      </c>
      <c r="FX125">
        <v>0</v>
      </c>
      <c r="FY125">
        <v>0</v>
      </c>
      <c r="FZ125">
        <v>0</v>
      </c>
      <c r="GA125">
        <v>0</v>
      </c>
      <c r="GB125">
        <v>58517</v>
      </c>
      <c r="GC125">
        <v>58517</v>
      </c>
      <c r="GD125">
        <v>7.0380000000000003</v>
      </c>
      <c r="GF125">
        <v>0</v>
      </c>
      <c r="GG125">
        <v>0</v>
      </c>
      <c r="GH125">
        <v>0</v>
      </c>
      <c r="GI125">
        <v>0</v>
      </c>
      <c r="GK125">
        <v>5779</v>
      </c>
      <c r="GL125">
        <v>3597</v>
      </c>
      <c r="GM125">
        <v>0</v>
      </c>
      <c r="GN125">
        <v>44710</v>
      </c>
      <c r="GR125">
        <v>0</v>
      </c>
      <c r="HB125">
        <v>0</v>
      </c>
      <c r="HC125">
        <v>0</v>
      </c>
      <c r="HD125">
        <v>0</v>
      </c>
      <c r="HE125">
        <v>0</v>
      </c>
      <c r="HF125">
        <v>133765</v>
      </c>
      <c r="HG125">
        <v>1925</v>
      </c>
      <c r="HH125">
        <v>0</v>
      </c>
      <c r="HI125">
        <v>0</v>
      </c>
      <c r="HJ125">
        <v>1309</v>
      </c>
      <c r="HK125">
        <v>2433</v>
      </c>
      <c r="HL125">
        <v>834</v>
      </c>
      <c r="HM125">
        <v>22000</v>
      </c>
      <c r="HN125">
        <v>0</v>
      </c>
      <c r="HO125">
        <v>0</v>
      </c>
      <c r="HP125">
        <v>0</v>
      </c>
      <c r="HQ125">
        <v>0</v>
      </c>
      <c r="HR125">
        <v>0</v>
      </c>
      <c r="HS125">
        <v>1310463</v>
      </c>
      <c r="HT125">
        <v>0</v>
      </c>
      <c r="HU125">
        <v>48022</v>
      </c>
      <c r="HV125">
        <v>0</v>
      </c>
      <c r="HW125">
        <v>0</v>
      </c>
      <c r="HX125">
        <v>38</v>
      </c>
      <c r="HY125">
        <v>17</v>
      </c>
      <c r="HZ125">
        <v>3</v>
      </c>
      <c r="IA125">
        <v>6</v>
      </c>
      <c r="IB125">
        <v>3</v>
      </c>
      <c r="IC125">
        <v>67</v>
      </c>
      <c r="ID125">
        <v>0</v>
      </c>
      <c r="IE125">
        <v>0</v>
      </c>
      <c r="IF125">
        <v>0</v>
      </c>
      <c r="IG125">
        <v>3.125</v>
      </c>
      <c r="IH125">
        <v>0</v>
      </c>
      <c r="II125">
        <v>0</v>
      </c>
      <c r="IJ125">
        <v>0</v>
      </c>
      <c r="IK125">
        <v>0</v>
      </c>
      <c r="IL125">
        <v>0</v>
      </c>
      <c r="IM125">
        <v>0</v>
      </c>
      <c r="IN125">
        <v>0</v>
      </c>
      <c r="IO125">
        <v>0</v>
      </c>
      <c r="IP125">
        <v>0</v>
      </c>
      <c r="IQ125">
        <v>0</v>
      </c>
      <c r="IR125">
        <v>0</v>
      </c>
      <c r="IS125">
        <v>0</v>
      </c>
      <c r="IT125">
        <v>0</v>
      </c>
      <c r="IU125">
        <v>0</v>
      </c>
      <c r="IV125">
        <v>0</v>
      </c>
      <c r="IW125">
        <v>6159</v>
      </c>
      <c r="IX125">
        <v>0</v>
      </c>
      <c r="IY125">
        <v>0</v>
      </c>
      <c r="IZ125">
        <v>0</v>
      </c>
      <c r="JA125">
        <v>0</v>
      </c>
    </row>
    <row r="126" spans="1:261" x14ac:dyDescent="0.2">
      <c r="A126">
        <v>28349</v>
      </c>
      <c r="B126">
        <v>105802</v>
      </c>
      <c r="C126">
        <v>9</v>
      </c>
      <c r="D126">
        <v>2021</v>
      </c>
      <c r="E126">
        <v>6159</v>
      </c>
      <c r="F126">
        <v>0</v>
      </c>
      <c r="G126">
        <v>179.255</v>
      </c>
      <c r="H126">
        <v>178.9</v>
      </c>
      <c r="I126">
        <v>178.9</v>
      </c>
      <c r="J126">
        <v>179.255</v>
      </c>
      <c r="K126">
        <v>0</v>
      </c>
      <c r="L126">
        <v>6159</v>
      </c>
      <c r="M126">
        <v>0</v>
      </c>
      <c r="N126">
        <v>0</v>
      </c>
      <c r="P126">
        <v>179.255</v>
      </c>
      <c r="Q126">
        <v>0</v>
      </c>
      <c r="R126">
        <v>85453</v>
      </c>
      <c r="S126">
        <v>476.71000000000004</v>
      </c>
      <c r="U126">
        <v>0</v>
      </c>
      <c r="V126">
        <v>0</v>
      </c>
      <c r="W126">
        <v>0</v>
      </c>
      <c r="X126">
        <v>0</v>
      </c>
      <c r="Z126">
        <v>0</v>
      </c>
      <c r="AC126">
        <v>0</v>
      </c>
      <c r="AD126" t="s">
        <v>318</v>
      </c>
      <c r="AE126">
        <v>0</v>
      </c>
      <c r="AH126">
        <v>0</v>
      </c>
      <c r="AI126">
        <v>0</v>
      </c>
      <c r="AJ126">
        <v>6159</v>
      </c>
      <c r="AK126" t="s">
        <v>787</v>
      </c>
      <c r="AL126" t="s">
        <v>3</v>
      </c>
      <c r="AM126">
        <v>0</v>
      </c>
      <c r="AN126">
        <v>0</v>
      </c>
      <c r="AO126">
        <v>0</v>
      </c>
      <c r="AP126">
        <v>0</v>
      </c>
      <c r="AQ126">
        <v>0</v>
      </c>
      <c r="AT126">
        <v>0</v>
      </c>
      <c r="AU126">
        <v>0</v>
      </c>
      <c r="AV126">
        <v>0</v>
      </c>
      <c r="AW126">
        <v>1919328</v>
      </c>
      <c r="AX126">
        <v>1820003</v>
      </c>
      <c r="AY126">
        <v>0</v>
      </c>
      <c r="AZ126">
        <v>85453</v>
      </c>
      <c r="BA126">
        <v>14.917000000000002</v>
      </c>
      <c r="BE126">
        <v>25</v>
      </c>
      <c r="BF126">
        <v>1678030</v>
      </c>
      <c r="BG126">
        <v>0</v>
      </c>
      <c r="BJ126">
        <v>12</v>
      </c>
      <c r="BK126">
        <v>0</v>
      </c>
      <c r="BL126">
        <v>0</v>
      </c>
      <c r="BM126">
        <v>0</v>
      </c>
      <c r="BN126">
        <v>0</v>
      </c>
      <c r="BO126">
        <v>0</v>
      </c>
      <c r="BP126">
        <v>0</v>
      </c>
      <c r="BQ126">
        <v>742</v>
      </c>
      <c r="BS126">
        <v>0</v>
      </c>
      <c r="BT126">
        <v>0</v>
      </c>
      <c r="BU126">
        <v>0</v>
      </c>
      <c r="BV126">
        <v>0</v>
      </c>
      <c r="BW126">
        <v>0</v>
      </c>
      <c r="BY126">
        <v>0</v>
      </c>
      <c r="CA126">
        <v>0</v>
      </c>
      <c r="CB126">
        <v>0</v>
      </c>
      <c r="CC126">
        <v>0</v>
      </c>
      <c r="CD126">
        <v>0</v>
      </c>
      <c r="CE126">
        <v>0</v>
      </c>
      <c r="CF126">
        <v>0</v>
      </c>
      <c r="CG126">
        <v>0</v>
      </c>
      <c r="CH126">
        <v>99806</v>
      </c>
      <c r="CI126">
        <v>0</v>
      </c>
      <c r="CJ126">
        <v>4</v>
      </c>
      <c r="CK126">
        <v>0</v>
      </c>
      <c r="CL126">
        <v>0</v>
      </c>
      <c r="CN126">
        <v>0</v>
      </c>
      <c r="CO126">
        <v>1</v>
      </c>
      <c r="CP126">
        <v>0</v>
      </c>
      <c r="CQ126">
        <v>0</v>
      </c>
      <c r="CR126">
        <v>179.255</v>
      </c>
      <c r="CS126">
        <v>0</v>
      </c>
      <c r="CT126">
        <v>0</v>
      </c>
      <c r="CU126">
        <v>0</v>
      </c>
      <c r="CV126">
        <v>0</v>
      </c>
      <c r="CW126">
        <v>0</v>
      </c>
      <c r="CX126">
        <v>0</v>
      </c>
      <c r="CY126">
        <v>0</v>
      </c>
      <c r="CZ126">
        <v>0</v>
      </c>
      <c r="DB126">
        <v>1099637</v>
      </c>
      <c r="DC126">
        <v>0</v>
      </c>
      <c r="DD126">
        <v>0</v>
      </c>
      <c r="DE126">
        <v>212786</v>
      </c>
      <c r="DF126">
        <v>212786</v>
      </c>
      <c r="DG126">
        <v>34.550000000000004</v>
      </c>
      <c r="DH126">
        <v>0</v>
      </c>
      <c r="DI126">
        <v>0</v>
      </c>
      <c r="DK126">
        <v>3501</v>
      </c>
      <c r="DL126">
        <v>0</v>
      </c>
      <c r="DM126">
        <v>107566</v>
      </c>
      <c r="DN126">
        <v>457</v>
      </c>
      <c r="DO126">
        <v>0</v>
      </c>
      <c r="DP126">
        <v>0</v>
      </c>
      <c r="DQ126">
        <v>0</v>
      </c>
      <c r="DR126">
        <v>0</v>
      </c>
      <c r="DS126">
        <v>0</v>
      </c>
      <c r="DT126">
        <v>0</v>
      </c>
      <c r="DU126">
        <v>0</v>
      </c>
      <c r="DV126">
        <v>0</v>
      </c>
      <c r="DW126">
        <v>0</v>
      </c>
      <c r="DX126">
        <v>0</v>
      </c>
      <c r="DY126">
        <v>0</v>
      </c>
      <c r="DZ126">
        <v>0</v>
      </c>
      <c r="EA126">
        <v>0</v>
      </c>
      <c r="EB126">
        <v>0</v>
      </c>
      <c r="EC126">
        <v>13.402000000000001</v>
      </c>
      <c r="ED126">
        <v>94921</v>
      </c>
      <c r="EE126">
        <v>0</v>
      </c>
      <c r="EF126">
        <v>0</v>
      </c>
      <c r="EG126">
        <v>0</v>
      </c>
      <c r="EH126">
        <v>10932</v>
      </c>
      <c r="EI126">
        <v>0</v>
      </c>
      <c r="EJ126">
        <v>0</v>
      </c>
      <c r="EK126">
        <v>0</v>
      </c>
      <c r="EL126">
        <v>0</v>
      </c>
      <c r="EM126">
        <v>0</v>
      </c>
      <c r="EN126">
        <v>0.35500000000000004</v>
      </c>
      <c r="EO126">
        <v>0</v>
      </c>
      <c r="EP126">
        <v>0</v>
      </c>
      <c r="EQ126">
        <v>0.35500000000000004</v>
      </c>
      <c r="ER126">
        <v>0</v>
      </c>
      <c r="ES126">
        <v>1.7750000000000001</v>
      </c>
      <c r="EV126">
        <v>0</v>
      </c>
      <c r="EW126">
        <v>0</v>
      </c>
      <c r="EX126">
        <v>0</v>
      </c>
      <c r="EZ126">
        <v>1633527</v>
      </c>
      <c r="FA126">
        <v>0</v>
      </c>
      <c r="FB126">
        <v>1718499</v>
      </c>
      <c r="FD126">
        <v>0</v>
      </c>
      <c r="FE126">
        <v>153367</v>
      </c>
      <c r="FF126">
        <v>33109</v>
      </c>
      <c r="FG126">
        <v>5.7111999999999996E-2</v>
      </c>
      <c r="FH126">
        <v>2.4659E-2</v>
      </c>
      <c r="FI126">
        <v>0</v>
      </c>
      <c r="FJ126">
        <v>0</v>
      </c>
      <c r="FK126">
        <v>272.46100000000001</v>
      </c>
      <c r="FL126">
        <v>2004781</v>
      </c>
      <c r="FM126">
        <v>0</v>
      </c>
      <c r="FN126">
        <v>0</v>
      </c>
      <c r="FO126">
        <v>40950</v>
      </c>
      <c r="FP126">
        <v>0</v>
      </c>
      <c r="FQ126">
        <v>40950</v>
      </c>
      <c r="FR126">
        <v>40950</v>
      </c>
      <c r="FS126">
        <v>0</v>
      </c>
      <c r="FT126">
        <v>0</v>
      </c>
      <c r="FU126">
        <v>0</v>
      </c>
      <c r="FV126">
        <v>0</v>
      </c>
      <c r="FW126">
        <v>0</v>
      </c>
      <c r="FX126">
        <v>0</v>
      </c>
      <c r="FY126">
        <v>0</v>
      </c>
      <c r="FZ126">
        <v>0</v>
      </c>
      <c r="GA126">
        <v>0</v>
      </c>
      <c r="GB126">
        <v>0</v>
      </c>
      <c r="GC126">
        <v>0</v>
      </c>
      <c r="GD126">
        <v>0</v>
      </c>
      <c r="GF126">
        <v>0</v>
      </c>
      <c r="GG126">
        <v>0</v>
      </c>
      <c r="GH126">
        <v>0</v>
      </c>
      <c r="GI126">
        <v>0</v>
      </c>
      <c r="GK126">
        <v>5083</v>
      </c>
      <c r="GL126">
        <v>2925</v>
      </c>
      <c r="GM126">
        <v>0</v>
      </c>
      <c r="GN126">
        <v>0</v>
      </c>
      <c r="GR126">
        <v>0</v>
      </c>
      <c r="HB126">
        <v>0</v>
      </c>
      <c r="HC126">
        <v>0</v>
      </c>
      <c r="HD126">
        <v>0</v>
      </c>
      <c r="HE126">
        <v>0</v>
      </c>
      <c r="HF126">
        <v>189276</v>
      </c>
      <c r="HG126">
        <v>1283</v>
      </c>
      <c r="HH126">
        <v>65283</v>
      </c>
      <c r="HI126">
        <v>0</v>
      </c>
      <c r="HJ126">
        <v>1742</v>
      </c>
      <c r="HK126">
        <v>0</v>
      </c>
      <c r="HL126">
        <v>0</v>
      </c>
      <c r="HM126">
        <v>0</v>
      </c>
      <c r="HN126">
        <v>0</v>
      </c>
      <c r="HO126">
        <v>0</v>
      </c>
      <c r="HP126">
        <v>0</v>
      </c>
      <c r="HQ126">
        <v>0</v>
      </c>
      <c r="HR126">
        <v>0</v>
      </c>
      <c r="HS126">
        <v>1633046</v>
      </c>
      <c r="HT126">
        <v>0</v>
      </c>
      <c r="HU126">
        <v>99806</v>
      </c>
      <c r="HV126">
        <v>0</v>
      </c>
      <c r="HW126">
        <v>0</v>
      </c>
      <c r="HX126">
        <v>22</v>
      </c>
      <c r="HY126">
        <v>7</v>
      </c>
      <c r="HZ126">
        <v>25</v>
      </c>
      <c r="IA126">
        <v>47</v>
      </c>
      <c r="IB126">
        <v>34</v>
      </c>
      <c r="IC126">
        <v>135</v>
      </c>
      <c r="ID126">
        <v>0</v>
      </c>
      <c r="IE126">
        <v>0</v>
      </c>
      <c r="IF126">
        <v>0</v>
      </c>
      <c r="IG126">
        <v>2.0830000000000002</v>
      </c>
      <c r="IH126">
        <v>106</v>
      </c>
      <c r="II126">
        <v>0</v>
      </c>
      <c r="IJ126">
        <v>0</v>
      </c>
      <c r="IK126">
        <v>0</v>
      </c>
      <c r="IL126">
        <v>0</v>
      </c>
      <c r="IM126">
        <v>0</v>
      </c>
      <c r="IN126">
        <v>0</v>
      </c>
      <c r="IO126">
        <v>0</v>
      </c>
      <c r="IP126">
        <v>0</v>
      </c>
      <c r="IQ126">
        <v>0</v>
      </c>
      <c r="IR126">
        <v>0</v>
      </c>
      <c r="IS126">
        <v>0</v>
      </c>
      <c r="IT126">
        <v>0</v>
      </c>
      <c r="IU126">
        <v>0</v>
      </c>
      <c r="IV126">
        <v>0</v>
      </c>
      <c r="IW126">
        <v>6159</v>
      </c>
      <c r="IX126">
        <v>0</v>
      </c>
      <c r="IY126">
        <v>0</v>
      </c>
      <c r="IZ126">
        <v>0</v>
      </c>
      <c r="JA126">
        <v>0</v>
      </c>
    </row>
    <row r="127" spans="1:261" x14ac:dyDescent="0.2">
      <c r="A127">
        <v>28349</v>
      </c>
      <c r="B127">
        <v>105803</v>
      </c>
      <c r="C127">
        <v>9</v>
      </c>
      <c r="D127">
        <v>2021</v>
      </c>
      <c r="E127">
        <v>6159</v>
      </c>
      <c r="F127">
        <v>0</v>
      </c>
      <c r="G127">
        <v>178.48699999999999</v>
      </c>
      <c r="H127">
        <v>73.427000000000007</v>
      </c>
      <c r="I127">
        <v>73.427000000000007</v>
      </c>
      <c r="J127">
        <v>178.48699999999999</v>
      </c>
      <c r="K127">
        <v>0</v>
      </c>
      <c r="L127">
        <v>6159</v>
      </c>
      <c r="M127">
        <v>0</v>
      </c>
      <c r="N127">
        <v>0</v>
      </c>
      <c r="P127">
        <v>178.48699999999999</v>
      </c>
      <c r="Q127">
        <v>0</v>
      </c>
      <c r="R127">
        <v>85087</v>
      </c>
      <c r="S127">
        <v>476.71000000000004</v>
      </c>
      <c r="U127">
        <v>0</v>
      </c>
      <c r="V127">
        <v>3.3320000000000003</v>
      </c>
      <c r="W127">
        <v>2052</v>
      </c>
      <c r="X127">
        <v>2052</v>
      </c>
      <c r="Z127">
        <v>0</v>
      </c>
      <c r="AC127">
        <v>0</v>
      </c>
      <c r="AD127" t="s">
        <v>318</v>
      </c>
      <c r="AE127">
        <v>0</v>
      </c>
      <c r="AH127">
        <v>0</v>
      </c>
      <c r="AI127">
        <v>0</v>
      </c>
      <c r="AJ127">
        <v>6159</v>
      </c>
      <c r="AK127" t="s">
        <v>787</v>
      </c>
      <c r="AL127" t="s">
        <v>374</v>
      </c>
      <c r="AM127">
        <v>0</v>
      </c>
      <c r="AN127">
        <v>0</v>
      </c>
      <c r="AO127">
        <v>0</v>
      </c>
      <c r="AP127">
        <v>0</v>
      </c>
      <c r="AQ127">
        <v>0</v>
      </c>
      <c r="AT127">
        <v>0</v>
      </c>
      <c r="AU127">
        <v>0</v>
      </c>
      <c r="AV127">
        <v>0</v>
      </c>
      <c r="AW127">
        <v>3838487</v>
      </c>
      <c r="AX127">
        <v>3645643</v>
      </c>
      <c r="AY127">
        <v>0</v>
      </c>
      <c r="AZ127">
        <v>85087</v>
      </c>
      <c r="BA127">
        <v>0</v>
      </c>
      <c r="BE127">
        <v>48</v>
      </c>
      <c r="BF127">
        <v>3311838</v>
      </c>
      <c r="BG127">
        <v>0</v>
      </c>
      <c r="BJ127">
        <v>12</v>
      </c>
      <c r="BK127">
        <v>0</v>
      </c>
      <c r="BL127">
        <v>0</v>
      </c>
      <c r="BM127">
        <v>0</v>
      </c>
      <c r="BN127">
        <v>0</v>
      </c>
      <c r="BO127">
        <v>0</v>
      </c>
      <c r="BP127">
        <v>0</v>
      </c>
      <c r="BQ127">
        <v>759</v>
      </c>
      <c r="BS127">
        <v>0</v>
      </c>
      <c r="BT127">
        <v>0</v>
      </c>
      <c r="BU127">
        <v>0</v>
      </c>
      <c r="BV127">
        <v>0</v>
      </c>
      <c r="BW127">
        <v>0</v>
      </c>
      <c r="BY127">
        <v>0</v>
      </c>
      <c r="CA127">
        <v>0</v>
      </c>
      <c r="CB127">
        <v>0</v>
      </c>
      <c r="CC127">
        <v>0</v>
      </c>
      <c r="CD127">
        <v>0</v>
      </c>
      <c r="CE127">
        <v>0</v>
      </c>
      <c r="CF127">
        <v>0</v>
      </c>
      <c r="CG127">
        <v>0</v>
      </c>
      <c r="CH127">
        <v>203393</v>
      </c>
      <c r="CI127">
        <v>0</v>
      </c>
      <c r="CJ127">
        <v>4</v>
      </c>
      <c r="CK127">
        <v>0</v>
      </c>
      <c r="CL127">
        <v>0</v>
      </c>
      <c r="CN127">
        <v>0</v>
      </c>
      <c r="CO127">
        <v>1</v>
      </c>
      <c r="CP127">
        <v>0</v>
      </c>
      <c r="CQ127">
        <v>0</v>
      </c>
      <c r="CR127">
        <v>178.48699999999999</v>
      </c>
      <c r="CS127">
        <v>0</v>
      </c>
      <c r="CT127">
        <v>0</v>
      </c>
      <c r="CU127">
        <v>0</v>
      </c>
      <c r="CV127">
        <v>0</v>
      </c>
      <c r="CW127">
        <v>0</v>
      </c>
      <c r="CX127">
        <v>0</v>
      </c>
      <c r="CY127">
        <v>0</v>
      </c>
      <c r="CZ127">
        <v>0</v>
      </c>
      <c r="DB127">
        <v>301742</v>
      </c>
      <c r="DC127">
        <v>0</v>
      </c>
      <c r="DD127">
        <v>0</v>
      </c>
      <c r="DE127">
        <v>278685</v>
      </c>
      <c r="DF127">
        <v>278685</v>
      </c>
      <c r="DG127">
        <v>45.25</v>
      </c>
      <c r="DH127">
        <v>0</v>
      </c>
      <c r="DI127">
        <v>0</v>
      </c>
      <c r="DK127">
        <v>3761</v>
      </c>
      <c r="DL127">
        <v>0</v>
      </c>
      <c r="DM127">
        <v>2574503</v>
      </c>
      <c r="DN127">
        <v>10500</v>
      </c>
      <c r="DO127">
        <v>0</v>
      </c>
      <c r="DP127">
        <v>0</v>
      </c>
      <c r="DQ127">
        <v>0</v>
      </c>
      <c r="DR127">
        <v>0</v>
      </c>
      <c r="DS127">
        <v>0</v>
      </c>
      <c r="DT127">
        <v>0</v>
      </c>
      <c r="DU127">
        <v>0</v>
      </c>
      <c r="DV127">
        <v>0</v>
      </c>
      <c r="DW127">
        <v>0</v>
      </c>
      <c r="DX127">
        <v>0</v>
      </c>
      <c r="DY127">
        <v>0</v>
      </c>
      <c r="DZ127">
        <v>0</v>
      </c>
      <c r="EA127">
        <v>0</v>
      </c>
      <c r="EB127">
        <v>0</v>
      </c>
      <c r="EC127">
        <v>0.64400000000000002</v>
      </c>
      <c r="ED127">
        <v>4561</v>
      </c>
      <c r="EE127">
        <v>0</v>
      </c>
      <c r="EF127">
        <v>0</v>
      </c>
      <c r="EG127">
        <v>0</v>
      </c>
      <c r="EH127">
        <v>51857</v>
      </c>
      <c r="EI127">
        <v>2378106</v>
      </c>
      <c r="EJ127">
        <v>96.533000000000001</v>
      </c>
      <c r="EK127">
        <v>0.9850000000000001</v>
      </c>
      <c r="EL127">
        <v>0</v>
      </c>
      <c r="EM127">
        <v>0</v>
      </c>
      <c r="EN127">
        <v>1.093</v>
      </c>
      <c r="EO127">
        <v>0</v>
      </c>
      <c r="EP127">
        <v>0</v>
      </c>
      <c r="EQ127">
        <v>98.611000000000004</v>
      </c>
      <c r="ER127">
        <v>0</v>
      </c>
      <c r="ES127">
        <v>8.42</v>
      </c>
      <c r="EV127">
        <v>0</v>
      </c>
      <c r="EW127">
        <v>0</v>
      </c>
      <c r="EX127">
        <v>0</v>
      </c>
      <c r="EZ127">
        <v>3277604</v>
      </c>
      <c r="FA127">
        <v>0</v>
      </c>
      <c r="FB127">
        <v>3352142</v>
      </c>
      <c r="FD127">
        <v>0</v>
      </c>
      <c r="FE127">
        <v>302693</v>
      </c>
      <c r="FF127">
        <v>65346</v>
      </c>
      <c r="FG127">
        <v>5.7111999999999996E-2</v>
      </c>
      <c r="FH127">
        <v>2.4659E-2</v>
      </c>
      <c r="FI127">
        <v>0</v>
      </c>
      <c r="FJ127">
        <v>0</v>
      </c>
      <c r="FK127">
        <v>537.74200000000008</v>
      </c>
      <c r="FL127">
        <v>3923574</v>
      </c>
      <c r="FM127">
        <v>0</v>
      </c>
      <c r="FN127">
        <v>0</v>
      </c>
      <c r="FO127">
        <v>0</v>
      </c>
      <c r="FP127">
        <v>0</v>
      </c>
      <c r="FQ127">
        <v>0</v>
      </c>
      <c r="FR127">
        <v>0</v>
      </c>
      <c r="FS127">
        <v>0</v>
      </c>
      <c r="FT127">
        <v>0</v>
      </c>
      <c r="FU127">
        <v>0</v>
      </c>
      <c r="FV127">
        <v>0</v>
      </c>
      <c r="FW127">
        <v>0</v>
      </c>
      <c r="FX127">
        <v>0</v>
      </c>
      <c r="FY127">
        <v>0</v>
      </c>
      <c r="FZ127">
        <v>0</v>
      </c>
      <c r="GA127">
        <v>0</v>
      </c>
      <c r="GB127">
        <v>53619</v>
      </c>
      <c r="GC127">
        <v>53619</v>
      </c>
      <c r="GD127">
        <v>6.4490000000000007</v>
      </c>
      <c r="GF127">
        <v>0</v>
      </c>
      <c r="GG127">
        <v>0</v>
      </c>
      <c r="GH127">
        <v>0</v>
      </c>
      <c r="GI127">
        <v>0</v>
      </c>
      <c r="GK127">
        <v>0</v>
      </c>
      <c r="GL127">
        <v>0</v>
      </c>
      <c r="GM127">
        <v>0</v>
      </c>
      <c r="GN127">
        <v>0</v>
      </c>
      <c r="GR127">
        <v>0</v>
      </c>
      <c r="HB127">
        <v>0</v>
      </c>
      <c r="HC127">
        <v>0</v>
      </c>
      <c r="HD127">
        <v>0</v>
      </c>
      <c r="HE127">
        <v>0</v>
      </c>
      <c r="HF127">
        <v>77686</v>
      </c>
      <c r="HG127">
        <v>5773</v>
      </c>
      <c r="HH127">
        <v>5543</v>
      </c>
      <c r="HI127">
        <v>0</v>
      </c>
      <c r="HJ127">
        <v>1735</v>
      </c>
      <c r="HK127">
        <v>1330</v>
      </c>
      <c r="HL127">
        <v>545</v>
      </c>
      <c r="HM127">
        <v>0</v>
      </c>
      <c r="HN127">
        <v>0</v>
      </c>
      <c r="HO127">
        <v>0</v>
      </c>
      <c r="HP127">
        <v>48978</v>
      </c>
      <c r="HQ127">
        <v>0</v>
      </c>
      <c r="HR127">
        <v>0</v>
      </c>
      <c r="HS127">
        <v>3267055</v>
      </c>
      <c r="HT127">
        <v>0</v>
      </c>
      <c r="HU127">
        <v>203393</v>
      </c>
      <c r="HV127">
        <v>0</v>
      </c>
      <c r="HW127">
        <v>0</v>
      </c>
      <c r="HX127">
        <v>37</v>
      </c>
      <c r="HY127">
        <v>24</v>
      </c>
      <c r="HZ127">
        <v>8</v>
      </c>
      <c r="IA127">
        <v>104</v>
      </c>
      <c r="IB127">
        <v>7</v>
      </c>
      <c r="IC127">
        <v>180</v>
      </c>
      <c r="ID127">
        <v>0</v>
      </c>
      <c r="IE127">
        <v>0</v>
      </c>
      <c r="IF127">
        <v>0</v>
      </c>
      <c r="IG127">
        <v>9.3740000000000006</v>
      </c>
      <c r="IH127">
        <v>9</v>
      </c>
      <c r="II127">
        <v>178.101</v>
      </c>
      <c r="IJ127">
        <v>3.3320000000000003</v>
      </c>
      <c r="IK127">
        <v>0</v>
      </c>
      <c r="IL127">
        <v>0</v>
      </c>
      <c r="IM127">
        <v>0</v>
      </c>
      <c r="IN127">
        <v>0</v>
      </c>
      <c r="IO127">
        <v>0</v>
      </c>
      <c r="IP127">
        <v>178.101</v>
      </c>
      <c r="IQ127">
        <v>3.3320000000000003</v>
      </c>
      <c r="IR127">
        <v>2052</v>
      </c>
      <c r="IS127">
        <v>0</v>
      </c>
      <c r="IT127">
        <v>0</v>
      </c>
      <c r="IU127">
        <v>0</v>
      </c>
      <c r="IV127">
        <v>0</v>
      </c>
      <c r="IW127">
        <v>6159</v>
      </c>
      <c r="IX127">
        <v>0</v>
      </c>
      <c r="IY127">
        <v>0</v>
      </c>
      <c r="IZ127">
        <v>48978</v>
      </c>
      <c r="JA127">
        <v>0</v>
      </c>
    </row>
    <row r="128" spans="1:261" x14ac:dyDescent="0.2">
      <c r="A128">
        <v>28349</v>
      </c>
      <c r="B128">
        <v>108802</v>
      </c>
      <c r="C128">
        <v>9</v>
      </c>
      <c r="D128">
        <v>2021</v>
      </c>
      <c r="E128">
        <v>6159</v>
      </c>
      <c r="F128">
        <v>0</v>
      </c>
      <c r="G128">
        <v>953.20800000000008</v>
      </c>
      <c r="H128">
        <v>942.12300000000005</v>
      </c>
      <c r="I128">
        <v>942.12300000000005</v>
      </c>
      <c r="J128">
        <v>953.20800000000008</v>
      </c>
      <c r="K128">
        <v>0</v>
      </c>
      <c r="L128">
        <v>6159</v>
      </c>
      <c r="M128">
        <v>0</v>
      </c>
      <c r="N128">
        <v>0</v>
      </c>
      <c r="P128">
        <v>953.20800000000008</v>
      </c>
      <c r="Q128">
        <v>0</v>
      </c>
      <c r="R128">
        <v>454404</v>
      </c>
      <c r="S128">
        <v>476.71000000000004</v>
      </c>
      <c r="U128">
        <v>0</v>
      </c>
      <c r="V128">
        <v>174.27700000000002</v>
      </c>
      <c r="W128">
        <v>107334</v>
      </c>
      <c r="X128">
        <v>107334</v>
      </c>
      <c r="Z128">
        <v>0</v>
      </c>
      <c r="AC128">
        <v>0</v>
      </c>
      <c r="AD128" t="s">
        <v>318</v>
      </c>
      <c r="AE128">
        <v>0</v>
      </c>
      <c r="AH128">
        <v>0</v>
      </c>
      <c r="AI128">
        <v>0</v>
      </c>
      <c r="AJ128">
        <v>6159</v>
      </c>
      <c r="AK128" t="s">
        <v>787</v>
      </c>
      <c r="AL128" t="s">
        <v>356</v>
      </c>
      <c r="AM128">
        <v>0</v>
      </c>
      <c r="AN128">
        <v>0</v>
      </c>
      <c r="AO128">
        <v>0</v>
      </c>
      <c r="AP128">
        <v>0</v>
      </c>
      <c r="AQ128">
        <v>0</v>
      </c>
      <c r="AT128">
        <v>0</v>
      </c>
      <c r="AU128">
        <v>0</v>
      </c>
      <c r="AV128">
        <v>0</v>
      </c>
      <c r="AW128">
        <v>9863809</v>
      </c>
      <c r="AX128">
        <v>9454866</v>
      </c>
      <c r="AY128">
        <v>0</v>
      </c>
      <c r="AZ128">
        <v>454404</v>
      </c>
      <c r="BA128">
        <v>96.417000000000002</v>
      </c>
      <c r="BE128">
        <v>129</v>
      </c>
      <c r="BF128">
        <v>8918205</v>
      </c>
      <c r="BG128">
        <v>0</v>
      </c>
      <c r="BJ128">
        <v>12</v>
      </c>
      <c r="BK128">
        <v>0</v>
      </c>
      <c r="BL128">
        <v>0</v>
      </c>
      <c r="BM128">
        <v>0</v>
      </c>
      <c r="BN128">
        <v>0</v>
      </c>
      <c r="BO128">
        <v>0</v>
      </c>
      <c r="BP128">
        <v>0</v>
      </c>
      <c r="BQ128">
        <v>625</v>
      </c>
      <c r="BS128">
        <v>0</v>
      </c>
      <c r="BT128">
        <v>0</v>
      </c>
      <c r="BU128">
        <v>0</v>
      </c>
      <c r="BV128">
        <v>0</v>
      </c>
      <c r="BW128">
        <v>0</v>
      </c>
      <c r="BY128">
        <v>0</v>
      </c>
      <c r="CA128">
        <v>0</v>
      </c>
      <c r="CB128">
        <v>0</v>
      </c>
      <c r="CC128">
        <v>0</v>
      </c>
      <c r="CD128">
        <v>0</v>
      </c>
      <c r="CE128">
        <v>0</v>
      </c>
      <c r="CF128">
        <v>0</v>
      </c>
      <c r="CG128">
        <v>0</v>
      </c>
      <c r="CH128">
        <v>410385</v>
      </c>
      <c r="CI128">
        <v>0</v>
      </c>
      <c r="CJ128">
        <v>4</v>
      </c>
      <c r="CK128">
        <v>0</v>
      </c>
      <c r="CL128">
        <v>0</v>
      </c>
      <c r="CN128">
        <v>0</v>
      </c>
      <c r="CO128">
        <v>1</v>
      </c>
      <c r="CP128">
        <v>0</v>
      </c>
      <c r="CQ128">
        <v>3.6670000000000003</v>
      </c>
      <c r="CR128">
        <v>953.20800000000008</v>
      </c>
      <c r="CS128">
        <v>0</v>
      </c>
      <c r="CT128">
        <v>0</v>
      </c>
      <c r="CU128">
        <v>0</v>
      </c>
      <c r="CV128">
        <v>0</v>
      </c>
      <c r="CW128">
        <v>0</v>
      </c>
      <c r="CX128">
        <v>0</v>
      </c>
      <c r="CY128">
        <v>0</v>
      </c>
      <c r="CZ128">
        <v>0</v>
      </c>
      <c r="DB128">
        <v>5787610</v>
      </c>
      <c r="DC128">
        <v>0</v>
      </c>
      <c r="DD128">
        <v>0</v>
      </c>
      <c r="DE128">
        <v>1274946</v>
      </c>
      <c r="DF128">
        <v>1274946</v>
      </c>
      <c r="DG128">
        <v>207.01300000000001</v>
      </c>
      <c r="DH128">
        <v>0</v>
      </c>
      <c r="DI128">
        <v>0</v>
      </c>
      <c r="DK128">
        <v>1621</v>
      </c>
      <c r="DL128">
        <v>0</v>
      </c>
      <c r="DM128">
        <v>317658</v>
      </c>
      <c r="DN128">
        <v>1312</v>
      </c>
      <c r="DO128">
        <v>0</v>
      </c>
      <c r="DP128">
        <v>0</v>
      </c>
      <c r="DQ128">
        <v>0</v>
      </c>
      <c r="DR128">
        <v>0</v>
      </c>
      <c r="DS128">
        <v>0</v>
      </c>
      <c r="DT128">
        <v>0</v>
      </c>
      <c r="DU128">
        <v>0</v>
      </c>
      <c r="DV128">
        <v>0</v>
      </c>
      <c r="DW128">
        <v>0</v>
      </c>
      <c r="DX128">
        <v>0</v>
      </c>
      <c r="DY128">
        <v>0</v>
      </c>
      <c r="DZ128">
        <v>0</v>
      </c>
      <c r="EA128">
        <v>0</v>
      </c>
      <c r="EB128">
        <v>0</v>
      </c>
      <c r="EC128">
        <v>12.552000000000001</v>
      </c>
      <c r="ED128">
        <v>88901</v>
      </c>
      <c r="EE128">
        <v>0</v>
      </c>
      <c r="EF128">
        <v>0</v>
      </c>
      <c r="EG128">
        <v>0</v>
      </c>
      <c r="EH128">
        <v>215342</v>
      </c>
      <c r="EI128">
        <v>0</v>
      </c>
      <c r="EJ128">
        <v>0</v>
      </c>
      <c r="EK128">
        <v>9.5970000000000013</v>
      </c>
      <c r="EL128">
        <v>0</v>
      </c>
      <c r="EM128">
        <v>0.63300000000000001</v>
      </c>
      <c r="EN128">
        <v>0.85500000000000009</v>
      </c>
      <c r="EO128">
        <v>0</v>
      </c>
      <c r="EP128">
        <v>0</v>
      </c>
      <c r="EQ128">
        <v>11.085000000000001</v>
      </c>
      <c r="ER128">
        <v>0</v>
      </c>
      <c r="ES128">
        <v>34.965000000000003</v>
      </c>
      <c r="EV128">
        <v>0</v>
      </c>
      <c r="EW128">
        <v>0</v>
      </c>
      <c r="EX128">
        <v>0</v>
      </c>
      <c r="EZ128">
        <v>8463801</v>
      </c>
      <c r="FA128">
        <v>0</v>
      </c>
      <c r="FB128">
        <v>8916764</v>
      </c>
      <c r="FD128">
        <v>0</v>
      </c>
      <c r="FE128">
        <v>815099</v>
      </c>
      <c r="FF128">
        <v>175966</v>
      </c>
      <c r="FG128">
        <v>5.7111999999999996E-2</v>
      </c>
      <c r="FH128">
        <v>2.4659E-2</v>
      </c>
      <c r="FI128">
        <v>0</v>
      </c>
      <c r="FJ128">
        <v>0</v>
      </c>
      <c r="FK128">
        <v>1448.0450000000001</v>
      </c>
      <c r="FL128">
        <v>10318213</v>
      </c>
      <c r="FM128">
        <v>0</v>
      </c>
      <c r="FN128">
        <v>0</v>
      </c>
      <c r="FO128">
        <v>0</v>
      </c>
      <c r="FP128">
        <v>0</v>
      </c>
      <c r="FQ128">
        <v>0</v>
      </c>
      <c r="FR128">
        <v>0</v>
      </c>
      <c r="FS128">
        <v>0</v>
      </c>
      <c r="FT128">
        <v>0</v>
      </c>
      <c r="FU128">
        <v>0</v>
      </c>
      <c r="FV128">
        <v>0</v>
      </c>
      <c r="FW128">
        <v>0</v>
      </c>
      <c r="FX128">
        <v>0</v>
      </c>
      <c r="FY128">
        <v>0</v>
      </c>
      <c r="FZ128">
        <v>0</v>
      </c>
      <c r="GA128">
        <v>0</v>
      </c>
      <c r="GB128">
        <v>0</v>
      </c>
      <c r="GC128">
        <v>0</v>
      </c>
      <c r="GD128">
        <v>0</v>
      </c>
      <c r="GF128">
        <v>0</v>
      </c>
      <c r="GG128">
        <v>0</v>
      </c>
      <c r="GH128">
        <v>0</v>
      </c>
      <c r="GI128">
        <v>0</v>
      </c>
      <c r="GK128">
        <v>4978</v>
      </c>
      <c r="GL128">
        <v>16256</v>
      </c>
      <c r="GM128">
        <v>0</v>
      </c>
      <c r="GN128">
        <v>0</v>
      </c>
      <c r="GR128">
        <v>0</v>
      </c>
      <c r="HB128">
        <v>0</v>
      </c>
      <c r="HC128">
        <v>0</v>
      </c>
      <c r="HD128">
        <v>0</v>
      </c>
      <c r="HE128">
        <v>0</v>
      </c>
      <c r="HF128">
        <v>996766</v>
      </c>
      <c r="HG128">
        <v>5132</v>
      </c>
      <c r="HH128">
        <v>418182</v>
      </c>
      <c r="HI128">
        <v>0</v>
      </c>
      <c r="HJ128">
        <v>9265</v>
      </c>
      <c r="HK128">
        <v>0</v>
      </c>
      <c r="HL128">
        <v>0</v>
      </c>
      <c r="HM128">
        <v>0</v>
      </c>
      <c r="HN128">
        <v>0</v>
      </c>
      <c r="HO128">
        <v>0</v>
      </c>
      <c r="HP128">
        <v>0</v>
      </c>
      <c r="HQ128">
        <v>0</v>
      </c>
      <c r="HR128">
        <v>0</v>
      </c>
      <c r="HS128">
        <v>8462360</v>
      </c>
      <c r="HT128">
        <v>0</v>
      </c>
      <c r="HU128">
        <v>410385</v>
      </c>
      <c r="HV128">
        <v>0</v>
      </c>
      <c r="HW128">
        <v>0</v>
      </c>
      <c r="HX128">
        <v>91</v>
      </c>
      <c r="HY128">
        <v>123</v>
      </c>
      <c r="HZ128">
        <v>204</v>
      </c>
      <c r="IA128">
        <v>184</v>
      </c>
      <c r="IB128">
        <v>211</v>
      </c>
      <c r="IC128">
        <v>813</v>
      </c>
      <c r="ID128">
        <v>0</v>
      </c>
      <c r="IE128">
        <v>0</v>
      </c>
      <c r="IF128">
        <v>0</v>
      </c>
      <c r="IG128">
        <v>8.3330000000000002</v>
      </c>
      <c r="IH128">
        <v>679</v>
      </c>
      <c r="II128">
        <v>0</v>
      </c>
      <c r="IJ128">
        <v>174.27700000000002</v>
      </c>
      <c r="IK128">
        <v>0</v>
      </c>
      <c r="IL128">
        <v>0</v>
      </c>
      <c r="IM128">
        <v>0</v>
      </c>
      <c r="IN128">
        <v>0</v>
      </c>
      <c r="IO128">
        <v>0</v>
      </c>
      <c r="IP128">
        <v>0</v>
      </c>
      <c r="IQ128">
        <v>174.27700000000002</v>
      </c>
      <c r="IR128">
        <v>107334</v>
      </c>
      <c r="IS128">
        <v>0</v>
      </c>
      <c r="IT128">
        <v>0</v>
      </c>
      <c r="IU128">
        <v>0</v>
      </c>
      <c r="IV128">
        <v>0</v>
      </c>
      <c r="IW128">
        <v>6159</v>
      </c>
      <c r="IX128">
        <v>0</v>
      </c>
      <c r="IY128">
        <v>0</v>
      </c>
      <c r="IZ128">
        <v>0</v>
      </c>
      <c r="JA128">
        <v>0</v>
      </c>
    </row>
    <row r="129" spans="1:261" x14ac:dyDescent="0.2">
      <c r="A129">
        <v>28349</v>
      </c>
      <c r="B129">
        <v>108804</v>
      </c>
      <c r="C129">
        <v>9</v>
      </c>
      <c r="D129">
        <v>2021</v>
      </c>
      <c r="E129">
        <v>6159</v>
      </c>
      <c r="F129">
        <v>0</v>
      </c>
      <c r="G129">
        <v>408.04500000000002</v>
      </c>
      <c r="H129">
        <v>378.04500000000002</v>
      </c>
      <c r="I129">
        <v>378.04500000000002</v>
      </c>
      <c r="J129">
        <v>408.04500000000002</v>
      </c>
      <c r="K129">
        <v>0</v>
      </c>
      <c r="L129">
        <v>6159</v>
      </c>
      <c r="M129">
        <v>0</v>
      </c>
      <c r="N129">
        <v>0</v>
      </c>
      <c r="P129">
        <v>408.04500000000002</v>
      </c>
      <c r="Q129">
        <v>0</v>
      </c>
      <c r="R129">
        <v>194519</v>
      </c>
      <c r="S129">
        <v>476.71000000000004</v>
      </c>
      <c r="U129">
        <v>0</v>
      </c>
      <c r="V129">
        <v>79.245000000000005</v>
      </c>
      <c r="W129">
        <v>48805</v>
      </c>
      <c r="X129">
        <v>48805</v>
      </c>
      <c r="Z129">
        <v>0</v>
      </c>
      <c r="AC129">
        <v>0</v>
      </c>
      <c r="AD129" t="s">
        <v>318</v>
      </c>
      <c r="AE129">
        <v>0</v>
      </c>
      <c r="AH129">
        <v>0</v>
      </c>
      <c r="AI129">
        <v>0</v>
      </c>
      <c r="AJ129">
        <v>6159</v>
      </c>
      <c r="AK129" t="s">
        <v>787</v>
      </c>
      <c r="AL129" t="s">
        <v>506</v>
      </c>
      <c r="AM129">
        <v>0</v>
      </c>
      <c r="AN129">
        <v>0</v>
      </c>
      <c r="AO129">
        <v>0</v>
      </c>
      <c r="AP129">
        <v>0</v>
      </c>
      <c r="AQ129">
        <v>0</v>
      </c>
      <c r="AT129">
        <v>0</v>
      </c>
      <c r="AU129">
        <v>0</v>
      </c>
      <c r="AV129">
        <v>0</v>
      </c>
      <c r="AW129">
        <v>4461153</v>
      </c>
      <c r="AX129">
        <v>4462668</v>
      </c>
      <c r="AY129">
        <v>0</v>
      </c>
      <c r="AZ129">
        <v>194519</v>
      </c>
      <c r="BA129">
        <v>14.667</v>
      </c>
      <c r="BE129">
        <v>61</v>
      </c>
      <c r="BF129">
        <v>4101155</v>
      </c>
      <c r="BG129">
        <v>0</v>
      </c>
      <c r="BJ129">
        <v>12</v>
      </c>
      <c r="BK129">
        <v>0</v>
      </c>
      <c r="BL129">
        <v>0</v>
      </c>
      <c r="BM129">
        <v>0</v>
      </c>
      <c r="BN129">
        <v>0</v>
      </c>
      <c r="BO129">
        <v>0</v>
      </c>
      <c r="BP129">
        <v>0</v>
      </c>
      <c r="BQ129">
        <v>712</v>
      </c>
      <c r="BS129">
        <v>0</v>
      </c>
      <c r="BT129">
        <v>0</v>
      </c>
      <c r="BU129">
        <v>0</v>
      </c>
      <c r="BV129">
        <v>0</v>
      </c>
      <c r="BW129">
        <v>0</v>
      </c>
      <c r="BY129">
        <v>0</v>
      </c>
      <c r="CA129">
        <v>0</v>
      </c>
      <c r="CB129">
        <v>0</v>
      </c>
      <c r="CC129">
        <v>0</v>
      </c>
      <c r="CD129">
        <v>0</v>
      </c>
      <c r="CE129">
        <v>0</v>
      </c>
      <c r="CF129">
        <v>0</v>
      </c>
      <c r="CG129">
        <v>0</v>
      </c>
      <c r="CH129">
        <v>0</v>
      </c>
      <c r="CI129">
        <v>0</v>
      </c>
      <c r="CJ129">
        <v>4</v>
      </c>
      <c r="CK129">
        <v>0</v>
      </c>
      <c r="CL129">
        <v>0</v>
      </c>
      <c r="CN129">
        <v>0</v>
      </c>
      <c r="CO129">
        <v>1</v>
      </c>
      <c r="CP129">
        <v>2.762</v>
      </c>
      <c r="CQ129">
        <v>11.75</v>
      </c>
      <c r="CR129">
        <v>408.04500000000002</v>
      </c>
      <c r="CS129">
        <v>0</v>
      </c>
      <c r="CT129">
        <v>0</v>
      </c>
      <c r="CU129">
        <v>0</v>
      </c>
      <c r="CV129">
        <v>0</v>
      </c>
      <c r="CW129">
        <v>0</v>
      </c>
      <c r="CX129">
        <v>0</v>
      </c>
      <c r="CY129">
        <v>0</v>
      </c>
      <c r="CZ129">
        <v>0</v>
      </c>
      <c r="DB129">
        <v>2322759</v>
      </c>
      <c r="DC129">
        <v>0</v>
      </c>
      <c r="DD129">
        <v>0</v>
      </c>
      <c r="DE129">
        <v>693480</v>
      </c>
      <c r="DF129">
        <v>734475</v>
      </c>
      <c r="DG129">
        <v>112.60000000000001</v>
      </c>
      <c r="DH129">
        <v>0</v>
      </c>
      <c r="DI129">
        <v>40995</v>
      </c>
      <c r="DK129">
        <v>3010</v>
      </c>
      <c r="DL129">
        <v>0</v>
      </c>
      <c r="DM129">
        <v>341306</v>
      </c>
      <c r="DN129">
        <v>1454</v>
      </c>
      <c r="DO129">
        <v>0</v>
      </c>
      <c r="DP129">
        <v>0</v>
      </c>
      <c r="DQ129">
        <v>0</v>
      </c>
      <c r="DR129">
        <v>0</v>
      </c>
      <c r="DS129">
        <v>0</v>
      </c>
      <c r="DT129">
        <v>0</v>
      </c>
      <c r="DU129">
        <v>0</v>
      </c>
      <c r="DV129">
        <v>0</v>
      </c>
      <c r="DW129">
        <v>0</v>
      </c>
      <c r="DX129">
        <v>0</v>
      </c>
      <c r="DY129">
        <v>0</v>
      </c>
      <c r="DZ129">
        <v>0</v>
      </c>
      <c r="EA129">
        <v>0</v>
      </c>
      <c r="EB129">
        <v>0</v>
      </c>
      <c r="EC129">
        <v>46.888000000000005</v>
      </c>
      <c r="ED129">
        <v>332089</v>
      </c>
      <c r="EE129">
        <v>0</v>
      </c>
      <c r="EF129">
        <v>0</v>
      </c>
      <c r="EG129">
        <v>0</v>
      </c>
      <c r="EH129">
        <v>5130</v>
      </c>
      <c r="EI129">
        <v>0</v>
      </c>
      <c r="EJ129">
        <v>0</v>
      </c>
      <c r="EK129">
        <v>8.1000000000000003E-2</v>
      </c>
      <c r="EL129">
        <v>0</v>
      </c>
      <c r="EM129">
        <v>0</v>
      </c>
      <c r="EN129">
        <v>0.11800000000000001</v>
      </c>
      <c r="EO129">
        <v>0</v>
      </c>
      <c r="EP129">
        <v>0</v>
      </c>
      <c r="EQ129">
        <v>0.19900000000000001</v>
      </c>
      <c r="ER129">
        <v>0</v>
      </c>
      <c r="ES129">
        <v>0.83300000000000007</v>
      </c>
      <c r="EV129">
        <v>0</v>
      </c>
      <c r="EW129">
        <v>0</v>
      </c>
      <c r="EX129">
        <v>0</v>
      </c>
      <c r="EZ129">
        <v>4006914</v>
      </c>
      <c r="FA129">
        <v>0</v>
      </c>
      <c r="FB129">
        <v>4199918</v>
      </c>
      <c r="FD129">
        <v>0</v>
      </c>
      <c r="FE129">
        <v>374834</v>
      </c>
      <c r="FF129">
        <v>80920</v>
      </c>
      <c r="FG129">
        <v>5.7111999999999996E-2</v>
      </c>
      <c r="FH129">
        <v>2.4659E-2</v>
      </c>
      <c r="FI129">
        <v>0</v>
      </c>
      <c r="FJ129">
        <v>0</v>
      </c>
      <c r="FK129">
        <v>665.90300000000002</v>
      </c>
      <c r="FL129">
        <v>4655672</v>
      </c>
      <c r="FM129">
        <v>0</v>
      </c>
      <c r="FN129">
        <v>0</v>
      </c>
      <c r="FO129">
        <v>0</v>
      </c>
      <c r="FP129">
        <v>0</v>
      </c>
      <c r="FQ129">
        <v>0</v>
      </c>
      <c r="FR129">
        <v>0</v>
      </c>
      <c r="FS129">
        <v>0</v>
      </c>
      <c r="FT129">
        <v>0</v>
      </c>
      <c r="FU129">
        <v>0</v>
      </c>
      <c r="FV129">
        <v>0</v>
      </c>
      <c r="FW129">
        <v>0</v>
      </c>
      <c r="FX129">
        <v>0</v>
      </c>
      <c r="FY129">
        <v>0</v>
      </c>
      <c r="FZ129">
        <v>0</v>
      </c>
      <c r="GA129">
        <v>0</v>
      </c>
      <c r="GB129">
        <v>247776</v>
      </c>
      <c r="GC129">
        <v>247776</v>
      </c>
      <c r="GD129">
        <v>29.801000000000002</v>
      </c>
      <c r="GF129">
        <v>0</v>
      </c>
      <c r="GG129">
        <v>0</v>
      </c>
      <c r="GH129">
        <v>0</v>
      </c>
      <c r="GI129">
        <v>0</v>
      </c>
      <c r="GK129">
        <v>5153</v>
      </c>
      <c r="GL129">
        <v>9199</v>
      </c>
      <c r="GM129">
        <v>0</v>
      </c>
      <c r="GN129">
        <v>0</v>
      </c>
      <c r="GR129">
        <v>0</v>
      </c>
      <c r="HB129">
        <v>0</v>
      </c>
      <c r="HC129">
        <v>0</v>
      </c>
      <c r="HD129">
        <v>0</v>
      </c>
      <c r="HE129">
        <v>0</v>
      </c>
      <c r="HF129">
        <v>399972</v>
      </c>
      <c r="HG129">
        <v>642</v>
      </c>
      <c r="HH129">
        <v>0</v>
      </c>
      <c r="HI129">
        <v>0</v>
      </c>
      <c r="HJ129">
        <v>3966</v>
      </c>
      <c r="HK129">
        <v>4690</v>
      </c>
      <c r="HL129">
        <v>1421</v>
      </c>
      <c r="HM129">
        <v>0</v>
      </c>
      <c r="HN129">
        <v>0</v>
      </c>
      <c r="HO129">
        <v>0</v>
      </c>
      <c r="HP129">
        <v>94167</v>
      </c>
      <c r="HQ129">
        <v>0</v>
      </c>
      <c r="HR129">
        <v>0</v>
      </c>
      <c r="HS129">
        <v>4005399</v>
      </c>
      <c r="HT129">
        <v>0</v>
      </c>
      <c r="HU129">
        <v>0</v>
      </c>
      <c r="HV129">
        <v>0</v>
      </c>
      <c r="HW129">
        <v>0</v>
      </c>
      <c r="HX129">
        <v>93</v>
      </c>
      <c r="HY129">
        <v>59</v>
      </c>
      <c r="HZ129">
        <v>3</v>
      </c>
      <c r="IA129">
        <v>7</v>
      </c>
      <c r="IB129">
        <v>273</v>
      </c>
      <c r="IC129">
        <v>435</v>
      </c>
      <c r="ID129">
        <v>0</v>
      </c>
      <c r="IE129">
        <v>0</v>
      </c>
      <c r="IF129">
        <v>0</v>
      </c>
      <c r="IG129">
        <v>1.042</v>
      </c>
      <c r="IH129">
        <v>0</v>
      </c>
      <c r="II129">
        <v>342.42500000000001</v>
      </c>
      <c r="IJ129">
        <v>79.245000000000005</v>
      </c>
      <c r="IK129">
        <v>0</v>
      </c>
      <c r="IL129">
        <v>0</v>
      </c>
      <c r="IM129">
        <v>0</v>
      </c>
      <c r="IN129">
        <v>0</v>
      </c>
      <c r="IO129">
        <v>0</v>
      </c>
      <c r="IP129">
        <v>342.42500000000001</v>
      </c>
      <c r="IQ129">
        <v>79.245000000000005</v>
      </c>
      <c r="IR129">
        <v>48805</v>
      </c>
      <c r="IS129">
        <v>0</v>
      </c>
      <c r="IT129">
        <v>0</v>
      </c>
      <c r="IU129">
        <v>0</v>
      </c>
      <c r="IV129">
        <v>0</v>
      </c>
      <c r="IW129">
        <v>6159</v>
      </c>
      <c r="IX129">
        <v>0</v>
      </c>
      <c r="IY129">
        <v>0</v>
      </c>
      <c r="IZ129">
        <v>94167</v>
      </c>
      <c r="JA129">
        <v>0</v>
      </c>
    </row>
    <row r="130" spans="1:261" x14ac:dyDescent="0.2">
      <c r="A130">
        <v>28349</v>
      </c>
      <c r="B130">
        <v>108807</v>
      </c>
      <c r="C130">
        <v>9</v>
      </c>
      <c r="D130">
        <v>2021</v>
      </c>
      <c r="E130">
        <v>6159</v>
      </c>
      <c r="F130">
        <v>0</v>
      </c>
      <c r="G130">
        <v>45945.432999999997</v>
      </c>
      <c r="H130">
        <v>45365.243000000002</v>
      </c>
      <c r="I130">
        <v>45365.243000000002</v>
      </c>
      <c r="J130">
        <v>45945.432999999997</v>
      </c>
      <c r="K130">
        <v>0</v>
      </c>
      <c r="L130">
        <v>6159</v>
      </c>
      <c r="M130">
        <v>0</v>
      </c>
      <c r="N130">
        <v>0</v>
      </c>
      <c r="P130">
        <v>45945.432999999997</v>
      </c>
      <c r="Q130">
        <v>0</v>
      </c>
      <c r="R130">
        <v>21902647</v>
      </c>
      <c r="S130">
        <v>476.71000000000004</v>
      </c>
      <c r="U130">
        <v>0</v>
      </c>
      <c r="V130">
        <v>16186.993</v>
      </c>
      <c r="W130">
        <v>9969228</v>
      </c>
      <c r="X130">
        <v>9969228</v>
      </c>
      <c r="Z130">
        <v>0</v>
      </c>
      <c r="AC130">
        <v>0</v>
      </c>
      <c r="AD130" t="s">
        <v>318</v>
      </c>
      <c r="AE130">
        <v>0</v>
      </c>
      <c r="AH130">
        <v>0</v>
      </c>
      <c r="AI130">
        <v>0</v>
      </c>
      <c r="AJ130">
        <v>6159</v>
      </c>
      <c r="AK130" t="s">
        <v>787</v>
      </c>
      <c r="AL130" t="s">
        <v>97</v>
      </c>
      <c r="AM130">
        <v>0</v>
      </c>
      <c r="AN130">
        <v>0</v>
      </c>
      <c r="AO130">
        <v>0</v>
      </c>
      <c r="AP130">
        <v>0</v>
      </c>
      <c r="AQ130">
        <v>0</v>
      </c>
      <c r="AT130">
        <v>0</v>
      </c>
      <c r="AU130">
        <v>0</v>
      </c>
      <c r="AV130">
        <v>0</v>
      </c>
      <c r="AW130">
        <v>464315762</v>
      </c>
      <c r="AX130">
        <v>464406448</v>
      </c>
      <c r="AY130">
        <v>0</v>
      </c>
      <c r="AZ130">
        <v>21902647</v>
      </c>
      <c r="BA130">
        <v>1512.3330000000001</v>
      </c>
      <c r="BE130">
        <v>6327</v>
      </c>
      <c r="BF130">
        <v>435590655</v>
      </c>
      <c r="BG130">
        <v>0</v>
      </c>
      <c r="BJ130">
        <v>12</v>
      </c>
      <c r="BK130">
        <v>0</v>
      </c>
      <c r="BL130">
        <v>0</v>
      </c>
      <c r="BM130">
        <v>0</v>
      </c>
      <c r="BN130">
        <v>0</v>
      </c>
      <c r="BO130">
        <v>0</v>
      </c>
      <c r="BP130">
        <v>0</v>
      </c>
      <c r="BQ130">
        <v>0</v>
      </c>
      <c r="BS130">
        <v>0</v>
      </c>
      <c r="BT130">
        <v>0</v>
      </c>
      <c r="BU130">
        <v>0</v>
      </c>
      <c r="BV130">
        <v>0</v>
      </c>
      <c r="BW130">
        <v>0</v>
      </c>
      <c r="BY130">
        <v>0</v>
      </c>
      <c r="CA130">
        <v>0</v>
      </c>
      <c r="CB130">
        <v>0</v>
      </c>
      <c r="CC130">
        <v>0</v>
      </c>
      <c r="CD130">
        <v>0</v>
      </c>
      <c r="CE130">
        <v>0</v>
      </c>
      <c r="CF130">
        <v>0</v>
      </c>
      <c r="CG130">
        <v>0</v>
      </c>
      <c r="CH130">
        <v>0</v>
      </c>
      <c r="CI130">
        <v>0</v>
      </c>
      <c r="CJ130">
        <v>5</v>
      </c>
      <c r="CK130">
        <v>0</v>
      </c>
      <c r="CL130">
        <v>0</v>
      </c>
      <c r="CN130">
        <v>0</v>
      </c>
      <c r="CO130">
        <v>1</v>
      </c>
      <c r="CP130">
        <v>0</v>
      </c>
      <c r="CQ130">
        <v>29.75</v>
      </c>
      <c r="CR130">
        <v>45945.432999999997</v>
      </c>
      <c r="CS130">
        <v>0</v>
      </c>
      <c r="CT130">
        <v>0</v>
      </c>
      <c r="CU130">
        <v>0</v>
      </c>
      <c r="CV130">
        <v>0</v>
      </c>
      <c r="CW130">
        <v>0</v>
      </c>
      <c r="CX130">
        <v>0</v>
      </c>
      <c r="CY130">
        <v>0</v>
      </c>
      <c r="CZ130">
        <v>0</v>
      </c>
      <c r="DB130">
        <v>278555069</v>
      </c>
      <c r="DC130">
        <v>0</v>
      </c>
      <c r="DD130">
        <v>0</v>
      </c>
      <c r="DE130">
        <v>67040963</v>
      </c>
      <c r="DF130">
        <v>67040963</v>
      </c>
      <c r="DG130">
        <v>10885.413</v>
      </c>
      <c r="DH130">
        <v>0</v>
      </c>
      <c r="DI130">
        <v>0</v>
      </c>
      <c r="DK130">
        <v>0</v>
      </c>
      <c r="DL130">
        <v>0</v>
      </c>
      <c r="DM130">
        <v>20314642</v>
      </c>
      <c r="DN130">
        <v>84359</v>
      </c>
      <c r="DO130">
        <v>0</v>
      </c>
      <c r="DP130">
        <v>0</v>
      </c>
      <c r="DQ130">
        <v>0</v>
      </c>
      <c r="DR130">
        <v>0</v>
      </c>
      <c r="DS130">
        <v>0</v>
      </c>
      <c r="DT130">
        <v>0</v>
      </c>
      <c r="DU130">
        <v>0</v>
      </c>
      <c r="DV130">
        <v>0</v>
      </c>
      <c r="DW130">
        <v>0</v>
      </c>
      <c r="DX130">
        <v>0</v>
      </c>
      <c r="DY130">
        <v>0</v>
      </c>
      <c r="DZ130">
        <v>0</v>
      </c>
      <c r="EA130">
        <v>0.49500000000000005</v>
      </c>
      <c r="EB130">
        <v>0</v>
      </c>
      <c r="EC130">
        <v>1133.7630000000001</v>
      </c>
      <c r="ED130">
        <v>8029999</v>
      </c>
      <c r="EE130">
        <v>0</v>
      </c>
      <c r="EF130">
        <v>0</v>
      </c>
      <c r="EG130">
        <v>0</v>
      </c>
      <c r="EH130">
        <v>11529094</v>
      </c>
      <c r="EI130">
        <v>0</v>
      </c>
      <c r="EJ130">
        <v>0</v>
      </c>
      <c r="EK130">
        <v>262.52800000000002</v>
      </c>
      <c r="EL130">
        <v>6.2970000000000006</v>
      </c>
      <c r="EM130">
        <v>251.96</v>
      </c>
      <c r="EN130">
        <v>65.207000000000008</v>
      </c>
      <c r="EO130">
        <v>0</v>
      </c>
      <c r="EP130">
        <v>0</v>
      </c>
      <c r="EQ130">
        <v>580.19000000000005</v>
      </c>
      <c r="ER130">
        <v>0</v>
      </c>
      <c r="ES130">
        <v>1871.9740000000002</v>
      </c>
      <c r="EV130">
        <v>0</v>
      </c>
      <c r="EW130">
        <v>0</v>
      </c>
      <c r="EX130">
        <v>0</v>
      </c>
      <c r="EZ130">
        <v>416000026</v>
      </c>
      <c r="FA130">
        <v>0</v>
      </c>
      <c r="FB130">
        <v>437811987</v>
      </c>
      <c r="FD130">
        <v>0</v>
      </c>
      <c r="FE130">
        <v>39811749</v>
      </c>
      <c r="FF130">
        <v>8594673</v>
      </c>
      <c r="FG130">
        <v>5.7111999999999996E-2</v>
      </c>
      <c r="FH130">
        <v>2.4659E-2</v>
      </c>
      <c r="FI130">
        <v>0</v>
      </c>
      <c r="FJ130">
        <v>0</v>
      </c>
      <c r="FK130">
        <v>70726.668000000005</v>
      </c>
      <c r="FL130">
        <v>486218409</v>
      </c>
      <c r="FM130">
        <v>0</v>
      </c>
      <c r="FN130">
        <v>0</v>
      </c>
      <c r="FO130">
        <v>1668960</v>
      </c>
      <c r="FP130">
        <v>544495</v>
      </c>
      <c r="FQ130">
        <v>2213455</v>
      </c>
      <c r="FR130">
        <v>1668960</v>
      </c>
      <c r="FS130">
        <v>0</v>
      </c>
      <c r="FT130">
        <v>0</v>
      </c>
      <c r="FU130">
        <v>0</v>
      </c>
      <c r="FV130">
        <v>0</v>
      </c>
      <c r="FW130">
        <v>0</v>
      </c>
      <c r="FX130">
        <v>0</v>
      </c>
      <c r="FY130">
        <v>0</v>
      </c>
      <c r="FZ130">
        <v>0</v>
      </c>
      <c r="GA130">
        <v>0</v>
      </c>
      <c r="GB130">
        <v>0</v>
      </c>
      <c r="GC130">
        <v>0</v>
      </c>
      <c r="GD130">
        <v>0</v>
      </c>
      <c r="GF130">
        <v>0</v>
      </c>
      <c r="GG130">
        <v>0</v>
      </c>
      <c r="GH130">
        <v>0</v>
      </c>
      <c r="GI130">
        <v>0</v>
      </c>
      <c r="GK130">
        <v>5071</v>
      </c>
      <c r="GL130">
        <v>120568</v>
      </c>
      <c r="GM130">
        <v>0</v>
      </c>
      <c r="GN130">
        <v>563496</v>
      </c>
      <c r="GR130">
        <v>0</v>
      </c>
      <c r="HB130">
        <v>0</v>
      </c>
      <c r="HC130">
        <v>0</v>
      </c>
      <c r="HD130">
        <v>0</v>
      </c>
      <c r="HE130">
        <v>0</v>
      </c>
      <c r="HF130">
        <v>47996427</v>
      </c>
      <c r="HG130">
        <v>298939</v>
      </c>
      <c r="HH130">
        <v>10225438</v>
      </c>
      <c r="HI130">
        <v>0</v>
      </c>
      <c r="HJ130">
        <v>446590</v>
      </c>
      <c r="HK130">
        <v>84683</v>
      </c>
      <c r="HL130">
        <v>13880</v>
      </c>
      <c r="HM130">
        <v>659000</v>
      </c>
      <c r="HN130">
        <v>0</v>
      </c>
      <c r="HO130">
        <v>0</v>
      </c>
      <c r="HP130">
        <v>0</v>
      </c>
      <c r="HQ130">
        <v>0</v>
      </c>
      <c r="HR130">
        <v>0</v>
      </c>
      <c r="HS130">
        <v>415909340</v>
      </c>
      <c r="HT130">
        <v>0</v>
      </c>
      <c r="HU130">
        <v>0</v>
      </c>
      <c r="HV130">
        <v>0</v>
      </c>
      <c r="HW130">
        <v>0</v>
      </c>
      <c r="HX130">
        <v>4013</v>
      </c>
      <c r="HY130">
        <v>6098</v>
      </c>
      <c r="HZ130">
        <v>10775</v>
      </c>
      <c r="IA130">
        <v>12033</v>
      </c>
      <c r="IB130">
        <v>9752</v>
      </c>
      <c r="IC130">
        <v>42671</v>
      </c>
      <c r="ID130">
        <v>0</v>
      </c>
      <c r="IE130">
        <v>0</v>
      </c>
      <c r="IF130">
        <v>0</v>
      </c>
      <c r="IG130">
        <v>485.38600000000002</v>
      </c>
      <c r="IH130">
        <v>16603</v>
      </c>
      <c r="II130">
        <v>0</v>
      </c>
      <c r="IJ130">
        <v>16186.993</v>
      </c>
      <c r="IK130">
        <v>0</v>
      </c>
      <c r="IL130">
        <v>0</v>
      </c>
      <c r="IM130">
        <v>0</v>
      </c>
      <c r="IN130">
        <v>0</v>
      </c>
      <c r="IO130">
        <v>0</v>
      </c>
      <c r="IP130">
        <v>0</v>
      </c>
      <c r="IQ130">
        <v>16186.993</v>
      </c>
      <c r="IR130">
        <v>9969228</v>
      </c>
      <c r="IS130">
        <v>0</v>
      </c>
      <c r="IT130">
        <v>0</v>
      </c>
      <c r="IU130">
        <v>0</v>
      </c>
      <c r="IV130">
        <v>0</v>
      </c>
      <c r="IW130">
        <v>6159</v>
      </c>
      <c r="IX130">
        <v>0</v>
      </c>
      <c r="IY130">
        <v>0</v>
      </c>
      <c r="IZ130">
        <v>0</v>
      </c>
      <c r="JA130">
        <v>0</v>
      </c>
    </row>
    <row r="131" spans="1:261" x14ac:dyDescent="0.2">
      <c r="A131">
        <v>28349</v>
      </c>
      <c r="B131">
        <v>108808</v>
      </c>
      <c r="C131">
        <v>9</v>
      </c>
      <c r="D131">
        <v>2021</v>
      </c>
      <c r="E131">
        <v>6159</v>
      </c>
      <c r="F131">
        <v>0</v>
      </c>
      <c r="G131">
        <v>4041.17</v>
      </c>
      <c r="H131">
        <v>3751.8180000000002</v>
      </c>
      <c r="I131">
        <v>3751.8180000000002</v>
      </c>
      <c r="J131">
        <v>4041.17</v>
      </c>
      <c r="K131">
        <v>0</v>
      </c>
      <c r="L131">
        <v>6159</v>
      </c>
      <c r="M131">
        <v>0</v>
      </c>
      <c r="N131">
        <v>0</v>
      </c>
      <c r="P131">
        <v>4041.17</v>
      </c>
      <c r="Q131">
        <v>0</v>
      </c>
      <c r="R131">
        <v>1926466</v>
      </c>
      <c r="S131">
        <v>476.71000000000004</v>
      </c>
      <c r="U131">
        <v>0</v>
      </c>
      <c r="V131">
        <v>1474.8480000000002</v>
      </c>
      <c r="W131">
        <v>908328</v>
      </c>
      <c r="X131">
        <v>908328</v>
      </c>
      <c r="Z131">
        <v>0</v>
      </c>
      <c r="AC131">
        <v>0</v>
      </c>
      <c r="AD131" t="s">
        <v>318</v>
      </c>
      <c r="AE131">
        <v>0</v>
      </c>
      <c r="AH131">
        <v>0</v>
      </c>
      <c r="AI131">
        <v>0</v>
      </c>
      <c r="AJ131">
        <v>6159</v>
      </c>
      <c r="AK131" t="s">
        <v>787</v>
      </c>
      <c r="AL131" t="s">
        <v>90</v>
      </c>
      <c r="AM131">
        <v>0</v>
      </c>
      <c r="AN131">
        <v>0</v>
      </c>
      <c r="AO131">
        <v>0</v>
      </c>
      <c r="AP131">
        <v>0</v>
      </c>
      <c r="AQ131">
        <v>0</v>
      </c>
      <c r="AT131">
        <v>0</v>
      </c>
      <c r="AU131">
        <v>0</v>
      </c>
      <c r="AV131">
        <v>0</v>
      </c>
      <c r="AW131">
        <v>40529853</v>
      </c>
      <c r="AX131">
        <v>40015691</v>
      </c>
      <c r="AY131">
        <v>0</v>
      </c>
      <c r="AZ131">
        <v>1926466</v>
      </c>
      <c r="BA131">
        <v>0</v>
      </c>
      <c r="BE131">
        <v>545</v>
      </c>
      <c r="BF131">
        <v>37734667</v>
      </c>
      <c r="BG131">
        <v>0</v>
      </c>
      <c r="BJ131">
        <v>12</v>
      </c>
      <c r="BK131">
        <v>0</v>
      </c>
      <c r="BL131">
        <v>0</v>
      </c>
      <c r="BM131">
        <v>0</v>
      </c>
      <c r="BN131">
        <v>0</v>
      </c>
      <c r="BO131">
        <v>0</v>
      </c>
      <c r="BP131">
        <v>0</v>
      </c>
      <c r="BQ131">
        <v>192</v>
      </c>
      <c r="BS131">
        <v>0</v>
      </c>
      <c r="BT131">
        <v>0</v>
      </c>
      <c r="BU131">
        <v>0</v>
      </c>
      <c r="BV131">
        <v>0</v>
      </c>
      <c r="BW131">
        <v>0</v>
      </c>
      <c r="BY131">
        <v>0</v>
      </c>
      <c r="CA131">
        <v>0</v>
      </c>
      <c r="CB131">
        <v>0</v>
      </c>
      <c r="CC131">
        <v>0</v>
      </c>
      <c r="CD131">
        <v>0</v>
      </c>
      <c r="CE131">
        <v>0</v>
      </c>
      <c r="CF131">
        <v>0</v>
      </c>
      <c r="CG131">
        <v>0</v>
      </c>
      <c r="CH131">
        <v>521810</v>
      </c>
      <c r="CI131">
        <v>0</v>
      </c>
      <c r="CJ131">
        <v>4</v>
      </c>
      <c r="CK131">
        <v>0</v>
      </c>
      <c r="CL131">
        <v>0</v>
      </c>
      <c r="CN131">
        <v>0</v>
      </c>
      <c r="CO131">
        <v>1</v>
      </c>
      <c r="CP131">
        <v>0</v>
      </c>
      <c r="CQ131">
        <v>0</v>
      </c>
      <c r="CR131">
        <v>4041.17</v>
      </c>
      <c r="CS131">
        <v>0</v>
      </c>
      <c r="CT131">
        <v>0</v>
      </c>
      <c r="CU131">
        <v>0</v>
      </c>
      <c r="CV131">
        <v>0</v>
      </c>
      <c r="CW131">
        <v>0</v>
      </c>
      <c r="CX131">
        <v>0</v>
      </c>
      <c r="CY131">
        <v>0</v>
      </c>
      <c r="CZ131">
        <v>0</v>
      </c>
      <c r="DB131">
        <v>23009457</v>
      </c>
      <c r="DC131">
        <v>0</v>
      </c>
      <c r="DD131">
        <v>0</v>
      </c>
      <c r="DE131">
        <v>5144591</v>
      </c>
      <c r="DF131">
        <v>5144591</v>
      </c>
      <c r="DG131">
        <v>835.32500000000005</v>
      </c>
      <c r="DH131">
        <v>0</v>
      </c>
      <c r="DI131">
        <v>0</v>
      </c>
      <c r="DK131">
        <v>0</v>
      </c>
      <c r="DL131">
        <v>0</v>
      </c>
      <c r="DM131">
        <v>1736808</v>
      </c>
      <c r="DN131">
        <v>7102</v>
      </c>
      <c r="DO131">
        <v>0</v>
      </c>
      <c r="DP131">
        <v>0</v>
      </c>
      <c r="DQ131">
        <v>0</v>
      </c>
      <c r="DR131">
        <v>0</v>
      </c>
      <c r="DS131">
        <v>0</v>
      </c>
      <c r="DT131">
        <v>0</v>
      </c>
      <c r="DU131">
        <v>0</v>
      </c>
      <c r="DV131">
        <v>0</v>
      </c>
      <c r="DW131">
        <v>0</v>
      </c>
      <c r="DX131">
        <v>0</v>
      </c>
      <c r="DY131">
        <v>0</v>
      </c>
      <c r="DZ131">
        <v>0</v>
      </c>
      <c r="EA131">
        <v>3.0000000000000001E-3</v>
      </c>
      <c r="EB131">
        <v>0</v>
      </c>
      <c r="EC131">
        <v>14.450000000000001</v>
      </c>
      <c r="ED131">
        <v>102344</v>
      </c>
      <c r="EE131">
        <v>0</v>
      </c>
      <c r="EF131">
        <v>0</v>
      </c>
      <c r="EG131">
        <v>0</v>
      </c>
      <c r="EH131">
        <v>1544366</v>
      </c>
      <c r="EI131">
        <v>0</v>
      </c>
      <c r="EJ131">
        <v>0</v>
      </c>
      <c r="EK131">
        <v>67.88</v>
      </c>
      <c r="EL131">
        <v>0</v>
      </c>
      <c r="EM131">
        <v>6.5960000000000001</v>
      </c>
      <c r="EN131">
        <v>5.4630000000000001</v>
      </c>
      <c r="EO131">
        <v>0</v>
      </c>
      <c r="EP131">
        <v>0</v>
      </c>
      <c r="EQ131">
        <v>79.942000000000007</v>
      </c>
      <c r="ER131">
        <v>0</v>
      </c>
      <c r="ES131">
        <v>250.75800000000001</v>
      </c>
      <c r="EV131">
        <v>0</v>
      </c>
      <c r="EW131">
        <v>0</v>
      </c>
      <c r="EX131">
        <v>0</v>
      </c>
      <c r="EZ131">
        <v>35822303</v>
      </c>
      <c r="FA131">
        <v>0</v>
      </c>
      <c r="FB131">
        <v>37741121</v>
      </c>
      <c r="FD131">
        <v>0</v>
      </c>
      <c r="FE131">
        <v>3448842</v>
      </c>
      <c r="FF131">
        <v>744546</v>
      </c>
      <c r="FG131">
        <v>5.7111999999999996E-2</v>
      </c>
      <c r="FH131">
        <v>2.4659E-2</v>
      </c>
      <c r="FI131">
        <v>0</v>
      </c>
      <c r="FJ131">
        <v>0</v>
      </c>
      <c r="FK131">
        <v>6126.9620000000004</v>
      </c>
      <c r="FL131">
        <v>42456319</v>
      </c>
      <c r="FM131">
        <v>0</v>
      </c>
      <c r="FN131">
        <v>0</v>
      </c>
      <c r="FO131">
        <v>0</v>
      </c>
      <c r="FP131">
        <v>0</v>
      </c>
      <c r="FQ131">
        <v>0</v>
      </c>
      <c r="FR131">
        <v>0</v>
      </c>
      <c r="FS131">
        <v>0</v>
      </c>
      <c r="FT131">
        <v>0</v>
      </c>
      <c r="FU131">
        <v>0</v>
      </c>
      <c r="FV131">
        <v>0</v>
      </c>
      <c r="FW131">
        <v>0</v>
      </c>
      <c r="FX131">
        <v>0</v>
      </c>
      <c r="FY131">
        <v>0</v>
      </c>
      <c r="FZ131">
        <v>0</v>
      </c>
      <c r="GA131">
        <v>0</v>
      </c>
      <c r="GB131">
        <v>1741111</v>
      </c>
      <c r="GC131">
        <v>1741111</v>
      </c>
      <c r="GD131">
        <v>209.41</v>
      </c>
      <c r="GF131">
        <v>0</v>
      </c>
      <c r="GG131">
        <v>0</v>
      </c>
      <c r="GH131">
        <v>0</v>
      </c>
      <c r="GI131">
        <v>0</v>
      </c>
      <c r="GK131">
        <v>4955</v>
      </c>
      <c r="GL131">
        <v>19656</v>
      </c>
      <c r="GM131">
        <v>0</v>
      </c>
      <c r="GN131">
        <v>0</v>
      </c>
      <c r="GR131">
        <v>0</v>
      </c>
      <c r="HB131">
        <v>0</v>
      </c>
      <c r="HC131">
        <v>0</v>
      </c>
      <c r="HD131">
        <v>0</v>
      </c>
      <c r="HE131">
        <v>0</v>
      </c>
      <c r="HF131">
        <v>3969423</v>
      </c>
      <c r="HG131">
        <v>21811</v>
      </c>
      <c r="HH131">
        <v>1037756</v>
      </c>
      <c r="HI131">
        <v>0</v>
      </c>
      <c r="HJ131">
        <v>39280</v>
      </c>
      <c r="HK131">
        <v>7175</v>
      </c>
      <c r="HL131">
        <v>6927</v>
      </c>
      <c r="HM131">
        <v>119000</v>
      </c>
      <c r="HN131">
        <v>0</v>
      </c>
      <c r="HO131">
        <v>0</v>
      </c>
      <c r="HP131">
        <v>0</v>
      </c>
      <c r="HQ131">
        <v>0</v>
      </c>
      <c r="HR131">
        <v>0</v>
      </c>
      <c r="HS131">
        <v>35814655</v>
      </c>
      <c r="HT131">
        <v>0</v>
      </c>
      <c r="HU131">
        <v>521810</v>
      </c>
      <c r="HV131">
        <v>0</v>
      </c>
      <c r="HW131">
        <v>0</v>
      </c>
      <c r="HX131">
        <v>259</v>
      </c>
      <c r="HY131">
        <v>609</v>
      </c>
      <c r="HZ131">
        <v>1149</v>
      </c>
      <c r="IA131">
        <v>899</v>
      </c>
      <c r="IB131">
        <v>397</v>
      </c>
      <c r="IC131">
        <v>3313</v>
      </c>
      <c r="ID131">
        <v>0</v>
      </c>
      <c r="IE131">
        <v>0</v>
      </c>
      <c r="IF131">
        <v>0</v>
      </c>
      <c r="IG131">
        <v>35.414000000000001</v>
      </c>
      <c r="IH131">
        <v>1685</v>
      </c>
      <c r="II131">
        <v>0</v>
      </c>
      <c r="IJ131">
        <v>1474.8480000000002</v>
      </c>
      <c r="IK131">
        <v>0</v>
      </c>
      <c r="IL131">
        <v>0</v>
      </c>
      <c r="IM131">
        <v>0</v>
      </c>
      <c r="IN131">
        <v>0</v>
      </c>
      <c r="IO131">
        <v>0</v>
      </c>
      <c r="IP131">
        <v>0</v>
      </c>
      <c r="IQ131">
        <v>1474.8480000000002</v>
      </c>
      <c r="IR131">
        <v>908328</v>
      </c>
      <c r="IS131">
        <v>0</v>
      </c>
      <c r="IT131">
        <v>0</v>
      </c>
      <c r="IU131">
        <v>0</v>
      </c>
      <c r="IV131">
        <v>0</v>
      </c>
      <c r="IW131">
        <v>6159</v>
      </c>
      <c r="IX131">
        <v>0</v>
      </c>
      <c r="IY131">
        <v>0</v>
      </c>
      <c r="IZ131">
        <v>0</v>
      </c>
      <c r="JA131">
        <v>0</v>
      </c>
    </row>
    <row r="132" spans="1:261" x14ac:dyDescent="0.2">
      <c r="A132">
        <v>28349</v>
      </c>
      <c r="B132">
        <v>108809</v>
      </c>
      <c r="C132">
        <v>9</v>
      </c>
      <c r="D132">
        <v>2021</v>
      </c>
      <c r="E132">
        <v>6159</v>
      </c>
      <c r="F132">
        <v>0</v>
      </c>
      <c r="G132">
        <v>270.60599999999999</v>
      </c>
      <c r="H132">
        <v>259.93600000000004</v>
      </c>
      <c r="I132">
        <v>259.93600000000004</v>
      </c>
      <c r="J132">
        <v>270.60599999999999</v>
      </c>
      <c r="K132">
        <v>0</v>
      </c>
      <c r="L132">
        <v>6159</v>
      </c>
      <c r="M132">
        <v>0</v>
      </c>
      <c r="N132">
        <v>0</v>
      </c>
      <c r="P132">
        <v>270.60599999999999</v>
      </c>
      <c r="Q132">
        <v>0</v>
      </c>
      <c r="R132">
        <v>129001</v>
      </c>
      <c r="S132">
        <v>476.71000000000004</v>
      </c>
      <c r="U132">
        <v>0</v>
      </c>
      <c r="V132">
        <v>171.13300000000001</v>
      </c>
      <c r="W132">
        <v>105397</v>
      </c>
      <c r="X132">
        <v>105397</v>
      </c>
      <c r="Z132">
        <v>0</v>
      </c>
      <c r="AC132">
        <v>0</v>
      </c>
      <c r="AD132" t="s">
        <v>318</v>
      </c>
      <c r="AE132">
        <v>0</v>
      </c>
      <c r="AH132">
        <v>0</v>
      </c>
      <c r="AI132">
        <v>0</v>
      </c>
      <c r="AJ132">
        <v>6159</v>
      </c>
      <c r="AK132" t="s">
        <v>787</v>
      </c>
      <c r="AL132" t="s">
        <v>119</v>
      </c>
      <c r="AM132">
        <v>0</v>
      </c>
      <c r="AN132">
        <v>0</v>
      </c>
      <c r="AO132">
        <v>0</v>
      </c>
      <c r="AP132">
        <v>0</v>
      </c>
      <c r="AQ132">
        <v>0</v>
      </c>
      <c r="AT132">
        <v>0</v>
      </c>
      <c r="AU132">
        <v>0</v>
      </c>
      <c r="AV132">
        <v>0</v>
      </c>
      <c r="AW132">
        <v>2902224</v>
      </c>
      <c r="AX132">
        <v>2903205</v>
      </c>
      <c r="AY132">
        <v>0</v>
      </c>
      <c r="AZ132">
        <v>129001</v>
      </c>
      <c r="BA132">
        <v>0</v>
      </c>
      <c r="BE132">
        <v>39</v>
      </c>
      <c r="BF132">
        <v>2728944</v>
      </c>
      <c r="BG132">
        <v>0</v>
      </c>
      <c r="BJ132">
        <v>12</v>
      </c>
      <c r="BK132">
        <v>0</v>
      </c>
      <c r="BL132">
        <v>0</v>
      </c>
      <c r="BM132">
        <v>0</v>
      </c>
      <c r="BN132">
        <v>0</v>
      </c>
      <c r="BO132">
        <v>0</v>
      </c>
      <c r="BP132">
        <v>0</v>
      </c>
      <c r="BQ132">
        <v>730</v>
      </c>
      <c r="BS132">
        <v>0</v>
      </c>
      <c r="BT132">
        <v>0</v>
      </c>
      <c r="BU132">
        <v>0</v>
      </c>
      <c r="BV132">
        <v>0</v>
      </c>
      <c r="BW132">
        <v>0</v>
      </c>
      <c r="BY132">
        <v>0</v>
      </c>
      <c r="CA132">
        <v>0</v>
      </c>
      <c r="CB132">
        <v>0</v>
      </c>
      <c r="CC132">
        <v>0</v>
      </c>
      <c r="CD132">
        <v>0</v>
      </c>
      <c r="CE132">
        <v>0</v>
      </c>
      <c r="CF132">
        <v>0</v>
      </c>
      <c r="CG132">
        <v>0</v>
      </c>
      <c r="CH132">
        <v>0</v>
      </c>
      <c r="CI132">
        <v>0</v>
      </c>
      <c r="CJ132">
        <v>4</v>
      </c>
      <c r="CK132">
        <v>0</v>
      </c>
      <c r="CL132">
        <v>0</v>
      </c>
      <c r="CN132">
        <v>0</v>
      </c>
      <c r="CO132">
        <v>1</v>
      </c>
      <c r="CP132">
        <v>0</v>
      </c>
      <c r="CQ132">
        <v>0</v>
      </c>
      <c r="CR132">
        <v>270.60599999999999</v>
      </c>
      <c r="CS132">
        <v>0</v>
      </c>
      <c r="CT132">
        <v>0</v>
      </c>
      <c r="CU132">
        <v>0</v>
      </c>
      <c r="CV132">
        <v>0</v>
      </c>
      <c r="CW132">
        <v>0</v>
      </c>
      <c r="CX132">
        <v>0</v>
      </c>
      <c r="CY132">
        <v>0</v>
      </c>
      <c r="CZ132">
        <v>0</v>
      </c>
      <c r="DB132">
        <v>1587926</v>
      </c>
      <c r="DC132">
        <v>0</v>
      </c>
      <c r="DD132">
        <v>0</v>
      </c>
      <c r="DE132">
        <v>408405</v>
      </c>
      <c r="DF132">
        <v>408405</v>
      </c>
      <c r="DG132">
        <v>66.313000000000002</v>
      </c>
      <c r="DH132">
        <v>0</v>
      </c>
      <c r="DI132">
        <v>0</v>
      </c>
      <c r="DK132">
        <v>3301</v>
      </c>
      <c r="DL132">
        <v>0</v>
      </c>
      <c r="DM132">
        <v>230307</v>
      </c>
      <c r="DN132">
        <v>941</v>
      </c>
      <c r="DO132">
        <v>0</v>
      </c>
      <c r="DP132">
        <v>0</v>
      </c>
      <c r="DQ132">
        <v>0</v>
      </c>
      <c r="DR132">
        <v>0</v>
      </c>
      <c r="DS132">
        <v>0</v>
      </c>
      <c r="DT132">
        <v>0</v>
      </c>
      <c r="DU132">
        <v>0</v>
      </c>
      <c r="DV132">
        <v>0</v>
      </c>
      <c r="DW132">
        <v>0</v>
      </c>
      <c r="DX132">
        <v>0</v>
      </c>
      <c r="DY132">
        <v>0</v>
      </c>
      <c r="DZ132">
        <v>0</v>
      </c>
      <c r="EA132">
        <v>0</v>
      </c>
      <c r="EB132">
        <v>0</v>
      </c>
      <c r="EC132">
        <v>1.67</v>
      </c>
      <c r="ED132">
        <v>11828</v>
      </c>
      <c r="EE132">
        <v>0</v>
      </c>
      <c r="EF132">
        <v>0</v>
      </c>
      <c r="EG132">
        <v>0</v>
      </c>
      <c r="EH132">
        <v>206455</v>
      </c>
      <c r="EI132">
        <v>0</v>
      </c>
      <c r="EJ132">
        <v>0</v>
      </c>
      <c r="EK132">
        <v>9.9139999999999997</v>
      </c>
      <c r="EL132">
        <v>0</v>
      </c>
      <c r="EM132">
        <v>0</v>
      </c>
      <c r="EN132">
        <v>0.75600000000000001</v>
      </c>
      <c r="EO132">
        <v>0</v>
      </c>
      <c r="EP132">
        <v>0</v>
      </c>
      <c r="EQ132">
        <v>10.67</v>
      </c>
      <c r="ER132">
        <v>0</v>
      </c>
      <c r="ES132">
        <v>33.521999999999998</v>
      </c>
      <c r="EV132">
        <v>0</v>
      </c>
      <c r="EW132">
        <v>0</v>
      </c>
      <c r="EX132">
        <v>0</v>
      </c>
      <c r="EZ132">
        <v>2599943</v>
      </c>
      <c r="FA132">
        <v>0</v>
      </c>
      <c r="FB132">
        <v>2727963</v>
      </c>
      <c r="FD132">
        <v>0</v>
      </c>
      <c r="FE132">
        <v>249417</v>
      </c>
      <c r="FF132">
        <v>53845</v>
      </c>
      <c r="FG132">
        <v>5.7111999999999996E-2</v>
      </c>
      <c r="FH132">
        <v>2.4659E-2</v>
      </c>
      <c r="FI132">
        <v>0</v>
      </c>
      <c r="FJ132">
        <v>0</v>
      </c>
      <c r="FK132">
        <v>443.09700000000004</v>
      </c>
      <c r="FL132">
        <v>3031225</v>
      </c>
      <c r="FM132">
        <v>0</v>
      </c>
      <c r="FN132">
        <v>0</v>
      </c>
      <c r="FO132">
        <v>0</v>
      </c>
      <c r="FP132">
        <v>0</v>
      </c>
      <c r="FQ132">
        <v>0</v>
      </c>
      <c r="FR132">
        <v>0</v>
      </c>
      <c r="FS132">
        <v>0</v>
      </c>
      <c r="FT132">
        <v>0</v>
      </c>
      <c r="FU132">
        <v>0</v>
      </c>
      <c r="FV132">
        <v>0</v>
      </c>
      <c r="FW132">
        <v>0</v>
      </c>
      <c r="FX132">
        <v>0</v>
      </c>
      <c r="FY132">
        <v>0</v>
      </c>
      <c r="FZ132">
        <v>0</v>
      </c>
      <c r="GA132">
        <v>0</v>
      </c>
      <c r="GB132">
        <v>0</v>
      </c>
      <c r="GC132">
        <v>0</v>
      </c>
      <c r="GD132">
        <v>0</v>
      </c>
      <c r="GF132">
        <v>0</v>
      </c>
      <c r="GG132">
        <v>0</v>
      </c>
      <c r="GH132">
        <v>0</v>
      </c>
      <c r="GI132">
        <v>0</v>
      </c>
      <c r="GK132">
        <v>4971</v>
      </c>
      <c r="GL132">
        <v>0</v>
      </c>
      <c r="GM132">
        <v>0</v>
      </c>
      <c r="GN132">
        <v>0</v>
      </c>
      <c r="GR132">
        <v>0</v>
      </c>
      <c r="HB132">
        <v>0</v>
      </c>
      <c r="HC132">
        <v>0</v>
      </c>
      <c r="HD132">
        <v>0</v>
      </c>
      <c r="HE132">
        <v>0</v>
      </c>
      <c r="HF132">
        <v>275012</v>
      </c>
      <c r="HG132">
        <v>1925</v>
      </c>
      <c r="HH132">
        <v>116401</v>
      </c>
      <c r="HI132">
        <v>0</v>
      </c>
      <c r="HJ132">
        <v>2630</v>
      </c>
      <c r="HK132">
        <v>0</v>
      </c>
      <c r="HL132">
        <v>0</v>
      </c>
      <c r="HM132">
        <v>0</v>
      </c>
      <c r="HN132">
        <v>0</v>
      </c>
      <c r="HO132">
        <v>0</v>
      </c>
      <c r="HP132">
        <v>0</v>
      </c>
      <c r="HQ132">
        <v>0</v>
      </c>
      <c r="HR132">
        <v>0</v>
      </c>
      <c r="HS132">
        <v>2598962</v>
      </c>
      <c r="HT132">
        <v>0</v>
      </c>
      <c r="HU132">
        <v>0</v>
      </c>
      <c r="HV132">
        <v>0</v>
      </c>
      <c r="HW132">
        <v>0</v>
      </c>
      <c r="HX132">
        <v>12</v>
      </c>
      <c r="HY132">
        <v>28</v>
      </c>
      <c r="HZ132">
        <v>87</v>
      </c>
      <c r="IA132">
        <v>65</v>
      </c>
      <c r="IB132">
        <v>66</v>
      </c>
      <c r="IC132">
        <v>258</v>
      </c>
      <c r="ID132">
        <v>0</v>
      </c>
      <c r="IE132">
        <v>0</v>
      </c>
      <c r="IF132">
        <v>0</v>
      </c>
      <c r="IG132">
        <v>3.125</v>
      </c>
      <c r="IH132">
        <v>189</v>
      </c>
      <c r="II132">
        <v>0</v>
      </c>
      <c r="IJ132">
        <v>171.13300000000001</v>
      </c>
      <c r="IK132">
        <v>0</v>
      </c>
      <c r="IL132">
        <v>0</v>
      </c>
      <c r="IM132">
        <v>0</v>
      </c>
      <c r="IN132">
        <v>0</v>
      </c>
      <c r="IO132">
        <v>0</v>
      </c>
      <c r="IP132">
        <v>0</v>
      </c>
      <c r="IQ132">
        <v>171.13300000000001</v>
      </c>
      <c r="IR132">
        <v>105397</v>
      </c>
      <c r="IS132">
        <v>0</v>
      </c>
      <c r="IT132">
        <v>0</v>
      </c>
      <c r="IU132">
        <v>0</v>
      </c>
      <c r="IV132">
        <v>0</v>
      </c>
      <c r="IW132">
        <v>6159</v>
      </c>
      <c r="IX132">
        <v>0</v>
      </c>
      <c r="IY132">
        <v>0</v>
      </c>
      <c r="IZ132">
        <v>0</v>
      </c>
      <c r="JA132">
        <v>0</v>
      </c>
    </row>
    <row r="133" spans="1:261" x14ac:dyDescent="0.2">
      <c r="A133">
        <v>28349</v>
      </c>
      <c r="B133">
        <v>111801</v>
      </c>
      <c r="C133">
        <v>9</v>
      </c>
      <c r="D133">
        <v>2021</v>
      </c>
      <c r="E133">
        <v>6159</v>
      </c>
      <c r="F133">
        <v>0</v>
      </c>
      <c r="G133">
        <v>76.313000000000002</v>
      </c>
      <c r="H133">
        <v>66.385000000000005</v>
      </c>
      <c r="I133">
        <v>66.385000000000005</v>
      </c>
      <c r="J133">
        <v>76.313000000000002</v>
      </c>
      <c r="K133">
        <v>0</v>
      </c>
      <c r="L133">
        <v>6159</v>
      </c>
      <c r="M133">
        <v>0</v>
      </c>
      <c r="N133">
        <v>0</v>
      </c>
      <c r="P133">
        <v>76.313000000000002</v>
      </c>
      <c r="Q133">
        <v>0</v>
      </c>
      <c r="R133">
        <v>36379</v>
      </c>
      <c r="S133">
        <v>476.71000000000004</v>
      </c>
      <c r="U133">
        <v>0</v>
      </c>
      <c r="V133">
        <v>7.3000000000000009E-2</v>
      </c>
      <c r="W133">
        <v>45</v>
      </c>
      <c r="X133">
        <v>45</v>
      </c>
      <c r="Z133">
        <v>0</v>
      </c>
      <c r="AC133">
        <v>0</v>
      </c>
      <c r="AD133" t="s">
        <v>318</v>
      </c>
      <c r="AE133">
        <v>0</v>
      </c>
      <c r="AH133">
        <v>0</v>
      </c>
      <c r="AI133">
        <v>0</v>
      </c>
      <c r="AJ133">
        <v>6159</v>
      </c>
      <c r="AK133" t="s">
        <v>787</v>
      </c>
      <c r="AL133" t="s">
        <v>507</v>
      </c>
      <c r="AM133">
        <v>0</v>
      </c>
      <c r="AN133">
        <v>0</v>
      </c>
      <c r="AO133">
        <v>0</v>
      </c>
      <c r="AP133">
        <v>0</v>
      </c>
      <c r="AQ133">
        <v>0</v>
      </c>
      <c r="AT133">
        <v>0</v>
      </c>
      <c r="AU133">
        <v>0</v>
      </c>
      <c r="AV133">
        <v>0</v>
      </c>
      <c r="AW133">
        <v>919399</v>
      </c>
      <c r="AX133">
        <v>920466</v>
      </c>
      <c r="AY133">
        <v>0</v>
      </c>
      <c r="AZ133">
        <v>36379</v>
      </c>
      <c r="BA133">
        <v>0</v>
      </c>
      <c r="BE133">
        <v>12</v>
      </c>
      <c r="BF133">
        <v>860406</v>
      </c>
      <c r="BG133">
        <v>0</v>
      </c>
      <c r="BJ133">
        <v>12</v>
      </c>
      <c r="BK133">
        <v>0</v>
      </c>
      <c r="BL133">
        <v>0</v>
      </c>
      <c r="BM133">
        <v>0</v>
      </c>
      <c r="BN133">
        <v>0</v>
      </c>
      <c r="BO133">
        <v>0</v>
      </c>
      <c r="BP133">
        <v>0</v>
      </c>
      <c r="BQ133">
        <v>760</v>
      </c>
      <c r="BS133">
        <v>0</v>
      </c>
      <c r="BT133">
        <v>0</v>
      </c>
      <c r="BU133">
        <v>0</v>
      </c>
      <c r="BV133">
        <v>0</v>
      </c>
      <c r="BW133">
        <v>0</v>
      </c>
      <c r="BY133">
        <v>0</v>
      </c>
      <c r="CA133">
        <v>0</v>
      </c>
      <c r="CB133">
        <v>0</v>
      </c>
      <c r="CC133">
        <v>0</v>
      </c>
      <c r="CD133">
        <v>0</v>
      </c>
      <c r="CE133">
        <v>0</v>
      </c>
      <c r="CF133">
        <v>0</v>
      </c>
      <c r="CG133">
        <v>0</v>
      </c>
      <c r="CH133">
        <v>0</v>
      </c>
      <c r="CI133">
        <v>0</v>
      </c>
      <c r="CJ133">
        <v>4</v>
      </c>
      <c r="CK133">
        <v>0</v>
      </c>
      <c r="CL133">
        <v>0</v>
      </c>
      <c r="CN133">
        <v>0</v>
      </c>
      <c r="CO133">
        <v>1</v>
      </c>
      <c r="CP133">
        <v>0</v>
      </c>
      <c r="CQ133">
        <v>0</v>
      </c>
      <c r="CR133">
        <v>76.313000000000002</v>
      </c>
      <c r="CS133">
        <v>0</v>
      </c>
      <c r="CT133">
        <v>0</v>
      </c>
      <c r="CU133">
        <v>0</v>
      </c>
      <c r="CV133">
        <v>0</v>
      </c>
      <c r="CW133">
        <v>0</v>
      </c>
      <c r="CX133">
        <v>0</v>
      </c>
      <c r="CY133">
        <v>0</v>
      </c>
      <c r="CZ133">
        <v>0</v>
      </c>
      <c r="DB133">
        <v>393713</v>
      </c>
      <c r="DC133">
        <v>0</v>
      </c>
      <c r="DD133">
        <v>0</v>
      </c>
      <c r="DE133">
        <v>135955</v>
      </c>
      <c r="DF133">
        <v>135955</v>
      </c>
      <c r="DG133">
        <v>22.074999999999999</v>
      </c>
      <c r="DH133">
        <v>0</v>
      </c>
      <c r="DI133">
        <v>0</v>
      </c>
      <c r="DK133">
        <v>3778</v>
      </c>
      <c r="DL133">
        <v>0</v>
      </c>
      <c r="DM133">
        <v>258661</v>
      </c>
      <c r="DN133">
        <v>1055</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244578</v>
      </c>
      <c r="EJ133">
        <v>9.9280000000000008</v>
      </c>
      <c r="EK133">
        <v>0</v>
      </c>
      <c r="EL133">
        <v>0</v>
      </c>
      <c r="EM133">
        <v>0</v>
      </c>
      <c r="EN133">
        <v>0</v>
      </c>
      <c r="EO133">
        <v>0</v>
      </c>
      <c r="EP133">
        <v>0</v>
      </c>
      <c r="EQ133">
        <v>9.9280000000000008</v>
      </c>
      <c r="ER133">
        <v>0</v>
      </c>
      <c r="ES133">
        <v>0</v>
      </c>
      <c r="EV133">
        <v>0</v>
      </c>
      <c r="EW133">
        <v>0</v>
      </c>
      <c r="EX133">
        <v>0</v>
      </c>
      <c r="EZ133">
        <v>824850</v>
      </c>
      <c r="FA133">
        <v>0</v>
      </c>
      <c r="FB133">
        <v>860162</v>
      </c>
      <c r="FD133">
        <v>0</v>
      </c>
      <c r="FE133">
        <v>78639</v>
      </c>
      <c r="FF133">
        <v>16977</v>
      </c>
      <c r="FG133">
        <v>5.7111999999999996E-2</v>
      </c>
      <c r="FH133">
        <v>2.4659E-2</v>
      </c>
      <c r="FI133">
        <v>0</v>
      </c>
      <c r="FJ133">
        <v>0</v>
      </c>
      <c r="FK133">
        <v>139.70400000000001</v>
      </c>
      <c r="FL133">
        <v>955778</v>
      </c>
      <c r="FM133">
        <v>0</v>
      </c>
      <c r="FN133">
        <v>0</v>
      </c>
      <c r="FO133">
        <v>0</v>
      </c>
      <c r="FP133">
        <v>0</v>
      </c>
      <c r="FQ133">
        <v>0</v>
      </c>
      <c r="FR133">
        <v>0</v>
      </c>
      <c r="FS133">
        <v>0</v>
      </c>
      <c r="FT133">
        <v>0</v>
      </c>
      <c r="FU133">
        <v>0</v>
      </c>
      <c r="FV133">
        <v>0</v>
      </c>
      <c r="FW133">
        <v>0</v>
      </c>
      <c r="FX133">
        <v>0</v>
      </c>
      <c r="FY133">
        <v>0</v>
      </c>
      <c r="FZ133">
        <v>0</v>
      </c>
      <c r="GA133">
        <v>0</v>
      </c>
      <c r="GB133">
        <v>0</v>
      </c>
      <c r="GC133">
        <v>0</v>
      </c>
      <c r="GD133">
        <v>0</v>
      </c>
      <c r="GF133">
        <v>0</v>
      </c>
      <c r="GG133">
        <v>0</v>
      </c>
      <c r="GH133">
        <v>0</v>
      </c>
      <c r="GI133">
        <v>0</v>
      </c>
      <c r="GK133">
        <v>0</v>
      </c>
      <c r="GL133">
        <v>0</v>
      </c>
      <c r="GM133">
        <v>0</v>
      </c>
      <c r="GN133">
        <v>0</v>
      </c>
      <c r="GR133">
        <v>0</v>
      </c>
      <c r="HB133">
        <v>0</v>
      </c>
      <c r="HC133">
        <v>0</v>
      </c>
      <c r="HD133">
        <v>0</v>
      </c>
      <c r="HE133">
        <v>0</v>
      </c>
      <c r="HF133">
        <v>70235</v>
      </c>
      <c r="HG133">
        <v>0</v>
      </c>
      <c r="HH133">
        <v>0</v>
      </c>
      <c r="HI133">
        <v>0</v>
      </c>
      <c r="HJ133">
        <v>742</v>
      </c>
      <c r="HK133">
        <v>823</v>
      </c>
      <c r="HL133">
        <v>0</v>
      </c>
      <c r="HM133">
        <v>0</v>
      </c>
      <c r="HN133">
        <v>0</v>
      </c>
      <c r="HO133">
        <v>0</v>
      </c>
      <c r="HP133">
        <v>0</v>
      </c>
      <c r="HQ133">
        <v>0</v>
      </c>
      <c r="HR133">
        <v>0</v>
      </c>
      <c r="HS133">
        <v>823783</v>
      </c>
      <c r="HT133">
        <v>0</v>
      </c>
      <c r="HU133">
        <v>0</v>
      </c>
      <c r="HV133">
        <v>0</v>
      </c>
      <c r="HW133">
        <v>0</v>
      </c>
      <c r="HX133">
        <v>11</v>
      </c>
      <c r="HY133">
        <v>17</v>
      </c>
      <c r="HZ133">
        <v>17</v>
      </c>
      <c r="IA133">
        <v>19</v>
      </c>
      <c r="IB133">
        <v>23</v>
      </c>
      <c r="IC133">
        <v>87</v>
      </c>
      <c r="ID133">
        <v>0</v>
      </c>
      <c r="IE133">
        <v>0</v>
      </c>
      <c r="IF133">
        <v>0</v>
      </c>
      <c r="IG133">
        <v>0</v>
      </c>
      <c r="IH133">
        <v>0</v>
      </c>
      <c r="II133">
        <v>0</v>
      </c>
      <c r="IJ133">
        <v>7.3000000000000009E-2</v>
      </c>
      <c r="IK133">
        <v>0</v>
      </c>
      <c r="IL133">
        <v>0</v>
      </c>
      <c r="IM133">
        <v>0</v>
      </c>
      <c r="IN133">
        <v>0</v>
      </c>
      <c r="IO133">
        <v>0</v>
      </c>
      <c r="IP133">
        <v>0</v>
      </c>
      <c r="IQ133">
        <v>7.3000000000000009E-2</v>
      </c>
      <c r="IR133">
        <v>45</v>
      </c>
      <c r="IS133">
        <v>0</v>
      </c>
      <c r="IT133">
        <v>0</v>
      </c>
      <c r="IU133">
        <v>0</v>
      </c>
      <c r="IV133">
        <v>0</v>
      </c>
      <c r="IW133">
        <v>6159</v>
      </c>
      <c r="IX133">
        <v>0</v>
      </c>
      <c r="IY133">
        <v>0</v>
      </c>
      <c r="IZ133">
        <v>0</v>
      </c>
      <c r="JA133">
        <v>0</v>
      </c>
    </row>
    <row r="134" spans="1:261" x14ac:dyDescent="0.2">
      <c r="A134">
        <v>28349</v>
      </c>
      <c r="B134">
        <v>123803</v>
      </c>
      <c r="C134">
        <v>9</v>
      </c>
      <c r="D134">
        <v>2021</v>
      </c>
      <c r="E134">
        <v>6159</v>
      </c>
      <c r="F134">
        <v>0</v>
      </c>
      <c r="G134">
        <v>376.16700000000003</v>
      </c>
      <c r="H134">
        <v>367.73700000000002</v>
      </c>
      <c r="I134">
        <v>367.73700000000002</v>
      </c>
      <c r="J134">
        <v>376.16700000000003</v>
      </c>
      <c r="K134">
        <v>0</v>
      </c>
      <c r="L134">
        <v>6159</v>
      </c>
      <c r="M134">
        <v>0</v>
      </c>
      <c r="N134">
        <v>0</v>
      </c>
      <c r="P134">
        <v>376.16700000000003</v>
      </c>
      <c r="Q134">
        <v>0</v>
      </c>
      <c r="R134">
        <v>179323</v>
      </c>
      <c r="S134">
        <v>476.71000000000004</v>
      </c>
      <c r="U134">
        <v>0</v>
      </c>
      <c r="V134">
        <v>0</v>
      </c>
      <c r="W134">
        <v>0</v>
      </c>
      <c r="X134">
        <v>0</v>
      </c>
      <c r="Z134">
        <v>0</v>
      </c>
      <c r="AC134">
        <v>0</v>
      </c>
      <c r="AD134" t="s">
        <v>318</v>
      </c>
      <c r="AE134">
        <v>0</v>
      </c>
      <c r="AH134">
        <v>0</v>
      </c>
      <c r="AI134">
        <v>0</v>
      </c>
      <c r="AJ134">
        <v>6159</v>
      </c>
      <c r="AK134" t="s">
        <v>787</v>
      </c>
      <c r="AL134" t="s">
        <v>358</v>
      </c>
      <c r="AM134">
        <v>0</v>
      </c>
      <c r="AN134">
        <v>0</v>
      </c>
      <c r="AO134">
        <v>0</v>
      </c>
      <c r="AP134">
        <v>0</v>
      </c>
      <c r="AQ134">
        <v>0</v>
      </c>
      <c r="AT134">
        <v>0</v>
      </c>
      <c r="AU134">
        <v>0</v>
      </c>
      <c r="AV134">
        <v>0</v>
      </c>
      <c r="AW134">
        <v>3840718</v>
      </c>
      <c r="AX134">
        <v>3791195</v>
      </c>
      <c r="AY134">
        <v>0</v>
      </c>
      <c r="AZ134">
        <v>179323</v>
      </c>
      <c r="BA134">
        <v>26.5</v>
      </c>
      <c r="BE134">
        <v>52</v>
      </c>
      <c r="BF134">
        <v>3533777</v>
      </c>
      <c r="BG134">
        <v>0</v>
      </c>
      <c r="BJ134">
        <v>12</v>
      </c>
      <c r="BK134">
        <v>0</v>
      </c>
      <c r="BL134">
        <v>0</v>
      </c>
      <c r="BM134">
        <v>0</v>
      </c>
      <c r="BN134">
        <v>0</v>
      </c>
      <c r="BO134">
        <v>0</v>
      </c>
      <c r="BP134">
        <v>0</v>
      </c>
      <c r="BQ134">
        <v>713</v>
      </c>
      <c r="BS134">
        <v>0</v>
      </c>
      <c r="BT134">
        <v>0</v>
      </c>
      <c r="BU134">
        <v>0</v>
      </c>
      <c r="BV134">
        <v>0</v>
      </c>
      <c r="BW134">
        <v>0</v>
      </c>
      <c r="BY134">
        <v>0</v>
      </c>
      <c r="CA134">
        <v>0</v>
      </c>
      <c r="CB134">
        <v>0</v>
      </c>
      <c r="CC134">
        <v>0</v>
      </c>
      <c r="CD134">
        <v>0</v>
      </c>
      <c r="CE134">
        <v>0</v>
      </c>
      <c r="CF134">
        <v>0</v>
      </c>
      <c r="CG134">
        <v>0</v>
      </c>
      <c r="CH134">
        <v>49894</v>
      </c>
      <c r="CI134">
        <v>0</v>
      </c>
      <c r="CJ134">
        <v>4</v>
      </c>
      <c r="CK134">
        <v>0</v>
      </c>
      <c r="CL134">
        <v>0</v>
      </c>
      <c r="CN134">
        <v>0</v>
      </c>
      <c r="CO134">
        <v>1</v>
      </c>
      <c r="CP134">
        <v>0</v>
      </c>
      <c r="CQ134">
        <v>5.5830000000000002</v>
      </c>
      <c r="CR134">
        <v>376.16700000000003</v>
      </c>
      <c r="CS134">
        <v>0</v>
      </c>
      <c r="CT134">
        <v>0</v>
      </c>
      <c r="CU134">
        <v>0</v>
      </c>
      <c r="CV134">
        <v>0</v>
      </c>
      <c r="CW134">
        <v>0</v>
      </c>
      <c r="CX134">
        <v>0</v>
      </c>
      <c r="CY134">
        <v>0</v>
      </c>
      <c r="CZ134">
        <v>0</v>
      </c>
      <c r="DB134">
        <v>2263418</v>
      </c>
      <c r="DC134">
        <v>0</v>
      </c>
      <c r="DD134">
        <v>0</v>
      </c>
      <c r="DE134">
        <v>699946</v>
      </c>
      <c r="DF134">
        <v>699946</v>
      </c>
      <c r="DG134">
        <v>113.65</v>
      </c>
      <c r="DH134">
        <v>0</v>
      </c>
      <c r="DI134">
        <v>0</v>
      </c>
      <c r="DK134">
        <v>3036</v>
      </c>
      <c r="DL134">
        <v>0</v>
      </c>
      <c r="DM134">
        <v>75298</v>
      </c>
      <c r="DN134">
        <v>320</v>
      </c>
      <c r="DO134">
        <v>0</v>
      </c>
      <c r="DP134">
        <v>0</v>
      </c>
      <c r="DQ134">
        <v>0</v>
      </c>
      <c r="DR134">
        <v>0</v>
      </c>
      <c r="DS134">
        <v>0</v>
      </c>
      <c r="DT134">
        <v>0</v>
      </c>
      <c r="DU134">
        <v>0</v>
      </c>
      <c r="DV134">
        <v>0</v>
      </c>
      <c r="DW134">
        <v>0</v>
      </c>
      <c r="DX134">
        <v>0</v>
      </c>
      <c r="DY134">
        <v>0</v>
      </c>
      <c r="DZ134">
        <v>0</v>
      </c>
      <c r="EA134">
        <v>0</v>
      </c>
      <c r="EB134">
        <v>0</v>
      </c>
      <c r="EC134">
        <v>9.7750000000000004</v>
      </c>
      <c r="ED134">
        <v>69232</v>
      </c>
      <c r="EE134">
        <v>0</v>
      </c>
      <c r="EF134">
        <v>0</v>
      </c>
      <c r="EG134">
        <v>0</v>
      </c>
      <c r="EH134">
        <v>4989</v>
      </c>
      <c r="EI134">
        <v>0</v>
      </c>
      <c r="EJ134">
        <v>0</v>
      </c>
      <c r="EK134">
        <v>0</v>
      </c>
      <c r="EL134">
        <v>0</v>
      </c>
      <c r="EM134">
        <v>0</v>
      </c>
      <c r="EN134">
        <v>0.16200000000000001</v>
      </c>
      <c r="EO134">
        <v>0</v>
      </c>
      <c r="EP134">
        <v>0</v>
      </c>
      <c r="EQ134">
        <v>0.16200000000000001</v>
      </c>
      <c r="ER134">
        <v>0</v>
      </c>
      <c r="ES134">
        <v>0.81</v>
      </c>
      <c r="EV134">
        <v>0</v>
      </c>
      <c r="EW134">
        <v>0</v>
      </c>
      <c r="EX134">
        <v>0</v>
      </c>
      <c r="EZ134">
        <v>3398493</v>
      </c>
      <c r="FA134">
        <v>0</v>
      </c>
      <c r="FB134">
        <v>3577444</v>
      </c>
      <c r="FD134">
        <v>0</v>
      </c>
      <c r="FE134">
        <v>322977</v>
      </c>
      <c r="FF134">
        <v>69725</v>
      </c>
      <c r="FG134">
        <v>5.7111999999999996E-2</v>
      </c>
      <c r="FH134">
        <v>2.4659E-2</v>
      </c>
      <c r="FI134">
        <v>0</v>
      </c>
      <c r="FJ134">
        <v>0</v>
      </c>
      <c r="FK134">
        <v>573.77800000000002</v>
      </c>
      <c r="FL134">
        <v>4020041</v>
      </c>
      <c r="FM134">
        <v>0</v>
      </c>
      <c r="FN134">
        <v>0</v>
      </c>
      <c r="FO134">
        <v>42698</v>
      </c>
      <c r="FP134">
        <v>0</v>
      </c>
      <c r="FQ134">
        <v>42698</v>
      </c>
      <c r="FR134">
        <v>42698</v>
      </c>
      <c r="FS134">
        <v>0</v>
      </c>
      <c r="FT134">
        <v>0</v>
      </c>
      <c r="FU134">
        <v>0</v>
      </c>
      <c r="FV134">
        <v>0</v>
      </c>
      <c r="FW134">
        <v>0</v>
      </c>
      <c r="FX134">
        <v>0</v>
      </c>
      <c r="FY134">
        <v>0</v>
      </c>
      <c r="FZ134">
        <v>0</v>
      </c>
      <c r="GA134">
        <v>0</v>
      </c>
      <c r="GB134">
        <v>68743</v>
      </c>
      <c r="GC134">
        <v>68743</v>
      </c>
      <c r="GD134">
        <v>8.2680000000000007</v>
      </c>
      <c r="GF134">
        <v>0</v>
      </c>
      <c r="GG134">
        <v>0</v>
      </c>
      <c r="GH134">
        <v>0</v>
      </c>
      <c r="GI134">
        <v>0</v>
      </c>
      <c r="GK134">
        <v>5375</v>
      </c>
      <c r="GL134">
        <v>12000</v>
      </c>
      <c r="GM134">
        <v>0</v>
      </c>
      <c r="GN134">
        <v>44080</v>
      </c>
      <c r="GR134">
        <v>0</v>
      </c>
      <c r="HB134">
        <v>0</v>
      </c>
      <c r="HC134">
        <v>0</v>
      </c>
      <c r="HD134">
        <v>0</v>
      </c>
      <c r="HE134">
        <v>0</v>
      </c>
      <c r="HF134">
        <v>389066</v>
      </c>
      <c r="HG134">
        <v>0</v>
      </c>
      <c r="HH134">
        <v>28330</v>
      </c>
      <c r="HI134">
        <v>0</v>
      </c>
      <c r="HJ134">
        <v>3656</v>
      </c>
      <c r="HK134">
        <v>805</v>
      </c>
      <c r="HL134">
        <v>536</v>
      </c>
      <c r="HM134">
        <v>5000</v>
      </c>
      <c r="HN134">
        <v>0</v>
      </c>
      <c r="HO134">
        <v>0</v>
      </c>
      <c r="HP134">
        <v>0</v>
      </c>
      <c r="HQ134">
        <v>0</v>
      </c>
      <c r="HR134">
        <v>0</v>
      </c>
      <c r="HS134">
        <v>3398121</v>
      </c>
      <c r="HT134">
        <v>0</v>
      </c>
      <c r="HU134">
        <v>49894</v>
      </c>
      <c r="HV134">
        <v>0</v>
      </c>
      <c r="HW134">
        <v>0</v>
      </c>
      <c r="HX134">
        <v>43</v>
      </c>
      <c r="HY134">
        <v>22</v>
      </c>
      <c r="HZ134">
        <v>81</v>
      </c>
      <c r="IA134">
        <v>166</v>
      </c>
      <c r="IB134">
        <v>127</v>
      </c>
      <c r="IC134">
        <v>439</v>
      </c>
      <c r="ID134">
        <v>0</v>
      </c>
      <c r="IE134">
        <v>0</v>
      </c>
      <c r="IF134">
        <v>0</v>
      </c>
      <c r="IG134">
        <v>0</v>
      </c>
      <c r="IH134">
        <v>46</v>
      </c>
      <c r="II134">
        <v>0</v>
      </c>
      <c r="IJ134">
        <v>0</v>
      </c>
      <c r="IK134">
        <v>0</v>
      </c>
      <c r="IL134">
        <v>0</v>
      </c>
      <c r="IM134">
        <v>0</v>
      </c>
      <c r="IN134">
        <v>0</v>
      </c>
      <c r="IO134">
        <v>0</v>
      </c>
      <c r="IP134">
        <v>0</v>
      </c>
      <c r="IQ134">
        <v>0</v>
      </c>
      <c r="IR134">
        <v>0</v>
      </c>
      <c r="IS134">
        <v>0</v>
      </c>
      <c r="IT134">
        <v>0</v>
      </c>
      <c r="IU134">
        <v>0</v>
      </c>
      <c r="IV134">
        <v>0</v>
      </c>
      <c r="IW134">
        <v>6159</v>
      </c>
      <c r="IX134">
        <v>0</v>
      </c>
      <c r="IY134">
        <v>0</v>
      </c>
      <c r="IZ134">
        <v>0</v>
      </c>
      <c r="JA134">
        <v>0</v>
      </c>
    </row>
    <row r="135" spans="1:261" x14ac:dyDescent="0.2">
      <c r="A135">
        <v>28349</v>
      </c>
      <c r="B135">
        <v>123805</v>
      </c>
      <c r="C135">
        <v>9</v>
      </c>
      <c r="D135">
        <v>2021</v>
      </c>
      <c r="E135">
        <v>6159</v>
      </c>
      <c r="F135">
        <v>0</v>
      </c>
      <c r="G135">
        <v>430.97300000000001</v>
      </c>
      <c r="H135">
        <v>426.58199999999999</v>
      </c>
      <c r="I135">
        <v>426.58199999999999</v>
      </c>
      <c r="J135">
        <v>430.97300000000001</v>
      </c>
      <c r="K135">
        <v>0</v>
      </c>
      <c r="L135">
        <v>6159</v>
      </c>
      <c r="M135">
        <v>0</v>
      </c>
      <c r="N135">
        <v>0</v>
      </c>
      <c r="P135">
        <v>430.97300000000001</v>
      </c>
      <c r="Q135">
        <v>0</v>
      </c>
      <c r="R135">
        <v>205449</v>
      </c>
      <c r="S135">
        <v>476.71000000000004</v>
      </c>
      <c r="U135">
        <v>0</v>
      </c>
      <c r="V135">
        <v>245.84300000000002</v>
      </c>
      <c r="W135">
        <v>151410</v>
      </c>
      <c r="X135">
        <v>151410</v>
      </c>
      <c r="Z135">
        <v>0</v>
      </c>
      <c r="AC135">
        <v>0</v>
      </c>
      <c r="AD135" t="s">
        <v>318</v>
      </c>
      <c r="AE135">
        <v>0</v>
      </c>
      <c r="AH135">
        <v>0</v>
      </c>
      <c r="AI135">
        <v>0</v>
      </c>
      <c r="AJ135">
        <v>6159</v>
      </c>
      <c r="AK135" t="s">
        <v>787</v>
      </c>
      <c r="AL135" t="s">
        <v>4</v>
      </c>
      <c r="AM135">
        <v>0</v>
      </c>
      <c r="AN135">
        <v>0</v>
      </c>
      <c r="AO135">
        <v>0</v>
      </c>
      <c r="AP135">
        <v>0</v>
      </c>
      <c r="AQ135">
        <v>0</v>
      </c>
      <c r="AT135">
        <v>0</v>
      </c>
      <c r="AU135">
        <v>0</v>
      </c>
      <c r="AV135">
        <v>0</v>
      </c>
      <c r="AW135">
        <v>4595856</v>
      </c>
      <c r="AX135">
        <v>4597073</v>
      </c>
      <c r="AY135">
        <v>0</v>
      </c>
      <c r="AZ135">
        <v>205449</v>
      </c>
      <c r="BA135">
        <v>1</v>
      </c>
      <c r="BE135">
        <v>62</v>
      </c>
      <c r="BF135">
        <v>4322203</v>
      </c>
      <c r="BG135">
        <v>0</v>
      </c>
      <c r="BJ135">
        <v>12</v>
      </c>
      <c r="BK135">
        <v>0</v>
      </c>
      <c r="BL135">
        <v>0</v>
      </c>
      <c r="BM135">
        <v>0</v>
      </c>
      <c r="BN135">
        <v>0</v>
      </c>
      <c r="BO135">
        <v>0</v>
      </c>
      <c r="BP135">
        <v>0</v>
      </c>
      <c r="BQ135">
        <v>704</v>
      </c>
      <c r="BS135">
        <v>0</v>
      </c>
      <c r="BT135">
        <v>0</v>
      </c>
      <c r="BU135">
        <v>0</v>
      </c>
      <c r="BV135">
        <v>0</v>
      </c>
      <c r="BW135">
        <v>0</v>
      </c>
      <c r="BY135">
        <v>0</v>
      </c>
      <c r="CA135">
        <v>0</v>
      </c>
      <c r="CB135">
        <v>0</v>
      </c>
      <c r="CC135">
        <v>0</v>
      </c>
      <c r="CD135">
        <v>0</v>
      </c>
      <c r="CE135">
        <v>0</v>
      </c>
      <c r="CF135">
        <v>0</v>
      </c>
      <c r="CG135">
        <v>0</v>
      </c>
      <c r="CH135">
        <v>0</v>
      </c>
      <c r="CI135">
        <v>0</v>
      </c>
      <c r="CJ135">
        <v>4</v>
      </c>
      <c r="CK135">
        <v>0</v>
      </c>
      <c r="CL135">
        <v>0</v>
      </c>
      <c r="CN135">
        <v>0</v>
      </c>
      <c r="CO135">
        <v>1</v>
      </c>
      <c r="CP135">
        <v>0</v>
      </c>
      <c r="CQ135">
        <v>0</v>
      </c>
      <c r="CR135">
        <v>430.97300000000001</v>
      </c>
      <c r="CS135">
        <v>0</v>
      </c>
      <c r="CT135">
        <v>0</v>
      </c>
      <c r="CU135">
        <v>0</v>
      </c>
      <c r="CV135">
        <v>0</v>
      </c>
      <c r="CW135">
        <v>0</v>
      </c>
      <c r="CX135">
        <v>0</v>
      </c>
      <c r="CY135">
        <v>0</v>
      </c>
      <c r="CZ135">
        <v>0</v>
      </c>
      <c r="DB135">
        <v>2618159</v>
      </c>
      <c r="DC135">
        <v>0</v>
      </c>
      <c r="DD135">
        <v>0</v>
      </c>
      <c r="DE135">
        <v>649521</v>
      </c>
      <c r="DF135">
        <v>649521</v>
      </c>
      <c r="DG135">
        <v>105.46300000000001</v>
      </c>
      <c r="DH135">
        <v>0</v>
      </c>
      <c r="DI135">
        <v>0</v>
      </c>
      <c r="DK135">
        <v>2891</v>
      </c>
      <c r="DL135">
        <v>0</v>
      </c>
      <c r="DM135">
        <v>275591</v>
      </c>
      <c r="DN135">
        <v>1154</v>
      </c>
      <c r="DO135">
        <v>0</v>
      </c>
      <c r="DP135">
        <v>0</v>
      </c>
      <c r="DQ135">
        <v>0</v>
      </c>
      <c r="DR135">
        <v>0</v>
      </c>
      <c r="DS135">
        <v>0</v>
      </c>
      <c r="DT135">
        <v>0</v>
      </c>
      <c r="DU135">
        <v>0</v>
      </c>
      <c r="DV135">
        <v>0</v>
      </c>
      <c r="DW135">
        <v>0</v>
      </c>
      <c r="DX135">
        <v>0</v>
      </c>
      <c r="DY135">
        <v>0</v>
      </c>
      <c r="DZ135">
        <v>0</v>
      </c>
      <c r="EA135">
        <v>0</v>
      </c>
      <c r="EB135">
        <v>0</v>
      </c>
      <c r="EC135">
        <v>22.928000000000001</v>
      </c>
      <c r="ED135">
        <v>162390</v>
      </c>
      <c r="EE135">
        <v>0</v>
      </c>
      <c r="EF135">
        <v>0</v>
      </c>
      <c r="EG135">
        <v>0</v>
      </c>
      <c r="EH135">
        <v>36454</v>
      </c>
      <c r="EI135">
        <v>68831</v>
      </c>
      <c r="EJ135">
        <v>2.794</v>
      </c>
      <c r="EK135">
        <v>1.0330000000000001</v>
      </c>
      <c r="EL135">
        <v>0</v>
      </c>
      <c r="EM135">
        <v>0</v>
      </c>
      <c r="EN135">
        <v>0.56400000000000006</v>
      </c>
      <c r="EO135">
        <v>0</v>
      </c>
      <c r="EP135">
        <v>0</v>
      </c>
      <c r="EQ135">
        <v>4.391</v>
      </c>
      <c r="ER135">
        <v>0</v>
      </c>
      <c r="ES135">
        <v>5.9190000000000005</v>
      </c>
      <c r="EV135">
        <v>0</v>
      </c>
      <c r="EW135">
        <v>0</v>
      </c>
      <c r="EX135">
        <v>0</v>
      </c>
      <c r="EZ135">
        <v>4116754</v>
      </c>
      <c r="FA135">
        <v>0</v>
      </c>
      <c r="FB135">
        <v>4320986</v>
      </c>
      <c r="FD135">
        <v>0</v>
      </c>
      <c r="FE135">
        <v>395037</v>
      </c>
      <c r="FF135">
        <v>85282</v>
      </c>
      <c r="FG135">
        <v>5.7111999999999996E-2</v>
      </c>
      <c r="FH135">
        <v>2.4659E-2</v>
      </c>
      <c r="FI135">
        <v>0</v>
      </c>
      <c r="FJ135">
        <v>0</v>
      </c>
      <c r="FK135">
        <v>701.79399999999998</v>
      </c>
      <c r="FL135">
        <v>4801305</v>
      </c>
      <c r="FM135">
        <v>0</v>
      </c>
      <c r="FN135">
        <v>0</v>
      </c>
      <c r="FO135">
        <v>0</v>
      </c>
      <c r="FP135">
        <v>0</v>
      </c>
      <c r="FQ135">
        <v>0</v>
      </c>
      <c r="FR135">
        <v>0</v>
      </c>
      <c r="FS135">
        <v>0</v>
      </c>
      <c r="FT135">
        <v>0</v>
      </c>
      <c r="FU135">
        <v>0</v>
      </c>
      <c r="FV135">
        <v>0</v>
      </c>
      <c r="FW135">
        <v>0</v>
      </c>
      <c r="FX135">
        <v>0</v>
      </c>
      <c r="FY135">
        <v>0</v>
      </c>
      <c r="FZ135">
        <v>0</v>
      </c>
      <c r="GA135">
        <v>0</v>
      </c>
      <c r="GB135">
        <v>0</v>
      </c>
      <c r="GC135">
        <v>0</v>
      </c>
      <c r="GD135">
        <v>0</v>
      </c>
      <c r="GF135">
        <v>0</v>
      </c>
      <c r="GG135">
        <v>0</v>
      </c>
      <c r="GH135">
        <v>0</v>
      </c>
      <c r="GI135">
        <v>0</v>
      </c>
      <c r="GK135">
        <v>5176</v>
      </c>
      <c r="GL135">
        <v>6273</v>
      </c>
      <c r="GM135">
        <v>0</v>
      </c>
      <c r="GN135">
        <v>0</v>
      </c>
      <c r="GR135">
        <v>0</v>
      </c>
      <c r="HB135">
        <v>0</v>
      </c>
      <c r="HC135">
        <v>0</v>
      </c>
      <c r="HD135">
        <v>0</v>
      </c>
      <c r="HE135">
        <v>0</v>
      </c>
      <c r="HF135">
        <v>451324</v>
      </c>
      <c r="HG135">
        <v>6415</v>
      </c>
      <c r="HH135">
        <v>164440</v>
      </c>
      <c r="HI135">
        <v>0</v>
      </c>
      <c r="HJ135">
        <v>4189</v>
      </c>
      <c r="HK135">
        <v>0</v>
      </c>
      <c r="HL135">
        <v>0</v>
      </c>
      <c r="HM135">
        <v>0</v>
      </c>
      <c r="HN135">
        <v>0</v>
      </c>
      <c r="HO135">
        <v>0</v>
      </c>
      <c r="HP135">
        <v>0</v>
      </c>
      <c r="HQ135">
        <v>0</v>
      </c>
      <c r="HR135">
        <v>0</v>
      </c>
      <c r="HS135">
        <v>4115537</v>
      </c>
      <c r="HT135">
        <v>0</v>
      </c>
      <c r="HU135">
        <v>0</v>
      </c>
      <c r="HV135">
        <v>0</v>
      </c>
      <c r="HW135">
        <v>0</v>
      </c>
      <c r="HX135">
        <v>63</v>
      </c>
      <c r="HY135">
        <v>37</v>
      </c>
      <c r="HZ135">
        <v>81</v>
      </c>
      <c r="IA135">
        <v>102</v>
      </c>
      <c r="IB135">
        <v>129</v>
      </c>
      <c r="IC135">
        <v>412</v>
      </c>
      <c r="ID135">
        <v>0</v>
      </c>
      <c r="IE135">
        <v>0</v>
      </c>
      <c r="IF135">
        <v>0</v>
      </c>
      <c r="IG135">
        <v>10.416</v>
      </c>
      <c r="IH135">
        <v>267</v>
      </c>
      <c r="II135">
        <v>0</v>
      </c>
      <c r="IJ135">
        <v>245.84300000000002</v>
      </c>
      <c r="IK135">
        <v>0</v>
      </c>
      <c r="IL135">
        <v>0</v>
      </c>
      <c r="IM135">
        <v>0</v>
      </c>
      <c r="IN135">
        <v>0</v>
      </c>
      <c r="IO135">
        <v>0</v>
      </c>
      <c r="IP135">
        <v>0</v>
      </c>
      <c r="IQ135">
        <v>245.84300000000002</v>
      </c>
      <c r="IR135">
        <v>151410</v>
      </c>
      <c r="IS135">
        <v>0</v>
      </c>
      <c r="IT135">
        <v>0</v>
      </c>
      <c r="IU135">
        <v>0</v>
      </c>
      <c r="IV135">
        <v>0</v>
      </c>
      <c r="IW135">
        <v>6159</v>
      </c>
      <c r="IX135">
        <v>0</v>
      </c>
      <c r="IY135">
        <v>0</v>
      </c>
      <c r="IZ135">
        <v>0</v>
      </c>
      <c r="JA135">
        <v>0</v>
      </c>
    </row>
    <row r="136" spans="1:261" x14ac:dyDescent="0.2">
      <c r="A136">
        <v>28349</v>
      </c>
      <c r="B136">
        <v>123807</v>
      </c>
      <c r="C136">
        <v>9</v>
      </c>
      <c r="D136">
        <v>2021</v>
      </c>
      <c r="E136">
        <v>6159</v>
      </c>
      <c r="F136">
        <v>0</v>
      </c>
      <c r="G136">
        <v>1639.4930000000002</v>
      </c>
      <c r="H136">
        <v>1438.114</v>
      </c>
      <c r="I136">
        <v>1438.114</v>
      </c>
      <c r="J136">
        <v>1639.4930000000002</v>
      </c>
      <c r="K136">
        <v>0</v>
      </c>
      <c r="L136">
        <v>6159</v>
      </c>
      <c r="M136">
        <v>0</v>
      </c>
      <c r="N136">
        <v>0</v>
      </c>
      <c r="P136">
        <v>1639.4930000000002</v>
      </c>
      <c r="Q136">
        <v>0</v>
      </c>
      <c r="R136">
        <v>781563</v>
      </c>
      <c r="S136">
        <v>476.71000000000004</v>
      </c>
      <c r="U136">
        <v>0</v>
      </c>
      <c r="V136">
        <v>451.22300000000001</v>
      </c>
      <c r="W136">
        <v>277899</v>
      </c>
      <c r="X136">
        <v>277899</v>
      </c>
      <c r="Z136">
        <v>0</v>
      </c>
      <c r="AC136">
        <v>0</v>
      </c>
      <c r="AD136" t="s">
        <v>318</v>
      </c>
      <c r="AE136">
        <v>0</v>
      </c>
      <c r="AH136">
        <v>0</v>
      </c>
      <c r="AI136">
        <v>0</v>
      </c>
      <c r="AJ136">
        <v>6159</v>
      </c>
      <c r="AK136" t="s">
        <v>787</v>
      </c>
      <c r="AL136" t="s">
        <v>359</v>
      </c>
      <c r="AM136">
        <v>0</v>
      </c>
      <c r="AN136">
        <v>0</v>
      </c>
      <c r="AO136">
        <v>0</v>
      </c>
      <c r="AP136">
        <v>0</v>
      </c>
      <c r="AQ136">
        <v>0</v>
      </c>
      <c r="AT136">
        <v>0</v>
      </c>
      <c r="AU136">
        <v>0</v>
      </c>
      <c r="AV136">
        <v>0</v>
      </c>
      <c r="AW136">
        <v>16721504</v>
      </c>
      <c r="AX136">
        <v>16723985</v>
      </c>
      <c r="AY136">
        <v>0</v>
      </c>
      <c r="AZ136">
        <v>781563</v>
      </c>
      <c r="BA136">
        <v>0</v>
      </c>
      <c r="BE136">
        <v>228</v>
      </c>
      <c r="BF136">
        <v>15721493</v>
      </c>
      <c r="BG136">
        <v>0</v>
      </c>
      <c r="BJ136">
        <v>12</v>
      </c>
      <c r="BK136">
        <v>0</v>
      </c>
      <c r="BL136">
        <v>0</v>
      </c>
      <c r="BM136">
        <v>0</v>
      </c>
      <c r="BN136">
        <v>0</v>
      </c>
      <c r="BO136">
        <v>0</v>
      </c>
      <c r="BP136">
        <v>0</v>
      </c>
      <c r="BQ136">
        <v>548</v>
      </c>
      <c r="BS136">
        <v>0</v>
      </c>
      <c r="BT136">
        <v>0</v>
      </c>
      <c r="BU136">
        <v>0</v>
      </c>
      <c r="BV136">
        <v>0</v>
      </c>
      <c r="BW136">
        <v>0</v>
      </c>
      <c r="BY136">
        <v>0</v>
      </c>
      <c r="CA136">
        <v>0</v>
      </c>
      <c r="CB136">
        <v>0</v>
      </c>
      <c r="CC136">
        <v>0</v>
      </c>
      <c r="CD136">
        <v>0</v>
      </c>
      <c r="CE136">
        <v>0</v>
      </c>
      <c r="CF136">
        <v>0</v>
      </c>
      <c r="CG136">
        <v>0</v>
      </c>
      <c r="CH136">
        <v>0</v>
      </c>
      <c r="CI136">
        <v>0</v>
      </c>
      <c r="CJ136">
        <v>4</v>
      </c>
      <c r="CK136">
        <v>0</v>
      </c>
      <c r="CL136">
        <v>0</v>
      </c>
      <c r="CN136">
        <v>0</v>
      </c>
      <c r="CO136">
        <v>1</v>
      </c>
      <c r="CP136">
        <v>0</v>
      </c>
      <c r="CQ136">
        <v>0</v>
      </c>
      <c r="CR136">
        <v>1639.4930000000002</v>
      </c>
      <c r="CS136">
        <v>0</v>
      </c>
      <c r="CT136">
        <v>0</v>
      </c>
      <c r="CU136">
        <v>0</v>
      </c>
      <c r="CV136">
        <v>0</v>
      </c>
      <c r="CW136">
        <v>0</v>
      </c>
      <c r="CX136">
        <v>0</v>
      </c>
      <c r="CY136">
        <v>0</v>
      </c>
      <c r="CZ136">
        <v>0</v>
      </c>
      <c r="DB136">
        <v>8827900</v>
      </c>
      <c r="DC136">
        <v>0</v>
      </c>
      <c r="DD136">
        <v>0</v>
      </c>
      <c r="DE136">
        <v>2754826</v>
      </c>
      <c r="DF136">
        <v>2754826</v>
      </c>
      <c r="DG136">
        <v>447.3</v>
      </c>
      <c r="DH136">
        <v>0</v>
      </c>
      <c r="DI136">
        <v>0</v>
      </c>
      <c r="DK136">
        <v>399</v>
      </c>
      <c r="DL136">
        <v>0</v>
      </c>
      <c r="DM136">
        <v>549394</v>
      </c>
      <c r="DN136">
        <v>2254</v>
      </c>
      <c r="DO136">
        <v>0</v>
      </c>
      <c r="DP136">
        <v>0</v>
      </c>
      <c r="DQ136">
        <v>0</v>
      </c>
      <c r="DR136">
        <v>0</v>
      </c>
      <c r="DS136">
        <v>0</v>
      </c>
      <c r="DT136">
        <v>0</v>
      </c>
      <c r="DU136">
        <v>0</v>
      </c>
      <c r="DV136">
        <v>0</v>
      </c>
      <c r="DW136">
        <v>0</v>
      </c>
      <c r="DX136">
        <v>0</v>
      </c>
      <c r="DY136">
        <v>0</v>
      </c>
      <c r="DZ136">
        <v>0</v>
      </c>
      <c r="EA136">
        <v>0</v>
      </c>
      <c r="EB136">
        <v>0</v>
      </c>
      <c r="EC136">
        <v>9.7880000000000003</v>
      </c>
      <c r="ED136">
        <v>69325</v>
      </c>
      <c r="EE136">
        <v>0</v>
      </c>
      <c r="EF136">
        <v>0</v>
      </c>
      <c r="EG136">
        <v>0</v>
      </c>
      <c r="EH136">
        <v>453182</v>
      </c>
      <c r="EI136">
        <v>0</v>
      </c>
      <c r="EJ136">
        <v>0</v>
      </c>
      <c r="EK136">
        <v>15.776000000000002</v>
      </c>
      <c r="EL136">
        <v>0</v>
      </c>
      <c r="EM136">
        <v>6.5449999999999999</v>
      </c>
      <c r="EN136">
        <v>1.3240000000000001</v>
      </c>
      <c r="EO136">
        <v>0</v>
      </c>
      <c r="EP136">
        <v>0</v>
      </c>
      <c r="EQ136">
        <v>23.645</v>
      </c>
      <c r="ER136">
        <v>0</v>
      </c>
      <c r="ES136">
        <v>73.582999999999998</v>
      </c>
      <c r="EV136">
        <v>0</v>
      </c>
      <c r="EW136">
        <v>0</v>
      </c>
      <c r="EX136">
        <v>0</v>
      </c>
      <c r="EZ136">
        <v>14976883</v>
      </c>
      <c r="FA136">
        <v>0</v>
      </c>
      <c r="FB136">
        <v>15755965</v>
      </c>
      <c r="FD136">
        <v>0</v>
      </c>
      <c r="FE136">
        <v>1436900</v>
      </c>
      <c r="FF136">
        <v>310202</v>
      </c>
      <c r="FG136">
        <v>5.7111999999999996E-2</v>
      </c>
      <c r="FH136">
        <v>2.4659E-2</v>
      </c>
      <c r="FI136">
        <v>0</v>
      </c>
      <c r="FJ136">
        <v>0</v>
      </c>
      <c r="FK136">
        <v>2552.692</v>
      </c>
      <c r="FL136">
        <v>17503067</v>
      </c>
      <c r="FM136">
        <v>0</v>
      </c>
      <c r="FN136">
        <v>0</v>
      </c>
      <c r="FO136">
        <v>17850</v>
      </c>
      <c r="FP136">
        <v>7749</v>
      </c>
      <c r="FQ136">
        <v>27421</v>
      </c>
      <c r="FR136">
        <v>17850</v>
      </c>
      <c r="FS136">
        <v>1822</v>
      </c>
      <c r="FT136">
        <v>0</v>
      </c>
      <c r="FU136">
        <v>0</v>
      </c>
      <c r="FV136">
        <v>0</v>
      </c>
      <c r="FW136">
        <v>0</v>
      </c>
      <c r="FX136">
        <v>0</v>
      </c>
      <c r="FY136">
        <v>0</v>
      </c>
      <c r="FZ136">
        <v>0</v>
      </c>
      <c r="GA136">
        <v>0</v>
      </c>
      <c r="GB136">
        <v>1477745</v>
      </c>
      <c r="GC136">
        <v>1477745</v>
      </c>
      <c r="GD136">
        <v>177.73400000000001</v>
      </c>
      <c r="GF136">
        <v>0</v>
      </c>
      <c r="GG136">
        <v>0</v>
      </c>
      <c r="GH136">
        <v>0</v>
      </c>
      <c r="GI136">
        <v>0</v>
      </c>
      <c r="GK136">
        <v>4971</v>
      </c>
      <c r="GL136">
        <v>0</v>
      </c>
      <c r="GM136">
        <v>0</v>
      </c>
      <c r="GN136">
        <v>0</v>
      </c>
      <c r="GR136">
        <v>0</v>
      </c>
      <c r="HB136">
        <v>0</v>
      </c>
      <c r="HC136">
        <v>0</v>
      </c>
      <c r="HD136">
        <v>0</v>
      </c>
      <c r="HE136">
        <v>0</v>
      </c>
      <c r="HF136">
        <v>1521525</v>
      </c>
      <c r="HG136">
        <v>14113</v>
      </c>
      <c r="HH136">
        <v>259901</v>
      </c>
      <c r="HI136">
        <v>0</v>
      </c>
      <c r="HJ136">
        <v>15936</v>
      </c>
      <c r="HK136">
        <v>5898</v>
      </c>
      <c r="HL136">
        <v>3634</v>
      </c>
      <c r="HM136">
        <v>20000</v>
      </c>
      <c r="HN136">
        <v>0</v>
      </c>
      <c r="HO136">
        <v>0</v>
      </c>
      <c r="HP136">
        <v>0</v>
      </c>
      <c r="HQ136">
        <v>0</v>
      </c>
      <c r="HR136">
        <v>0</v>
      </c>
      <c r="HS136">
        <v>14974402</v>
      </c>
      <c r="HT136">
        <v>0</v>
      </c>
      <c r="HU136">
        <v>0</v>
      </c>
      <c r="HV136">
        <v>0</v>
      </c>
      <c r="HW136">
        <v>0</v>
      </c>
      <c r="HX136">
        <v>194</v>
      </c>
      <c r="HY136">
        <v>245</v>
      </c>
      <c r="HZ136">
        <v>553</v>
      </c>
      <c r="IA136">
        <v>495</v>
      </c>
      <c r="IB136">
        <v>281</v>
      </c>
      <c r="IC136">
        <v>1768</v>
      </c>
      <c r="ID136">
        <v>0</v>
      </c>
      <c r="IE136">
        <v>0</v>
      </c>
      <c r="IF136">
        <v>0</v>
      </c>
      <c r="IG136">
        <v>22.915000000000003</v>
      </c>
      <c r="IH136">
        <v>422</v>
      </c>
      <c r="II136">
        <v>0</v>
      </c>
      <c r="IJ136">
        <v>451.22300000000001</v>
      </c>
      <c r="IK136">
        <v>0</v>
      </c>
      <c r="IL136">
        <v>0</v>
      </c>
      <c r="IM136">
        <v>0</v>
      </c>
      <c r="IN136">
        <v>0</v>
      </c>
      <c r="IO136">
        <v>0</v>
      </c>
      <c r="IP136">
        <v>0</v>
      </c>
      <c r="IQ136">
        <v>451.22300000000001</v>
      </c>
      <c r="IR136">
        <v>277899</v>
      </c>
      <c r="IS136">
        <v>0</v>
      </c>
      <c r="IT136">
        <v>0</v>
      </c>
      <c r="IU136">
        <v>0</v>
      </c>
      <c r="IV136">
        <v>0</v>
      </c>
      <c r="IW136">
        <v>6159</v>
      </c>
      <c r="IX136">
        <v>0</v>
      </c>
      <c r="IY136">
        <v>0</v>
      </c>
      <c r="IZ136">
        <v>0</v>
      </c>
      <c r="JA136">
        <v>0</v>
      </c>
    </row>
    <row r="137" spans="1:261" x14ac:dyDescent="0.2">
      <c r="A137">
        <v>28349</v>
      </c>
      <c r="B137">
        <v>130801</v>
      </c>
      <c r="C137">
        <v>9</v>
      </c>
      <c r="D137">
        <v>2021</v>
      </c>
      <c r="E137">
        <v>6159</v>
      </c>
      <c r="F137">
        <v>0</v>
      </c>
      <c r="G137">
        <v>93.41</v>
      </c>
      <c r="H137">
        <v>66.405000000000001</v>
      </c>
      <c r="I137">
        <v>66.405000000000001</v>
      </c>
      <c r="J137">
        <v>93.41</v>
      </c>
      <c r="K137">
        <v>0</v>
      </c>
      <c r="L137">
        <v>6159</v>
      </c>
      <c r="M137">
        <v>0</v>
      </c>
      <c r="N137">
        <v>0</v>
      </c>
      <c r="P137">
        <v>93.41</v>
      </c>
      <c r="Q137">
        <v>0</v>
      </c>
      <c r="R137">
        <v>44529</v>
      </c>
      <c r="S137">
        <v>476.71000000000004</v>
      </c>
      <c r="U137">
        <v>0</v>
      </c>
      <c r="V137">
        <v>0</v>
      </c>
      <c r="W137">
        <v>0</v>
      </c>
      <c r="X137">
        <v>0</v>
      </c>
      <c r="Z137">
        <v>0</v>
      </c>
      <c r="AC137">
        <v>0</v>
      </c>
      <c r="AD137" t="s">
        <v>318</v>
      </c>
      <c r="AE137">
        <v>0</v>
      </c>
      <c r="AH137">
        <v>0</v>
      </c>
      <c r="AI137">
        <v>0</v>
      </c>
      <c r="AJ137">
        <v>6159</v>
      </c>
      <c r="AK137" t="s">
        <v>787</v>
      </c>
      <c r="AL137" t="s">
        <v>480</v>
      </c>
      <c r="AM137">
        <v>0</v>
      </c>
      <c r="AN137">
        <v>0</v>
      </c>
      <c r="AO137">
        <v>0</v>
      </c>
      <c r="AP137">
        <v>0</v>
      </c>
      <c r="AQ137">
        <v>0</v>
      </c>
      <c r="AT137">
        <v>0</v>
      </c>
      <c r="AU137">
        <v>0</v>
      </c>
      <c r="AV137">
        <v>0</v>
      </c>
      <c r="AW137">
        <v>1429146</v>
      </c>
      <c r="AX137">
        <v>1390761</v>
      </c>
      <c r="AY137">
        <v>0</v>
      </c>
      <c r="AZ137">
        <v>44529</v>
      </c>
      <c r="BA137">
        <v>0</v>
      </c>
      <c r="BE137">
        <v>19</v>
      </c>
      <c r="BF137">
        <v>1264330</v>
      </c>
      <c r="BG137">
        <v>0</v>
      </c>
      <c r="BJ137">
        <v>12</v>
      </c>
      <c r="BK137">
        <v>0</v>
      </c>
      <c r="BL137">
        <v>0</v>
      </c>
      <c r="BM137">
        <v>0</v>
      </c>
      <c r="BN137">
        <v>0</v>
      </c>
      <c r="BO137">
        <v>0</v>
      </c>
      <c r="BP137">
        <v>0</v>
      </c>
      <c r="BQ137">
        <v>760</v>
      </c>
      <c r="BS137">
        <v>0</v>
      </c>
      <c r="BT137">
        <v>0</v>
      </c>
      <c r="BU137">
        <v>0</v>
      </c>
      <c r="BV137">
        <v>0</v>
      </c>
      <c r="BW137">
        <v>0</v>
      </c>
      <c r="BY137">
        <v>0</v>
      </c>
      <c r="CA137">
        <v>0</v>
      </c>
      <c r="CB137">
        <v>0</v>
      </c>
      <c r="CC137">
        <v>0</v>
      </c>
      <c r="CD137">
        <v>0</v>
      </c>
      <c r="CE137">
        <v>0</v>
      </c>
      <c r="CF137">
        <v>0</v>
      </c>
      <c r="CG137">
        <v>0</v>
      </c>
      <c r="CH137">
        <v>41040</v>
      </c>
      <c r="CI137">
        <v>0</v>
      </c>
      <c r="CJ137">
        <v>4</v>
      </c>
      <c r="CK137">
        <v>0</v>
      </c>
      <c r="CL137">
        <v>0</v>
      </c>
      <c r="CN137">
        <v>0</v>
      </c>
      <c r="CO137">
        <v>1</v>
      </c>
      <c r="CP137">
        <v>0</v>
      </c>
      <c r="CQ137">
        <v>0</v>
      </c>
      <c r="CR137">
        <v>93.41</v>
      </c>
      <c r="CS137">
        <v>0</v>
      </c>
      <c r="CT137">
        <v>0</v>
      </c>
      <c r="CU137">
        <v>0</v>
      </c>
      <c r="CV137">
        <v>0</v>
      </c>
      <c r="CW137">
        <v>0</v>
      </c>
      <c r="CX137">
        <v>0</v>
      </c>
      <c r="CY137">
        <v>0</v>
      </c>
      <c r="CZ137">
        <v>0</v>
      </c>
      <c r="DB137">
        <v>371895</v>
      </c>
      <c r="DC137">
        <v>0</v>
      </c>
      <c r="DD137">
        <v>0</v>
      </c>
      <c r="DE137">
        <v>140959</v>
      </c>
      <c r="DF137">
        <v>140959</v>
      </c>
      <c r="DG137">
        <v>22.888000000000002</v>
      </c>
      <c r="DH137">
        <v>0</v>
      </c>
      <c r="DI137">
        <v>0</v>
      </c>
      <c r="DK137">
        <v>3778</v>
      </c>
      <c r="DL137">
        <v>0</v>
      </c>
      <c r="DM137">
        <v>645591</v>
      </c>
      <c r="DN137">
        <v>2636</v>
      </c>
      <c r="DO137">
        <v>0</v>
      </c>
      <c r="DP137">
        <v>0</v>
      </c>
      <c r="DQ137">
        <v>0</v>
      </c>
      <c r="DR137">
        <v>0</v>
      </c>
      <c r="DS137">
        <v>0</v>
      </c>
      <c r="DT137">
        <v>0</v>
      </c>
      <c r="DU137">
        <v>0</v>
      </c>
      <c r="DV137">
        <v>0</v>
      </c>
      <c r="DW137">
        <v>0</v>
      </c>
      <c r="DX137">
        <v>0</v>
      </c>
      <c r="DY137">
        <v>0</v>
      </c>
      <c r="DZ137">
        <v>0</v>
      </c>
      <c r="EA137">
        <v>0</v>
      </c>
      <c r="EB137">
        <v>0</v>
      </c>
      <c r="EC137">
        <v>2.2920000000000003</v>
      </c>
      <c r="ED137">
        <v>16233</v>
      </c>
      <c r="EE137">
        <v>0</v>
      </c>
      <c r="EF137">
        <v>0</v>
      </c>
      <c r="EG137">
        <v>0</v>
      </c>
      <c r="EH137">
        <v>8869</v>
      </c>
      <c r="EI137">
        <v>586046</v>
      </c>
      <c r="EJ137">
        <v>23.789000000000001</v>
      </c>
      <c r="EK137">
        <v>0</v>
      </c>
      <c r="EL137">
        <v>0</v>
      </c>
      <c r="EM137">
        <v>0.26500000000000001</v>
      </c>
      <c r="EN137">
        <v>0.129</v>
      </c>
      <c r="EO137">
        <v>0</v>
      </c>
      <c r="EP137">
        <v>0</v>
      </c>
      <c r="EQ137">
        <v>24.183</v>
      </c>
      <c r="ER137">
        <v>0</v>
      </c>
      <c r="ES137">
        <v>1.44</v>
      </c>
      <c r="EV137">
        <v>0</v>
      </c>
      <c r="EW137">
        <v>0</v>
      </c>
      <c r="EX137">
        <v>0</v>
      </c>
      <c r="EZ137">
        <v>1250258</v>
      </c>
      <c r="FA137">
        <v>0</v>
      </c>
      <c r="FB137">
        <v>1292132</v>
      </c>
      <c r="FD137">
        <v>0</v>
      </c>
      <c r="FE137">
        <v>115556</v>
      </c>
      <c r="FF137">
        <v>24947</v>
      </c>
      <c r="FG137">
        <v>5.7111999999999996E-2</v>
      </c>
      <c r="FH137">
        <v>2.4659E-2</v>
      </c>
      <c r="FI137">
        <v>0</v>
      </c>
      <c r="FJ137">
        <v>0</v>
      </c>
      <c r="FK137">
        <v>205.28900000000002</v>
      </c>
      <c r="FL137">
        <v>1473675</v>
      </c>
      <c r="FM137">
        <v>0</v>
      </c>
      <c r="FN137">
        <v>0</v>
      </c>
      <c r="FO137">
        <v>0</v>
      </c>
      <c r="FP137">
        <v>0</v>
      </c>
      <c r="FQ137">
        <v>0</v>
      </c>
      <c r="FR137">
        <v>0</v>
      </c>
      <c r="FS137">
        <v>0</v>
      </c>
      <c r="FT137">
        <v>0</v>
      </c>
      <c r="FU137">
        <v>0</v>
      </c>
      <c r="FV137">
        <v>0</v>
      </c>
      <c r="FW137">
        <v>0</v>
      </c>
      <c r="FX137">
        <v>0</v>
      </c>
      <c r="FY137">
        <v>0</v>
      </c>
      <c r="FZ137">
        <v>0</v>
      </c>
      <c r="GA137">
        <v>0</v>
      </c>
      <c r="GB137">
        <v>23463</v>
      </c>
      <c r="GC137">
        <v>23463</v>
      </c>
      <c r="GD137">
        <v>2.8220000000000001</v>
      </c>
      <c r="GF137">
        <v>0</v>
      </c>
      <c r="GG137">
        <v>0</v>
      </c>
      <c r="GH137">
        <v>0</v>
      </c>
      <c r="GI137">
        <v>0</v>
      </c>
      <c r="GK137">
        <v>5022</v>
      </c>
      <c r="GL137">
        <v>2399</v>
      </c>
      <c r="GM137">
        <v>0</v>
      </c>
      <c r="GN137">
        <v>0</v>
      </c>
      <c r="GR137">
        <v>0</v>
      </c>
      <c r="HB137">
        <v>0</v>
      </c>
      <c r="HC137">
        <v>0</v>
      </c>
      <c r="HD137">
        <v>0</v>
      </c>
      <c r="HE137">
        <v>0</v>
      </c>
      <c r="HF137">
        <v>70256</v>
      </c>
      <c r="HG137">
        <v>0</v>
      </c>
      <c r="HH137">
        <v>8622</v>
      </c>
      <c r="HI137">
        <v>0</v>
      </c>
      <c r="HJ137">
        <v>908</v>
      </c>
      <c r="HK137">
        <v>683</v>
      </c>
      <c r="HL137">
        <v>221</v>
      </c>
      <c r="HM137">
        <v>0</v>
      </c>
      <c r="HN137">
        <v>0</v>
      </c>
      <c r="HO137">
        <v>0</v>
      </c>
      <c r="HP137">
        <v>29553</v>
      </c>
      <c r="HQ137">
        <v>0</v>
      </c>
      <c r="HR137">
        <v>0</v>
      </c>
      <c r="HS137">
        <v>1247603</v>
      </c>
      <c r="HT137">
        <v>0</v>
      </c>
      <c r="HU137">
        <v>41040</v>
      </c>
      <c r="HV137">
        <v>0</v>
      </c>
      <c r="HW137">
        <v>0</v>
      </c>
      <c r="HX137">
        <v>7</v>
      </c>
      <c r="HY137">
        <v>1</v>
      </c>
      <c r="HZ137">
        <v>4</v>
      </c>
      <c r="IA137">
        <v>0</v>
      </c>
      <c r="IB137">
        <v>73</v>
      </c>
      <c r="IC137">
        <v>85</v>
      </c>
      <c r="ID137">
        <v>0</v>
      </c>
      <c r="IE137">
        <v>0</v>
      </c>
      <c r="IF137">
        <v>0</v>
      </c>
      <c r="IG137">
        <v>0</v>
      </c>
      <c r="IH137">
        <v>14</v>
      </c>
      <c r="II137">
        <v>107.465</v>
      </c>
      <c r="IJ137">
        <v>0</v>
      </c>
      <c r="IK137">
        <v>0</v>
      </c>
      <c r="IL137">
        <v>0</v>
      </c>
      <c r="IM137">
        <v>0</v>
      </c>
      <c r="IN137">
        <v>0</v>
      </c>
      <c r="IO137">
        <v>0</v>
      </c>
      <c r="IP137">
        <v>107.465</v>
      </c>
      <c r="IQ137">
        <v>0</v>
      </c>
      <c r="IR137">
        <v>0</v>
      </c>
      <c r="IS137">
        <v>0</v>
      </c>
      <c r="IT137">
        <v>0</v>
      </c>
      <c r="IU137">
        <v>0</v>
      </c>
      <c r="IV137">
        <v>0</v>
      </c>
      <c r="IW137">
        <v>6159</v>
      </c>
      <c r="IX137">
        <v>0</v>
      </c>
      <c r="IY137">
        <v>0</v>
      </c>
      <c r="IZ137">
        <v>29553</v>
      </c>
      <c r="JA137">
        <v>0</v>
      </c>
    </row>
    <row r="138" spans="1:261" x14ac:dyDescent="0.2">
      <c r="A138">
        <v>28349</v>
      </c>
      <c r="B138">
        <v>152802</v>
      </c>
      <c r="C138">
        <v>9</v>
      </c>
      <c r="D138">
        <v>2021</v>
      </c>
      <c r="E138">
        <v>6159</v>
      </c>
      <c r="F138">
        <v>0</v>
      </c>
      <c r="G138">
        <v>248.25300000000001</v>
      </c>
      <c r="H138">
        <v>243.95500000000001</v>
      </c>
      <c r="I138">
        <v>243.95500000000001</v>
      </c>
      <c r="J138">
        <v>248.25300000000001</v>
      </c>
      <c r="K138">
        <v>0</v>
      </c>
      <c r="L138">
        <v>6159</v>
      </c>
      <c r="M138">
        <v>0</v>
      </c>
      <c r="N138">
        <v>0</v>
      </c>
      <c r="P138">
        <v>248.25300000000001</v>
      </c>
      <c r="Q138">
        <v>0</v>
      </c>
      <c r="R138">
        <v>118345</v>
      </c>
      <c r="S138">
        <v>476.71000000000004</v>
      </c>
      <c r="U138">
        <v>0</v>
      </c>
      <c r="V138">
        <v>0</v>
      </c>
      <c r="W138">
        <v>0</v>
      </c>
      <c r="X138">
        <v>0</v>
      </c>
      <c r="Z138">
        <v>0</v>
      </c>
      <c r="AC138">
        <v>0</v>
      </c>
      <c r="AD138" t="s">
        <v>318</v>
      </c>
      <c r="AE138">
        <v>0</v>
      </c>
      <c r="AH138">
        <v>0</v>
      </c>
      <c r="AI138">
        <v>0</v>
      </c>
      <c r="AJ138">
        <v>6159</v>
      </c>
      <c r="AK138" t="s">
        <v>787</v>
      </c>
      <c r="AL138" t="s">
        <v>91</v>
      </c>
      <c r="AM138">
        <v>0</v>
      </c>
      <c r="AN138">
        <v>0</v>
      </c>
      <c r="AO138">
        <v>0</v>
      </c>
      <c r="AP138">
        <v>0</v>
      </c>
      <c r="AQ138">
        <v>0</v>
      </c>
      <c r="AT138">
        <v>0</v>
      </c>
      <c r="AU138">
        <v>0</v>
      </c>
      <c r="AV138">
        <v>0</v>
      </c>
      <c r="AW138">
        <v>2501933</v>
      </c>
      <c r="AX138">
        <v>2502381</v>
      </c>
      <c r="AY138">
        <v>0</v>
      </c>
      <c r="AZ138">
        <v>118345</v>
      </c>
      <c r="BA138">
        <v>11.75</v>
      </c>
      <c r="BE138">
        <v>34</v>
      </c>
      <c r="BF138">
        <v>2358617</v>
      </c>
      <c r="BG138">
        <v>0</v>
      </c>
      <c r="BJ138">
        <v>12</v>
      </c>
      <c r="BK138">
        <v>0</v>
      </c>
      <c r="BL138">
        <v>0</v>
      </c>
      <c r="BM138">
        <v>0</v>
      </c>
      <c r="BN138">
        <v>0</v>
      </c>
      <c r="BO138">
        <v>0</v>
      </c>
      <c r="BP138">
        <v>0</v>
      </c>
      <c r="BQ138">
        <v>732</v>
      </c>
      <c r="BS138">
        <v>0</v>
      </c>
      <c r="BT138">
        <v>0</v>
      </c>
      <c r="BU138">
        <v>0</v>
      </c>
      <c r="BV138">
        <v>0</v>
      </c>
      <c r="BW138">
        <v>0</v>
      </c>
      <c r="BY138">
        <v>0</v>
      </c>
      <c r="CA138">
        <v>0</v>
      </c>
      <c r="CB138">
        <v>0</v>
      </c>
      <c r="CC138">
        <v>0</v>
      </c>
      <c r="CD138">
        <v>0</v>
      </c>
      <c r="CE138">
        <v>0</v>
      </c>
      <c r="CF138">
        <v>0</v>
      </c>
      <c r="CG138">
        <v>0</v>
      </c>
      <c r="CH138">
        <v>0</v>
      </c>
      <c r="CI138">
        <v>0</v>
      </c>
      <c r="CJ138">
        <v>4</v>
      </c>
      <c r="CK138">
        <v>0</v>
      </c>
      <c r="CL138">
        <v>0</v>
      </c>
      <c r="CN138">
        <v>0</v>
      </c>
      <c r="CO138">
        <v>1</v>
      </c>
      <c r="CP138">
        <v>0</v>
      </c>
      <c r="CQ138">
        <v>0.16700000000000001</v>
      </c>
      <c r="CR138">
        <v>248.25300000000001</v>
      </c>
      <c r="CS138">
        <v>0</v>
      </c>
      <c r="CT138">
        <v>0</v>
      </c>
      <c r="CU138">
        <v>0</v>
      </c>
      <c r="CV138">
        <v>0</v>
      </c>
      <c r="CW138">
        <v>0</v>
      </c>
      <c r="CX138">
        <v>0</v>
      </c>
      <c r="CY138">
        <v>0</v>
      </c>
      <c r="CZ138">
        <v>0</v>
      </c>
      <c r="DB138">
        <v>1496521</v>
      </c>
      <c r="DC138">
        <v>0</v>
      </c>
      <c r="DD138">
        <v>0</v>
      </c>
      <c r="DE138">
        <v>423802</v>
      </c>
      <c r="DF138">
        <v>423802</v>
      </c>
      <c r="DG138">
        <v>68.813000000000002</v>
      </c>
      <c r="DH138">
        <v>0</v>
      </c>
      <c r="DI138">
        <v>0</v>
      </c>
      <c r="DK138">
        <v>3341</v>
      </c>
      <c r="DL138">
        <v>0</v>
      </c>
      <c r="DM138">
        <v>101584</v>
      </c>
      <c r="DN138">
        <v>414</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96052</v>
      </c>
      <c r="EI138">
        <v>0</v>
      </c>
      <c r="EJ138">
        <v>0</v>
      </c>
      <c r="EK138">
        <v>2.9470000000000001</v>
      </c>
      <c r="EL138">
        <v>0</v>
      </c>
      <c r="EM138">
        <v>0</v>
      </c>
      <c r="EN138">
        <v>1.351</v>
      </c>
      <c r="EO138">
        <v>0</v>
      </c>
      <c r="EP138">
        <v>0</v>
      </c>
      <c r="EQ138">
        <v>4.298</v>
      </c>
      <c r="ER138">
        <v>0</v>
      </c>
      <c r="ES138">
        <v>15.596</v>
      </c>
      <c r="EV138">
        <v>0</v>
      </c>
      <c r="EW138">
        <v>0</v>
      </c>
      <c r="EX138">
        <v>0</v>
      </c>
      <c r="EZ138">
        <v>2240272</v>
      </c>
      <c r="FA138">
        <v>0</v>
      </c>
      <c r="FB138">
        <v>2358169</v>
      </c>
      <c r="FD138">
        <v>0</v>
      </c>
      <c r="FE138">
        <v>215571</v>
      </c>
      <c r="FF138">
        <v>46538</v>
      </c>
      <c r="FG138">
        <v>5.7111999999999996E-2</v>
      </c>
      <c r="FH138">
        <v>2.4659E-2</v>
      </c>
      <c r="FI138">
        <v>0</v>
      </c>
      <c r="FJ138">
        <v>0</v>
      </c>
      <c r="FK138">
        <v>382.96800000000002</v>
      </c>
      <c r="FL138">
        <v>2620278</v>
      </c>
      <c r="FM138">
        <v>0</v>
      </c>
      <c r="FN138">
        <v>0</v>
      </c>
      <c r="FO138">
        <v>0</v>
      </c>
      <c r="FP138">
        <v>0</v>
      </c>
      <c r="FQ138">
        <v>0</v>
      </c>
      <c r="FR138">
        <v>0</v>
      </c>
      <c r="FS138">
        <v>0</v>
      </c>
      <c r="FT138">
        <v>0</v>
      </c>
      <c r="FU138">
        <v>0</v>
      </c>
      <c r="FV138">
        <v>0</v>
      </c>
      <c r="FW138">
        <v>0</v>
      </c>
      <c r="FX138">
        <v>0</v>
      </c>
      <c r="FY138">
        <v>0</v>
      </c>
      <c r="FZ138">
        <v>0</v>
      </c>
      <c r="GA138">
        <v>0</v>
      </c>
      <c r="GB138">
        <v>0</v>
      </c>
      <c r="GC138">
        <v>0</v>
      </c>
      <c r="GD138">
        <v>0</v>
      </c>
      <c r="GF138">
        <v>0</v>
      </c>
      <c r="GG138">
        <v>0</v>
      </c>
      <c r="GH138">
        <v>0</v>
      </c>
      <c r="GI138">
        <v>0</v>
      </c>
      <c r="GK138">
        <v>4972</v>
      </c>
      <c r="GL138">
        <v>6719</v>
      </c>
      <c r="GM138">
        <v>0</v>
      </c>
      <c r="GN138">
        <v>0</v>
      </c>
      <c r="GR138">
        <v>0</v>
      </c>
      <c r="HB138">
        <v>0</v>
      </c>
      <c r="HC138">
        <v>0</v>
      </c>
      <c r="HD138">
        <v>0</v>
      </c>
      <c r="HE138">
        <v>0</v>
      </c>
      <c r="HF138">
        <v>258104</v>
      </c>
      <c r="HG138">
        <v>642</v>
      </c>
      <c r="HH138">
        <v>75137</v>
      </c>
      <c r="HI138">
        <v>0</v>
      </c>
      <c r="HJ138">
        <v>2413</v>
      </c>
      <c r="HK138">
        <v>0</v>
      </c>
      <c r="HL138">
        <v>0</v>
      </c>
      <c r="HM138">
        <v>0</v>
      </c>
      <c r="HN138">
        <v>0</v>
      </c>
      <c r="HO138">
        <v>0</v>
      </c>
      <c r="HP138">
        <v>0</v>
      </c>
      <c r="HQ138">
        <v>0</v>
      </c>
      <c r="HR138">
        <v>0</v>
      </c>
      <c r="HS138">
        <v>2239824</v>
      </c>
      <c r="HT138">
        <v>0</v>
      </c>
      <c r="HU138">
        <v>0</v>
      </c>
      <c r="HV138">
        <v>0</v>
      </c>
      <c r="HW138">
        <v>0</v>
      </c>
      <c r="HX138">
        <v>41</v>
      </c>
      <c r="HY138">
        <v>24</v>
      </c>
      <c r="HZ138">
        <v>16</v>
      </c>
      <c r="IA138">
        <v>57</v>
      </c>
      <c r="IB138">
        <v>127</v>
      </c>
      <c r="IC138">
        <v>265</v>
      </c>
      <c r="ID138">
        <v>0</v>
      </c>
      <c r="IE138">
        <v>0</v>
      </c>
      <c r="IF138">
        <v>0</v>
      </c>
      <c r="IG138">
        <v>1.042</v>
      </c>
      <c r="IH138">
        <v>122</v>
      </c>
      <c r="II138">
        <v>0</v>
      </c>
      <c r="IJ138">
        <v>0</v>
      </c>
      <c r="IK138">
        <v>0</v>
      </c>
      <c r="IL138">
        <v>0</v>
      </c>
      <c r="IM138">
        <v>0</v>
      </c>
      <c r="IN138">
        <v>0</v>
      </c>
      <c r="IO138">
        <v>0</v>
      </c>
      <c r="IP138">
        <v>0</v>
      </c>
      <c r="IQ138">
        <v>0</v>
      </c>
      <c r="IR138">
        <v>0</v>
      </c>
      <c r="IS138">
        <v>0</v>
      </c>
      <c r="IT138">
        <v>0</v>
      </c>
      <c r="IU138">
        <v>0</v>
      </c>
      <c r="IV138">
        <v>0</v>
      </c>
      <c r="IW138">
        <v>6159</v>
      </c>
      <c r="IX138">
        <v>0</v>
      </c>
      <c r="IY138">
        <v>0</v>
      </c>
      <c r="IZ138">
        <v>0</v>
      </c>
      <c r="JA138">
        <v>0</v>
      </c>
    </row>
    <row r="139" spans="1:261" x14ac:dyDescent="0.2">
      <c r="A139">
        <v>28349</v>
      </c>
      <c r="B139">
        <v>152803</v>
      </c>
      <c r="C139">
        <v>9</v>
      </c>
      <c r="D139">
        <v>2021</v>
      </c>
      <c r="E139">
        <v>6159</v>
      </c>
      <c r="F139">
        <v>0</v>
      </c>
      <c r="G139">
        <v>170.422</v>
      </c>
      <c r="H139">
        <v>128.18700000000001</v>
      </c>
      <c r="I139">
        <v>128.18700000000001</v>
      </c>
      <c r="J139">
        <v>170.422</v>
      </c>
      <c r="K139">
        <v>0</v>
      </c>
      <c r="L139">
        <v>6159</v>
      </c>
      <c r="M139">
        <v>0</v>
      </c>
      <c r="N139">
        <v>0</v>
      </c>
      <c r="P139">
        <v>170.422</v>
      </c>
      <c r="Q139">
        <v>0</v>
      </c>
      <c r="R139">
        <v>81242</v>
      </c>
      <c r="S139">
        <v>476.71000000000004</v>
      </c>
      <c r="U139">
        <v>0</v>
      </c>
      <c r="V139">
        <v>5.5280000000000005</v>
      </c>
      <c r="W139">
        <v>3405</v>
      </c>
      <c r="X139">
        <v>3405</v>
      </c>
      <c r="Z139">
        <v>0</v>
      </c>
      <c r="AC139">
        <v>0</v>
      </c>
      <c r="AD139" t="s">
        <v>318</v>
      </c>
      <c r="AE139">
        <v>0</v>
      </c>
      <c r="AH139">
        <v>0</v>
      </c>
      <c r="AI139">
        <v>0</v>
      </c>
      <c r="AJ139">
        <v>6159</v>
      </c>
      <c r="AK139" t="s">
        <v>787</v>
      </c>
      <c r="AL139" t="s">
        <v>513</v>
      </c>
      <c r="AM139">
        <v>0</v>
      </c>
      <c r="AN139">
        <v>0</v>
      </c>
      <c r="AO139">
        <v>0</v>
      </c>
      <c r="AP139">
        <v>0</v>
      </c>
      <c r="AQ139">
        <v>0</v>
      </c>
      <c r="AT139">
        <v>0</v>
      </c>
      <c r="AU139">
        <v>0</v>
      </c>
      <c r="AV139">
        <v>0</v>
      </c>
      <c r="AW139">
        <v>1893512</v>
      </c>
      <c r="AX139">
        <v>1858807</v>
      </c>
      <c r="AY139">
        <v>0</v>
      </c>
      <c r="AZ139">
        <v>81242</v>
      </c>
      <c r="BA139">
        <v>5.5</v>
      </c>
      <c r="BE139">
        <v>25</v>
      </c>
      <c r="BF139">
        <v>1741368</v>
      </c>
      <c r="BG139">
        <v>0</v>
      </c>
      <c r="BJ139">
        <v>12</v>
      </c>
      <c r="BK139">
        <v>0</v>
      </c>
      <c r="BL139">
        <v>0</v>
      </c>
      <c r="BM139">
        <v>0</v>
      </c>
      <c r="BN139">
        <v>0</v>
      </c>
      <c r="BO139">
        <v>0</v>
      </c>
      <c r="BP139">
        <v>0</v>
      </c>
      <c r="BQ139">
        <v>750</v>
      </c>
      <c r="BS139">
        <v>0</v>
      </c>
      <c r="BT139">
        <v>0</v>
      </c>
      <c r="BU139">
        <v>0</v>
      </c>
      <c r="BV139">
        <v>0</v>
      </c>
      <c r="BW139">
        <v>0</v>
      </c>
      <c r="BY139">
        <v>0</v>
      </c>
      <c r="CA139">
        <v>0</v>
      </c>
      <c r="CB139">
        <v>0</v>
      </c>
      <c r="CC139">
        <v>0</v>
      </c>
      <c r="CD139">
        <v>0</v>
      </c>
      <c r="CE139">
        <v>0</v>
      </c>
      <c r="CF139">
        <v>0</v>
      </c>
      <c r="CG139">
        <v>0</v>
      </c>
      <c r="CH139">
        <v>35505</v>
      </c>
      <c r="CI139">
        <v>0</v>
      </c>
      <c r="CJ139">
        <v>4</v>
      </c>
      <c r="CK139">
        <v>0</v>
      </c>
      <c r="CL139">
        <v>0</v>
      </c>
      <c r="CN139">
        <v>0</v>
      </c>
      <c r="CO139">
        <v>1</v>
      </c>
      <c r="CP139">
        <v>2.6080000000000001</v>
      </c>
      <c r="CQ139">
        <v>11.75</v>
      </c>
      <c r="CR139">
        <v>170.422</v>
      </c>
      <c r="CS139">
        <v>0</v>
      </c>
      <c r="CT139">
        <v>0</v>
      </c>
      <c r="CU139">
        <v>0</v>
      </c>
      <c r="CV139">
        <v>0</v>
      </c>
      <c r="CW139">
        <v>0</v>
      </c>
      <c r="CX139">
        <v>0</v>
      </c>
      <c r="CY139">
        <v>0</v>
      </c>
      <c r="CZ139">
        <v>0</v>
      </c>
      <c r="DB139">
        <v>786430</v>
      </c>
      <c r="DC139">
        <v>0</v>
      </c>
      <c r="DD139">
        <v>0</v>
      </c>
      <c r="DE139">
        <v>239038</v>
      </c>
      <c r="DF139">
        <v>277748</v>
      </c>
      <c r="DG139">
        <v>38.813000000000002</v>
      </c>
      <c r="DH139">
        <v>0</v>
      </c>
      <c r="DI139">
        <v>38710</v>
      </c>
      <c r="DK139">
        <v>3626</v>
      </c>
      <c r="DL139">
        <v>0</v>
      </c>
      <c r="DM139">
        <v>182013</v>
      </c>
      <c r="DN139">
        <v>775</v>
      </c>
      <c r="DO139">
        <v>0</v>
      </c>
      <c r="DP139">
        <v>0</v>
      </c>
      <c r="DQ139">
        <v>0</v>
      </c>
      <c r="DR139">
        <v>0</v>
      </c>
      <c r="DS139">
        <v>0</v>
      </c>
      <c r="DT139">
        <v>0</v>
      </c>
      <c r="DU139">
        <v>0</v>
      </c>
      <c r="DV139">
        <v>0</v>
      </c>
      <c r="DW139">
        <v>0</v>
      </c>
      <c r="DX139">
        <v>0</v>
      </c>
      <c r="DY139">
        <v>0</v>
      </c>
      <c r="DZ139">
        <v>0</v>
      </c>
      <c r="EA139">
        <v>0</v>
      </c>
      <c r="EB139">
        <v>0</v>
      </c>
      <c r="EC139">
        <v>24.703000000000003</v>
      </c>
      <c r="ED139">
        <v>174962</v>
      </c>
      <c r="EE139">
        <v>0</v>
      </c>
      <c r="EF139">
        <v>0</v>
      </c>
      <c r="EG139">
        <v>0</v>
      </c>
      <c r="EH139">
        <v>4779</v>
      </c>
      <c r="EI139">
        <v>0</v>
      </c>
      <c r="EJ139">
        <v>0</v>
      </c>
      <c r="EK139">
        <v>0.192</v>
      </c>
      <c r="EL139">
        <v>0</v>
      </c>
      <c r="EM139">
        <v>0</v>
      </c>
      <c r="EN139">
        <v>0.04</v>
      </c>
      <c r="EO139">
        <v>0</v>
      </c>
      <c r="EP139">
        <v>0</v>
      </c>
      <c r="EQ139">
        <v>0.23200000000000001</v>
      </c>
      <c r="ER139">
        <v>0</v>
      </c>
      <c r="ES139">
        <v>0.77600000000000002</v>
      </c>
      <c r="EV139">
        <v>0</v>
      </c>
      <c r="EW139">
        <v>0</v>
      </c>
      <c r="EX139">
        <v>0</v>
      </c>
      <c r="EZ139">
        <v>1665292</v>
      </c>
      <c r="FA139">
        <v>0</v>
      </c>
      <c r="FB139">
        <v>1745734</v>
      </c>
      <c r="FD139">
        <v>0</v>
      </c>
      <c r="FE139">
        <v>159156</v>
      </c>
      <c r="FF139">
        <v>34359</v>
      </c>
      <c r="FG139">
        <v>5.7111999999999996E-2</v>
      </c>
      <c r="FH139">
        <v>2.4659E-2</v>
      </c>
      <c r="FI139">
        <v>0</v>
      </c>
      <c r="FJ139">
        <v>0</v>
      </c>
      <c r="FK139">
        <v>282.745</v>
      </c>
      <c r="FL139">
        <v>1974754</v>
      </c>
      <c r="FM139">
        <v>0</v>
      </c>
      <c r="FN139">
        <v>0</v>
      </c>
      <c r="FO139">
        <v>0</v>
      </c>
      <c r="FP139">
        <v>0</v>
      </c>
      <c r="FQ139">
        <v>0</v>
      </c>
      <c r="FR139">
        <v>0</v>
      </c>
      <c r="FS139">
        <v>0</v>
      </c>
      <c r="FT139">
        <v>0</v>
      </c>
      <c r="FU139">
        <v>0</v>
      </c>
      <c r="FV139">
        <v>0</v>
      </c>
      <c r="FW139">
        <v>0</v>
      </c>
      <c r="FX139">
        <v>0</v>
      </c>
      <c r="FY139">
        <v>0</v>
      </c>
      <c r="FZ139">
        <v>0</v>
      </c>
      <c r="GA139">
        <v>0</v>
      </c>
      <c r="GB139">
        <v>349228</v>
      </c>
      <c r="GC139">
        <v>349228</v>
      </c>
      <c r="GD139">
        <v>42.003</v>
      </c>
      <c r="GF139">
        <v>0</v>
      </c>
      <c r="GG139">
        <v>0</v>
      </c>
      <c r="GH139">
        <v>0</v>
      </c>
      <c r="GI139">
        <v>0</v>
      </c>
      <c r="GK139">
        <v>5105</v>
      </c>
      <c r="GL139">
        <v>4357</v>
      </c>
      <c r="GM139">
        <v>0</v>
      </c>
      <c r="GN139">
        <v>0</v>
      </c>
      <c r="GR139">
        <v>0</v>
      </c>
      <c r="HB139">
        <v>0</v>
      </c>
      <c r="HC139">
        <v>0</v>
      </c>
      <c r="HD139">
        <v>0</v>
      </c>
      <c r="HE139">
        <v>0</v>
      </c>
      <c r="HF139">
        <v>135622</v>
      </c>
      <c r="HG139">
        <v>4490</v>
      </c>
      <c r="HH139">
        <v>0</v>
      </c>
      <c r="HI139">
        <v>0</v>
      </c>
      <c r="HJ139">
        <v>1657</v>
      </c>
      <c r="HK139">
        <v>3728</v>
      </c>
      <c r="HL139">
        <v>1438</v>
      </c>
      <c r="HM139">
        <v>0</v>
      </c>
      <c r="HN139">
        <v>0</v>
      </c>
      <c r="HO139">
        <v>0</v>
      </c>
      <c r="HP139">
        <v>0</v>
      </c>
      <c r="HQ139">
        <v>0</v>
      </c>
      <c r="HR139">
        <v>0</v>
      </c>
      <c r="HS139">
        <v>1664492</v>
      </c>
      <c r="HT139">
        <v>0</v>
      </c>
      <c r="HU139">
        <v>35505</v>
      </c>
      <c r="HV139">
        <v>0</v>
      </c>
      <c r="HW139">
        <v>0</v>
      </c>
      <c r="HX139">
        <v>25</v>
      </c>
      <c r="HY139">
        <v>14</v>
      </c>
      <c r="HZ139">
        <v>21</v>
      </c>
      <c r="IA139">
        <v>33</v>
      </c>
      <c r="IB139">
        <v>58</v>
      </c>
      <c r="IC139">
        <v>151</v>
      </c>
      <c r="ID139">
        <v>0</v>
      </c>
      <c r="IE139">
        <v>0</v>
      </c>
      <c r="IF139">
        <v>0</v>
      </c>
      <c r="IG139">
        <v>7.2910000000000004</v>
      </c>
      <c r="IH139">
        <v>0</v>
      </c>
      <c r="II139">
        <v>0</v>
      </c>
      <c r="IJ139">
        <v>5.5280000000000005</v>
      </c>
      <c r="IK139">
        <v>0</v>
      </c>
      <c r="IL139">
        <v>0</v>
      </c>
      <c r="IM139">
        <v>0</v>
      </c>
      <c r="IN139">
        <v>0</v>
      </c>
      <c r="IO139">
        <v>0</v>
      </c>
      <c r="IP139">
        <v>0</v>
      </c>
      <c r="IQ139">
        <v>5.5280000000000005</v>
      </c>
      <c r="IR139">
        <v>3405</v>
      </c>
      <c r="IS139">
        <v>0</v>
      </c>
      <c r="IT139">
        <v>0</v>
      </c>
      <c r="IU139">
        <v>0</v>
      </c>
      <c r="IV139">
        <v>0</v>
      </c>
      <c r="IW139">
        <v>6159</v>
      </c>
      <c r="IX139">
        <v>0</v>
      </c>
      <c r="IY139">
        <v>0</v>
      </c>
      <c r="IZ139">
        <v>0</v>
      </c>
      <c r="JA139">
        <v>0</v>
      </c>
    </row>
    <row r="140" spans="1:261" x14ac:dyDescent="0.2">
      <c r="A140">
        <v>28349</v>
      </c>
      <c r="B140">
        <v>152806</v>
      </c>
      <c r="C140">
        <v>9</v>
      </c>
      <c r="D140">
        <v>2021</v>
      </c>
      <c r="E140">
        <v>6159</v>
      </c>
      <c r="F140">
        <v>0</v>
      </c>
      <c r="G140">
        <v>67.92</v>
      </c>
      <c r="H140">
        <v>63.336000000000006</v>
      </c>
      <c r="I140">
        <v>63.336000000000006</v>
      </c>
      <c r="J140">
        <v>67.92</v>
      </c>
      <c r="K140">
        <v>0</v>
      </c>
      <c r="L140">
        <v>6159</v>
      </c>
      <c r="M140">
        <v>0</v>
      </c>
      <c r="N140">
        <v>0</v>
      </c>
      <c r="P140">
        <v>67.92</v>
      </c>
      <c r="Q140">
        <v>0</v>
      </c>
      <c r="R140">
        <v>32378</v>
      </c>
      <c r="S140">
        <v>476.71000000000004</v>
      </c>
      <c r="U140">
        <v>0</v>
      </c>
      <c r="V140">
        <v>0</v>
      </c>
      <c r="W140">
        <v>0</v>
      </c>
      <c r="X140">
        <v>0</v>
      </c>
      <c r="Z140">
        <v>0</v>
      </c>
      <c r="AC140">
        <v>0</v>
      </c>
      <c r="AD140" t="s">
        <v>318</v>
      </c>
      <c r="AE140">
        <v>0</v>
      </c>
      <c r="AH140">
        <v>0</v>
      </c>
      <c r="AI140">
        <v>0</v>
      </c>
      <c r="AJ140">
        <v>6159</v>
      </c>
      <c r="AK140" t="s">
        <v>787</v>
      </c>
      <c r="AL140" t="s">
        <v>591</v>
      </c>
      <c r="AM140">
        <v>0</v>
      </c>
      <c r="AN140">
        <v>0</v>
      </c>
      <c r="AO140">
        <v>0</v>
      </c>
      <c r="AP140">
        <v>0</v>
      </c>
      <c r="AQ140">
        <v>0</v>
      </c>
      <c r="AT140">
        <v>0</v>
      </c>
      <c r="AU140">
        <v>0</v>
      </c>
      <c r="AV140">
        <v>0</v>
      </c>
      <c r="AW140">
        <v>715094</v>
      </c>
      <c r="AX140">
        <v>702575</v>
      </c>
      <c r="AY140">
        <v>0</v>
      </c>
      <c r="AZ140">
        <v>32378</v>
      </c>
      <c r="BA140">
        <v>0</v>
      </c>
      <c r="BE140">
        <v>10</v>
      </c>
      <c r="BF140">
        <v>661448</v>
      </c>
      <c r="BG140">
        <v>0</v>
      </c>
      <c r="BJ140">
        <v>12</v>
      </c>
      <c r="BK140">
        <v>0</v>
      </c>
      <c r="BL140">
        <v>0</v>
      </c>
      <c r="BM140">
        <v>0</v>
      </c>
      <c r="BN140">
        <v>0</v>
      </c>
      <c r="BO140">
        <v>0</v>
      </c>
      <c r="BP140">
        <v>0</v>
      </c>
      <c r="BQ140">
        <v>760</v>
      </c>
      <c r="BS140">
        <v>0</v>
      </c>
      <c r="BT140">
        <v>0</v>
      </c>
      <c r="BU140">
        <v>0</v>
      </c>
      <c r="BV140">
        <v>0</v>
      </c>
      <c r="BW140">
        <v>0</v>
      </c>
      <c r="BY140">
        <v>0</v>
      </c>
      <c r="CA140">
        <v>0</v>
      </c>
      <c r="CB140">
        <v>0</v>
      </c>
      <c r="CC140">
        <v>0</v>
      </c>
      <c r="CD140">
        <v>0</v>
      </c>
      <c r="CE140">
        <v>0</v>
      </c>
      <c r="CF140">
        <v>0</v>
      </c>
      <c r="CG140">
        <v>0</v>
      </c>
      <c r="CH140">
        <v>13087</v>
      </c>
      <c r="CI140">
        <v>0</v>
      </c>
      <c r="CJ140">
        <v>4</v>
      </c>
      <c r="CK140">
        <v>0</v>
      </c>
      <c r="CL140">
        <v>0</v>
      </c>
      <c r="CN140">
        <v>0</v>
      </c>
      <c r="CO140">
        <v>1</v>
      </c>
      <c r="CP140">
        <v>0</v>
      </c>
      <c r="CQ140">
        <v>0</v>
      </c>
      <c r="CR140">
        <v>67.92</v>
      </c>
      <c r="CS140">
        <v>0</v>
      </c>
      <c r="CT140">
        <v>0</v>
      </c>
      <c r="CU140">
        <v>0</v>
      </c>
      <c r="CV140">
        <v>0</v>
      </c>
      <c r="CW140">
        <v>0</v>
      </c>
      <c r="CX140">
        <v>0</v>
      </c>
      <c r="CY140">
        <v>0</v>
      </c>
      <c r="CZ140">
        <v>0</v>
      </c>
      <c r="DB140">
        <v>383943</v>
      </c>
      <c r="DC140">
        <v>0</v>
      </c>
      <c r="DD140">
        <v>0</v>
      </c>
      <c r="DE140">
        <v>74213</v>
      </c>
      <c r="DF140">
        <v>74213</v>
      </c>
      <c r="DG140">
        <v>12.05</v>
      </c>
      <c r="DH140">
        <v>0</v>
      </c>
      <c r="DI140">
        <v>0</v>
      </c>
      <c r="DK140">
        <v>3786</v>
      </c>
      <c r="DL140">
        <v>0</v>
      </c>
      <c r="DM140">
        <v>135064</v>
      </c>
      <c r="DN140">
        <v>559</v>
      </c>
      <c r="DO140">
        <v>0</v>
      </c>
      <c r="DP140">
        <v>0</v>
      </c>
      <c r="DQ140">
        <v>0</v>
      </c>
      <c r="DR140">
        <v>0</v>
      </c>
      <c r="DS140">
        <v>0</v>
      </c>
      <c r="DT140">
        <v>0</v>
      </c>
      <c r="DU140">
        <v>0</v>
      </c>
      <c r="DV140">
        <v>0</v>
      </c>
      <c r="DW140">
        <v>0</v>
      </c>
      <c r="DX140">
        <v>0</v>
      </c>
      <c r="DY140">
        <v>0</v>
      </c>
      <c r="DZ140">
        <v>0</v>
      </c>
      <c r="EA140">
        <v>0</v>
      </c>
      <c r="EB140">
        <v>0</v>
      </c>
      <c r="EC140">
        <v>5.7650000000000006</v>
      </c>
      <c r="ED140">
        <v>40831</v>
      </c>
      <c r="EE140">
        <v>0</v>
      </c>
      <c r="EF140">
        <v>0</v>
      </c>
      <c r="EG140">
        <v>0</v>
      </c>
      <c r="EH140">
        <v>88662</v>
      </c>
      <c r="EI140">
        <v>0</v>
      </c>
      <c r="EJ140">
        <v>0</v>
      </c>
      <c r="EK140">
        <v>4.2620000000000005</v>
      </c>
      <c r="EL140">
        <v>0</v>
      </c>
      <c r="EM140">
        <v>0</v>
      </c>
      <c r="EN140">
        <v>0.32200000000000001</v>
      </c>
      <c r="EO140">
        <v>0</v>
      </c>
      <c r="EP140">
        <v>0</v>
      </c>
      <c r="EQ140">
        <v>4.5840000000000005</v>
      </c>
      <c r="ER140">
        <v>0</v>
      </c>
      <c r="ES140">
        <v>14.396000000000001</v>
      </c>
      <c r="EV140">
        <v>0</v>
      </c>
      <c r="EW140">
        <v>0</v>
      </c>
      <c r="EX140">
        <v>0</v>
      </c>
      <c r="EZ140">
        <v>629070</v>
      </c>
      <c r="FA140">
        <v>0</v>
      </c>
      <c r="FB140">
        <v>660880</v>
      </c>
      <c r="FD140">
        <v>0</v>
      </c>
      <c r="FE140">
        <v>60454</v>
      </c>
      <c r="FF140">
        <v>13051</v>
      </c>
      <c r="FG140">
        <v>5.7111999999999996E-2</v>
      </c>
      <c r="FH140">
        <v>2.4659E-2</v>
      </c>
      <c r="FI140">
        <v>0</v>
      </c>
      <c r="FJ140">
        <v>0</v>
      </c>
      <c r="FK140">
        <v>107.399</v>
      </c>
      <c r="FL140">
        <v>747472</v>
      </c>
      <c r="FM140">
        <v>0</v>
      </c>
      <c r="FN140">
        <v>0</v>
      </c>
      <c r="FO140">
        <v>0</v>
      </c>
      <c r="FP140">
        <v>0</v>
      </c>
      <c r="FQ140">
        <v>0</v>
      </c>
      <c r="FR140">
        <v>0</v>
      </c>
      <c r="FS140">
        <v>0</v>
      </c>
      <c r="FT140">
        <v>0</v>
      </c>
      <c r="FU140">
        <v>0</v>
      </c>
      <c r="FV140">
        <v>0</v>
      </c>
      <c r="FW140">
        <v>0</v>
      </c>
      <c r="FX140">
        <v>0</v>
      </c>
      <c r="FY140">
        <v>0</v>
      </c>
      <c r="FZ140">
        <v>0</v>
      </c>
      <c r="GA140">
        <v>0</v>
      </c>
      <c r="GB140">
        <v>0</v>
      </c>
      <c r="GC140">
        <v>0</v>
      </c>
      <c r="GD140">
        <v>0</v>
      </c>
      <c r="GF140">
        <v>0</v>
      </c>
      <c r="GG140">
        <v>0</v>
      </c>
      <c r="GH140">
        <v>0</v>
      </c>
      <c r="GI140">
        <v>0</v>
      </c>
      <c r="GK140">
        <v>0</v>
      </c>
      <c r="GL140">
        <v>0</v>
      </c>
      <c r="GM140">
        <v>0</v>
      </c>
      <c r="GN140">
        <v>0</v>
      </c>
      <c r="GR140">
        <v>0</v>
      </c>
      <c r="HB140">
        <v>0</v>
      </c>
      <c r="HC140">
        <v>0</v>
      </c>
      <c r="HD140">
        <v>0</v>
      </c>
      <c r="HE140">
        <v>0</v>
      </c>
      <c r="HF140">
        <v>67009</v>
      </c>
      <c r="HG140">
        <v>0</v>
      </c>
      <c r="HH140">
        <v>0</v>
      </c>
      <c r="HI140">
        <v>0</v>
      </c>
      <c r="HJ140">
        <v>660</v>
      </c>
      <c r="HK140">
        <v>0</v>
      </c>
      <c r="HL140">
        <v>0</v>
      </c>
      <c r="HM140">
        <v>0</v>
      </c>
      <c r="HN140">
        <v>0</v>
      </c>
      <c r="HO140">
        <v>0</v>
      </c>
      <c r="HP140">
        <v>0</v>
      </c>
      <c r="HQ140">
        <v>0</v>
      </c>
      <c r="HR140">
        <v>0</v>
      </c>
      <c r="HS140">
        <v>628502</v>
      </c>
      <c r="HT140">
        <v>0</v>
      </c>
      <c r="HU140">
        <v>13087</v>
      </c>
      <c r="HV140">
        <v>0</v>
      </c>
      <c r="HW140">
        <v>0</v>
      </c>
      <c r="HX140">
        <v>10</v>
      </c>
      <c r="HY140">
        <v>3</v>
      </c>
      <c r="HZ140">
        <v>6</v>
      </c>
      <c r="IA140">
        <v>9</v>
      </c>
      <c r="IB140">
        <v>19</v>
      </c>
      <c r="IC140">
        <v>47</v>
      </c>
      <c r="ID140">
        <v>0</v>
      </c>
      <c r="IE140">
        <v>0</v>
      </c>
      <c r="IF140">
        <v>0</v>
      </c>
      <c r="IG140">
        <v>0</v>
      </c>
      <c r="IH140">
        <v>0</v>
      </c>
      <c r="II140">
        <v>0</v>
      </c>
      <c r="IJ140">
        <v>0</v>
      </c>
      <c r="IK140">
        <v>0</v>
      </c>
      <c r="IL140">
        <v>0</v>
      </c>
      <c r="IM140">
        <v>0</v>
      </c>
      <c r="IN140">
        <v>0</v>
      </c>
      <c r="IO140">
        <v>0</v>
      </c>
      <c r="IP140">
        <v>0</v>
      </c>
      <c r="IQ140">
        <v>0</v>
      </c>
      <c r="IR140">
        <v>0</v>
      </c>
      <c r="IS140">
        <v>0</v>
      </c>
      <c r="IT140">
        <v>0</v>
      </c>
      <c r="IU140">
        <v>0</v>
      </c>
      <c r="IV140">
        <v>0</v>
      </c>
      <c r="IW140">
        <v>6159</v>
      </c>
      <c r="IX140">
        <v>0</v>
      </c>
      <c r="IY140">
        <v>0</v>
      </c>
      <c r="IZ140">
        <v>0</v>
      </c>
      <c r="JA140">
        <v>0</v>
      </c>
    </row>
    <row r="141" spans="1:261" x14ac:dyDescent="0.2">
      <c r="A141">
        <v>28349</v>
      </c>
      <c r="B141">
        <v>161801</v>
      </c>
      <c r="C141">
        <v>9</v>
      </c>
      <c r="D141">
        <v>2021</v>
      </c>
      <c r="E141">
        <v>6159</v>
      </c>
      <c r="F141">
        <v>0</v>
      </c>
      <c r="G141">
        <v>212.14200000000002</v>
      </c>
      <c r="H141">
        <v>207.38400000000001</v>
      </c>
      <c r="I141">
        <v>207.38400000000001</v>
      </c>
      <c r="J141">
        <v>212.14200000000002</v>
      </c>
      <c r="K141">
        <v>0</v>
      </c>
      <c r="L141">
        <v>6159</v>
      </c>
      <c r="M141">
        <v>0</v>
      </c>
      <c r="N141">
        <v>0</v>
      </c>
      <c r="P141">
        <v>212.14200000000002</v>
      </c>
      <c r="Q141">
        <v>0</v>
      </c>
      <c r="R141">
        <v>101130</v>
      </c>
      <c r="S141">
        <v>476.71000000000004</v>
      </c>
      <c r="U141">
        <v>0</v>
      </c>
      <c r="V141">
        <v>54.237000000000002</v>
      </c>
      <c r="W141">
        <v>33403</v>
      </c>
      <c r="X141">
        <v>33403</v>
      </c>
      <c r="Z141">
        <v>0</v>
      </c>
      <c r="AC141">
        <v>0</v>
      </c>
      <c r="AD141" t="s">
        <v>318</v>
      </c>
      <c r="AE141">
        <v>0</v>
      </c>
      <c r="AH141">
        <v>0</v>
      </c>
      <c r="AI141">
        <v>0</v>
      </c>
      <c r="AJ141">
        <v>6159</v>
      </c>
      <c r="AK141" t="s">
        <v>787</v>
      </c>
      <c r="AL141" t="s">
        <v>5</v>
      </c>
      <c r="AM141">
        <v>0</v>
      </c>
      <c r="AN141">
        <v>0</v>
      </c>
      <c r="AO141">
        <v>0</v>
      </c>
      <c r="AP141">
        <v>0</v>
      </c>
      <c r="AQ141">
        <v>0</v>
      </c>
      <c r="AT141">
        <v>0</v>
      </c>
      <c r="AU141">
        <v>0</v>
      </c>
      <c r="AV141">
        <v>0</v>
      </c>
      <c r="AW141">
        <v>2260840</v>
      </c>
      <c r="AX141">
        <v>2261288</v>
      </c>
      <c r="AY141">
        <v>0</v>
      </c>
      <c r="AZ141">
        <v>101130</v>
      </c>
      <c r="BA141">
        <v>0</v>
      </c>
      <c r="BE141">
        <v>31</v>
      </c>
      <c r="BF141">
        <v>2126144</v>
      </c>
      <c r="BG141">
        <v>0</v>
      </c>
      <c r="BJ141">
        <v>12</v>
      </c>
      <c r="BK141">
        <v>0</v>
      </c>
      <c r="BL141">
        <v>0</v>
      </c>
      <c r="BM141">
        <v>0</v>
      </c>
      <c r="BN141">
        <v>0</v>
      </c>
      <c r="BO141">
        <v>0</v>
      </c>
      <c r="BP141">
        <v>0</v>
      </c>
      <c r="BQ141">
        <v>738</v>
      </c>
      <c r="BS141">
        <v>0</v>
      </c>
      <c r="BT141">
        <v>0</v>
      </c>
      <c r="BU141">
        <v>0</v>
      </c>
      <c r="BV141">
        <v>0</v>
      </c>
      <c r="BW141">
        <v>0</v>
      </c>
      <c r="BY141">
        <v>0</v>
      </c>
      <c r="CA141">
        <v>0</v>
      </c>
      <c r="CB141">
        <v>0</v>
      </c>
      <c r="CC141">
        <v>0</v>
      </c>
      <c r="CD141">
        <v>0</v>
      </c>
      <c r="CE141">
        <v>0</v>
      </c>
      <c r="CF141">
        <v>0</v>
      </c>
      <c r="CG141">
        <v>0</v>
      </c>
      <c r="CH141">
        <v>0</v>
      </c>
      <c r="CI141">
        <v>0</v>
      </c>
      <c r="CJ141">
        <v>4</v>
      </c>
      <c r="CK141">
        <v>0</v>
      </c>
      <c r="CL141">
        <v>0</v>
      </c>
      <c r="CN141">
        <v>0</v>
      </c>
      <c r="CO141">
        <v>1</v>
      </c>
      <c r="CP141">
        <v>0</v>
      </c>
      <c r="CQ141">
        <v>0</v>
      </c>
      <c r="CR141">
        <v>212.14200000000002</v>
      </c>
      <c r="CS141">
        <v>0</v>
      </c>
      <c r="CT141">
        <v>0</v>
      </c>
      <c r="CU141">
        <v>0</v>
      </c>
      <c r="CV141">
        <v>0</v>
      </c>
      <c r="CW141">
        <v>0</v>
      </c>
      <c r="CX141">
        <v>0</v>
      </c>
      <c r="CY141">
        <v>0</v>
      </c>
      <c r="CZ141">
        <v>0</v>
      </c>
      <c r="DB141">
        <v>1271398</v>
      </c>
      <c r="DC141">
        <v>0</v>
      </c>
      <c r="DD141">
        <v>0</v>
      </c>
      <c r="DE141">
        <v>393162</v>
      </c>
      <c r="DF141">
        <v>393162</v>
      </c>
      <c r="DG141">
        <v>63.838000000000001</v>
      </c>
      <c r="DH141">
        <v>0</v>
      </c>
      <c r="DI141">
        <v>0</v>
      </c>
      <c r="DK141">
        <v>3431</v>
      </c>
      <c r="DL141">
        <v>0</v>
      </c>
      <c r="DM141">
        <v>102129</v>
      </c>
      <c r="DN141">
        <v>417</v>
      </c>
      <c r="DO141">
        <v>0</v>
      </c>
      <c r="DP141">
        <v>0</v>
      </c>
      <c r="DQ141">
        <v>0</v>
      </c>
      <c r="DR141">
        <v>0</v>
      </c>
      <c r="DS141">
        <v>0</v>
      </c>
      <c r="DT141">
        <v>0</v>
      </c>
      <c r="DU141">
        <v>0</v>
      </c>
      <c r="DV141">
        <v>0</v>
      </c>
      <c r="DW141">
        <v>0</v>
      </c>
      <c r="DX141">
        <v>0</v>
      </c>
      <c r="DY141">
        <v>0</v>
      </c>
      <c r="DZ141">
        <v>0</v>
      </c>
      <c r="EA141">
        <v>0</v>
      </c>
      <c r="EB141">
        <v>0</v>
      </c>
      <c r="EC141">
        <v>0.45800000000000002</v>
      </c>
      <c r="ED141">
        <v>3244</v>
      </c>
      <c r="EE141">
        <v>0</v>
      </c>
      <c r="EF141">
        <v>0</v>
      </c>
      <c r="EG141">
        <v>0</v>
      </c>
      <c r="EH141">
        <v>93466</v>
      </c>
      <c r="EI141">
        <v>0</v>
      </c>
      <c r="EJ141">
        <v>0</v>
      </c>
      <c r="EK141">
        <v>4.3070000000000004</v>
      </c>
      <c r="EL141">
        <v>0</v>
      </c>
      <c r="EM141">
        <v>0</v>
      </c>
      <c r="EN141">
        <v>0.45100000000000001</v>
      </c>
      <c r="EO141">
        <v>0</v>
      </c>
      <c r="EP141">
        <v>0</v>
      </c>
      <c r="EQ141">
        <v>4.758</v>
      </c>
      <c r="ER141">
        <v>0</v>
      </c>
      <c r="ES141">
        <v>15.176</v>
      </c>
      <c r="EV141">
        <v>0</v>
      </c>
      <c r="EW141">
        <v>0</v>
      </c>
      <c r="EX141">
        <v>0</v>
      </c>
      <c r="EZ141">
        <v>2025014</v>
      </c>
      <c r="FA141">
        <v>0</v>
      </c>
      <c r="FB141">
        <v>2125696</v>
      </c>
      <c r="FD141">
        <v>0</v>
      </c>
      <c r="FE141">
        <v>194323</v>
      </c>
      <c r="FF141">
        <v>41951</v>
      </c>
      <c r="FG141">
        <v>5.7111999999999996E-2</v>
      </c>
      <c r="FH141">
        <v>2.4659E-2</v>
      </c>
      <c r="FI141">
        <v>0</v>
      </c>
      <c r="FJ141">
        <v>0</v>
      </c>
      <c r="FK141">
        <v>345.221</v>
      </c>
      <c r="FL141">
        <v>2361970</v>
      </c>
      <c r="FM141">
        <v>0</v>
      </c>
      <c r="FN141">
        <v>0</v>
      </c>
      <c r="FO141">
        <v>0</v>
      </c>
      <c r="FP141">
        <v>0</v>
      </c>
      <c r="FQ141">
        <v>0</v>
      </c>
      <c r="FR141">
        <v>0</v>
      </c>
      <c r="FS141">
        <v>0</v>
      </c>
      <c r="FT141">
        <v>0</v>
      </c>
      <c r="FU141">
        <v>0</v>
      </c>
      <c r="FV141">
        <v>0</v>
      </c>
      <c r="FW141">
        <v>0</v>
      </c>
      <c r="FX141">
        <v>0</v>
      </c>
      <c r="FY141">
        <v>0</v>
      </c>
      <c r="FZ141">
        <v>0</v>
      </c>
      <c r="GA141">
        <v>0</v>
      </c>
      <c r="GB141">
        <v>0</v>
      </c>
      <c r="GC141">
        <v>0</v>
      </c>
      <c r="GD141">
        <v>0</v>
      </c>
      <c r="GF141">
        <v>0</v>
      </c>
      <c r="GG141">
        <v>0</v>
      </c>
      <c r="GH141">
        <v>0</v>
      </c>
      <c r="GI141">
        <v>0</v>
      </c>
      <c r="GK141">
        <v>4957</v>
      </c>
      <c r="GL141">
        <v>5949</v>
      </c>
      <c r="GM141">
        <v>0</v>
      </c>
      <c r="GN141">
        <v>0</v>
      </c>
      <c r="GR141">
        <v>0</v>
      </c>
      <c r="HB141">
        <v>0</v>
      </c>
      <c r="HC141">
        <v>0</v>
      </c>
      <c r="HD141">
        <v>0</v>
      </c>
      <c r="HE141">
        <v>0</v>
      </c>
      <c r="HF141">
        <v>219412</v>
      </c>
      <c r="HG141">
        <v>1925</v>
      </c>
      <c r="HH141">
        <v>102236</v>
      </c>
      <c r="HI141">
        <v>0</v>
      </c>
      <c r="HJ141">
        <v>2062</v>
      </c>
      <c r="HK141">
        <v>0</v>
      </c>
      <c r="HL141">
        <v>0</v>
      </c>
      <c r="HM141">
        <v>0</v>
      </c>
      <c r="HN141">
        <v>0</v>
      </c>
      <c r="HO141">
        <v>0</v>
      </c>
      <c r="HP141">
        <v>0</v>
      </c>
      <c r="HQ141">
        <v>0</v>
      </c>
      <c r="HR141">
        <v>0</v>
      </c>
      <c r="HS141">
        <v>2024566</v>
      </c>
      <c r="HT141">
        <v>0</v>
      </c>
      <c r="HU141">
        <v>0</v>
      </c>
      <c r="HV141">
        <v>0</v>
      </c>
      <c r="HW141">
        <v>0</v>
      </c>
      <c r="HX141">
        <v>4</v>
      </c>
      <c r="HY141">
        <v>8</v>
      </c>
      <c r="HZ141">
        <v>8</v>
      </c>
      <c r="IA141">
        <v>73</v>
      </c>
      <c r="IB141">
        <v>145</v>
      </c>
      <c r="IC141">
        <v>238</v>
      </c>
      <c r="ID141">
        <v>0</v>
      </c>
      <c r="IE141">
        <v>0</v>
      </c>
      <c r="IF141">
        <v>0</v>
      </c>
      <c r="IG141">
        <v>3.125</v>
      </c>
      <c r="IH141">
        <v>166</v>
      </c>
      <c r="II141">
        <v>0</v>
      </c>
      <c r="IJ141">
        <v>54.237000000000002</v>
      </c>
      <c r="IK141">
        <v>0</v>
      </c>
      <c r="IL141">
        <v>0</v>
      </c>
      <c r="IM141">
        <v>0</v>
      </c>
      <c r="IN141">
        <v>0</v>
      </c>
      <c r="IO141">
        <v>0</v>
      </c>
      <c r="IP141">
        <v>0</v>
      </c>
      <c r="IQ141">
        <v>54.237000000000002</v>
      </c>
      <c r="IR141">
        <v>33403</v>
      </c>
      <c r="IS141">
        <v>0</v>
      </c>
      <c r="IT141">
        <v>0</v>
      </c>
      <c r="IU141">
        <v>0</v>
      </c>
      <c r="IV141">
        <v>0</v>
      </c>
      <c r="IW141">
        <v>6159</v>
      </c>
      <c r="IX141">
        <v>0</v>
      </c>
      <c r="IY141">
        <v>0</v>
      </c>
      <c r="IZ141">
        <v>0</v>
      </c>
      <c r="JA141">
        <v>0</v>
      </c>
    </row>
    <row r="142" spans="1:261" x14ac:dyDescent="0.2">
      <c r="A142">
        <v>28349</v>
      </c>
      <c r="B142">
        <v>161802</v>
      </c>
      <c r="C142">
        <v>9</v>
      </c>
      <c r="D142">
        <v>2021</v>
      </c>
      <c r="E142">
        <v>6159</v>
      </c>
      <c r="F142">
        <v>0</v>
      </c>
      <c r="G142">
        <v>756.54300000000001</v>
      </c>
      <c r="H142">
        <v>692.00200000000007</v>
      </c>
      <c r="I142">
        <v>692.00200000000007</v>
      </c>
      <c r="J142">
        <v>756.54300000000001</v>
      </c>
      <c r="K142">
        <v>0</v>
      </c>
      <c r="L142">
        <v>6159</v>
      </c>
      <c r="M142">
        <v>0</v>
      </c>
      <c r="N142">
        <v>0</v>
      </c>
      <c r="P142">
        <v>756.54300000000001</v>
      </c>
      <c r="Q142">
        <v>0</v>
      </c>
      <c r="R142">
        <v>360652</v>
      </c>
      <c r="S142">
        <v>476.71000000000004</v>
      </c>
      <c r="U142">
        <v>0</v>
      </c>
      <c r="V142">
        <v>71.50800000000001</v>
      </c>
      <c r="W142">
        <v>44040</v>
      </c>
      <c r="X142">
        <v>44040</v>
      </c>
      <c r="Z142">
        <v>0</v>
      </c>
      <c r="AC142">
        <v>0</v>
      </c>
      <c r="AD142" t="s">
        <v>318</v>
      </c>
      <c r="AE142">
        <v>0</v>
      </c>
      <c r="AH142">
        <v>0</v>
      </c>
      <c r="AI142">
        <v>0</v>
      </c>
      <c r="AJ142">
        <v>6159</v>
      </c>
      <c r="AK142" t="s">
        <v>787</v>
      </c>
      <c r="AL142" t="s">
        <v>361</v>
      </c>
      <c r="AM142">
        <v>0</v>
      </c>
      <c r="AN142">
        <v>0</v>
      </c>
      <c r="AO142">
        <v>0</v>
      </c>
      <c r="AP142">
        <v>0</v>
      </c>
      <c r="AQ142">
        <v>0</v>
      </c>
      <c r="AT142">
        <v>0</v>
      </c>
      <c r="AU142">
        <v>0</v>
      </c>
      <c r="AV142">
        <v>0</v>
      </c>
      <c r="AW142">
        <v>7856326</v>
      </c>
      <c r="AX142">
        <v>7859356</v>
      </c>
      <c r="AY142">
        <v>0</v>
      </c>
      <c r="AZ142">
        <v>360652</v>
      </c>
      <c r="BA142">
        <v>0</v>
      </c>
      <c r="BE142">
        <v>107</v>
      </c>
      <c r="BF142">
        <v>7394571</v>
      </c>
      <c r="BG142">
        <v>0</v>
      </c>
      <c r="BJ142">
        <v>12</v>
      </c>
      <c r="BK142">
        <v>0</v>
      </c>
      <c r="BL142">
        <v>0</v>
      </c>
      <c r="BM142">
        <v>0</v>
      </c>
      <c r="BN142">
        <v>0</v>
      </c>
      <c r="BO142">
        <v>0</v>
      </c>
      <c r="BP142">
        <v>0</v>
      </c>
      <c r="BQ142">
        <v>663</v>
      </c>
      <c r="BS142">
        <v>0</v>
      </c>
      <c r="BT142">
        <v>0</v>
      </c>
      <c r="BU142">
        <v>0</v>
      </c>
      <c r="BV142">
        <v>0</v>
      </c>
      <c r="BW142">
        <v>0</v>
      </c>
      <c r="BY142">
        <v>0</v>
      </c>
      <c r="CA142">
        <v>0</v>
      </c>
      <c r="CB142">
        <v>0</v>
      </c>
      <c r="CC142">
        <v>0</v>
      </c>
      <c r="CD142">
        <v>0</v>
      </c>
      <c r="CE142">
        <v>0</v>
      </c>
      <c r="CF142">
        <v>0</v>
      </c>
      <c r="CG142">
        <v>0</v>
      </c>
      <c r="CH142">
        <v>0</v>
      </c>
      <c r="CI142">
        <v>0</v>
      </c>
      <c r="CJ142">
        <v>4</v>
      </c>
      <c r="CK142">
        <v>0</v>
      </c>
      <c r="CL142">
        <v>0</v>
      </c>
      <c r="CN142">
        <v>0</v>
      </c>
      <c r="CO142">
        <v>1</v>
      </c>
      <c r="CP142">
        <v>0</v>
      </c>
      <c r="CQ142">
        <v>0</v>
      </c>
      <c r="CR142">
        <v>756.54300000000001</v>
      </c>
      <c r="CS142">
        <v>0</v>
      </c>
      <c r="CT142">
        <v>0</v>
      </c>
      <c r="CU142">
        <v>0</v>
      </c>
      <c r="CV142">
        <v>0</v>
      </c>
      <c r="CW142">
        <v>0</v>
      </c>
      <c r="CX142">
        <v>0</v>
      </c>
      <c r="CY142">
        <v>0</v>
      </c>
      <c r="CZ142">
        <v>0</v>
      </c>
      <c r="DB142">
        <v>4239604</v>
      </c>
      <c r="DC142">
        <v>0</v>
      </c>
      <c r="DD142">
        <v>0</v>
      </c>
      <c r="DE142">
        <v>969393</v>
      </c>
      <c r="DF142">
        <v>969393</v>
      </c>
      <c r="DG142">
        <v>157.4</v>
      </c>
      <c r="DH142">
        <v>0</v>
      </c>
      <c r="DI142">
        <v>0</v>
      </c>
      <c r="DK142">
        <v>2237</v>
      </c>
      <c r="DL142">
        <v>0</v>
      </c>
      <c r="DM142">
        <v>697160</v>
      </c>
      <c r="DN142">
        <v>2923</v>
      </c>
      <c r="DO142">
        <v>0</v>
      </c>
      <c r="DP142">
        <v>0</v>
      </c>
      <c r="DQ142">
        <v>0</v>
      </c>
      <c r="DR142">
        <v>0</v>
      </c>
      <c r="DS142">
        <v>0</v>
      </c>
      <c r="DT142">
        <v>0</v>
      </c>
      <c r="DU142">
        <v>0</v>
      </c>
      <c r="DV142">
        <v>0</v>
      </c>
      <c r="DW142">
        <v>0</v>
      </c>
      <c r="DX142">
        <v>0</v>
      </c>
      <c r="DY142">
        <v>0</v>
      </c>
      <c r="DZ142">
        <v>0</v>
      </c>
      <c r="EA142">
        <v>0</v>
      </c>
      <c r="EB142">
        <v>0</v>
      </c>
      <c r="EC142">
        <v>60.132000000000005</v>
      </c>
      <c r="ED142">
        <v>425891</v>
      </c>
      <c r="EE142">
        <v>0</v>
      </c>
      <c r="EF142">
        <v>0</v>
      </c>
      <c r="EG142">
        <v>0</v>
      </c>
      <c r="EH142">
        <v>251901</v>
      </c>
      <c r="EI142">
        <v>0</v>
      </c>
      <c r="EJ142">
        <v>0</v>
      </c>
      <c r="EK142">
        <v>9.6820000000000004</v>
      </c>
      <c r="EL142">
        <v>0</v>
      </c>
      <c r="EM142">
        <v>0.90500000000000003</v>
      </c>
      <c r="EN142">
        <v>1.8280000000000001</v>
      </c>
      <c r="EO142">
        <v>0</v>
      </c>
      <c r="EP142">
        <v>0</v>
      </c>
      <c r="EQ142">
        <v>12.415000000000001</v>
      </c>
      <c r="ER142">
        <v>0</v>
      </c>
      <c r="ES142">
        <v>40.901000000000003</v>
      </c>
      <c r="EV142">
        <v>0</v>
      </c>
      <c r="EW142">
        <v>0</v>
      </c>
      <c r="EX142">
        <v>0</v>
      </c>
      <c r="EZ142">
        <v>7037610</v>
      </c>
      <c r="FA142">
        <v>0</v>
      </c>
      <c r="FB142">
        <v>7395232</v>
      </c>
      <c r="FD142">
        <v>0</v>
      </c>
      <c r="FE142">
        <v>675843</v>
      </c>
      <c r="FF142">
        <v>145903</v>
      </c>
      <c r="FG142">
        <v>5.7111999999999996E-2</v>
      </c>
      <c r="FH142">
        <v>2.4659E-2</v>
      </c>
      <c r="FI142">
        <v>0</v>
      </c>
      <c r="FJ142">
        <v>0</v>
      </c>
      <c r="FK142">
        <v>1200.653</v>
      </c>
      <c r="FL142">
        <v>8216978</v>
      </c>
      <c r="FM142">
        <v>0</v>
      </c>
      <c r="FN142">
        <v>0</v>
      </c>
      <c r="FO142">
        <v>0</v>
      </c>
      <c r="FP142">
        <v>0</v>
      </c>
      <c r="FQ142">
        <v>0</v>
      </c>
      <c r="FR142">
        <v>0</v>
      </c>
      <c r="FS142">
        <v>0</v>
      </c>
      <c r="FT142">
        <v>0</v>
      </c>
      <c r="FU142">
        <v>0</v>
      </c>
      <c r="FV142">
        <v>0</v>
      </c>
      <c r="FW142">
        <v>0</v>
      </c>
      <c r="FX142">
        <v>0</v>
      </c>
      <c r="FY142">
        <v>0</v>
      </c>
      <c r="FZ142">
        <v>7839</v>
      </c>
      <c r="GA142">
        <v>0</v>
      </c>
      <c r="GB142">
        <v>441234</v>
      </c>
      <c r="GC142">
        <v>441234</v>
      </c>
      <c r="GD142">
        <v>52.126000000000005</v>
      </c>
      <c r="GF142">
        <v>0</v>
      </c>
      <c r="GG142">
        <v>0</v>
      </c>
      <c r="GH142">
        <v>0</v>
      </c>
      <c r="GI142">
        <v>0</v>
      </c>
      <c r="GK142">
        <v>5181</v>
      </c>
      <c r="GL142">
        <v>11424</v>
      </c>
      <c r="GM142">
        <v>0</v>
      </c>
      <c r="GN142">
        <v>0</v>
      </c>
      <c r="GR142">
        <v>0</v>
      </c>
      <c r="HB142">
        <v>0</v>
      </c>
      <c r="HC142">
        <v>0</v>
      </c>
      <c r="HD142">
        <v>0</v>
      </c>
      <c r="HE142">
        <v>0</v>
      </c>
      <c r="HF142">
        <v>732138</v>
      </c>
      <c r="HG142">
        <v>37848</v>
      </c>
      <c r="HH142">
        <v>134877</v>
      </c>
      <c r="HI142">
        <v>0</v>
      </c>
      <c r="HJ142">
        <v>7354</v>
      </c>
      <c r="HK142">
        <v>2100</v>
      </c>
      <c r="HL142">
        <v>1591</v>
      </c>
      <c r="HM142">
        <v>88000</v>
      </c>
      <c r="HN142">
        <v>0</v>
      </c>
      <c r="HO142">
        <v>0</v>
      </c>
      <c r="HP142">
        <v>0</v>
      </c>
      <c r="HQ142">
        <v>0</v>
      </c>
      <c r="HR142">
        <v>0</v>
      </c>
      <c r="HS142">
        <v>7034580</v>
      </c>
      <c r="HT142">
        <v>0</v>
      </c>
      <c r="HU142">
        <v>0</v>
      </c>
      <c r="HV142">
        <v>0</v>
      </c>
      <c r="HW142">
        <v>0</v>
      </c>
      <c r="HX142">
        <v>39</v>
      </c>
      <c r="HY142">
        <v>49</v>
      </c>
      <c r="HZ142">
        <v>47</v>
      </c>
      <c r="IA142">
        <v>189</v>
      </c>
      <c r="IB142">
        <v>275</v>
      </c>
      <c r="IC142">
        <v>599</v>
      </c>
      <c r="ID142">
        <v>0</v>
      </c>
      <c r="IE142">
        <v>0</v>
      </c>
      <c r="IF142">
        <v>0</v>
      </c>
      <c r="IG142">
        <v>61.454000000000001</v>
      </c>
      <c r="IH142">
        <v>219</v>
      </c>
      <c r="II142">
        <v>0</v>
      </c>
      <c r="IJ142">
        <v>71.50800000000001</v>
      </c>
      <c r="IK142">
        <v>0</v>
      </c>
      <c r="IL142">
        <v>0</v>
      </c>
      <c r="IM142">
        <v>0</v>
      </c>
      <c r="IN142">
        <v>0</v>
      </c>
      <c r="IO142">
        <v>0</v>
      </c>
      <c r="IP142">
        <v>0</v>
      </c>
      <c r="IQ142">
        <v>71.50800000000001</v>
      </c>
      <c r="IR142">
        <v>44040</v>
      </c>
      <c r="IS142">
        <v>0</v>
      </c>
      <c r="IT142">
        <v>0</v>
      </c>
      <c r="IU142">
        <v>0</v>
      </c>
      <c r="IV142">
        <v>0</v>
      </c>
      <c r="IW142">
        <v>6159</v>
      </c>
      <c r="IX142">
        <v>0</v>
      </c>
      <c r="IY142">
        <v>0</v>
      </c>
      <c r="IZ142">
        <v>0</v>
      </c>
      <c r="JA142">
        <v>0</v>
      </c>
    </row>
    <row r="143" spans="1:261" x14ac:dyDescent="0.2">
      <c r="A143">
        <v>28349</v>
      </c>
      <c r="B143">
        <v>161807</v>
      </c>
      <c r="C143">
        <v>9</v>
      </c>
      <c r="D143">
        <v>2021</v>
      </c>
      <c r="E143">
        <v>6159</v>
      </c>
      <c r="F143">
        <v>0</v>
      </c>
      <c r="G143">
        <v>9156.4750000000004</v>
      </c>
      <c r="H143">
        <v>8287.3670000000002</v>
      </c>
      <c r="I143">
        <v>8287.3670000000002</v>
      </c>
      <c r="J143">
        <v>9156.4750000000004</v>
      </c>
      <c r="K143">
        <v>0</v>
      </c>
      <c r="L143">
        <v>6159</v>
      </c>
      <c r="M143">
        <v>0</v>
      </c>
      <c r="N143">
        <v>0</v>
      </c>
      <c r="P143">
        <v>9156.4750000000004</v>
      </c>
      <c r="Q143">
        <v>0</v>
      </c>
      <c r="R143">
        <v>4364983</v>
      </c>
      <c r="S143">
        <v>476.71000000000004</v>
      </c>
      <c r="U143">
        <v>0</v>
      </c>
      <c r="V143">
        <v>2568.1469999999999</v>
      </c>
      <c r="W143">
        <v>1581668</v>
      </c>
      <c r="X143">
        <v>1581668</v>
      </c>
      <c r="Z143">
        <v>0</v>
      </c>
      <c r="AC143">
        <v>0</v>
      </c>
      <c r="AD143" t="s">
        <v>318</v>
      </c>
      <c r="AE143">
        <v>0</v>
      </c>
      <c r="AH143">
        <v>0</v>
      </c>
      <c r="AI143">
        <v>0</v>
      </c>
      <c r="AJ143">
        <v>6159</v>
      </c>
      <c r="AK143" t="s">
        <v>787</v>
      </c>
      <c r="AL143" t="s">
        <v>362</v>
      </c>
      <c r="AM143">
        <v>0</v>
      </c>
      <c r="AN143">
        <v>0</v>
      </c>
      <c r="AO143">
        <v>0</v>
      </c>
      <c r="AP143">
        <v>0</v>
      </c>
      <c r="AQ143">
        <v>0</v>
      </c>
      <c r="AT143">
        <v>0</v>
      </c>
      <c r="AU143">
        <v>0</v>
      </c>
      <c r="AV143">
        <v>0</v>
      </c>
      <c r="AW143">
        <v>91860423</v>
      </c>
      <c r="AX143">
        <v>89930221</v>
      </c>
      <c r="AY143">
        <v>0</v>
      </c>
      <c r="AZ143">
        <v>4364983</v>
      </c>
      <c r="BA143">
        <v>167.583</v>
      </c>
      <c r="BE143">
        <v>1226</v>
      </c>
      <c r="BF143">
        <v>84813014</v>
      </c>
      <c r="BG143">
        <v>0</v>
      </c>
      <c r="BJ143">
        <v>12</v>
      </c>
      <c r="BK143">
        <v>0</v>
      </c>
      <c r="BL143">
        <v>0</v>
      </c>
      <c r="BM143">
        <v>0</v>
      </c>
      <c r="BN143">
        <v>0</v>
      </c>
      <c r="BO143">
        <v>0</v>
      </c>
      <c r="BP143">
        <v>0</v>
      </c>
      <c r="BQ143">
        <v>0</v>
      </c>
      <c r="BS143">
        <v>0</v>
      </c>
      <c r="BT143">
        <v>0</v>
      </c>
      <c r="BU143">
        <v>0</v>
      </c>
      <c r="BV143">
        <v>0</v>
      </c>
      <c r="BW143">
        <v>0</v>
      </c>
      <c r="BY143">
        <v>0</v>
      </c>
      <c r="CA143">
        <v>0</v>
      </c>
      <c r="CB143">
        <v>0</v>
      </c>
      <c r="CC143">
        <v>0</v>
      </c>
      <c r="CD143">
        <v>0</v>
      </c>
      <c r="CE143">
        <v>0</v>
      </c>
      <c r="CF143">
        <v>0</v>
      </c>
      <c r="CG143">
        <v>0</v>
      </c>
      <c r="CH143">
        <v>1961338</v>
      </c>
      <c r="CI143">
        <v>0</v>
      </c>
      <c r="CJ143">
        <v>4</v>
      </c>
      <c r="CK143">
        <v>0</v>
      </c>
      <c r="CL143">
        <v>0</v>
      </c>
      <c r="CN143">
        <v>0</v>
      </c>
      <c r="CO143">
        <v>1</v>
      </c>
      <c r="CP143">
        <v>0</v>
      </c>
      <c r="CQ143">
        <v>0</v>
      </c>
      <c r="CR143">
        <v>9156.4750000000004</v>
      </c>
      <c r="CS143">
        <v>0</v>
      </c>
      <c r="CT143">
        <v>0</v>
      </c>
      <c r="CU143">
        <v>0</v>
      </c>
      <c r="CV143">
        <v>0</v>
      </c>
      <c r="CW143">
        <v>0</v>
      </c>
      <c r="CX143">
        <v>0</v>
      </c>
      <c r="CY143">
        <v>0</v>
      </c>
      <c r="CZ143">
        <v>0</v>
      </c>
      <c r="DB143">
        <v>50648134</v>
      </c>
      <c r="DC143">
        <v>0</v>
      </c>
      <c r="DD143">
        <v>0</v>
      </c>
      <c r="DE143">
        <v>9365594</v>
      </c>
      <c r="DF143">
        <v>9365594</v>
      </c>
      <c r="DG143">
        <v>1520.6880000000001</v>
      </c>
      <c r="DH143">
        <v>0</v>
      </c>
      <c r="DI143">
        <v>0</v>
      </c>
      <c r="DK143">
        <v>0</v>
      </c>
      <c r="DL143">
        <v>0</v>
      </c>
      <c r="DM143">
        <v>7296978</v>
      </c>
      <c r="DN143">
        <v>29910</v>
      </c>
      <c r="DO143">
        <v>0</v>
      </c>
      <c r="DP143">
        <v>0</v>
      </c>
      <c r="DQ143">
        <v>0</v>
      </c>
      <c r="DR143">
        <v>0</v>
      </c>
      <c r="DS143">
        <v>0</v>
      </c>
      <c r="DT143">
        <v>0</v>
      </c>
      <c r="DU143">
        <v>0</v>
      </c>
      <c r="DV143">
        <v>0</v>
      </c>
      <c r="DW143">
        <v>0</v>
      </c>
      <c r="DX143">
        <v>0</v>
      </c>
      <c r="DY143">
        <v>0</v>
      </c>
      <c r="DZ143">
        <v>0</v>
      </c>
      <c r="EA143">
        <v>0.30599999999999999</v>
      </c>
      <c r="EB143">
        <v>0</v>
      </c>
      <c r="EC143">
        <v>113.863</v>
      </c>
      <c r="ED143">
        <v>806447</v>
      </c>
      <c r="EE143">
        <v>0</v>
      </c>
      <c r="EF143">
        <v>0</v>
      </c>
      <c r="EG143">
        <v>0</v>
      </c>
      <c r="EH143">
        <v>6128427</v>
      </c>
      <c r="EI143">
        <v>0</v>
      </c>
      <c r="EJ143">
        <v>0</v>
      </c>
      <c r="EK143">
        <v>273.25700000000001</v>
      </c>
      <c r="EL143">
        <v>0</v>
      </c>
      <c r="EM143">
        <v>33.273000000000003</v>
      </c>
      <c r="EN143">
        <v>14.790000000000001</v>
      </c>
      <c r="EO143">
        <v>0</v>
      </c>
      <c r="EP143">
        <v>0</v>
      </c>
      <c r="EQ143">
        <v>321.62600000000003</v>
      </c>
      <c r="ER143">
        <v>0</v>
      </c>
      <c r="ES143">
        <v>995.07</v>
      </c>
      <c r="EV143">
        <v>0</v>
      </c>
      <c r="EW143">
        <v>0</v>
      </c>
      <c r="EX143">
        <v>0</v>
      </c>
      <c r="EZ143">
        <v>80505100</v>
      </c>
      <c r="FA143">
        <v>0</v>
      </c>
      <c r="FB143">
        <v>84838947</v>
      </c>
      <c r="FD143">
        <v>0</v>
      </c>
      <c r="FE143">
        <v>7751669</v>
      </c>
      <c r="FF143">
        <v>1673452</v>
      </c>
      <c r="FG143">
        <v>5.7111999999999996E-2</v>
      </c>
      <c r="FH143">
        <v>2.4659E-2</v>
      </c>
      <c r="FI143">
        <v>0</v>
      </c>
      <c r="FJ143">
        <v>0</v>
      </c>
      <c r="FK143">
        <v>13771.053</v>
      </c>
      <c r="FL143">
        <v>96225406</v>
      </c>
      <c r="FM143">
        <v>0</v>
      </c>
      <c r="FN143">
        <v>0</v>
      </c>
      <c r="FO143">
        <v>0</v>
      </c>
      <c r="FP143">
        <v>0</v>
      </c>
      <c r="FQ143">
        <v>0</v>
      </c>
      <c r="FR143">
        <v>0</v>
      </c>
      <c r="FS143">
        <v>0</v>
      </c>
      <c r="FT143">
        <v>0</v>
      </c>
      <c r="FU143">
        <v>0</v>
      </c>
      <c r="FV143">
        <v>0</v>
      </c>
      <c r="FW143">
        <v>0</v>
      </c>
      <c r="FX143">
        <v>0</v>
      </c>
      <c r="FY143">
        <v>0</v>
      </c>
      <c r="FZ143">
        <v>0</v>
      </c>
      <c r="GA143">
        <v>0</v>
      </c>
      <c r="GB143">
        <v>4551966</v>
      </c>
      <c r="GC143">
        <v>4551966</v>
      </c>
      <c r="GD143">
        <v>547.48199999999997</v>
      </c>
      <c r="GF143">
        <v>0</v>
      </c>
      <c r="GG143">
        <v>0</v>
      </c>
      <c r="GH143">
        <v>0</v>
      </c>
      <c r="GI143">
        <v>0</v>
      </c>
      <c r="GK143">
        <v>5114</v>
      </c>
      <c r="GL143">
        <v>11682</v>
      </c>
      <c r="GM143">
        <v>0</v>
      </c>
      <c r="GN143">
        <v>0</v>
      </c>
      <c r="GR143">
        <v>0</v>
      </c>
      <c r="HB143">
        <v>0</v>
      </c>
      <c r="HC143">
        <v>0</v>
      </c>
      <c r="HD143">
        <v>0</v>
      </c>
      <c r="HE143">
        <v>0</v>
      </c>
      <c r="HF143">
        <v>8768034</v>
      </c>
      <c r="HG143">
        <v>159733</v>
      </c>
      <c r="HH143">
        <v>1527996</v>
      </c>
      <c r="HI143">
        <v>0</v>
      </c>
      <c r="HJ143">
        <v>89001</v>
      </c>
      <c r="HK143">
        <v>32305</v>
      </c>
      <c r="HL143">
        <v>24764</v>
      </c>
      <c r="HM143">
        <v>794000</v>
      </c>
      <c r="HN143">
        <v>0</v>
      </c>
      <c r="HO143">
        <v>0</v>
      </c>
      <c r="HP143">
        <v>0</v>
      </c>
      <c r="HQ143">
        <v>0</v>
      </c>
      <c r="HR143">
        <v>0</v>
      </c>
      <c r="HS143">
        <v>80473964</v>
      </c>
      <c r="HT143">
        <v>0</v>
      </c>
      <c r="HU143">
        <v>1961338</v>
      </c>
      <c r="HV143">
        <v>0</v>
      </c>
      <c r="HW143">
        <v>0</v>
      </c>
      <c r="HX143">
        <v>1101</v>
      </c>
      <c r="HY143">
        <v>1266</v>
      </c>
      <c r="HZ143">
        <v>1049</v>
      </c>
      <c r="IA143">
        <v>1387</v>
      </c>
      <c r="IB143">
        <v>1258</v>
      </c>
      <c r="IC143">
        <v>6061</v>
      </c>
      <c r="ID143">
        <v>0</v>
      </c>
      <c r="IE143">
        <v>0</v>
      </c>
      <c r="IF143">
        <v>0</v>
      </c>
      <c r="IG143">
        <v>259.358</v>
      </c>
      <c r="IH143">
        <v>2481</v>
      </c>
      <c r="II143">
        <v>0</v>
      </c>
      <c r="IJ143">
        <v>2568.1469999999999</v>
      </c>
      <c r="IK143">
        <v>0</v>
      </c>
      <c r="IL143">
        <v>0</v>
      </c>
      <c r="IM143">
        <v>0</v>
      </c>
      <c r="IN143">
        <v>0</v>
      </c>
      <c r="IO143">
        <v>0</v>
      </c>
      <c r="IP143">
        <v>0</v>
      </c>
      <c r="IQ143">
        <v>2568.1469999999999</v>
      </c>
      <c r="IR143">
        <v>1581668</v>
      </c>
      <c r="IS143">
        <v>0</v>
      </c>
      <c r="IT143">
        <v>0</v>
      </c>
      <c r="IU143">
        <v>0</v>
      </c>
      <c r="IV143">
        <v>0</v>
      </c>
      <c r="IW143">
        <v>6159</v>
      </c>
      <c r="IX143">
        <v>0</v>
      </c>
      <c r="IY143">
        <v>0</v>
      </c>
      <c r="IZ143">
        <v>0</v>
      </c>
      <c r="JA143">
        <v>0</v>
      </c>
    </row>
    <row r="144" spans="1:261" x14ac:dyDescent="0.2">
      <c r="A144">
        <v>28349</v>
      </c>
      <c r="B144">
        <v>165802</v>
      </c>
      <c r="C144">
        <v>9</v>
      </c>
      <c r="D144">
        <v>2021</v>
      </c>
      <c r="E144">
        <v>6159</v>
      </c>
      <c r="F144">
        <v>0</v>
      </c>
      <c r="G144">
        <v>363.82800000000003</v>
      </c>
      <c r="H144">
        <v>361.70100000000002</v>
      </c>
      <c r="I144">
        <v>361.70100000000002</v>
      </c>
      <c r="J144">
        <v>363.82800000000003</v>
      </c>
      <c r="K144">
        <v>0</v>
      </c>
      <c r="L144">
        <v>6159</v>
      </c>
      <c r="M144">
        <v>0</v>
      </c>
      <c r="N144">
        <v>0</v>
      </c>
      <c r="P144">
        <v>363.82800000000003</v>
      </c>
      <c r="Q144">
        <v>0</v>
      </c>
      <c r="R144">
        <v>173440</v>
      </c>
      <c r="S144">
        <v>476.71000000000004</v>
      </c>
      <c r="U144">
        <v>0</v>
      </c>
      <c r="V144">
        <v>17.162000000000003</v>
      </c>
      <c r="W144">
        <v>10570</v>
      </c>
      <c r="X144">
        <v>10570</v>
      </c>
      <c r="Z144">
        <v>0</v>
      </c>
      <c r="AC144">
        <v>0</v>
      </c>
      <c r="AD144" t="s">
        <v>318</v>
      </c>
      <c r="AE144">
        <v>0</v>
      </c>
      <c r="AH144">
        <v>0</v>
      </c>
      <c r="AI144">
        <v>0</v>
      </c>
      <c r="AJ144">
        <v>6159</v>
      </c>
      <c r="AK144" t="s">
        <v>787</v>
      </c>
      <c r="AL144" t="s">
        <v>92</v>
      </c>
      <c r="AM144">
        <v>0</v>
      </c>
      <c r="AN144">
        <v>0</v>
      </c>
      <c r="AO144">
        <v>0</v>
      </c>
      <c r="AP144">
        <v>0</v>
      </c>
      <c r="AQ144">
        <v>0</v>
      </c>
      <c r="AT144">
        <v>0</v>
      </c>
      <c r="AU144">
        <v>0</v>
      </c>
      <c r="AV144">
        <v>0</v>
      </c>
      <c r="AW144">
        <v>3202305</v>
      </c>
      <c r="AX144">
        <v>3141259</v>
      </c>
      <c r="AY144">
        <v>0</v>
      </c>
      <c r="AZ144">
        <v>173440</v>
      </c>
      <c r="BA144">
        <v>11</v>
      </c>
      <c r="BE144">
        <v>43</v>
      </c>
      <c r="BF144">
        <v>2982991</v>
      </c>
      <c r="BG144">
        <v>0</v>
      </c>
      <c r="BJ144">
        <v>12</v>
      </c>
      <c r="BK144">
        <v>0</v>
      </c>
      <c r="BL144">
        <v>0</v>
      </c>
      <c r="BM144">
        <v>0</v>
      </c>
      <c r="BN144">
        <v>0</v>
      </c>
      <c r="BO144">
        <v>0</v>
      </c>
      <c r="BP144">
        <v>0</v>
      </c>
      <c r="BQ144">
        <v>714</v>
      </c>
      <c r="BS144">
        <v>0</v>
      </c>
      <c r="BT144">
        <v>0</v>
      </c>
      <c r="BU144">
        <v>0</v>
      </c>
      <c r="BV144">
        <v>0</v>
      </c>
      <c r="BW144">
        <v>0</v>
      </c>
      <c r="BY144">
        <v>0</v>
      </c>
      <c r="CA144">
        <v>0</v>
      </c>
      <c r="CB144">
        <v>0</v>
      </c>
      <c r="CC144">
        <v>0</v>
      </c>
      <c r="CD144">
        <v>0</v>
      </c>
      <c r="CE144">
        <v>0</v>
      </c>
      <c r="CF144">
        <v>0</v>
      </c>
      <c r="CG144">
        <v>0</v>
      </c>
      <c r="CH144">
        <v>61318</v>
      </c>
      <c r="CI144">
        <v>0</v>
      </c>
      <c r="CJ144">
        <v>4</v>
      </c>
      <c r="CK144">
        <v>0</v>
      </c>
      <c r="CL144">
        <v>0</v>
      </c>
      <c r="CN144">
        <v>0</v>
      </c>
      <c r="CO144">
        <v>1</v>
      </c>
      <c r="CP144">
        <v>0</v>
      </c>
      <c r="CQ144">
        <v>0</v>
      </c>
      <c r="CR144">
        <v>363.82800000000003</v>
      </c>
      <c r="CS144">
        <v>0</v>
      </c>
      <c r="CT144">
        <v>0</v>
      </c>
      <c r="CU144">
        <v>0</v>
      </c>
      <c r="CV144">
        <v>0</v>
      </c>
      <c r="CW144">
        <v>0</v>
      </c>
      <c r="CX144">
        <v>0</v>
      </c>
      <c r="CY144">
        <v>0</v>
      </c>
      <c r="CZ144">
        <v>0</v>
      </c>
      <c r="DB144">
        <v>2224839</v>
      </c>
      <c r="DC144">
        <v>0</v>
      </c>
      <c r="DD144">
        <v>0</v>
      </c>
      <c r="DE144">
        <v>237575</v>
      </c>
      <c r="DF144">
        <v>237575</v>
      </c>
      <c r="DG144">
        <v>38.575000000000003</v>
      </c>
      <c r="DH144">
        <v>0</v>
      </c>
      <c r="DI144">
        <v>0</v>
      </c>
      <c r="DK144">
        <v>3051</v>
      </c>
      <c r="DL144">
        <v>0</v>
      </c>
      <c r="DM144">
        <v>55738</v>
      </c>
      <c r="DN144">
        <v>229</v>
      </c>
      <c r="DO144">
        <v>0</v>
      </c>
      <c r="DP144">
        <v>0</v>
      </c>
      <c r="DQ144">
        <v>0</v>
      </c>
      <c r="DR144">
        <v>0</v>
      </c>
      <c r="DS144">
        <v>0</v>
      </c>
      <c r="DT144">
        <v>0</v>
      </c>
      <c r="DU144">
        <v>0</v>
      </c>
      <c r="DV144">
        <v>0</v>
      </c>
      <c r="DW144">
        <v>0</v>
      </c>
      <c r="DX144">
        <v>0</v>
      </c>
      <c r="DY144">
        <v>0</v>
      </c>
      <c r="DZ144">
        <v>0</v>
      </c>
      <c r="EA144">
        <v>0</v>
      </c>
      <c r="EB144">
        <v>0</v>
      </c>
      <c r="EC144">
        <v>1.4970000000000001</v>
      </c>
      <c r="ED144">
        <v>10603</v>
      </c>
      <c r="EE144">
        <v>0</v>
      </c>
      <c r="EF144">
        <v>0</v>
      </c>
      <c r="EG144">
        <v>0</v>
      </c>
      <c r="EH144">
        <v>42563</v>
      </c>
      <c r="EI144">
        <v>0</v>
      </c>
      <c r="EJ144">
        <v>0</v>
      </c>
      <c r="EK144">
        <v>1.8620000000000001</v>
      </c>
      <c r="EL144">
        <v>0</v>
      </c>
      <c r="EM144">
        <v>0</v>
      </c>
      <c r="EN144">
        <v>0.26500000000000001</v>
      </c>
      <c r="EO144">
        <v>0</v>
      </c>
      <c r="EP144">
        <v>0</v>
      </c>
      <c r="EQ144">
        <v>2.1270000000000002</v>
      </c>
      <c r="ER144">
        <v>0</v>
      </c>
      <c r="ES144">
        <v>6.9110000000000005</v>
      </c>
      <c r="EV144">
        <v>0</v>
      </c>
      <c r="EW144">
        <v>0</v>
      </c>
      <c r="EX144">
        <v>0</v>
      </c>
      <c r="EZ144">
        <v>2809764</v>
      </c>
      <c r="FA144">
        <v>0</v>
      </c>
      <c r="FB144">
        <v>2982932</v>
      </c>
      <c r="FD144">
        <v>0</v>
      </c>
      <c r="FE144">
        <v>272637</v>
      </c>
      <c r="FF144">
        <v>58858</v>
      </c>
      <c r="FG144">
        <v>5.7111999999999996E-2</v>
      </c>
      <c r="FH144">
        <v>2.4659E-2</v>
      </c>
      <c r="FI144">
        <v>0</v>
      </c>
      <c r="FJ144">
        <v>0</v>
      </c>
      <c r="FK144">
        <v>484.34700000000004</v>
      </c>
      <c r="FL144">
        <v>3375745</v>
      </c>
      <c r="FM144">
        <v>0</v>
      </c>
      <c r="FN144">
        <v>0</v>
      </c>
      <c r="FO144">
        <v>0</v>
      </c>
      <c r="FP144">
        <v>0</v>
      </c>
      <c r="FQ144">
        <v>0</v>
      </c>
      <c r="FR144">
        <v>0</v>
      </c>
      <c r="FS144">
        <v>0</v>
      </c>
      <c r="FT144">
        <v>0</v>
      </c>
      <c r="FU144">
        <v>0</v>
      </c>
      <c r="FV144">
        <v>0</v>
      </c>
      <c r="FW144">
        <v>0</v>
      </c>
      <c r="FX144">
        <v>0</v>
      </c>
      <c r="FY144">
        <v>0</v>
      </c>
      <c r="FZ144">
        <v>0</v>
      </c>
      <c r="GA144">
        <v>0</v>
      </c>
      <c r="GB144">
        <v>0</v>
      </c>
      <c r="GC144">
        <v>0</v>
      </c>
      <c r="GD144">
        <v>0</v>
      </c>
      <c r="GF144">
        <v>0</v>
      </c>
      <c r="GG144">
        <v>0</v>
      </c>
      <c r="GH144">
        <v>0</v>
      </c>
      <c r="GI144">
        <v>0</v>
      </c>
      <c r="GK144">
        <v>5107</v>
      </c>
      <c r="GL144">
        <v>15234</v>
      </c>
      <c r="GM144">
        <v>0</v>
      </c>
      <c r="GN144">
        <v>0</v>
      </c>
      <c r="GR144">
        <v>0</v>
      </c>
      <c r="HB144">
        <v>0</v>
      </c>
      <c r="HC144">
        <v>0</v>
      </c>
      <c r="HD144">
        <v>0</v>
      </c>
      <c r="HE144">
        <v>0</v>
      </c>
      <c r="HF144">
        <v>382680</v>
      </c>
      <c r="HG144">
        <v>1925</v>
      </c>
      <c r="HH144">
        <v>65899</v>
      </c>
      <c r="HI144">
        <v>0</v>
      </c>
      <c r="HJ144">
        <v>3536</v>
      </c>
      <c r="HK144">
        <v>0</v>
      </c>
      <c r="HL144">
        <v>213</v>
      </c>
      <c r="HM144">
        <v>0</v>
      </c>
      <c r="HN144">
        <v>0</v>
      </c>
      <c r="HO144">
        <v>0</v>
      </c>
      <c r="HP144">
        <v>0</v>
      </c>
      <c r="HQ144">
        <v>0</v>
      </c>
      <c r="HR144">
        <v>0</v>
      </c>
      <c r="HS144">
        <v>2809492</v>
      </c>
      <c r="HT144">
        <v>0</v>
      </c>
      <c r="HU144">
        <v>61318</v>
      </c>
      <c r="HV144">
        <v>0</v>
      </c>
      <c r="HW144">
        <v>0</v>
      </c>
      <c r="HX144">
        <v>32</v>
      </c>
      <c r="HY144">
        <v>27</v>
      </c>
      <c r="HZ144">
        <v>48</v>
      </c>
      <c r="IA144">
        <v>41</v>
      </c>
      <c r="IB144">
        <v>8</v>
      </c>
      <c r="IC144">
        <v>156</v>
      </c>
      <c r="ID144">
        <v>0</v>
      </c>
      <c r="IE144">
        <v>0</v>
      </c>
      <c r="IF144">
        <v>0</v>
      </c>
      <c r="IG144">
        <v>3.125</v>
      </c>
      <c r="IH144">
        <v>107</v>
      </c>
      <c r="II144">
        <v>0</v>
      </c>
      <c r="IJ144">
        <v>17.162000000000003</v>
      </c>
      <c r="IK144">
        <v>0</v>
      </c>
      <c r="IL144">
        <v>0</v>
      </c>
      <c r="IM144">
        <v>0</v>
      </c>
      <c r="IN144">
        <v>0</v>
      </c>
      <c r="IO144">
        <v>0</v>
      </c>
      <c r="IP144">
        <v>0</v>
      </c>
      <c r="IQ144">
        <v>17.162000000000003</v>
      </c>
      <c r="IR144">
        <v>10570</v>
      </c>
      <c r="IS144">
        <v>0</v>
      </c>
      <c r="IT144">
        <v>0</v>
      </c>
      <c r="IU144">
        <v>0</v>
      </c>
      <c r="IV144">
        <v>0</v>
      </c>
      <c r="IW144">
        <v>6159</v>
      </c>
      <c r="IX144">
        <v>0</v>
      </c>
      <c r="IY144">
        <v>0</v>
      </c>
      <c r="IZ144">
        <v>0</v>
      </c>
      <c r="JA144">
        <v>0</v>
      </c>
    </row>
    <row r="145" spans="1:261" x14ac:dyDescent="0.2">
      <c r="A145">
        <v>28349</v>
      </c>
      <c r="B145">
        <v>170801</v>
      </c>
      <c r="C145">
        <v>9</v>
      </c>
      <c r="D145">
        <v>2021</v>
      </c>
      <c r="E145">
        <v>6159</v>
      </c>
      <c r="F145">
        <v>0</v>
      </c>
      <c r="G145">
        <v>443.29</v>
      </c>
      <c r="H145">
        <v>435.10700000000003</v>
      </c>
      <c r="I145">
        <v>435.10700000000003</v>
      </c>
      <c r="J145">
        <v>443.29</v>
      </c>
      <c r="K145">
        <v>0</v>
      </c>
      <c r="L145">
        <v>6159</v>
      </c>
      <c r="M145">
        <v>0</v>
      </c>
      <c r="N145">
        <v>0</v>
      </c>
      <c r="P145">
        <v>443.29</v>
      </c>
      <c r="Q145">
        <v>0</v>
      </c>
      <c r="R145">
        <v>211321</v>
      </c>
      <c r="S145">
        <v>476.71000000000004</v>
      </c>
      <c r="U145">
        <v>0</v>
      </c>
      <c r="V145">
        <v>95.987000000000009</v>
      </c>
      <c r="W145">
        <v>59116</v>
      </c>
      <c r="X145">
        <v>59116</v>
      </c>
      <c r="Z145">
        <v>0</v>
      </c>
      <c r="AC145">
        <v>0</v>
      </c>
      <c r="AD145" t="s">
        <v>318</v>
      </c>
      <c r="AE145">
        <v>0</v>
      </c>
      <c r="AH145">
        <v>0</v>
      </c>
      <c r="AI145">
        <v>0</v>
      </c>
      <c r="AJ145">
        <v>6159</v>
      </c>
      <c r="AK145" t="s">
        <v>787</v>
      </c>
      <c r="AL145" t="s">
        <v>72</v>
      </c>
      <c r="AM145">
        <v>0</v>
      </c>
      <c r="AN145">
        <v>0</v>
      </c>
      <c r="AO145">
        <v>0</v>
      </c>
      <c r="AP145">
        <v>0</v>
      </c>
      <c r="AQ145">
        <v>0</v>
      </c>
      <c r="AT145">
        <v>0</v>
      </c>
      <c r="AU145">
        <v>0</v>
      </c>
      <c r="AV145">
        <v>0</v>
      </c>
      <c r="AW145">
        <v>4822867</v>
      </c>
      <c r="AX145">
        <v>4824064</v>
      </c>
      <c r="AY145">
        <v>0</v>
      </c>
      <c r="AZ145">
        <v>211321</v>
      </c>
      <c r="BA145">
        <v>24.917000000000002</v>
      </c>
      <c r="BE145">
        <v>66</v>
      </c>
      <c r="BF145">
        <v>4386936</v>
      </c>
      <c r="BG145">
        <v>0</v>
      </c>
      <c r="BJ145">
        <v>12</v>
      </c>
      <c r="BK145">
        <v>0</v>
      </c>
      <c r="BL145">
        <v>0</v>
      </c>
      <c r="BM145">
        <v>0</v>
      </c>
      <c r="BN145">
        <v>0</v>
      </c>
      <c r="BO145">
        <v>0</v>
      </c>
      <c r="BP145">
        <v>0</v>
      </c>
      <c r="BQ145">
        <v>703</v>
      </c>
      <c r="BS145">
        <v>0</v>
      </c>
      <c r="BT145">
        <v>0</v>
      </c>
      <c r="BU145">
        <v>0</v>
      </c>
      <c r="BV145">
        <v>0</v>
      </c>
      <c r="BW145">
        <v>0</v>
      </c>
      <c r="BY145">
        <v>0</v>
      </c>
      <c r="CA145">
        <v>0</v>
      </c>
      <c r="CB145">
        <v>0</v>
      </c>
      <c r="CC145">
        <v>0</v>
      </c>
      <c r="CD145">
        <v>0</v>
      </c>
      <c r="CE145">
        <v>0</v>
      </c>
      <c r="CF145">
        <v>0</v>
      </c>
      <c r="CG145">
        <v>0</v>
      </c>
      <c r="CH145">
        <v>0</v>
      </c>
      <c r="CI145">
        <v>0</v>
      </c>
      <c r="CJ145">
        <v>4</v>
      </c>
      <c r="CK145">
        <v>0</v>
      </c>
      <c r="CL145">
        <v>0</v>
      </c>
      <c r="CN145">
        <v>0</v>
      </c>
      <c r="CO145">
        <v>1</v>
      </c>
      <c r="CP145">
        <v>0</v>
      </c>
      <c r="CQ145">
        <v>0</v>
      </c>
      <c r="CR145">
        <v>443.29</v>
      </c>
      <c r="CS145">
        <v>0</v>
      </c>
      <c r="CT145">
        <v>0</v>
      </c>
      <c r="CU145">
        <v>0</v>
      </c>
      <c r="CV145">
        <v>0</v>
      </c>
      <c r="CW145">
        <v>0</v>
      </c>
      <c r="CX145">
        <v>0</v>
      </c>
      <c r="CY145">
        <v>0</v>
      </c>
      <c r="CZ145">
        <v>0</v>
      </c>
      <c r="DB145">
        <v>2668367</v>
      </c>
      <c r="DC145">
        <v>0</v>
      </c>
      <c r="DD145">
        <v>0</v>
      </c>
      <c r="DE145">
        <v>749679</v>
      </c>
      <c r="DF145">
        <v>749679</v>
      </c>
      <c r="DG145">
        <v>121.72500000000001</v>
      </c>
      <c r="DH145">
        <v>0</v>
      </c>
      <c r="DI145">
        <v>0</v>
      </c>
      <c r="DK145">
        <v>2870</v>
      </c>
      <c r="DL145">
        <v>0</v>
      </c>
      <c r="DM145">
        <v>272572</v>
      </c>
      <c r="DN145">
        <v>1131</v>
      </c>
      <c r="DO145">
        <v>0</v>
      </c>
      <c r="DP145">
        <v>0</v>
      </c>
      <c r="DQ145">
        <v>0</v>
      </c>
      <c r="DR145">
        <v>0</v>
      </c>
      <c r="DS145">
        <v>0</v>
      </c>
      <c r="DT145">
        <v>0</v>
      </c>
      <c r="DU145">
        <v>0</v>
      </c>
      <c r="DV145">
        <v>0</v>
      </c>
      <c r="DW145">
        <v>0</v>
      </c>
      <c r="DX145">
        <v>0</v>
      </c>
      <c r="DY145">
        <v>0</v>
      </c>
      <c r="DZ145">
        <v>0</v>
      </c>
      <c r="EA145">
        <v>0</v>
      </c>
      <c r="EB145">
        <v>0</v>
      </c>
      <c r="EC145">
        <v>14.905000000000001</v>
      </c>
      <c r="ED145">
        <v>105566</v>
      </c>
      <c r="EE145">
        <v>0</v>
      </c>
      <c r="EF145">
        <v>0</v>
      </c>
      <c r="EG145">
        <v>0</v>
      </c>
      <c r="EH145">
        <v>156772</v>
      </c>
      <c r="EI145">
        <v>0</v>
      </c>
      <c r="EJ145">
        <v>0</v>
      </c>
      <c r="EK145">
        <v>7.73</v>
      </c>
      <c r="EL145">
        <v>0</v>
      </c>
      <c r="EM145">
        <v>0</v>
      </c>
      <c r="EN145">
        <v>0.45300000000000001</v>
      </c>
      <c r="EO145">
        <v>0</v>
      </c>
      <c r="EP145">
        <v>0</v>
      </c>
      <c r="EQ145">
        <v>8.1829999999999998</v>
      </c>
      <c r="ER145">
        <v>0</v>
      </c>
      <c r="ES145">
        <v>25.455000000000002</v>
      </c>
      <c r="EV145">
        <v>0</v>
      </c>
      <c r="EW145">
        <v>0</v>
      </c>
      <c r="EX145">
        <v>0</v>
      </c>
      <c r="EZ145">
        <v>4336551</v>
      </c>
      <c r="FA145">
        <v>0</v>
      </c>
      <c r="FB145">
        <v>4546675</v>
      </c>
      <c r="FD145">
        <v>0</v>
      </c>
      <c r="FE145">
        <v>400954</v>
      </c>
      <c r="FF145">
        <v>86559</v>
      </c>
      <c r="FG145">
        <v>5.7111999999999996E-2</v>
      </c>
      <c r="FH145">
        <v>2.4659E-2</v>
      </c>
      <c r="FI145">
        <v>0</v>
      </c>
      <c r="FJ145">
        <v>0</v>
      </c>
      <c r="FK145">
        <v>712.30500000000006</v>
      </c>
      <c r="FL145">
        <v>5034188</v>
      </c>
      <c r="FM145">
        <v>0</v>
      </c>
      <c r="FN145">
        <v>0</v>
      </c>
      <c r="FO145">
        <v>160936</v>
      </c>
      <c r="FP145">
        <v>0</v>
      </c>
      <c r="FQ145">
        <v>160936</v>
      </c>
      <c r="FR145">
        <v>160936</v>
      </c>
      <c r="FS145">
        <v>0</v>
      </c>
      <c r="FT145">
        <v>0</v>
      </c>
      <c r="FU145">
        <v>0</v>
      </c>
      <c r="FV145">
        <v>0</v>
      </c>
      <c r="FW145">
        <v>0</v>
      </c>
      <c r="FX145">
        <v>0</v>
      </c>
      <c r="FY145">
        <v>0</v>
      </c>
      <c r="FZ145">
        <v>0</v>
      </c>
      <c r="GA145">
        <v>0</v>
      </c>
      <c r="GB145">
        <v>0</v>
      </c>
      <c r="GC145">
        <v>0</v>
      </c>
      <c r="GD145">
        <v>0</v>
      </c>
      <c r="GF145">
        <v>0</v>
      </c>
      <c r="GG145">
        <v>0</v>
      </c>
      <c r="GH145">
        <v>0</v>
      </c>
      <c r="GI145">
        <v>0</v>
      </c>
      <c r="GK145">
        <v>5116</v>
      </c>
      <c r="GL145">
        <v>11276</v>
      </c>
      <c r="GM145">
        <v>0</v>
      </c>
      <c r="GN145">
        <v>43177</v>
      </c>
      <c r="GR145">
        <v>0</v>
      </c>
      <c r="HB145">
        <v>0</v>
      </c>
      <c r="HC145">
        <v>0</v>
      </c>
      <c r="HD145">
        <v>0</v>
      </c>
      <c r="HE145">
        <v>0</v>
      </c>
      <c r="HF145">
        <v>460343</v>
      </c>
      <c r="HG145">
        <v>5132</v>
      </c>
      <c r="HH145">
        <v>166287</v>
      </c>
      <c r="HI145">
        <v>0</v>
      </c>
      <c r="HJ145">
        <v>4309</v>
      </c>
      <c r="HK145">
        <v>0</v>
      </c>
      <c r="HL145">
        <v>0</v>
      </c>
      <c r="HM145">
        <v>0</v>
      </c>
      <c r="HN145">
        <v>0</v>
      </c>
      <c r="HO145">
        <v>0</v>
      </c>
      <c r="HP145">
        <v>0</v>
      </c>
      <c r="HQ145">
        <v>0</v>
      </c>
      <c r="HR145">
        <v>0</v>
      </c>
      <c r="HS145">
        <v>4335354</v>
      </c>
      <c r="HT145">
        <v>0</v>
      </c>
      <c r="HU145">
        <v>0</v>
      </c>
      <c r="HV145">
        <v>0</v>
      </c>
      <c r="HW145">
        <v>0</v>
      </c>
      <c r="HX145">
        <v>20</v>
      </c>
      <c r="HY145">
        <v>12</v>
      </c>
      <c r="HZ145">
        <v>78</v>
      </c>
      <c r="IA145">
        <v>110</v>
      </c>
      <c r="IB145">
        <v>240</v>
      </c>
      <c r="IC145">
        <v>460</v>
      </c>
      <c r="ID145">
        <v>0</v>
      </c>
      <c r="IE145">
        <v>0</v>
      </c>
      <c r="IF145">
        <v>0</v>
      </c>
      <c r="IG145">
        <v>8.3330000000000002</v>
      </c>
      <c r="IH145">
        <v>270</v>
      </c>
      <c r="II145">
        <v>0</v>
      </c>
      <c r="IJ145">
        <v>95.987000000000009</v>
      </c>
      <c r="IK145">
        <v>0</v>
      </c>
      <c r="IL145">
        <v>0</v>
      </c>
      <c r="IM145">
        <v>0</v>
      </c>
      <c r="IN145">
        <v>0</v>
      </c>
      <c r="IO145">
        <v>0</v>
      </c>
      <c r="IP145">
        <v>0</v>
      </c>
      <c r="IQ145">
        <v>95.987000000000009</v>
      </c>
      <c r="IR145">
        <v>59116</v>
      </c>
      <c r="IS145">
        <v>0</v>
      </c>
      <c r="IT145">
        <v>0</v>
      </c>
      <c r="IU145">
        <v>0</v>
      </c>
      <c r="IV145">
        <v>0</v>
      </c>
      <c r="IW145">
        <v>6159</v>
      </c>
      <c r="IX145">
        <v>0</v>
      </c>
      <c r="IY145">
        <v>0</v>
      </c>
      <c r="IZ145">
        <v>0</v>
      </c>
      <c r="JA145">
        <v>0</v>
      </c>
    </row>
    <row r="146" spans="1:261" x14ac:dyDescent="0.2">
      <c r="A146">
        <v>28349</v>
      </c>
      <c r="B146">
        <v>174801</v>
      </c>
      <c r="C146">
        <v>9</v>
      </c>
      <c r="D146">
        <v>2021</v>
      </c>
      <c r="E146">
        <v>6159</v>
      </c>
      <c r="F146">
        <v>0</v>
      </c>
      <c r="G146">
        <v>249.45700000000002</v>
      </c>
      <c r="H146">
        <v>246.756</v>
      </c>
      <c r="I146">
        <v>246.756</v>
      </c>
      <c r="J146">
        <v>249.45700000000002</v>
      </c>
      <c r="K146">
        <v>0</v>
      </c>
      <c r="L146">
        <v>6159</v>
      </c>
      <c r="M146">
        <v>0</v>
      </c>
      <c r="N146">
        <v>0</v>
      </c>
      <c r="P146">
        <v>249.45700000000002</v>
      </c>
      <c r="Q146">
        <v>0</v>
      </c>
      <c r="R146">
        <v>118919</v>
      </c>
      <c r="S146">
        <v>476.71000000000004</v>
      </c>
      <c r="U146">
        <v>0</v>
      </c>
      <c r="V146">
        <v>8.06</v>
      </c>
      <c r="W146">
        <v>4964</v>
      </c>
      <c r="X146">
        <v>4964</v>
      </c>
      <c r="Z146">
        <v>0</v>
      </c>
      <c r="AC146">
        <v>0</v>
      </c>
      <c r="AD146" t="s">
        <v>318</v>
      </c>
      <c r="AE146">
        <v>0</v>
      </c>
      <c r="AH146">
        <v>0</v>
      </c>
      <c r="AI146">
        <v>0</v>
      </c>
      <c r="AJ146">
        <v>6159</v>
      </c>
      <c r="AK146" t="s">
        <v>787</v>
      </c>
      <c r="AL146" t="s">
        <v>363</v>
      </c>
      <c r="AM146">
        <v>0</v>
      </c>
      <c r="AN146">
        <v>0</v>
      </c>
      <c r="AO146">
        <v>0</v>
      </c>
      <c r="AP146">
        <v>0</v>
      </c>
      <c r="AQ146">
        <v>0</v>
      </c>
      <c r="AT146">
        <v>0</v>
      </c>
      <c r="AU146">
        <v>0</v>
      </c>
      <c r="AV146">
        <v>0</v>
      </c>
      <c r="AW146">
        <v>2029032</v>
      </c>
      <c r="AX146">
        <v>2002208</v>
      </c>
      <c r="AY146">
        <v>0</v>
      </c>
      <c r="AZ146">
        <v>118919</v>
      </c>
      <c r="BA146">
        <v>0</v>
      </c>
      <c r="BE146">
        <v>28</v>
      </c>
      <c r="BF146">
        <v>1908985</v>
      </c>
      <c r="BG146">
        <v>0</v>
      </c>
      <c r="BJ146">
        <v>12</v>
      </c>
      <c r="BK146">
        <v>0</v>
      </c>
      <c r="BL146">
        <v>0</v>
      </c>
      <c r="BM146">
        <v>0</v>
      </c>
      <c r="BN146">
        <v>0</v>
      </c>
      <c r="BO146">
        <v>0</v>
      </c>
      <c r="BP146">
        <v>0</v>
      </c>
      <c r="BQ146">
        <v>732</v>
      </c>
      <c r="BS146">
        <v>0</v>
      </c>
      <c r="BT146">
        <v>0</v>
      </c>
      <c r="BU146">
        <v>0</v>
      </c>
      <c r="BV146">
        <v>0</v>
      </c>
      <c r="BW146">
        <v>0</v>
      </c>
      <c r="BY146">
        <v>0</v>
      </c>
      <c r="CA146">
        <v>0</v>
      </c>
      <c r="CB146">
        <v>0</v>
      </c>
      <c r="CC146">
        <v>0</v>
      </c>
      <c r="CD146">
        <v>0</v>
      </c>
      <c r="CE146">
        <v>0</v>
      </c>
      <c r="CF146">
        <v>0</v>
      </c>
      <c r="CG146">
        <v>0</v>
      </c>
      <c r="CH146">
        <v>27185</v>
      </c>
      <c r="CI146">
        <v>0</v>
      </c>
      <c r="CJ146">
        <v>4</v>
      </c>
      <c r="CK146">
        <v>0</v>
      </c>
      <c r="CL146">
        <v>0</v>
      </c>
      <c r="CN146">
        <v>0</v>
      </c>
      <c r="CO146">
        <v>1</v>
      </c>
      <c r="CP146">
        <v>0</v>
      </c>
      <c r="CQ146">
        <v>0</v>
      </c>
      <c r="CR146">
        <v>249.45700000000002</v>
      </c>
      <c r="CS146">
        <v>0</v>
      </c>
      <c r="CT146">
        <v>0</v>
      </c>
      <c r="CU146">
        <v>0</v>
      </c>
      <c r="CV146">
        <v>0</v>
      </c>
      <c r="CW146">
        <v>0</v>
      </c>
      <c r="CX146">
        <v>0</v>
      </c>
      <c r="CY146">
        <v>0</v>
      </c>
      <c r="CZ146">
        <v>0</v>
      </c>
      <c r="DB146">
        <v>1515894</v>
      </c>
      <c r="DC146">
        <v>0</v>
      </c>
      <c r="DD146">
        <v>0</v>
      </c>
      <c r="DE146">
        <v>28407</v>
      </c>
      <c r="DF146">
        <v>28407</v>
      </c>
      <c r="DG146">
        <v>4.6130000000000004</v>
      </c>
      <c r="DH146">
        <v>0</v>
      </c>
      <c r="DI146">
        <v>0</v>
      </c>
      <c r="DK146">
        <v>3334</v>
      </c>
      <c r="DL146">
        <v>0</v>
      </c>
      <c r="DM146">
        <v>80958</v>
      </c>
      <c r="DN146">
        <v>334</v>
      </c>
      <c r="DO146">
        <v>0</v>
      </c>
      <c r="DP146">
        <v>0</v>
      </c>
      <c r="DQ146">
        <v>0</v>
      </c>
      <c r="DR146">
        <v>0</v>
      </c>
      <c r="DS146">
        <v>0</v>
      </c>
      <c r="DT146">
        <v>0</v>
      </c>
      <c r="DU146">
        <v>0</v>
      </c>
      <c r="DV146">
        <v>0</v>
      </c>
      <c r="DW146">
        <v>0</v>
      </c>
      <c r="DX146">
        <v>0</v>
      </c>
      <c r="DY146">
        <v>0</v>
      </c>
      <c r="DZ146">
        <v>0</v>
      </c>
      <c r="EA146">
        <v>0</v>
      </c>
      <c r="EB146">
        <v>0</v>
      </c>
      <c r="EC146">
        <v>2.97</v>
      </c>
      <c r="ED146">
        <v>21035</v>
      </c>
      <c r="EE146">
        <v>0</v>
      </c>
      <c r="EF146">
        <v>0</v>
      </c>
      <c r="EG146">
        <v>0</v>
      </c>
      <c r="EH146">
        <v>56433</v>
      </c>
      <c r="EI146">
        <v>0</v>
      </c>
      <c r="EJ146">
        <v>0</v>
      </c>
      <c r="EK146">
        <v>2.1710000000000003</v>
      </c>
      <c r="EL146">
        <v>0</v>
      </c>
      <c r="EM146">
        <v>0</v>
      </c>
      <c r="EN146">
        <v>0.53</v>
      </c>
      <c r="EO146">
        <v>0</v>
      </c>
      <c r="EP146">
        <v>0</v>
      </c>
      <c r="EQ146">
        <v>2.7010000000000001</v>
      </c>
      <c r="ER146">
        <v>0</v>
      </c>
      <c r="ES146">
        <v>9.1630000000000003</v>
      </c>
      <c r="EV146">
        <v>0</v>
      </c>
      <c r="EW146">
        <v>0</v>
      </c>
      <c r="EX146">
        <v>0</v>
      </c>
      <c r="EZ146">
        <v>1790066</v>
      </c>
      <c r="FA146">
        <v>0</v>
      </c>
      <c r="FB146">
        <v>1908623</v>
      </c>
      <c r="FD146">
        <v>0</v>
      </c>
      <c r="FE146">
        <v>174476</v>
      </c>
      <c r="FF146">
        <v>37666</v>
      </c>
      <c r="FG146">
        <v>5.7111999999999996E-2</v>
      </c>
      <c r="FH146">
        <v>2.4659E-2</v>
      </c>
      <c r="FI146">
        <v>0</v>
      </c>
      <c r="FJ146">
        <v>0</v>
      </c>
      <c r="FK146">
        <v>309.96100000000001</v>
      </c>
      <c r="FL146">
        <v>2147951</v>
      </c>
      <c r="FM146">
        <v>0</v>
      </c>
      <c r="FN146">
        <v>0</v>
      </c>
      <c r="FO146">
        <v>0</v>
      </c>
      <c r="FP146">
        <v>0</v>
      </c>
      <c r="FQ146">
        <v>0</v>
      </c>
      <c r="FR146">
        <v>0</v>
      </c>
      <c r="FS146">
        <v>0</v>
      </c>
      <c r="FT146">
        <v>0</v>
      </c>
      <c r="FU146">
        <v>0</v>
      </c>
      <c r="FV146">
        <v>0</v>
      </c>
      <c r="FW146">
        <v>0</v>
      </c>
      <c r="FX146">
        <v>0</v>
      </c>
      <c r="FY146">
        <v>0</v>
      </c>
      <c r="FZ146">
        <v>0</v>
      </c>
      <c r="GA146">
        <v>0</v>
      </c>
      <c r="GB146">
        <v>0</v>
      </c>
      <c r="GC146">
        <v>0</v>
      </c>
      <c r="GD146">
        <v>0</v>
      </c>
      <c r="GF146">
        <v>0</v>
      </c>
      <c r="GG146">
        <v>0</v>
      </c>
      <c r="GH146">
        <v>0</v>
      </c>
      <c r="GI146">
        <v>0</v>
      </c>
      <c r="GK146">
        <v>4971</v>
      </c>
      <c r="GL146">
        <v>4602</v>
      </c>
      <c r="GM146">
        <v>0</v>
      </c>
      <c r="GN146">
        <v>0</v>
      </c>
      <c r="GR146">
        <v>0</v>
      </c>
      <c r="HB146">
        <v>0</v>
      </c>
      <c r="HC146">
        <v>0</v>
      </c>
      <c r="HD146">
        <v>0</v>
      </c>
      <c r="HE146">
        <v>0</v>
      </c>
      <c r="HF146">
        <v>261068</v>
      </c>
      <c r="HG146">
        <v>3849</v>
      </c>
      <c r="HH146">
        <v>11086</v>
      </c>
      <c r="HI146">
        <v>0</v>
      </c>
      <c r="HJ146">
        <v>2425</v>
      </c>
      <c r="HK146">
        <v>0</v>
      </c>
      <c r="HL146">
        <v>0</v>
      </c>
      <c r="HM146">
        <v>0</v>
      </c>
      <c r="HN146">
        <v>0</v>
      </c>
      <c r="HO146">
        <v>0</v>
      </c>
      <c r="HP146">
        <v>0</v>
      </c>
      <c r="HQ146">
        <v>0</v>
      </c>
      <c r="HR146">
        <v>0</v>
      </c>
      <c r="HS146">
        <v>1789704</v>
      </c>
      <c r="HT146">
        <v>0</v>
      </c>
      <c r="HU146">
        <v>27185</v>
      </c>
      <c r="HV146">
        <v>0</v>
      </c>
      <c r="HW146">
        <v>0</v>
      </c>
      <c r="HX146">
        <v>6</v>
      </c>
      <c r="HY146">
        <v>6</v>
      </c>
      <c r="HZ146">
        <v>1</v>
      </c>
      <c r="IA146">
        <v>5</v>
      </c>
      <c r="IB146">
        <v>1</v>
      </c>
      <c r="IC146">
        <v>19</v>
      </c>
      <c r="ID146">
        <v>0</v>
      </c>
      <c r="IE146">
        <v>0</v>
      </c>
      <c r="IF146">
        <v>0</v>
      </c>
      <c r="IG146">
        <v>6.25</v>
      </c>
      <c r="IH146">
        <v>18</v>
      </c>
      <c r="II146">
        <v>0</v>
      </c>
      <c r="IJ146">
        <v>8.06</v>
      </c>
      <c r="IK146">
        <v>0</v>
      </c>
      <c r="IL146">
        <v>0</v>
      </c>
      <c r="IM146">
        <v>0</v>
      </c>
      <c r="IN146">
        <v>0</v>
      </c>
      <c r="IO146">
        <v>0</v>
      </c>
      <c r="IP146">
        <v>0</v>
      </c>
      <c r="IQ146">
        <v>8.06</v>
      </c>
      <c r="IR146">
        <v>4964</v>
      </c>
      <c r="IS146">
        <v>0</v>
      </c>
      <c r="IT146">
        <v>0</v>
      </c>
      <c r="IU146">
        <v>0</v>
      </c>
      <c r="IV146">
        <v>0</v>
      </c>
      <c r="IW146">
        <v>6159</v>
      </c>
      <c r="IX146">
        <v>0</v>
      </c>
      <c r="IY146">
        <v>0</v>
      </c>
      <c r="IZ146">
        <v>0</v>
      </c>
      <c r="JA146">
        <v>0</v>
      </c>
    </row>
    <row r="147" spans="1:261" x14ac:dyDescent="0.2">
      <c r="A147">
        <v>28349</v>
      </c>
      <c r="B147">
        <v>178801</v>
      </c>
      <c r="C147">
        <v>9</v>
      </c>
      <c r="D147">
        <v>2021</v>
      </c>
      <c r="E147">
        <v>6159</v>
      </c>
      <c r="F147">
        <v>0</v>
      </c>
      <c r="G147">
        <v>204.702</v>
      </c>
      <c r="H147">
        <v>198.12200000000001</v>
      </c>
      <c r="I147">
        <v>198.12200000000001</v>
      </c>
      <c r="J147">
        <v>204.702</v>
      </c>
      <c r="K147">
        <v>0</v>
      </c>
      <c r="L147">
        <v>6159</v>
      </c>
      <c r="M147">
        <v>0</v>
      </c>
      <c r="N147">
        <v>0</v>
      </c>
      <c r="P147">
        <v>204.702</v>
      </c>
      <c r="Q147">
        <v>0</v>
      </c>
      <c r="R147">
        <v>97583</v>
      </c>
      <c r="S147">
        <v>476.71000000000004</v>
      </c>
      <c r="U147">
        <v>0</v>
      </c>
      <c r="V147">
        <v>38.222000000000001</v>
      </c>
      <c r="W147">
        <v>23540</v>
      </c>
      <c r="X147">
        <v>23540</v>
      </c>
      <c r="Z147">
        <v>0</v>
      </c>
      <c r="AC147">
        <v>0</v>
      </c>
      <c r="AD147" t="s">
        <v>318</v>
      </c>
      <c r="AE147">
        <v>0</v>
      </c>
      <c r="AH147">
        <v>0</v>
      </c>
      <c r="AI147">
        <v>0</v>
      </c>
      <c r="AJ147">
        <v>6159</v>
      </c>
      <c r="AK147" t="s">
        <v>787</v>
      </c>
      <c r="AL147" t="s">
        <v>95</v>
      </c>
      <c r="AM147">
        <v>0</v>
      </c>
      <c r="AN147">
        <v>0</v>
      </c>
      <c r="AO147">
        <v>0</v>
      </c>
      <c r="AP147">
        <v>0</v>
      </c>
      <c r="AQ147">
        <v>0</v>
      </c>
      <c r="AT147">
        <v>0</v>
      </c>
      <c r="AU147">
        <v>0</v>
      </c>
      <c r="AV147">
        <v>0</v>
      </c>
      <c r="AW147">
        <v>2101523</v>
      </c>
      <c r="AX147">
        <v>2101881</v>
      </c>
      <c r="AY147">
        <v>0</v>
      </c>
      <c r="AZ147">
        <v>97583</v>
      </c>
      <c r="BA147">
        <v>10.75</v>
      </c>
      <c r="BE147">
        <v>29</v>
      </c>
      <c r="BF147">
        <v>1979152</v>
      </c>
      <c r="BG147">
        <v>0</v>
      </c>
      <c r="BJ147">
        <v>12</v>
      </c>
      <c r="BK147">
        <v>0</v>
      </c>
      <c r="BL147">
        <v>0</v>
      </c>
      <c r="BM147">
        <v>0</v>
      </c>
      <c r="BN147">
        <v>0</v>
      </c>
      <c r="BO147">
        <v>0</v>
      </c>
      <c r="BP147">
        <v>0</v>
      </c>
      <c r="BQ147">
        <v>739</v>
      </c>
      <c r="BS147">
        <v>0</v>
      </c>
      <c r="BT147">
        <v>0</v>
      </c>
      <c r="BU147">
        <v>0</v>
      </c>
      <c r="BV147">
        <v>0</v>
      </c>
      <c r="BW147">
        <v>0</v>
      </c>
      <c r="BY147">
        <v>0</v>
      </c>
      <c r="CA147">
        <v>0</v>
      </c>
      <c r="CB147">
        <v>0</v>
      </c>
      <c r="CC147">
        <v>0</v>
      </c>
      <c r="CD147">
        <v>0</v>
      </c>
      <c r="CE147">
        <v>0</v>
      </c>
      <c r="CF147">
        <v>0</v>
      </c>
      <c r="CG147">
        <v>0</v>
      </c>
      <c r="CH147">
        <v>0</v>
      </c>
      <c r="CI147">
        <v>0</v>
      </c>
      <c r="CJ147">
        <v>4</v>
      </c>
      <c r="CK147">
        <v>0</v>
      </c>
      <c r="CL147">
        <v>0</v>
      </c>
      <c r="CN147">
        <v>0</v>
      </c>
      <c r="CO147">
        <v>1</v>
      </c>
      <c r="CP147">
        <v>0</v>
      </c>
      <c r="CQ147">
        <v>1</v>
      </c>
      <c r="CR147">
        <v>204.702</v>
      </c>
      <c r="CS147">
        <v>0</v>
      </c>
      <c r="CT147">
        <v>0</v>
      </c>
      <c r="CU147">
        <v>0</v>
      </c>
      <c r="CV147">
        <v>0</v>
      </c>
      <c r="CW147">
        <v>0</v>
      </c>
      <c r="CX147">
        <v>0</v>
      </c>
      <c r="CY147">
        <v>0</v>
      </c>
      <c r="CZ147">
        <v>0</v>
      </c>
      <c r="DB147">
        <v>1218581</v>
      </c>
      <c r="DC147">
        <v>0</v>
      </c>
      <c r="DD147">
        <v>0</v>
      </c>
      <c r="DE147">
        <v>360520</v>
      </c>
      <c r="DF147">
        <v>360520</v>
      </c>
      <c r="DG147">
        <v>58.538000000000004</v>
      </c>
      <c r="DH147">
        <v>0</v>
      </c>
      <c r="DI147">
        <v>0</v>
      </c>
      <c r="DK147">
        <v>3454</v>
      </c>
      <c r="DL147">
        <v>0</v>
      </c>
      <c r="DM147">
        <v>77648</v>
      </c>
      <c r="DN147">
        <v>329</v>
      </c>
      <c r="DO147">
        <v>0</v>
      </c>
      <c r="DP147">
        <v>0</v>
      </c>
      <c r="DQ147">
        <v>0</v>
      </c>
      <c r="DR147">
        <v>0</v>
      </c>
      <c r="DS147">
        <v>0</v>
      </c>
      <c r="DT147">
        <v>0</v>
      </c>
      <c r="DU147">
        <v>0</v>
      </c>
      <c r="DV147">
        <v>0</v>
      </c>
      <c r="DW147">
        <v>0</v>
      </c>
      <c r="DX147">
        <v>0</v>
      </c>
      <c r="DY147">
        <v>0</v>
      </c>
      <c r="DZ147">
        <v>0</v>
      </c>
      <c r="EA147">
        <v>0</v>
      </c>
      <c r="EB147">
        <v>0</v>
      </c>
      <c r="EC147">
        <v>9.5299999999999994</v>
      </c>
      <c r="ED147">
        <v>67497</v>
      </c>
      <c r="EE147">
        <v>0</v>
      </c>
      <c r="EF147">
        <v>0</v>
      </c>
      <c r="EG147">
        <v>0</v>
      </c>
      <c r="EH147">
        <v>8869</v>
      </c>
      <c r="EI147">
        <v>0</v>
      </c>
      <c r="EJ147">
        <v>0</v>
      </c>
      <c r="EK147">
        <v>0</v>
      </c>
      <c r="EL147">
        <v>0</v>
      </c>
      <c r="EM147">
        <v>0</v>
      </c>
      <c r="EN147">
        <v>0.28800000000000003</v>
      </c>
      <c r="EO147">
        <v>0</v>
      </c>
      <c r="EP147">
        <v>0</v>
      </c>
      <c r="EQ147">
        <v>0.28800000000000003</v>
      </c>
      <c r="ER147">
        <v>0</v>
      </c>
      <c r="ES147">
        <v>1.44</v>
      </c>
      <c r="EV147">
        <v>0</v>
      </c>
      <c r="EW147">
        <v>0</v>
      </c>
      <c r="EX147">
        <v>0</v>
      </c>
      <c r="EZ147">
        <v>1881941</v>
      </c>
      <c r="FA147">
        <v>0</v>
      </c>
      <c r="FB147">
        <v>1979166</v>
      </c>
      <c r="FD147">
        <v>0</v>
      </c>
      <c r="FE147">
        <v>180889</v>
      </c>
      <c r="FF147">
        <v>39051</v>
      </c>
      <c r="FG147">
        <v>5.7111999999999996E-2</v>
      </c>
      <c r="FH147">
        <v>2.4659E-2</v>
      </c>
      <c r="FI147">
        <v>0</v>
      </c>
      <c r="FJ147">
        <v>0</v>
      </c>
      <c r="FK147">
        <v>321.35400000000004</v>
      </c>
      <c r="FL147">
        <v>2199106</v>
      </c>
      <c r="FM147">
        <v>0</v>
      </c>
      <c r="FN147">
        <v>0</v>
      </c>
      <c r="FO147">
        <v>0</v>
      </c>
      <c r="FP147">
        <v>0</v>
      </c>
      <c r="FQ147">
        <v>0</v>
      </c>
      <c r="FR147">
        <v>0</v>
      </c>
      <c r="FS147">
        <v>0</v>
      </c>
      <c r="FT147">
        <v>0</v>
      </c>
      <c r="FU147">
        <v>0</v>
      </c>
      <c r="FV147">
        <v>0</v>
      </c>
      <c r="FW147">
        <v>0</v>
      </c>
      <c r="FX147">
        <v>0</v>
      </c>
      <c r="FY147">
        <v>0</v>
      </c>
      <c r="FZ147">
        <v>0</v>
      </c>
      <c r="GA147">
        <v>0</v>
      </c>
      <c r="GB147">
        <v>52314</v>
      </c>
      <c r="GC147">
        <v>52314</v>
      </c>
      <c r="GD147">
        <v>6.2920000000000007</v>
      </c>
      <c r="GF147">
        <v>0</v>
      </c>
      <c r="GG147">
        <v>0</v>
      </c>
      <c r="GH147">
        <v>0</v>
      </c>
      <c r="GI147">
        <v>0</v>
      </c>
      <c r="GK147">
        <v>5062</v>
      </c>
      <c r="GL147">
        <v>7574</v>
      </c>
      <c r="GM147">
        <v>0</v>
      </c>
      <c r="GN147">
        <v>0</v>
      </c>
      <c r="GR147">
        <v>0</v>
      </c>
      <c r="HB147">
        <v>0</v>
      </c>
      <c r="HC147">
        <v>0</v>
      </c>
      <c r="HD147">
        <v>0</v>
      </c>
      <c r="HE147">
        <v>0</v>
      </c>
      <c r="HF147">
        <v>209613</v>
      </c>
      <c r="HG147">
        <v>3207</v>
      </c>
      <c r="HH147">
        <v>31410</v>
      </c>
      <c r="HI147">
        <v>0</v>
      </c>
      <c r="HJ147">
        <v>1990</v>
      </c>
      <c r="HK147">
        <v>193</v>
      </c>
      <c r="HL147">
        <v>179</v>
      </c>
      <c r="HM147">
        <v>0</v>
      </c>
      <c r="HN147">
        <v>0</v>
      </c>
      <c r="HO147">
        <v>0</v>
      </c>
      <c r="HP147">
        <v>0</v>
      </c>
      <c r="HQ147">
        <v>0</v>
      </c>
      <c r="HR147">
        <v>0</v>
      </c>
      <c r="HS147">
        <v>1881583</v>
      </c>
      <c r="HT147">
        <v>0</v>
      </c>
      <c r="HU147">
        <v>0</v>
      </c>
      <c r="HV147">
        <v>0</v>
      </c>
      <c r="HW147">
        <v>0</v>
      </c>
      <c r="HX147">
        <v>17</v>
      </c>
      <c r="HY147">
        <v>21</v>
      </c>
      <c r="HZ147">
        <v>28</v>
      </c>
      <c r="IA147">
        <v>80</v>
      </c>
      <c r="IB147">
        <v>79</v>
      </c>
      <c r="IC147">
        <v>225</v>
      </c>
      <c r="ID147">
        <v>0</v>
      </c>
      <c r="IE147">
        <v>0</v>
      </c>
      <c r="IF147">
        <v>0</v>
      </c>
      <c r="IG147">
        <v>5.2080000000000002</v>
      </c>
      <c r="IH147">
        <v>51</v>
      </c>
      <c r="II147">
        <v>0</v>
      </c>
      <c r="IJ147">
        <v>38.222000000000001</v>
      </c>
      <c r="IK147">
        <v>0</v>
      </c>
      <c r="IL147">
        <v>0</v>
      </c>
      <c r="IM147">
        <v>0</v>
      </c>
      <c r="IN147">
        <v>0</v>
      </c>
      <c r="IO147">
        <v>0</v>
      </c>
      <c r="IP147">
        <v>0</v>
      </c>
      <c r="IQ147">
        <v>38.222000000000001</v>
      </c>
      <c r="IR147">
        <v>23540</v>
      </c>
      <c r="IS147">
        <v>0</v>
      </c>
      <c r="IT147">
        <v>0</v>
      </c>
      <c r="IU147">
        <v>0</v>
      </c>
      <c r="IV147">
        <v>0</v>
      </c>
      <c r="IW147">
        <v>6159</v>
      </c>
      <c r="IX147">
        <v>0</v>
      </c>
      <c r="IY147">
        <v>0</v>
      </c>
      <c r="IZ147">
        <v>0</v>
      </c>
      <c r="JA147">
        <v>0</v>
      </c>
    </row>
    <row r="148" spans="1:261" x14ac:dyDescent="0.2">
      <c r="A148">
        <v>28349</v>
      </c>
      <c r="B148">
        <v>178807</v>
      </c>
      <c r="C148">
        <v>9</v>
      </c>
      <c r="D148">
        <v>2021</v>
      </c>
      <c r="E148">
        <v>6159</v>
      </c>
      <c r="F148">
        <v>0</v>
      </c>
      <c r="G148">
        <v>129.31300000000002</v>
      </c>
      <c r="H148">
        <v>125.04</v>
      </c>
      <c r="I148">
        <v>125.04</v>
      </c>
      <c r="J148">
        <v>129.31300000000002</v>
      </c>
      <c r="K148">
        <v>0</v>
      </c>
      <c r="L148">
        <v>6159</v>
      </c>
      <c r="M148">
        <v>0</v>
      </c>
      <c r="N148">
        <v>0</v>
      </c>
      <c r="P148">
        <v>129.31300000000002</v>
      </c>
      <c r="Q148">
        <v>0</v>
      </c>
      <c r="R148">
        <v>61645</v>
      </c>
      <c r="S148">
        <v>476.71000000000004</v>
      </c>
      <c r="U148">
        <v>0</v>
      </c>
      <c r="V148">
        <v>6.1619999999999999</v>
      </c>
      <c r="W148">
        <v>3795</v>
      </c>
      <c r="X148">
        <v>3795</v>
      </c>
      <c r="Z148">
        <v>0</v>
      </c>
      <c r="AC148">
        <v>0</v>
      </c>
      <c r="AD148" t="s">
        <v>318</v>
      </c>
      <c r="AE148">
        <v>0</v>
      </c>
      <c r="AH148">
        <v>0</v>
      </c>
      <c r="AI148">
        <v>0</v>
      </c>
      <c r="AJ148">
        <v>6159</v>
      </c>
      <c r="AK148" t="s">
        <v>787</v>
      </c>
      <c r="AL148" t="s">
        <v>70</v>
      </c>
      <c r="AM148">
        <v>0</v>
      </c>
      <c r="AN148">
        <v>0</v>
      </c>
      <c r="AO148">
        <v>0</v>
      </c>
      <c r="AP148">
        <v>0</v>
      </c>
      <c r="AQ148">
        <v>0</v>
      </c>
      <c r="AT148">
        <v>0</v>
      </c>
      <c r="AU148">
        <v>0</v>
      </c>
      <c r="AV148">
        <v>0</v>
      </c>
      <c r="AW148">
        <v>1127182</v>
      </c>
      <c r="AX148">
        <v>1092331</v>
      </c>
      <c r="AY148">
        <v>0</v>
      </c>
      <c r="AZ148">
        <v>61645</v>
      </c>
      <c r="BA148">
        <v>0</v>
      </c>
      <c r="BE148">
        <v>15</v>
      </c>
      <c r="BF148">
        <v>1038562</v>
      </c>
      <c r="BG148">
        <v>0</v>
      </c>
      <c r="BJ148">
        <v>12</v>
      </c>
      <c r="BK148">
        <v>0</v>
      </c>
      <c r="BL148">
        <v>0</v>
      </c>
      <c r="BM148">
        <v>0</v>
      </c>
      <c r="BN148">
        <v>0</v>
      </c>
      <c r="BO148">
        <v>0</v>
      </c>
      <c r="BP148">
        <v>0</v>
      </c>
      <c r="BQ148">
        <v>751</v>
      </c>
      <c r="BS148">
        <v>0</v>
      </c>
      <c r="BT148">
        <v>0</v>
      </c>
      <c r="BU148">
        <v>0</v>
      </c>
      <c r="BV148">
        <v>0</v>
      </c>
      <c r="BW148">
        <v>0</v>
      </c>
      <c r="BY148">
        <v>0</v>
      </c>
      <c r="CA148">
        <v>0</v>
      </c>
      <c r="CB148">
        <v>0</v>
      </c>
      <c r="CC148">
        <v>0</v>
      </c>
      <c r="CD148">
        <v>0</v>
      </c>
      <c r="CE148">
        <v>0</v>
      </c>
      <c r="CF148">
        <v>0</v>
      </c>
      <c r="CG148">
        <v>0</v>
      </c>
      <c r="CH148">
        <v>35256</v>
      </c>
      <c r="CI148">
        <v>0</v>
      </c>
      <c r="CJ148">
        <v>4</v>
      </c>
      <c r="CK148">
        <v>0</v>
      </c>
      <c r="CL148">
        <v>0</v>
      </c>
      <c r="CN148">
        <v>0</v>
      </c>
      <c r="CO148">
        <v>1</v>
      </c>
      <c r="CP148">
        <v>0</v>
      </c>
      <c r="CQ148">
        <v>0</v>
      </c>
      <c r="CR148">
        <v>129.31300000000002</v>
      </c>
      <c r="CS148">
        <v>0</v>
      </c>
      <c r="CT148">
        <v>0</v>
      </c>
      <c r="CU148">
        <v>0</v>
      </c>
      <c r="CV148">
        <v>0</v>
      </c>
      <c r="CW148">
        <v>0</v>
      </c>
      <c r="CX148">
        <v>0</v>
      </c>
      <c r="CY148">
        <v>0</v>
      </c>
      <c r="CZ148">
        <v>0</v>
      </c>
      <c r="DB148">
        <v>764818</v>
      </c>
      <c r="DC148">
        <v>0</v>
      </c>
      <c r="DD148">
        <v>0</v>
      </c>
      <c r="DE148">
        <v>29485</v>
      </c>
      <c r="DF148">
        <v>29485</v>
      </c>
      <c r="DG148">
        <v>4.7880000000000003</v>
      </c>
      <c r="DH148">
        <v>0</v>
      </c>
      <c r="DI148">
        <v>0</v>
      </c>
      <c r="DK148">
        <v>3634</v>
      </c>
      <c r="DL148">
        <v>0</v>
      </c>
      <c r="DM148">
        <v>95312</v>
      </c>
      <c r="DN148">
        <v>390</v>
      </c>
      <c r="DO148">
        <v>0</v>
      </c>
      <c r="DP148">
        <v>0</v>
      </c>
      <c r="DQ148">
        <v>0</v>
      </c>
      <c r="DR148">
        <v>0</v>
      </c>
      <c r="DS148">
        <v>0</v>
      </c>
      <c r="DT148">
        <v>0</v>
      </c>
      <c r="DU148">
        <v>0</v>
      </c>
      <c r="DV148">
        <v>0</v>
      </c>
      <c r="DW148">
        <v>0</v>
      </c>
      <c r="DX148">
        <v>0</v>
      </c>
      <c r="DY148">
        <v>0</v>
      </c>
      <c r="DZ148">
        <v>0</v>
      </c>
      <c r="EA148">
        <v>0</v>
      </c>
      <c r="EB148">
        <v>0</v>
      </c>
      <c r="EC148">
        <v>0.9820000000000001</v>
      </c>
      <c r="ED148">
        <v>6955</v>
      </c>
      <c r="EE148">
        <v>0</v>
      </c>
      <c r="EF148">
        <v>0</v>
      </c>
      <c r="EG148">
        <v>0</v>
      </c>
      <c r="EH148">
        <v>83470</v>
      </c>
      <c r="EI148">
        <v>0</v>
      </c>
      <c r="EJ148">
        <v>0</v>
      </c>
      <c r="EK148">
        <v>3.9060000000000001</v>
      </c>
      <c r="EL148">
        <v>0</v>
      </c>
      <c r="EM148">
        <v>0</v>
      </c>
      <c r="EN148">
        <v>0.36699999999999999</v>
      </c>
      <c r="EO148">
        <v>0</v>
      </c>
      <c r="EP148">
        <v>0</v>
      </c>
      <c r="EQ148">
        <v>4.2730000000000006</v>
      </c>
      <c r="ER148">
        <v>0</v>
      </c>
      <c r="ES148">
        <v>13.553000000000001</v>
      </c>
      <c r="EV148">
        <v>0</v>
      </c>
      <c r="EW148">
        <v>0</v>
      </c>
      <c r="EX148">
        <v>0</v>
      </c>
      <c r="EZ148">
        <v>976917</v>
      </c>
      <c r="FA148">
        <v>0</v>
      </c>
      <c r="FB148">
        <v>1038157</v>
      </c>
      <c r="FD148">
        <v>0</v>
      </c>
      <c r="FE148">
        <v>94922</v>
      </c>
      <c r="FF148">
        <v>20492</v>
      </c>
      <c r="FG148">
        <v>5.7111999999999996E-2</v>
      </c>
      <c r="FH148">
        <v>2.4659E-2</v>
      </c>
      <c r="FI148">
        <v>0</v>
      </c>
      <c r="FJ148">
        <v>0</v>
      </c>
      <c r="FK148">
        <v>168.631</v>
      </c>
      <c r="FL148">
        <v>1188827</v>
      </c>
      <c r="FM148">
        <v>0</v>
      </c>
      <c r="FN148">
        <v>0</v>
      </c>
      <c r="FO148">
        <v>0</v>
      </c>
      <c r="FP148">
        <v>0</v>
      </c>
      <c r="FQ148">
        <v>0</v>
      </c>
      <c r="FR148">
        <v>0</v>
      </c>
      <c r="FS148">
        <v>0</v>
      </c>
      <c r="FT148">
        <v>0</v>
      </c>
      <c r="FU148">
        <v>0</v>
      </c>
      <c r="FV148">
        <v>0</v>
      </c>
      <c r="FW148">
        <v>0</v>
      </c>
      <c r="FX148">
        <v>0</v>
      </c>
      <c r="FY148">
        <v>0</v>
      </c>
      <c r="FZ148">
        <v>0</v>
      </c>
      <c r="GA148">
        <v>0</v>
      </c>
      <c r="GB148">
        <v>0</v>
      </c>
      <c r="GC148">
        <v>0</v>
      </c>
      <c r="GD148">
        <v>0</v>
      </c>
      <c r="GF148">
        <v>0</v>
      </c>
      <c r="GG148">
        <v>0</v>
      </c>
      <c r="GH148">
        <v>0</v>
      </c>
      <c r="GI148">
        <v>0</v>
      </c>
      <c r="GK148">
        <v>5051</v>
      </c>
      <c r="GL148">
        <v>4804</v>
      </c>
      <c r="GM148">
        <v>0</v>
      </c>
      <c r="GN148">
        <v>0</v>
      </c>
      <c r="GR148">
        <v>0</v>
      </c>
      <c r="HB148">
        <v>0</v>
      </c>
      <c r="HC148">
        <v>0</v>
      </c>
      <c r="HD148">
        <v>0</v>
      </c>
      <c r="HE148">
        <v>0</v>
      </c>
      <c r="HF148">
        <v>132292</v>
      </c>
      <c r="HG148">
        <v>3207</v>
      </c>
      <c r="HH148">
        <v>8006</v>
      </c>
      <c r="HI148">
        <v>0</v>
      </c>
      <c r="HJ148">
        <v>1257</v>
      </c>
      <c r="HK148">
        <v>0</v>
      </c>
      <c r="HL148">
        <v>0</v>
      </c>
      <c r="HM148">
        <v>0</v>
      </c>
      <c r="HN148">
        <v>0</v>
      </c>
      <c r="HO148">
        <v>0</v>
      </c>
      <c r="HP148">
        <v>0</v>
      </c>
      <c r="HQ148">
        <v>0</v>
      </c>
      <c r="HR148">
        <v>0</v>
      </c>
      <c r="HS148">
        <v>976512</v>
      </c>
      <c r="HT148">
        <v>0</v>
      </c>
      <c r="HU148">
        <v>35256</v>
      </c>
      <c r="HV148">
        <v>0</v>
      </c>
      <c r="HW148">
        <v>0</v>
      </c>
      <c r="HX148">
        <v>1</v>
      </c>
      <c r="HY148">
        <v>6</v>
      </c>
      <c r="HZ148">
        <v>5</v>
      </c>
      <c r="IA148">
        <v>3</v>
      </c>
      <c r="IB148">
        <v>4</v>
      </c>
      <c r="IC148">
        <v>19</v>
      </c>
      <c r="ID148">
        <v>0</v>
      </c>
      <c r="IE148">
        <v>0</v>
      </c>
      <c r="IF148">
        <v>0</v>
      </c>
      <c r="IG148">
        <v>5.2080000000000002</v>
      </c>
      <c r="IH148">
        <v>13</v>
      </c>
      <c r="II148">
        <v>0</v>
      </c>
      <c r="IJ148">
        <v>6.1619999999999999</v>
      </c>
      <c r="IK148">
        <v>0</v>
      </c>
      <c r="IL148">
        <v>0</v>
      </c>
      <c r="IM148">
        <v>0</v>
      </c>
      <c r="IN148">
        <v>0</v>
      </c>
      <c r="IO148">
        <v>0</v>
      </c>
      <c r="IP148">
        <v>0</v>
      </c>
      <c r="IQ148">
        <v>6.1619999999999999</v>
      </c>
      <c r="IR148">
        <v>3795</v>
      </c>
      <c r="IS148">
        <v>0</v>
      </c>
      <c r="IT148">
        <v>0</v>
      </c>
      <c r="IU148">
        <v>0</v>
      </c>
      <c r="IV148">
        <v>0</v>
      </c>
      <c r="IW148">
        <v>6159</v>
      </c>
      <c r="IX148">
        <v>0</v>
      </c>
      <c r="IY148">
        <v>0</v>
      </c>
      <c r="IZ148">
        <v>0</v>
      </c>
      <c r="JA148">
        <v>0</v>
      </c>
    </row>
    <row r="149" spans="1:261" x14ac:dyDescent="0.2">
      <c r="A149">
        <v>28349</v>
      </c>
      <c r="B149">
        <v>178808</v>
      </c>
      <c r="C149">
        <v>9</v>
      </c>
      <c r="D149">
        <v>2021</v>
      </c>
      <c r="E149">
        <v>6159</v>
      </c>
      <c r="F149">
        <v>0</v>
      </c>
      <c r="G149">
        <v>478.08</v>
      </c>
      <c r="H149">
        <v>469.94600000000003</v>
      </c>
      <c r="I149">
        <v>469.94600000000003</v>
      </c>
      <c r="J149">
        <v>478.08</v>
      </c>
      <c r="K149">
        <v>0</v>
      </c>
      <c r="L149">
        <v>6159</v>
      </c>
      <c r="M149">
        <v>0</v>
      </c>
      <c r="N149">
        <v>0</v>
      </c>
      <c r="P149">
        <v>478.08</v>
      </c>
      <c r="Q149">
        <v>0</v>
      </c>
      <c r="R149">
        <v>227906</v>
      </c>
      <c r="S149">
        <v>476.71000000000004</v>
      </c>
      <c r="U149">
        <v>0</v>
      </c>
      <c r="V149">
        <v>7.75</v>
      </c>
      <c r="W149">
        <v>4773</v>
      </c>
      <c r="X149">
        <v>4773</v>
      </c>
      <c r="Z149">
        <v>0</v>
      </c>
      <c r="AC149">
        <v>0</v>
      </c>
      <c r="AD149" t="s">
        <v>318</v>
      </c>
      <c r="AE149">
        <v>0</v>
      </c>
      <c r="AH149">
        <v>0</v>
      </c>
      <c r="AI149">
        <v>0</v>
      </c>
      <c r="AJ149">
        <v>6159</v>
      </c>
      <c r="AK149" t="s">
        <v>787</v>
      </c>
      <c r="AL149" t="s">
        <v>101</v>
      </c>
      <c r="AM149">
        <v>0</v>
      </c>
      <c r="AN149">
        <v>0</v>
      </c>
      <c r="AO149">
        <v>0</v>
      </c>
      <c r="AP149">
        <v>0</v>
      </c>
      <c r="AQ149">
        <v>0</v>
      </c>
      <c r="AT149">
        <v>0</v>
      </c>
      <c r="AU149">
        <v>0</v>
      </c>
      <c r="AV149">
        <v>0</v>
      </c>
      <c r="AW149">
        <v>3946749</v>
      </c>
      <c r="AX149">
        <v>3856477</v>
      </c>
      <c r="AY149">
        <v>0</v>
      </c>
      <c r="AZ149">
        <v>227906</v>
      </c>
      <c r="BA149">
        <v>0</v>
      </c>
      <c r="BE149">
        <v>53</v>
      </c>
      <c r="BF149">
        <v>3675643</v>
      </c>
      <c r="BG149">
        <v>0</v>
      </c>
      <c r="BJ149">
        <v>12</v>
      </c>
      <c r="BK149">
        <v>0</v>
      </c>
      <c r="BL149">
        <v>0</v>
      </c>
      <c r="BM149">
        <v>0</v>
      </c>
      <c r="BN149">
        <v>0</v>
      </c>
      <c r="BO149">
        <v>0</v>
      </c>
      <c r="BP149">
        <v>0</v>
      </c>
      <c r="BQ149">
        <v>698</v>
      </c>
      <c r="BS149">
        <v>0</v>
      </c>
      <c r="BT149">
        <v>0</v>
      </c>
      <c r="BU149">
        <v>0</v>
      </c>
      <c r="BV149">
        <v>0</v>
      </c>
      <c r="BW149">
        <v>0</v>
      </c>
      <c r="BY149">
        <v>0</v>
      </c>
      <c r="CA149">
        <v>0</v>
      </c>
      <c r="CB149">
        <v>0</v>
      </c>
      <c r="CC149">
        <v>0</v>
      </c>
      <c r="CD149">
        <v>0</v>
      </c>
      <c r="CE149">
        <v>0</v>
      </c>
      <c r="CF149">
        <v>0</v>
      </c>
      <c r="CG149">
        <v>0</v>
      </c>
      <c r="CH149">
        <v>91352</v>
      </c>
      <c r="CI149">
        <v>0</v>
      </c>
      <c r="CJ149">
        <v>4</v>
      </c>
      <c r="CK149">
        <v>0</v>
      </c>
      <c r="CL149">
        <v>0</v>
      </c>
      <c r="CN149">
        <v>0</v>
      </c>
      <c r="CO149">
        <v>1</v>
      </c>
      <c r="CP149">
        <v>0</v>
      </c>
      <c r="CQ149">
        <v>0</v>
      </c>
      <c r="CR149">
        <v>478.08</v>
      </c>
      <c r="CS149">
        <v>0</v>
      </c>
      <c r="CT149">
        <v>0</v>
      </c>
      <c r="CU149">
        <v>0</v>
      </c>
      <c r="CV149">
        <v>0</v>
      </c>
      <c r="CW149">
        <v>0</v>
      </c>
      <c r="CX149">
        <v>0</v>
      </c>
      <c r="CY149">
        <v>0</v>
      </c>
      <c r="CZ149">
        <v>0</v>
      </c>
      <c r="DB149">
        <v>2883047</v>
      </c>
      <c r="DC149">
        <v>0</v>
      </c>
      <c r="DD149">
        <v>0</v>
      </c>
      <c r="DE149">
        <v>9854</v>
      </c>
      <c r="DF149">
        <v>9854</v>
      </c>
      <c r="DG149">
        <v>1.6</v>
      </c>
      <c r="DH149">
        <v>0</v>
      </c>
      <c r="DI149">
        <v>0</v>
      </c>
      <c r="DK149">
        <v>2784</v>
      </c>
      <c r="DL149">
        <v>0</v>
      </c>
      <c r="DM149">
        <v>248354</v>
      </c>
      <c r="DN149">
        <v>1027</v>
      </c>
      <c r="DO149">
        <v>0</v>
      </c>
      <c r="DP149">
        <v>0</v>
      </c>
      <c r="DQ149">
        <v>0</v>
      </c>
      <c r="DR149">
        <v>0</v>
      </c>
      <c r="DS149">
        <v>0</v>
      </c>
      <c r="DT149">
        <v>0</v>
      </c>
      <c r="DU149">
        <v>0</v>
      </c>
      <c r="DV149">
        <v>0</v>
      </c>
      <c r="DW149">
        <v>0</v>
      </c>
      <c r="DX149">
        <v>0</v>
      </c>
      <c r="DY149">
        <v>0</v>
      </c>
      <c r="DZ149">
        <v>0</v>
      </c>
      <c r="EA149">
        <v>0</v>
      </c>
      <c r="EB149">
        <v>0</v>
      </c>
      <c r="EC149">
        <v>10.667</v>
      </c>
      <c r="ED149">
        <v>75550</v>
      </c>
      <c r="EE149">
        <v>0</v>
      </c>
      <c r="EF149">
        <v>0</v>
      </c>
      <c r="EG149">
        <v>0</v>
      </c>
      <c r="EH149">
        <v>162580</v>
      </c>
      <c r="EI149">
        <v>0</v>
      </c>
      <c r="EJ149">
        <v>0</v>
      </c>
      <c r="EK149">
        <v>7.1360000000000001</v>
      </c>
      <c r="EL149">
        <v>0</v>
      </c>
      <c r="EM149">
        <v>0</v>
      </c>
      <c r="EN149">
        <v>0.998</v>
      </c>
      <c r="EO149">
        <v>0</v>
      </c>
      <c r="EP149">
        <v>0</v>
      </c>
      <c r="EQ149">
        <v>8.1340000000000003</v>
      </c>
      <c r="ER149">
        <v>0</v>
      </c>
      <c r="ES149">
        <v>26.398</v>
      </c>
      <c r="EV149">
        <v>0</v>
      </c>
      <c r="EW149">
        <v>0</v>
      </c>
      <c r="EX149">
        <v>0</v>
      </c>
      <c r="EZ149">
        <v>3448009</v>
      </c>
      <c r="FA149">
        <v>0</v>
      </c>
      <c r="FB149">
        <v>3674835</v>
      </c>
      <c r="FD149">
        <v>0</v>
      </c>
      <c r="FE149">
        <v>335944</v>
      </c>
      <c r="FF149">
        <v>72524</v>
      </c>
      <c r="FG149">
        <v>5.7111999999999996E-2</v>
      </c>
      <c r="FH149">
        <v>2.4659E-2</v>
      </c>
      <c r="FI149">
        <v>0</v>
      </c>
      <c r="FJ149">
        <v>0</v>
      </c>
      <c r="FK149">
        <v>596.81299999999999</v>
      </c>
      <c r="FL149">
        <v>4174655</v>
      </c>
      <c r="FM149">
        <v>0</v>
      </c>
      <c r="FN149">
        <v>0</v>
      </c>
      <c r="FO149">
        <v>0</v>
      </c>
      <c r="FP149">
        <v>0</v>
      </c>
      <c r="FQ149">
        <v>0</v>
      </c>
      <c r="FR149">
        <v>0</v>
      </c>
      <c r="FS149">
        <v>0</v>
      </c>
      <c r="FT149">
        <v>0</v>
      </c>
      <c r="FU149">
        <v>0</v>
      </c>
      <c r="FV149">
        <v>0</v>
      </c>
      <c r="FW149">
        <v>0</v>
      </c>
      <c r="FX149">
        <v>0</v>
      </c>
      <c r="FY149">
        <v>0</v>
      </c>
      <c r="FZ149">
        <v>0</v>
      </c>
      <c r="GA149">
        <v>0</v>
      </c>
      <c r="GB149">
        <v>0</v>
      </c>
      <c r="GC149">
        <v>0</v>
      </c>
      <c r="GD149">
        <v>0</v>
      </c>
      <c r="GF149">
        <v>0</v>
      </c>
      <c r="GG149">
        <v>0</v>
      </c>
      <c r="GH149">
        <v>0</v>
      </c>
      <c r="GI149">
        <v>0</v>
      </c>
      <c r="GK149">
        <v>5073.7610000000004</v>
      </c>
      <c r="GL149">
        <v>3679</v>
      </c>
      <c r="GM149">
        <v>0</v>
      </c>
      <c r="GN149">
        <v>0</v>
      </c>
      <c r="GR149">
        <v>0</v>
      </c>
      <c r="HB149">
        <v>0</v>
      </c>
      <c r="HC149">
        <v>0</v>
      </c>
      <c r="HD149">
        <v>0</v>
      </c>
      <c r="HE149">
        <v>0</v>
      </c>
      <c r="HF149">
        <v>497203</v>
      </c>
      <c r="HG149">
        <v>21811</v>
      </c>
      <c r="HH149">
        <v>4927</v>
      </c>
      <c r="HI149">
        <v>0</v>
      </c>
      <c r="HJ149">
        <v>4647</v>
      </c>
      <c r="HK149">
        <v>0</v>
      </c>
      <c r="HL149">
        <v>272</v>
      </c>
      <c r="HM149">
        <v>0</v>
      </c>
      <c r="HN149">
        <v>0</v>
      </c>
      <c r="HO149">
        <v>0</v>
      </c>
      <c r="HP149">
        <v>0</v>
      </c>
      <c r="HQ149">
        <v>0</v>
      </c>
      <c r="HR149">
        <v>0</v>
      </c>
      <c r="HS149">
        <v>3446929</v>
      </c>
      <c r="HT149">
        <v>0</v>
      </c>
      <c r="HU149">
        <v>91352</v>
      </c>
      <c r="HV149">
        <v>0</v>
      </c>
      <c r="HW149">
        <v>0</v>
      </c>
      <c r="HX149">
        <v>5</v>
      </c>
      <c r="HY149">
        <v>2</v>
      </c>
      <c r="HZ149">
        <v>0</v>
      </c>
      <c r="IA149">
        <v>0</v>
      </c>
      <c r="IB149">
        <v>0</v>
      </c>
      <c r="IC149">
        <v>7</v>
      </c>
      <c r="ID149">
        <v>0</v>
      </c>
      <c r="IE149">
        <v>0</v>
      </c>
      <c r="IF149">
        <v>0</v>
      </c>
      <c r="IG149">
        <v>35.414000000000001</v>
      </c>
      <c r="IH149">
        <v>8</v>
      </c>
      <c r="II149">
        <v>0</v>
      </c>
      <c r="IJ149">
        <v>7.75</v>
      </c>
      <c r="IK149">
        <v>0</v>
      </c>
      <c r="IL149">
        <v>0</v>
      </c>
      <c r="IM149">
        <v>0</v>
      </c>
      <c r="IN149">
        <v>0</v>
      </c>
      <c r="IO149">
        <v>0</v>
      </c>
      <c r="IP149">
        <v>0</v>
      </c>
      <c r="IQ149">
        <v>7.75</v>
      </c>
      <c r="IR149">
        <v>4773</v>
      </c>
      <c r="IS149">
        <v>0</v>
      </c>
      <c r="IT149">
        <v>0</v>
      </c>
      <c r="IU149">
        <v>0</v>
      </c>
      <c r="IV149">
        <v>0</v>
      </c>
      <c r="IW149">
        <v>6159</v>
      </c>
      <c r="IX149">
        <v>0</v>
      </c>
      <c r="IY149">
        <v>0</v>
      </c>
      <c r="IZ149">
        <v>0</v>
      </c>
      <c r="JA149">
        <v>0</v>
      </c>
    </row>
    <row r="150" spans="1:261" x14ac:dyDescent="0.2">
      <c r="A150">
        <v>28349</v>
      </c>
      <c r="B150">
        <v>183801</v>
      </c>
      <c r="C150">
        <v>9</v>
      </c>
      <c r="D150">
        <v>2021</v>
      </c>
      <c r="E150">
        <v>6159</v>
      </c>
      <c r="F150">
        <v>0</v>
      </c>
      <c r="G150">
        <v>154.77500000000001</v>
      </c>
      <c r="H150">
        <v>130.30000000000001</v>
      </c>
      <c r="I150">
        <v>130.30000000000001</v>
      </c>
      <c r="J150">
        <v>154.77500000000001</v>
      </c>
      <c r="K150">
        <v>0</v>
      </c>
      <c r="L150">
        <v>6159</v>
      </c>
      <c r="M150">
        <v>0</v>
      </c>
      <c r="N150">
        <v>0</v>
      </c>
      <c r="P150">
        <v>154.77500000000001</v>
      </c>
      <c r="Q150">
        <v>0</v>
      </c>
      <c r="R150">
        <v>73783</v>
      </c>
      <c r="S150">
        <v>476.71000000000004</v>
      </c>
      <c r="U150">
        <v>0</v>
      </c>
      <c r="V150">
        <v>0</v>
      </c>
      <c r="W150">
        <v>0</v>
      </c>
      <c r="X150">
        <v>0</v>
      </c>
      <c r="Z150">
        <v>0</v>
      </c>
      <c r="AC150">
        <v>0</v>
      </c>
      <c r="AD150" t="s">
        <v>318</v>
      </c>
      <c r="AE150">
        <v>0</v>
      </c>
      <c r="AH150">
        <v>0</v>
      </c>
      <c r="AI150">
        <v>0</v>
      </c>
      <c r="AJ150">
        <v>6159</v>
      </c>
      <c r="AK150" t="s">
        <v>787</v>
      </c>
      <c r="AL150" t="s">
        <v>73</v>
      </c>
      <c r="AM150">
        <v>0</v>
      </c>
      <c r="AN150">
        <v>0</v>
      </c>
      <c r="AO150">
        <v>0</v>
      </c>
      <c r="AP150">
        <v>0</v>
      </c>
      <c r="AQ150">
        <v>0</v>
      </c>
      <c r="AT150">
        <v>0</v>
      </c>
      <c r="AU150">
        <v>0</v>
      </c>
      <c r="AV150">
        <v>0</v>
      </c>
      <c r="AW150">
        <v>1521249</v>
      </c>
      <c r="AX150">
        <v>1437028</v>
      </c>
      <c r="AY150">
        <v>0</v>
      </c>
      <c r="AZ150">
        <v>73783</v>
      </c>
      <c r="BA150">
        <v>13.417</v>
      </c>
      <c r="BE150">
        <v>20</v>
      </c>
      <c r="BF150">
        <v>1356936</v>
      </c>
      <c r="BG150">
        <v>0</v>
      </c>
      <c r="BJ150">
        <v>12</v>
      </c>
      <c r="BK150">
        <v>0</v>
      </c>
      <c r="BL150">
        <v>0</v>
      </c>
      <c r="BM150">
        <v>0</v>
      </c>
      <c r="BN150">
        <v>0</v>
      </c>
      <c r="BO150">
        <v>0</v>
      </c>
      <c r="BP150">
        <v>0</v>
      </c>
      <c r="BQ150">
        <v>750</v>
      </c>
      <c r="BS150">
        <v>0</v>
      </c>
      <c r="BT150">
        <v>0</v>
      </c>
      <c r="BU150">
        <v>0</v>
      </c>
      <c r="BV150">
        <v>0</v>
      </c>
      <c r="BW150">
        <v>0</v>
      </c>
      <c r="BY150">
        <v>0</v>
      </c>
      <c r="CA150">
        <v>0</v>
      </c>
      <c r="CB150">
        <v>0</v>
      </c>
      <c r="CC150">
        <v>0</v>
      </c>
      <c r="CD150">
        <v>0</v>
      </c>
      <c r="CE150">
        <v>0</v>
      </c>
      <c r="CF150">
        <v>0</v>
      </c>
      <c r="CG150">
        <v>0</v>
      </c>
      <c r="CH150">
        <v>84657</v>
      </c>
      <c r="CI150">
        <v>0</v>
      </c>
      <c r="CJ150">
        <v>4</v>
      </c>
      <c r="CK150">
        <v>0</v>
      </c>
      <c r="CL150">
        <v>0</v>
      </c>
      <c r="CN150">
        <v>0</v>
      </c>
      <c r="CO150">
        <v>1</v>
      </c>
      <c r="CP150">
        <v>0.17600000000000002</v>
      </c>
      <c r="CQ150">
        <v>4.3330000000000002</v>
      </c>
      <c r="CR150">
        <v>154.77500000000001</v>
      </c>
      <c r="CS150">
        <v>0</v>
      </c>
      <c r="CT150">
        <v>0</v>
      </c>
      <c r="CU150">
        <v>0</v>
      </c>
      <c r="CV150">
        <v>0</v>
      </c>
      <c r="CW150">
        <v>0</v>
      </c>
      <c r="CX150">
        <v>0</v>
      </c>
      <c r="CY150">
        <v>0</v>
      </c>
      <c r="CZ150">
        <v>0</v>
      </c>
      <c r="DB150">
        <v>800763</v>
      </c>
      <c r="DC150">
        <v>0</v>
      </c>
      <c r="DD150">
        <v>0</v>
      </c>
      <c r="DE150">
        <v>77139</v>
      </c>
      <c r="DF150">
        <v>79751</v>
      </c>
      <c r="DG150">
        <v>12.525</v>
      </c>
      <c r="DH150">
        <v>0</v>
      </c>
      <c r="DI150">
        <v>2612</v>
      </c>
      <c r="DK150">
        <v>3621</v>
      </c>
      <c r="DL150">
        <v>0</v>
      </c>
      <c r="DM150">
        <v>97715</v>
      </c>
      <c r="DN150">
        <v>416</v>
      </c>
      <c r="DO150">
        <v>0</v>
      </c>
      <c r="DP150">
        <v>0</v>
      </c>
      <c r="DQ150">
        <v>0</v>
      </c>
      <c r="DR150">
        <v>0</v>
      </c>
      <c r="DS150">
        <v>0</v>
      </c>
      <c r="DT150">
        <v>0</v>
      </c>
      <c r="DU150">
        <v>0</v>
      </c>
      <c r="DV150">
        <v>0</v>
      </c>
      <c r="DW150">
        <v>0</v>
      </c>
      <c r="DX150">
        <v>0</v>
      </c>
      <c r="DY150">
        <v>0</v>
      </c>
      <c r="DZ150">
        <v>0</v>
      </c>
      <c r="EA150">
        <v>0</v>
      </c>
      <c r="EB150">
        <v>0</v>
      </c>
      <c r="EC150">
        <v>12.967000000000001</v>
      </c>
      <c r="ED150">
        <v>91840</v>
      </c>
      <c r="EE150">
        <v>0</v>
      </c>
      <c r="EF150">
        <v>0</v>
      </c>
      <c r="EG150">
        <v>0</v>
      </c>
      <c r="EH150">
        <v>4564</v>
      </c>
      <c r="EI150">
        <v>0</v>
      </c>
      <c r="EJ150">
        <v>0</v>
      </c>
      <c r="EK150">
        <v>0.112</v>
      </c>
      <c r="EL150">
        <v>0</v>
      </c>
      <c r="EM150">
        <v>0.13500000000000001</v>
      </c>
      <c r="EN150">
        <v>0</v>
      </c>
      <c r="EO150">
        <v>0</v>
      </c>
      <c r="EP150">
        <v>0</v>
      </c>
      <c r="EQ150">
        <v>0.24700000000000003</v>
      </c>
      <c r="ER150">
        <v>0</v>
      </c>
      <c r="ES150">
        <v>0.74099999999999999</v>
      </c>
      <c r="EV150">
        <v>0</v>
      </c>
      <c r="EW150">
        <v>0</v>
      </c>
      <c r="EX150">
        <v>0</v>
      </c>
      <c r="EZ150">
        <v>1286234</v>
      </c>
      <c r="FA150">
        <v>0</v>
      </c>
      <c r="FB150">
        <v>1359582</v>
      </c>
      <c r="FD150">
        <v>0</v>
      </c>
      <c r="FE150">
        <v>124020</v>
      </c>
      <c r="FF150">
        <v>26774</v>
      </c>
      <c r="FG150">
        <v>5.7111999999999996E-2</v>
      </c>
      <c r="FH150">
        <v>2.4659E-2</v>
      </c>
      <c r="FI150">
        <v>0</v>
      </c>
      <c r="FJ150">
        <v>0</v>
      </c>
      <c r="FK150">
        <v>220.32500000000002</v>
      </c>
      <c r="FL150">
        <v>1595032</v>
      </c>
      <c r="FM150">
        <v>0</v>
      </c>
      <c r="FN150">
        <v>0</v>
      </c>
      <c r="FO150">
        <v>0</v>
      </c>
      <c r="FP150">
        <v>0</v>
      </c>
      <c r="FQ150">
        <v>0</v>
      </c>
      <c r="FR150">
        <v>0</v>
      </c>
      <c r="FS150">
        <v>0</v>
      </c>
      <c r="FT150">
        <v>0</v>
      </c>
      <c r="FU150">
        <v>0</v>
      </c>
      <c r="FV150">
        <v>0</v>
      </c>
      <c r="FW150">
        <v>0</v>
      </c>
      <c r="FX150">
        <v>0</v>
      </c>
      <c r="FY150">
        <v>0</v>
      </c>
      <c r="FZ150">
        <v>0</v>
      </c>
      <c r="GA150">
        <v>0</v>
      </c>
      <c r="GB150">
        <v>201440</v>
      </c>
      <c r="GC150">
        <v>201440</v>
      </c>
      <c r="GD150">
        <v>24.228000000000002</v>
      </c>
      <c r="GF150">
        <v>0</v>
      </c>
      <c r="GG150">
        <v>0</v>
      </c>
      <c r="GH150">
        <v>0</v>
      </c>
      <c r="GI150">
        <v>0</v>
      </c>
      <c r="GK150">
        <v>5402</v>
      </c>
      <c r="GL150">
        <v>4530</v>
      </c>
      <c r="GM150">
        <v>0</v>
      </c>
      <c r="GN150">
        <v>0</v>
      </c>
      <c r="GR150">
        <v>0</v>
      </c>
      <c r="HB150">
        <v>0</v>
      </c>
      <c r="HC150">
        <v>0</v>
      </c>
      <c r="HD150">
        <v>0</v>
      </c>
      <c r="HE150">
        <v>0</v>
      </c>
      <c r="HF150">
        <v>137857</v>
      </c>
      <c r="HG150">
        <v>4490</v>
      </c>
      <c r="HH150">
        <v>0</v>
      </c>
      <c r="HI150">
        <v>0</v>
      </c>
      <c r="HJ150">
        <v>1504</v>
      </c>
      <c r="HK150">
        <v>1873</v>
      </c>
      <c r="HL150">
        <v>1208</v>
      </c>
      <c r="HM150">
        <v>33000</v>
      </c>
      <c r="HN150">
        <v>0</v>
      </c>
      <c r="HO150">
        <v>0</v>
      </c>
      <c r="HP150">
        <v>0</v>
      </c>
      <c r="HQ150">
        <v>0</v>
      </c>
      <c r="HR150">
        <v>0</v>
      </c>
      <c r="HS150">
        <v>1285799</v>
      </c>
      <c r="HT150">
        <v>0</v>
      </c>
      <c r="HU150">
        <v>84657</v>
      </c>
      <c r="HV150">
        <v>0</v>
      </c>
      <c r="HW150">
        <v>0</v>
      </c>
      <c r="HX150">
        <v>13</v>
      </c>
      <c r="HY150">
        <v>18</v>
      </c>
      <c r="HZ150">
        <v>16</v>
      </c>
      <c r="IA150">
        <v>4</v>
      </c>
      <c r="IB150">
        <v>1</v>
      </c>
      <c r="IC150">
        <v>52</v>
      </c>
      <c r="ID150">
        <v>0</v>
      </c>
      <c r="IE150">
        <v>0</v>
      </c>
      <c r="IF150">
        <v>0</v>
      </c>
      <c r="IG150">
        <v>7.2910000000000004</v>
      </c>
      <c r="IH150">
        <v>0</v>
      </c>
      <c r="II150">
        <v>0</v>
      </c>
      <c r="IJ150">
        <v>0</v>
      </c>
      <c r="IK150">
        <v>0</v>
      </c>
      <c r="IL150">
        <v>0</v>
      </c>
      <c r="IM150">
        <v>0</v>
      </c>
      <c r="IN150">
        <v>0</v>
      </c>
      <c r="IO150">
        <v>0</v>
      </c>
      <c r="IP150">
        <v>0</v>
      </c>
      <c r="IQ150">
        <v>0</v>
      </c>
      <c r="IR150">
        <v>0</v>
      </c>
      <c r="IS150">
        <v>0</v>
      </c>
      <c r="IT150">
        <v>0</v>
      </c>
      <c r="IU150">
        <v>0</v>
      </c>
      <c r="IV150">
        <v>0</v>
      </c>
      <c r="IW150">
        <v>6159</v>
      </c>
      <c r="IX150">
        <v>0</v>
      </c>
      <c r="IY150">
        <v>0</v>
      </c>
      <c r="IZ150">
        <v>0</v>
      </c>
      <c r="JA150">
        <v>0</v>
      </c>
    </row>
    <row r="151" spans="1:261" x14ac:dyDescent="0.2">
      <c r="A151">
        <v>28349</v>
      </c>
      <c r="B151">
        <v>184801</v>
      </c>
      <c r="C151">
        <v>9</v>
      </c>
      <c r="D151">
        <v>2021</v>
      </c>
      <c r="E151">
        <v>6159</v>
      </c>
      <c r="F151">
        <v>0</v>
      </c>
      <c r="G151">
        <v>130.53800000000001</v>
      </c>
      <c r="H151">
        <v>83.861000000000004</v>
      </c>
      <c r="I151">
        <v>83.861000000000004</v>
      </c>
      <c r="J151">
        <v>130.53800000000001</v>
      </c>
      <c r="K151">
        <v>0</v>
      </c>
      <c r="L151">
        <v>6159</v>
      </c>
      <c r="M151">
        <v>0</v>
      </c>
      <c r="N151">
        <v>0</v>
      </c>
      <c r="P151">
        <v>130.53800000000001</v>
      </c>
      <c r="Q151">
        <v>0</v>
      </c>
      <c r="R151">
        <v>62229</v>
      </c>
      <c r="S151">
        <v>476.71000000000004</v>
      </c>
      <c r="U151">
        <v>0</v>
      </c>
      <c r="V151">
        <v>0.5</v>
      </c>
      <c r="W151">
        <v>308</v>
      </c>
      <c r="X151">
        <v>308</v>
      </c>
      <c r="Z151">
        <v>0</v>
      </c>
      <c r="AC151">
        <v>0</v>
      </c>
      <c r="AD151" t="s">
        <v>318</v>
      </c>
      <c r="AE151">
        <v>0</v>
      </c>
      <c r="AH151">
        <v>0</v>
      </c>
      <c r="AI151">
        <v>0</v>
      </c>
      <c r="AJ151">
        <v>6159</v>
      </c>
      <c r="AK151" t="s">
        <v>787</v>
      </c>
      <c r="AL151" t="s">
        <v>6</v>
      </c>
      <c r="AM151">
        <v>0</v>
      </c>
      <c r="AN151">
        <v>0</v>
      </c>
      <c r="AO151">
        <v>0</v>
      </c>
      <c r="AP151">
        <v>0</v>
      </c>
      <c r="AQ151">
        <v>0</v>
      </c>
      <c r="AT151">
        <v>0</v>
      </c>
      <c r="AU151">
        <v>0</v>
      </c>
      <c r="AV151">
        <v>0</v>
      </c>
      <c r="AW151">
        <v>1399466</v>
      </c>
      <c r="AX151">
        <v>1245849</v>
      </c>
      <c r="AY151">
        <v>0</v>
      </c>
      <c r="AZ151">
        <v>62229</v>
      </c>
      <c r="BA151">
        <v>2</v>
      </c>
      <c r="BE151">
        <v>17</v>
      </c>
      <c r="BF151">
        <v>1173833</v>
      </c>
      <c r="BG151">
        <v>0</v>
      </c>
      <c r="BJ151">
        <v>12</v>
      </c>
      <c r="BK151">
        <v>0</v>
      </c>
      <c r="BL151">
        <v>0</v>
      </c>
      <c r="BM151">
        <v>0</v>
      </c>
      <c r="BN151">
        <v>0</v>
      </c>
      <c r="BO151">
        <v>0</v>
      </c>
      <c r="BP151">
        <v>0</v>
      </c>
      <c r="BQ151">
        <v>757</v>
      </c>
      <c r="BS151">
        <v>0</v>
      </c>
      <c r="BT151">
        <v>0</v>
      </c>
      <c r="BU151">
        <v>0</v>
      </c>
      <c r="BV151">
        <v>0</v>
      </c>
      <c r="BW151">
        <v>0</v>
      </c>
      <c r="BY151">
        <v>0</v>
      </c>
      <c r="CA151">
        <v>0</v>
      </c>
      <c r="CB151">
        <v>0</v>
      </c>
      <c r="CC151">
        <v>0</v>
      </c>
      <c r="CD151">
        <v>0</v>
      </c>
      <c r="CE151">
        <v>0</v>
      </c>
      <c r="CF151">
        <v>0</v>
      </c>
      <c r="CG151">
        <v>0</v>
      </c>
      <c r="CH151">
        <v>153957</v>
      </c>
      <c r="CI151">
        <v>0</v>
      </c>
      <c r="CJ151">
        <v>4</v>
      </c>
      <c r="CK151">
        <v>0</v>
      </c>
      <c r="CL151">
        <v>0</v>
      </c>
      <c r="CN151">
        <v>0</v>
      </c>
      <c r="CO151">
        <v>1</v>
      </c>
      <c r="CP151">
        <v>0.13300000000000001</v>
      </c>
      <c r="CQ151">
        <v>3</v>
      </c>
      <c r="CR151">
        <v>130.53800000000001</v>
      </c>
      <c r="CS151">
        <v>0</v>
      </c>
      <c r="CT151">
        <v>0</v>
      </c>
      <c r="CU151">
        <v>0</v>
      </c>
      <c r="CV151">
        <v>0</v>
      </c>
      <c r="CW151">
        <v>0</v>
      </c>
      <c r="CX151">
        <v>0</v>
      </c>
      <c r="CY151">
        <v>0</v>
      </c>
      <c r="CZ151">
        <v>0</v>
      </c>
      <c r="DB151">
        <v>515256</v>
      </c>
      <c r="DC151">
        <v>0</v>
      </c>
      <c r="DD151">
        <v>0</v>
      </c>
      <c r="DE151">
        <v>93306</v>
      </c>
      <c r="DF151">
        <v>95280</v>
      </c>
      <c r="DG151">
        <v>15.15</v>
      </c>
      <c r="DH151">
        <v>0</v>
      </c>
      <c r="DI151">
        <v>1974</v>
      </c>
      <c r="DK151">
        <v>3735</v>
      </c>
      <c r="DL151">
        <v>0</v>
      </c>
      <c r="DM151">
        <v>75876</v>
      </c>
      <c r="DN151">
        <v>323</v>
      </c>
      <c r="DO151">
        <v>0</v>
      </c>
      <c r="DP151">
        <v>0</v>
      </c>
      <c r="DQ151">
        <v>0</v>
      </c>
      <c r="DR151">
        <v>0</v>
      </c>
      <c r="DS151">
        <v>0</v>
      </c>
      <c r="DT151">
        <v>0</v>
      </c>
      <c r="DU151">
        <v>0</v>
      </c>
      <c r="DV151">
        <v>0</v>
      </c>
      <c r="DW151">
        <v>0</v>
      </c>
      <c r="DX151">
        <v>0</v>
      </c>
      <c r="DY151">
        <v>0</v>
      </c>
      <c r="DZ151">
        <v>0</v>
      </c>
      <c r="EA151">
        <v>0</v>
      </c>
      <c r="EB151">
        <v>0</v>
      </c>
      <c r="EC151">
        <v>10.442</v>
      </c>
      <c r="ED151">
        <v>73957</v>
      </c>
      <c r="EE151">
        <v>0</v>
      </c>
      <c r="EF151">
        <v>0</v>
      </c>
      <c r="EG151">
        <v>0</v>
      </c>
      <c r="EH151">
        <v>1016</v>
      </c>
      <c r="EI151">
        <v>0</v>
      </c>
      <c r="EJ151">
        <v>0</v>
      </c>
      <c r="EK151">
        <v>0</v>
      </c>
      <c r="EL151">
        <v>0</v>
      </c>
      <c r="EM151">
        <v>0</v>
      </c>
      <c r="EN151">
        <v>3.3000000000000002E-2</v>
      </c>
      <c r="EO151">
        <v>0</v>
      </c>
      <c r="EP151">
        <v>0</v>
      </c>
      <c r="EQ151">
        <v>3.3000000000000002E-2</v>
      </c>
      <c r="ER151">
        <v>0</v>
      </c>
      <c r="ES151">
        <v>0.16500000000000001</v>
      </c>
      <c r="EV151">
        <v>0</v>
      </c>
      <c r="EW151">
        <v>0</v>
      </c>
      <c r="EX151">
        <v>0</v>
      </c>
      <c r="EZ151">
        <v>1115403</v>
      </c>
      <c r="FA151">
        <v>0</v>
      </c>
      <c r="FB151">
        <v>1177292</v>
      </c>
      <c r="FD151">
        <v>0</v>
      </c>
      <c r="FE151">
        <v>107285</v>
      </c>
      <c r="FF151">
        <v>23161</v>
      </c>
      <c r="FG151">
        <v>5.7111999999999996E-2</v>
      </c>
      <c r="FH151">
        <v>2.4659E-2</v>
      </c>
      <c r="FI151">
        <v>0</v>
      </c>
      <c r="FJ151">
        <v>0</v>
      </c>
      <c r="FK151">
        <v>190.595</v>
      </c>
      <c r="FL151">
        <v>1461695</v>
      </c>
      <c r="FM151">
        <v>0</v>
      </c>
      <c r="FN151">
        <v>0</v>
      </c>
      <c r="FO151">
        <v>0</v>
      </c>
      <c r="FP151">
        <v>0</v>
      </c>
      <c r="FQ151">
        <v>0</v>
      </c>
      <c r="FR151">
        <v>0</v>
      </c>
      <c r="FS151">
        <v>0</v>
      </c>
      <c r="FT151">
        <v>0</v>
      </c>
      <c r="FU151">
        <v>0</v>
      </c>
      <c r="FV151">
        <v>0</v>
      </c>
      <c r="FW151">
        <v>0</v>
      </c>
      <c r="FX151">
        <v>0</v>
      </c>
      <c r="FY151">
        <v>0</v>
      </c>
      <c r="FZ151">
        <v>0</v>
      </c>
      <c r="GA151">
        <v>0</v>
      </c>
      <c r="GB151">
        <v>387815</v>
      </c>
      <c r="GC151">
        <v>387815</v>
      </c>
      <c r="GD151">
        <v>46.644000000000005</v>
      </c>
      <c r="GF151">
        <v>0</v>
      </c>
      <c r="GG151">
        <v>0</v>
      </c>
      <c r="GH151">
        <v>0</v>
      </c>
      <c r="GI151">
        <v>0</v>
      </c>
      <c r="GK151">
        <v>5285</v>
      </c>
      <c r="GL151">
        <v>4613</v>
      </c>
      <c r="GM151">
        <v>0</v>
      </c>
      <c r="GN151">
        <v>0</v>
      </c>
      <c r="GR151">
        <v>0</v>
      </c>
      <c r="HB151">
        <v>0</v>
      </c>
      <c r="HC151">
        <v>0</v>
      </c>
      <c r="HD151">
        <v>0</v>
      </c>
      <c r="HE151">
        <v>0</v>
      </c>
      <c r="HF151">
        <v>88725</v>
      </c>
      <c r="HG151">
        <v>8981</v>
      </c>
      <c r="HH151">
        <v>0</v>
      </c>
      <c r="HI151">
        <v>0</v>
      </c>
      <c r="HJ151">
        <v>1269</v>
      </c>
      <c r="HK151">
        <v>2608</v>
      </c>
      <c r="HL151">
        <v>1191</v>
      </c>
      <c r="HM151">
        <v>0</v>
      </c>
      <c r="HN151">
        <v>0</v>
      </c>
      <c r="HO151">
        <v>0</v>
      </c>
      <c r="HP151">
        <v>0</v>
      </c>
      <c r="HQ151">
        <v>0</v>
      </c>
      <c r="HR151">
        <v>0</v>
      </c>
      <c r="HS151">
        <v>1115063</v>
      </c>
      <c r="HT151">
        <v>0</v>
      </c>
      <c r="HU151">
        <v>153957</v>
      </c>
      <c r="HV151">
        <v>0</v>
      </c>
      <c r="HW151">
        <v>0</v>
      </c>
      <c r="HX151">
        <v>29</v>
      </c>
      <c r="HY151">
        <v>21</v>
      </c>
      <c r="HZ151">
        <v>7</v>
      </c>
      <c r="IA151">
        <v>3</v>
      </c>
      <c r="IB151">
        <v>4</v>
      </c>
      <c r="IC151">
        <v>64</v>
      </c>
      <c r="ID151">
        <v>0</v>
      </c>
      <c r="IE151">
        <v>0</v>
      </c>
      <c r="IF151">
        <v>0</v>
      </c>
      <c r="IG151">
        <v>14.582000000000001</v>
      </c>
      <c r="IH151">
        <v>0</v>
      </c>
      <c r="II151">
        <v>0</v>
      </c>
      <c r="IJ151">
        <v>0.5</v>
      </c>
      <c r="IK151">
        <v>0</v>
      </c>
      <c r="IL151">
        <v>0</v>
      </c>
      <c r="IM151">
        <v>0</v>
      </c>
      <c r="IN151">
        <v>0</v>
      </c>
      <c r="IO151">
        <v>0</v>
      </c>
      <c r="IP151">
        <v>0</v>
      </c>
      <c r="IQ151">
        <v>0.5</v>
      </c>
      <c r="IR151">
        <v>308</v>
      </c>
      <c r="IS151">
        <v>0</v>
      </c>
      <c r="IT151">
        <v>0</v>
      </c>
      <c r="IU151">
        <v>0</v>
      </c>
      <c r="IV151">
        <v>0</v>
      </c>
      <c r="IW151">
        <v>6159</v>
      </c>
      <c r="IX151">
        <v>0</v>
      </c>
      <c r="IY151">
        <v>0</v>
      </c>
      <c r="IZ151">
        <v>0</v>
      </c>
      <c r="JA151">
        <v>0</v>
      </c>
    </row>
    <row r="152" spans="1:261" x14ac:dyDescent="0.2">
      <c r="A152">
        <v>28349</v>
      </c>
      <c r="B152">
        <v>193801</v>
      </c>
      <c r="C152">
        <v>9</v>
      </c>
      <c r="D152">
        <v>2021</v>
      </c>
      <c r="E152">
        <v>6159</v>
      </c>
      <c r="F152">
        <v>0</v>
      </c>
      <c r="G152">
        <v>198.27700000000002</v>
      </c>
      <c r="H152">
        <v>128.62900000000002</v>
      </c>
      <c r="I152">
        <v>128.62900000000002</v>
      </c>
      <c r="J152">
        <v>198.27700000000002</v>
      </c>
      <c r="K152">
        <v>0</v>
      </c>
      <c r="L152">
        <v>6159</v>
      </c>
      <c r="M152">
        <v>0</v>
      </c>
      <c r="N152">
        <v>0</v>
      </c>
      <c r="P152">
        <v>198.27700000000002</v>
      </c>
      <c r="Q152">
        <v>0</v>
      </c>
      <c r="R152">
        <v>94521</v>
      </c>
      <c r="S152">
        <v>476.71000000000004</v>
      </c>
      <c r="U152">
        <v>0</v>
      </c>
      <c r="V152">
        <v>3.1670000000000003</v>
      </c>
      <c r="W152">
        <v>1950</v>
      </c>
      <c r="X152">
        <v>1950</v>
      </c>
      <c r="Z152">
        <v>0</v>
      </c>
      <c r="AC152">
        <v>0</v>
      </c>
      <c r="AD152" t="s">
        <v>318</v>
      </c>
      <c r="AE152">
        <v>0</v>
      </c>
      <c r="AH152">
        <v>0</v>
      </c>
      <c r="AI152">
        <v>0</v>
      </c>
      <c r="AJ152">
        <v>6159</v>
      </c>
      <c r="AK152" t="s">
        <v>787</v>
      </c>
      <c r="AL152" t="s">
        <v>74</v>
      </c>
      <c r="AM152">
        <v>0</v>
      </c>
      <c r="AN152">
        <v>0</v>
      </c>
      <c r="AO152">
        <v>0</v>
      </c>
      <c r="AP152">
        <v>0</v>
      </c>
      <c r="AQ152">
        <v>0</v>
      </c>
      <c r="AT152">
        <v>0</v>
      </c>
      <c r="AU152">
        <v>0</v>
      </c>
      <c r="AV152">
        <v>0</v>
      </c>
      <c r="AW152">
        <v>3353811</v>
      </c>
      <c r="AX152">
        <v>3296928</v>
      </c>
      <c r="AY152">
        <v>0</v>
      </c>
      <c r="AZ152">
        <v>94521</v>
      </c>
      <c r="BA152">
        <v>25.75</v>
      </c>
      <c r="BE152">
        <v>44</v>
      </c>
      <c r="BF152">
        <v>2897186</v>
      </c>
      <c r="BG152">
        <v>0</v>
      </c>
      <c r="BJ152">
        <v>12</v>
      </c>
      <c r="BK152">
        <v>0</v>
      </c>
      <c r="BL152">
        <v>0</v>
      </c>
      <c r="BM152">
        <v>0</v>
      </c>
      <c r="BN152">
        <v>0</v>
      </c>
      <c r="BO152">
        <v>0</v>
      </c>
      <c r="BP152">
        <v>0</v>
      </c>
      <c r="BQ152">
        <v>750</v>
      </c>
      <c r="BS152">
        <v>0</v>
      </c>
      <c r="BT152">
        <v>0</v>
      </c>
      <c r="BU152">
        <v>0</v>
      </c>
      <c r="BV152">
        <v>0</v>
      </c>
      <c r="BW152">
        <v>0</v>
      </c>
      <c r="BY152">
        <v>0</v>
      </c>
      <c r="CA152">
        <v>0</v>
      </c>
      <c r="CB152">
        <v>0</v>
      </c>
      <c r="CC152">
        <v>0</v>
      </c>
      <c r="CD152">
        <v>0</v>
      </c>
      <c r="CE152">
        <v>0</v>
      </c>
      <c r="CF152">
        <v>0</v>
      </c>
      <c r="CG152">
        <v>0</v>
      </c>
      <c r="CH152">
        <v>63954</v>
      </c>
      <c r="CI152">
        <v>0</v>
      </c>
      <c r="CJ152">
        <v>4</v>
      </c>
      <c r="CK152">
        <v>0</v>
      </c>
      <c r="CL152">
        <v>0</v>
      </c>
      <c r="CN152">
        <v>0</v>
      </c>
      <c r="CO152">
        <v>1</v>
      </c>
      <c r="CP152">
        <v>0</v>
      </c>
      <c r="CQ152">
        <v>1</v>
      </c>
      <c r="CR152">
        <v>198.27700000000002</v>
      </c>
      <c r="CS152">
        <v>0</v>
      </c>
      <c r="CT152">
        <v>0</v>
      </c>
      <c r="CU152">
        <v>0</v>
      </c>
      <c r="CV152">
        <v>0</v>
      </c>
      <c r="CW152">
        <v>0</v>
      </c>
      <c r="CX152">
        <v>0</v>
      </c>
      <c r="CY152">
        <v>0</v>
      </c>
      <c r="CZ152">
        <v>0</v>
      </c>
      <c r="DB152">
        <v>692499</v>
      </c>
      <c r="DC152">
        <v>0</v>
      </c>
      <c r="DD152">
        <v>0</v>
      </c>
      <c r="DE152">
        <v>306708</v>
      </c>
      <c r="DF152">
        <v>306708</v>
      </c>
      <c r="DG152">
        <v>49.800000000000004</v>
      </c>
      <c r="DH152">
        <v>0</v>
      </c>
      <c r="DI152">
        <v>0</v>
      </c>
      <c r="DK152">
        <v>3625</v>
      </c>
      <c r="DL152">
        <v>0</v>
      </c>
      <c r="DM152">
        <v>1721847</v>
      </c>
      <c r="DN152">
        <v>7027</v>
      </c>
      <c r="DO152">
        <v>0</v>
      </c>
      <c r="DP152">
        <v>0</v>
      </c>
      <c r="DQ152">
        <v>0</v>
      </c>
      <c r="DR152">
        <v>0</v>
      </c>
      <c r="DS152">
        <v>0</v>
      </c>
      <c r="DT152">
        <v>0</v>
      </c>
      <c r="DU152">
        <v>0</v>
      </c>
      <c r="DV152">
        <v>0</v>
      </c>
      <c r="DW152">
        <v>0</v>
      </c>
      <c r="DX152">
        <v>0</v>
      </c>
      <c r="DY152">
        <v>0</v>
      </c>
      <c r="DZ152">
        <v>0</v>
      </c>
      <c r="EA152">
        <v>0</v>
      </c>
      <c r="EB152">
        <v>0</v>
      </c>
      <c r="EC152">
        <v>3.488</v>
      </c>
      <c r="ED152">
        <v>24704</v>
      </c>
      <c r="EE152">
        <v>0</v>
      </c>
      <c r="EF152">
        <v>0</v>
      </c>
      <c r="EG152">
        <v>0</v>
      </c>
      <c r="EH152">
        <v>316790</v>
      </c>
      <c r="EI152">
        <v>1287680</v>
      </c>
      <c r="EJ152">
        <v>52.27</v>
      </c>
      <c r="EK152">
        <v>16.212</v>
      </c>
      <c r="EL152">
        <v>0</v>
      </c>
      <c r="EM152">
        <v>0.222</v>
      </c>
      <c r="EN152">
        <v>0.42700000000000005</v>
      </c>
      <c r="EO152">
        <v>0</v>
      </c>
      <c r="EP152">
        <v>0</v>
      </c>
      <c r="EQ152">
        <v>69.131</v>
      </c>
      <c r="ER152">
        <v>0</v>
      </c>
      <c r="ES152">
        <v>51.437000000000005</v>
      </c>
      <c r="EV152">
        <v>0</v>
      </c>
      <c r="EW152">
        <v>0</v>
      </c>
      <c r="EX152">
        <v>0</v>
      </c>
      <c r="EZ152">
        <v>2974968</v>
      </c>
      <c r="FA152">
        <v>0</v>
      </c>
      <c r="FB152">
        <v>3062418</v>
      </c>
      <c r="FD152">
        <v>0</v>
      </c>
      <c r="FE152">
        <v>264795</v>
      </c>
      <c r="FF152">
        <v>57165</v>
      </c>
      <c r="FG152">
        <v>5.7111999999999996E-2</v>
      </c>
      <c r="FH152">
        <v>2.4659E-2</v>
      </c>
      <c r="FI152">
        <v>0</v>
      </c>
      <c r="FJ152">
        <v>0</v>
      </c>
      <c r="FK152">
        <v>470.41500000000002</v>
      </c>
      <c r="FL152">
        <v>3448332</v>
      </c>
      <c r="FM152">
        <v>0</v>
      </c>
      <c r="FN152">
        <v>0</v>
      </c>
      <c r="FO152">
        <v>114810</v>
      </c>
      <c r="FP152">
        <v>0</v>
      </c>
      <c r="FQ152">
        <v>114810</v>
      </c>
      <c r="FR152">
        <v>114810</v>
      </c>
      <c r="FS152">
        <v>0</v>
      </c>
      <c r="FT152">
        <v>0</v>
      </c>
      <c r="FU152">
        <v>0</v>
      </c>
      <c r="FV152">
        <v>0</v>
      </c>
      <c r="FW152">
        <v>0</v>
      </c>
      <c r="FX152">
        <v>0</v>
      </c>
      <c r="FY152">
        <v>0</v>
      </c>
      <c r="FZ152">
        <v>0</v>
      </c>
      <c r="GA152">
        <v>0</v>
      </c>
      <c r="GB152">
        <v>4299</v>
      </c>
      <c r="GC152">
        <v>4299</v>
      </c>
      <c r="GD152">
        <v>0.51700000000000002</v>
      </c>
      <c r="GF152">
        <v>0</v>
      </c>
      <c r="GG152">
        <v>0</v>
      </c>
      <c r="GH152">
        <v>0</v>
      </c>
      <c r="GI152">
        <v>0</v>
      </c>
      <c r="GK152">
        <v>5089</v>
      </c>
      <c r="GL152">
        <v>12523</v>
      </c>
      <c r="GM152">
        <v>0</v>
      </c>
      <c r="GN152">
        <v>4162</v>
      </c>
      <c r="GR152">
        <v>0</v>
      </c>
      <c r="HB152">
        <v>0</v>
      </c>
      <c r="HC152">
        <v>0</v>
      </c>
      <c r="HD152">
        <v>0</v>
      </c>
      <c r="HE152">
        <v>0</v>
      </c>
      <c r="HF152">
        <v>136089</v>
      </c>
      <c r="HG152">
        <v>5132</v>
      </c>
      <c r="HH152">
        <v>19708</v>
      </c>
      <c r="HI152">
        <v>0</v>
      </c>
      <c r="HJ152">
        <v>1927</v>
      </c>
      <c r="HK152">
        <v>1050</v>
      </c>
      <c r="HL152">
        <v>689</v>
      </c>
      <c r="HM152">
        <v>0</v>
      </c>
      <c r="HN152">
        <v>0</v>
      </c>
      <c r="HO152">
        <v>0</v>
      </c>
      <c r="HP152">
        <v>55754</v>
      </c>
      <c r="HQ152">
        <v>0</v>
      </c>
      <c r="HR152">
        <v>0</v>
      </c>
      <c r="HS152">
        <v>2967897</v>
      </c>
      <c r="HT152">
        <v>0</v>
      </c>
      <c r="HU152">
        <v>63954</v>
      </c>
      <c r="HV152">
        <v>0</v>
      </c>
      <c r="HW152">
        <v>0</v>
      </c>
      <c r="HX152">
        <v>13</v>
      </c>
      <c r="HY152">
        <v>37</v>
      </c>
      <c r="HZ152">
        <v>13</v>
      </c>
      <c r="IA152">
        <v>7</v>
      </c>
      <c r="IB152">
        <v>120</v>
      </c>
      <c r="IC152">
        <v>190</v>
      </c>
      <c r="ID152">
        <v>0</v>
      </c>
      <c r="IE152">
        <v>0</v>
      </c>
      <c r="IF152">
        <v>0</v>
      </c>
      <c r="IG152">
        <v>8.3330000000000002</v>
      </c>
      <c r="IH152">
        <v>32</v>
      </c>
      <c r="II152">
        <v>202.74200000000002</v>
      </c>
      <c r="IJ152">
        <v>3.1670000000000003</v>
      </c>
      <c r="IK152">
        <v>0</v>
      </c>
      <c r="IL152">
        <v>0</v>
      </c>
      <c r="IM152">
        <v>0</v>
      </c>
      <c r="IN152">
        <v>0</v>
      </c>
      <c r="IO152">
        <v>0</v>
      </c>
      <c r="IP152">
        <v>202.74200000000002</v>
      </c>
      <c r="IQ152">
        <v>3.1670000000000003</v>
      </c>
      <c r="IR152">
        <v>1950</v>
      </c>
      <c r="IS152">
        <v>0</v>
      </c>
      <c r="IT152">
        <v>0</v>
      </c>
      <c r="IU152">
        <v>0</v>
      </c>
      <c r="IV152">
        <v>0</v>
      </c>
      <c r="IW152">
        <v>6159</v>
      </c>
      <c r="IX152">
        <v>0</v>
      </c>
      <c r="IY152">
        <v>0</v>
      </c>
      <c r="IZ152">
        <v>55754</v>
      </c>
      <c r="JA152">
        <v>0</v>
      </c>
    </row>
    <row r="153" spans="1:261" x14ac:dyDescent="0.2">
      <c r="A153">
        <v>28349</v>
      </c>
      <c r="B153">
        <v>212801</v>
      </c>
      <c r="C153">
        <v>9</v>
      </c>
      <c r="D153">
        <v>2021</v>
      </c>
      <c r="E153">
        <v>6159</v>
      </c>
      <c r="F153">
        <v>0</v>
      </c>
      <c r="G153">
        <v>1886.423</v>
      </c>
      <c r="H153">
        <v>1612.7520000000002</v>
      </c>
      <c r="I153">
        <v>1612.7520000000002</v>
      </c>
      <c r="J153">
        <v>1886.423</v>
      </c>
      <c r="K153">
        <v>0</v>
      </c>
      <c r="L153">
        <v>6159</v>
      </c>
      <c r="M153">
        <v>0</v>
      </c>
      <c r="N153">
        <v>0</v>
      </c>
      <c r="P153">
        <v>1886.423</v>
      </c>
      <c r="Q153">
        <v>0</v>
      </c>
      <c r="R153">
        <v>899277</v>
      </c>
      <c r="S153">
        <v>476.71000000000004</v>
      </c>
      <c r="U153">
        <v>0</v>
      </c>
      <c r="V153">
        <v>121.393</v>
      </c>
      <c r="W153">
        <v>74763</v>
      </c>
      <c r="X153">
        <v>74763</v>
      </c>
      <c r="Z153">
        <v>0</v>
      </c>
      <c r="AC153">
        <v>0</v>
      </c>
      <c r="AD153" t="s">
        <v>318</v>
      </c>
      <c r="AE153">
        <v>0</v>
      </c>
      <c r="AH153">
        <v>0</v>
      </c>
      <c r="AI153">
        <v>0</v>
      </c>
      <c r="AJ153">
        <v>6159</v>
      </c>
      <c r="AK153" t="s">
        <v>787</v>
      </c>
      <c r="AL153" t="s">
        <v>75</v>
      </c>
      <c r="AM153">
        <v>0</v>
      </c>
      <c r="AN153">
        <v>0</v>
      </c>
      <c r="AO153">
        <v>0</v>
      </c>
      <c r="AP153">
        <v>0</v>
      </c>
      <c r="AQ153">
        <v>0</v>
      </c>
      <c r="AT153">
        <v>0</v>
      </c>
      <c r="AU153">
        <v>0</v>
      </c>
      <c r="AV153">
        <v>0</v>
      </c>
      <c r="AW153">
        <v>18192384</v>
      </c>
      <c r="AX153">
        <v>17438838</v>
      </c>
      <c r="AY153">
        <v>0</v>
      </c>
      <c r="AZ153">
        <v>899277</v>
      </c>
      <c r="BA153">
        <v>38.582999999999998</v>
      </c>
      <c r="BE153">
        <v>238</v>
      </c>
      <c r="BF153">
        <v>16490112</v>
      </c>
      <c r="BG153">
        <v>0</v>
      </c>
      <c r="BJ153">
        <v>12</v>
      </c>
      <c r="BK153">
        <v>0</v>
      </c>
      <c r="BL153">
        <v>0</v>
      </c>
      <c r="BM153">
        <v>0</v>
      </c>
      <c r="BN153">
        <v>0</v>
      </c>
      <c r="BO153">
        <v>0</v>
      </c>
      <c r="BP153">
        <v>0</v>
      </c>
      <c r="BQ153">
        <v>522</v>
      </c>
      <c r="BS153">
        <v>0</v>
      </c>
      <c r="BT153">
        <v>0</v>
      </c>
      <c r="BU153">
        <v>0</v>
      </c>
      <c r="BV153">
        <v>0</v>
      </c>
      <c r="BW153">
        <v>0</v>
      </c>
      <c r="BY153">
        <v>0</v>
      </c>
      <c r="CA153">
        <v>0</v>
      </c>
      <c r="CB153">
        <v>0</v>
      </c>
      <c r="CC153">
        <v>0</v>
      </c>
      <c r="CD153">
        <v>0</v>
      </c>
      <c r="CE153">
        <v>0</v>
      </c>
      <c r="CF153">
        <v>0</v>
      </c>
      <c r="CG153">
        <v>0</v>
      </c>
      <c r="CH153">
        <v>759161</v>
      </c>
      <c r="CI153">
        <v>0</v>
      </c>
      <c r="CJ153">
        <v>4</v>
      </c>
      <c r="CK153">
        <v>0</v>
      </c>
      <c r="CL153">
        <v>0</v>
      </c>
      <c r="CN153">
        <v>0</v>
      </c>
      <c r="CO153">
        <v>1</v>
      </c>
      <c r="CP153">
        <v>0</v>
      </c>
      <c r="CQ153">
        <v>0</v>
      </c>
      <c r="CR153">
        <v>1886.423</v>
      </c>
      <c r="CS153">
        <v>0</v>
      </c>
      <c r="CT153">
        <v>0</v>
      </c>
      <c r="CU153">
        <v>0</v>
      </c>
      <c r="CV153">
        <v>0</v>
      </c>
      <c r="CW153">
        <v>0</v>
      </c>
      <c r="CX153">
        <v>0</v>
      </c>
      <c r="CY153">
        <v>0</v>
      </c>
      <c r="CZ153">
        <v>0</v>
      </c>
      <c r="DB153">
        <v>9866328</v>
      </c>
      <c r="DC153">
        <v>0</v>
      </c>
      <c r="DD153">
        <v>0</v>
      </c>
      <c r="DE153">
        <v>1465869</v>
      </c>
      <c r="DF153">
        <v>1465869</v>
      </c>
      <c r="DG153">
        <v>238.01300000000001</v>
      </c>
      <c r="DH153">
        <v>0</v>
      </c>
      <c r="DI153">
        <v>0</v>
      </c>
      <c r="DK153">
        <v>0</v>
      </c>
      <c r="DL153">
        <v>0</v>
      </c>
      <c r="DM153">
        <v>1307563</v>
      </c>
      <c r="DN153">
        <v>5377</v>
      </c>
      <c r="DO153">
        <v>0</v>
      </c>
      <c r="DP153">
        <v>0</v>
      </c>
      <c r="DQ153">
        <v>0</v>
      </c>
      <c r="DR153">
        <v>0</v>
      </c>
      <c r="DS153">
        <v>0</v>
      </c>
      <c r="DT153">
        <v>0</v>
      </c>
      <c r="DU153">
        <v>0</v>
      </c>
      <c r="DV153">
        <v>0</v>
      </c>
      <c r="DW153">
        <v>0</v>
      </c>
      <c r="DX153">
        <v>0</v>
      </c>
      <c r="DY153">
        <v>0</v>
      </c>
      <c r="DZ153">
        <v>0</v>
      </c>
      <c r="EA153">
        <v>9.0000000000000011E-3</v>
      </c>
      <c r="EB153">
        <v>0</v>
      </c>
      <c r="EC153">
        <v>33.313000000000002</v>
      </c>
      <c r="ED153">
        <v>235943</v>
      </c>
      <c r="EE153">
        <v>0</v>
      </c>
      <c r="EF153">
        <v>0</v>
      </c>
      <c r="EG153">
        <v>0</v>
      </c>
      <c r="EH153">
        <v>1010725</v>
      </c>
      <c r="EI153">
        <v>0</v>
      </c>
      <c r="EJ153">
        <v>0</v>
      </c>
      <c r="EK153">
        <v>42.288000000000004</v>
      </c>
      <c r="EL153">
        <v>0</v>
      </c>
      <c r="EM153">
        <v>7.5890000000000004</v>
      </c>
      <c r="EN153">
        <v>2.887</v>
      </c>
      <c r="EO153">
        <v>0</v>
      </c>
      <c r="EP153">
        <v>0</v>
      </c>
      <c r="EQ153">
        <v>52.773000000000003</v>
      </c>
      <c r="ER153">
        <v>0</v>
      </c>
      <c r="ES153">
        <v>164.11100000000002</v>
      </c>
      <c r="EV153">
        <v>0</v>
      </c>
      <c r="EW153">
        <v>0</v>
      </c>
      <c r="EX153">
        <v>0</v>
      </c>
      <c r="EZ153">
        <v>15606321</v>
      </c>
      <c r="FA153">
        <v>0</v>
      </c>
      <c r="FB153">
        <v>16499983</v>
      </c>
      <c r="FD153">
        <v>0</v>
      </c>
      <c r="FE153">
        <v>1507149</v>
      </c>
      <c r="FF153">
        <v>325368</v>
      </c>
      <c r="FG153">
        <v>5.7111999999999996E-2</v>
      </c>
      <c r="FH153">
        <v>2.4659E-2</v>
      </c>
      <c r="FI153">
        <v>0</v>
      </c>
      <c r="FJ153">
        <v>0</v>
      </c>
      <c r="FK153">
        <v>2677.4920000000002</v>
      </c>
      <c r="FL153">
        <v>19091661</v>
      </c>
      <c r="FM153">
        <v>0</v>
      </c>
      <c r="FN153">
        <v>0</v>
      </c>
      <c r="FO153">
        <v>0</v>
      </c>
      <c r="FP153">
        <v>0</v>
      </c>
      <c r="FQ153">
        <v>0</v>
      </c>
      <c r="FR153">
        <v>0</v>
      </c>
      <c r="FS153">
        <v>0</v>
      </c>
      <c r="FT153">
        <v>0</v>
      </c>
      <c r="FU153">
        <v>0</v>
      </c>
      <c r="FV153">
        <v>0</v>
      </c>
      <c r="FW153">
        <v>0</v>
      </c>
      <c r="FX153">
        <v>0</v>
      </c>
      <c r="FY153">
        <v>0</v>
      </c>
      <c r="FZ153">
        <v>0</v>
      </c>
      <c r="GA153">
        <v>0</v>
      </c>
      <c r="GB153">
        <v>1836627</v>
      </c>
      <c r="GC153">
        <v>1836627</v>
      </c>
      <c r="GD153">
        <v>220.89800000000002</v>
      </c>
      <c r="GF153">
        <v>0</v>
      </c>
      <c r="GG153">
        <v>0</v>
      </c>
      <c r="GH153">
        <v>0</v>
      </c>
      <c r="GI153">
        <v>0</v>
      </c>
      <c r="GK153">
        <v>5040</v>
      </c>
      <c r="GL153">
        <v>7142</v>
      </c>
      <c r="GM153">
        <v>0</v>
      </c>
      <c r="GN153">
        <v>0</v>
      </c>
      <c r="GR153">
        <v>0</v>
      </c>
      <c r="HB153">
        <v>0</v>
      </c>
      <c r="HC153">
        <v>0</v>
      </c>
      <c r="HD153">
        <v>0</v>
      </c>
      <c r="HE153">
        <v>0</v>
      </c>
      <c r="HF153">
        <v>1706292</v>
      </c>
      <c r="HG153">
        <v>96867</v>
      </c>
      <c r="HH153">
        <v>112090</v>
      </c>
      <c r="HI153">
        <v>0</v>
      </c>
      <c r="HJ153">
        <v>18336</v>
      </c>
      <c r="HK153">
        <v>10133</v>
      </c>
      <c r="HL153">
        <v>5353</v>
      </c>
      <c r="HM153">
        <v>0</v>
      </c>
      <c r="HN153">
        <v>0</v>
      </c>
      <c r="HO153">
        <v>0</v>
      </c>
      <c r="HP153">
        <v>0</v>
      </c>
      <c r="HQ153">
        <v>0</v>
      </c>
      <c r="HR153">
        <v>0</v>
      </c>
      <c r="HS153">
        <v>15600706</v>
      </c>
      <c r="HT153">
        <v>0</v>
      </c>
      <c r="HU153">
        <v>759161</v>
      </c>
      <c r="HV153">
        <v>0</v>
      </c>
      <c r="HW153">
        <v>0</v>
      </c>
      <c r="HX153">
        <v>246</v>
      </c>
      <c r="HY153">
        <v>232</v>
      </c>
      <c r="HZ153">
        <v>202</v>
      </c>
      <c r="IA153">
        <v>127</v>
      </c>
      <c r="IB153">
        <v>159</v>
      </c>
      <c r="IC153">
        <v>966</v>
      </c>
      <c r="ID153">
        <v>0</v>
      </c>
      <c r="IE153">
        <v>0</v>
      </c>
      <c r="IF153">
        <v>0</v>
      </c>
      <c r="IG153">
        <v>157.28200000000001</v>
      </c>
      <c r="IH153">
        <v>182</v>
      </c>
      <c r="II153">
        <v>0</v>
      </c>
      <c r="IJ153">
        <v>121.393</v>
      </c>
      <c r="IK153">
        <v>0</v>
      </c>
      <c r="IL153">
        <v>0</v>
      </c>
      <c r="IM153">
        <v>0</v>
      </c>
      <c r="IN153">
        <v>0</v>
      </c>
      <c r="IO153">
        <v>0</v>
      </c>
      <c r="IP153">
        <v>0</v>
      </c>
      <c r="IQ153">
        <v>121.393</v>
      </c>
      <c r="IR153">
        <v>74763</v>
      </c>
      <c r="IS153">
        <v>0</v>
      </c>
      <c r="IT153">
        <v>0</v>
      </c>
      <c r="IU153">
        <v>0</v>
      </c>
      <c r="IV153">
        <v>0</v>
      </c>
      <c r="IW153">
        <v>6159</v>
      </c>
      <c r="IX153">
        <v>0</v>
      </c>
      <c r="IY153">
        <v>0</v>
      </c>
      <c r="IZ153">
        <v>0</v>
      </c>
      <c r="JA153">
        <v>0</v>
      </c>
    </row>
    <row r="154" spans="1:261" x14ac:dyDescent="0.2">
      <c r="A154">
        <v>28349</v>
      </c>
      <c r="B154">
        <v>212804</v>
      </c>
      <c r="C154">
        <v>9</v>
      </c>
      <c r="D154">
        <v>2021</v>
      </c>
      <c r="E154">
        <v>6159</v>
      </c>
      <c r="F154">
        <v>0</v>
      </c>
      <c r="G154">
        <v>796.28300000000002</v>
      </c>
      <c r="H154">
        <v>702.11800000000005</v>
      </c>
      <c r="I154">
        <v>702.11800000000005</v>
      </c>
      <c r="J154">
        <v>796.28300000000002</v>
      </c>
      <c r="K154">
        <v>0</v>
      </c>
      <c r="L154">
        <v>6159</v>
      </c>
      <c r="M154">
        <v>0</v>
      </c>
      <c r="N154">
        <v>0</v>
      </c>
      <c r="P154">
        <v>796.28300000000002</v>
      </c>
      <c r="Q154">
        <v>0</v>
      </c>
      <c r="R154">
        <v>379596</v>
      </c>
      <c r="S154">
        <v>476.71000000000004</v>
      </c>
      <c r="U154">
        <v>0</v>
      </c>
      <c r="V154">
        <v>14.683</v>
      </c>
      <c r="W154">
        <v>9043</v>
      </c>
      <c r="X154">
        <v>9043</v>
      </c>
      <c r="Z154">
        <v>0</v>
      </c>
      <c r="AC154">
        <v>0</v>
      </c>
      <c r="AD154" t="s">
        <v>318</v>
      </c>
      <c r="AE154">
        <v>0</v>
      </c>
      <c r="AH154">
        <v>0</v>
      </c>
      <c r="AI154">
        <v>0</v>
      </c>
      <c r="AJ154">
        <v>6159</v>
      </c>
      <c r="AK154" t="s">
        <v>787</v>
      </c>
      <c r="AL154" t="s">
        <v>508</v>
      </c>
      <c r="AM154">
        <v>0</v>
      </c>
      <c r="AN154">
        <v>0</v>
      </c>
      <c r="AO154">
        <v>0</v>
      </c>
      <c r="AP154">
        <v>0</v>
      </c>
      <c r="AQ154">
        <v>0</v>
      </c>
      <c r="AT154">
        <v>0</v>
      </c>
      <c r="AU154">
        <v>0</v>
      </c>
      <c r="AV154">
        <v>0</v>
      </c>
      <c r="AW154">
        <v>7184439</v>
      </c>
      <c r="AX154">
        <v>6914748</v>
      </c>
      <c r="AY154">
        <v>0</v>
      </c>
      <c r="AZ154">
        <v>379596</v>
      </c>
      <c r="BA154">
        <v>0</v>
      </c>
      <c r="BE154">
        <v>95</v>
      </c>
      <c r="BF154">
        <v>6560152</v>
      </c>
      <c r="BG154">
        <v>0</v>
      </c>
      <c r="BJ154">
        <v>12</v>
      </c>
      <c r="BK154">
        <v>0</v>
      </c>
      <c r="BL154">
        <v>0</v>
      </c>
      <c r="BM154">
        <v>0</v>
      </c>
      <c r="BN154">
        <v>0</v>
      </c>
      <c r="BO154">
        <v>0</v>
      </c>
      <c r="BP154">
        <v>0</v>
      </c>
      <c r="BQ154">
        <v>662</v>
      </c>
      <c r="BS154">
        <v>0</v>
      </c>
      <c r="BT154">
        <v>0</v>
      </c>
      <c r="BU154">
        <v>0</v>
      </c>
      <c r="BV154">
        <v>0</v>
      </c>
      <c r="BW154">
        <v>0</v>
      </c>
      <c r="BY154">
        <v>0</v>
      </c>
      <c r="CA154">
        <v>0</v>
      </c>
      <c r="CB154">
        <v>0</v>
      </c>
      <c r="CC154">
        <v>0</v>
      </c>
      <c r="CD154">
        <v>0</v>
      </c>
      <c r="CE154">
        <v>0</v>
      </c>
      <c r="CF154">
        <v>0</v>
      </c>
      <c r="CG154">
        <v>0</v>
      </c>
      <c r="CH154">
        <v>271034</v>
      </c>
      <c r="CI154">
        <v>0</v>
      </c>
      <c r="CJ154">
        <v>4</v>
      </c>
      <c r="CK154">
        <v>0</v>
      </c>
      <c r="CL154">
        <v>0</v>
      </c>
      <c r="CN154">
        <v>0</v>
      </c>
      <c r="CO154">
        <v>1</v>
      </c>
      <c r="CP154">
        <v>0</v>
      </c>
      <c r="CQ154">
        <v>0</v>
      </c>
      <c r="CR154">
        <v>796.28300000000002</v>
      </c>
      <c r="CS154">
        <v>0</v>
      </c>
      <c r="CT154">
        <v>0</v>
      </c>
      <c r="CU154">
        <v>0</v>
      </c>
      <c r="CV154">
        <v>0</v>
      </c>
      <c r="CW154">
        <v>0</v>
      </c>
      <c r="CX154">
        <v>0</v>
      </c>
      <c r="CY154">
        <v>0</v>
      </c>
      <c r="CZ154">
        <v>0</v>
      </c>
      <c r="DB154">
        <v>4310965</v>
      </c>
      <c r="DC154">
        <v>0</v>
      </c>
      <c r="DD154">
        <v>0</v>
      </c>
      <c r="DE154">
        <v>432116</v>
      </c>
      <c r="DF154">
        <v>432116</v>
      </c>
      <c r="DG154">
        <v>70.162999999999997</v>
      </c>
      <c r="DH154">
        <v>0</v>
      </c>
      <c r="DI154">
        <v>0</v>
      </c>
      <c r="DK154">
        <v>2212</v>
      </c>
      <c r="DL154">
        <v>0</v>
      </c>
      <c r="DM154">
        <v>301553</v>
      </c>
      <c r="DN154">
        <v>1249</v>
      </c>
      <c r="DO154">
        <v>0</v>
      </c>
      <c r="DP154">
        <v>0</v>
      </c>
      <c r="DQ154">
        <v>0</v>
      </c>
      <c r="DR154">
        <v>0</v>
      </c>
      <c r="DS154">
        <v>0</v>
      </c>
      <c r="DT154">
        <v>0</v>
      </c>
      <c r="DU154">
        <v>0</v>
      </c>
      <c r="DV154">
        <v>0</v>
      </c>
      <c r="DW154">
        <v>0</v>
      </c>
      <c r="DX154">
        <v>0</v>
      </c>
      <c r="DY154">
        <v>0</v>
      </c>
      <c r="DZ154">
        <v>0</v>
      </c>
      <c r="EA154">
        <v>0</v>
      </c>
      <c r="EB154">
        <v>0</v>
      </c>
      <c r="EC154">
        <v>14.35</v>
      </c>
      <c r="ED154">
        <v>101635</v>
      </c>
      <c r="EE154">
        <v>0</v>
      </c>
      <c r="EF154">
        <v>0</v>
      </c>
      <c r="EG154">
        <v>0</v>
      </c>
      <c r="EH154">
        <v>187935</v>
      </c>
      <c r="EI154">
        <v>0</v>
      </c>
      <c r="EJ154">
        <v>0</v>
      </c>
      <c r="EK154">
        <v>7.9050000000000002</v>
      </c>
      <c r="EL154">
        <v>0</v>
      </c>
      <c r="EM154">
        <v>0</v>
      </c>
      <c r="EN154">
        <v>1.36</v>
      </c>
      <c r="EO154">
        <v>0</v>
      </c>
      <c r="EP154">
        <v>0</v>
      </c>
      <c r="EQ154">
        <v>9.2650000000000006</v>
      </c>
      <c r="ER154">
        <v>0</v>
      </c>
      <c r="ES154">
        <v>30.515000000000001</v>
      </c>
      <c r="EV154">
        <v>0</v>
      </c>
      <c r="EW154">
        <v>0</v>
      </c>
      <c r="EX154">
        <v>0</v>
      </c>
      <c r="EZ154">
        <v>6185730</v>
      </c>
      <c r="FA154">
        <v>0</v>
      </c>
      <c r="FB154">
        <v>6563982</v>
      </c>
      <c r="FD154">
        <v>0</v>
      </c>
      <c r="FE154">
        <v>599579</v>
      </c>
      <c r="FF154">
        <v>129439</v>
      </c>
      <c r="FG154">
        <v>5.7111999999999996E-2</v>
      </c>
      <c r="FH154">
        <v>2.4659E-2</v>
      </c>
      <c r="FI154">
        <v>0</v>
      </c>
      <c r="FJ154">
        <v>0</v>
      </c>
      <c r="FK154">
        <v>1065.1690000000001</v>
      </c>
      <c r="FL154">
        <v>7564035</v>
      </c>
      <c r="FM154">
        <v>0</v>
      </c>
      <c r="FN154">
        <v>0</v>
      </c>
      <c r="FO154">
        <v>0</v>
      </c>
      <c r="FP154">
        <v>0</v>
      </c>
      <c r="FQ154">
        <v>0</v>
      </c>
      <c r="FR154">
        <v>0</v>
      </c>
      <c r="FS154">
        <v>0</v>
      </c>
      <c r="FT154">
        <v>0</v>
      </c>
      <c r="FU154">
        <v>0</v>
      </c>
      <c r="FV154">
        <v>0</v>
      </c>
      <c r="FW154">
        <v>0</v>
      </c>
      <c r="FX154">
        <v>0</v>
      </c>
      <c r="FY154">
        <v>0</v>
      </c>
      <c r="FZ154">
        <v>0</v>
      </c>
      <c r="GA154">
        <v>0</v>
      </c>
      <c r="GB154">
        <v>705890</v>
      </c>
      <c r="GC154">
        <v>705890</v>
      </c>
      <c r="GD154">
        <v>84.9</v>
      </c>
      <c r="GF154">
        <v>0</v>
      </c>
      <c r="GG154">
        <v>0</v>
      </c>
      <c r="GH154">
        <v>0</v>
      </c>
      <c r="GI154">
        <v>0</v>
      </c>
      <c r="GK154">
        <v>4971</v>
      </c>
      <c r="GL154">
        <v>0</v>
      </c>
      <c r="GM154">
        <v>0</v>
      </c>
      <c r="GN154">
        <v>0</v>
      </c>
      <c r="GR154">
        <v>0</v>
      </c>
      <c r="HB154">
        <v>0</v>
      </c>
      <c r="HC154">
        <v>0</v>
      </c>
      <c r="HD154">
        <v>0</v>
      </c>
      <c r="HE154">
        <v>0</v>
      </c>
      <c r="HF154">
        <v>742841</v>
      </c>
      <c r="HG154">
        <v>33358</v>
      </c>
      <c r="HH154">
        <v>15397</v>
      </c>
      <c r="HI154">
        <v>0</v>
      </c>
      <c r="HJ154">
        <v>7740</v>
      </c>
      <c r="HK154">
        <v>2783</v>
      </c>
      <c r="HL154">
        <v>2391</v>
      </c>
      <c r="HM154">
        <v>0</v>
      </c>
      <c r="HN154">
        <v>0</v>
      </c>
      <c r="HO154">
        <v>0</v>
      </c>
      <c r="HP154">
        <v>0</v>
      </c>
      <c r="HQ154">
        <v>0</v>
      </c>
      <c r="HR154">
        <v>0</v>
      </c>
      <c r="HS154">
        <v>6184386</v>
      </c>
      <c r="HT154">
        <v>0</v>
      </c>
      <c r="HU154">
        <v>271034</v>
      </c>
      <c r="HV154">
        <v>0</v>
      </c>
      <c r="HW154">
        <v>0</v>
      </c>
      <c r="HX154">
        <v>58</v>
      </c>
      <c r="HY154">
        <v>89</v>
      </c>
      <c r="HZ154">
        <v>72</v>
      </c>
      <c r="IA154">
        <v>36</v>
      </c>
      <c r="IB154">
        <v>31</v>
      </c>
      <c r="IC154">
        <v>286</v>
      </c>
      <c r="ID154">
        <v>0</v>
      </c>
      <c r="IE154">
        <v>0</v>
      </c>
      <c r="IF154">
        <v>0</v>
      </c>
      <c r="IG154">
        <v>54.163000000000004</v>
      </c>
      <c r="IH154">
        <v>25</v>
      </c>
      <c r="II154">
        <v>0</v>
      </c>
      <c r="IJ154">
        <v>14.683</v>
      </c>
      <c r="IK154">
        <v>0</v>
      </c>
      <c r="IL154">
        <v>0</v>
      </c>
      <c r="IM154">
        <v>0</v>
      </c>
      <c r="IN154">
        <v>0</v>
      </c>
      <c r="IO154">
        <v>0</v>
      </c>
      <c r="IP154">
        <v>0</v>
      </c>
      <c r="IQ154">
        <v>14.683</v>
      </c>
      <c r="IR154">
        <v>9043</v>
      </c>
      <c r="IS154">
        <v>0</v>
      </c>
      <c r="IT154">
        <v>0</v>
      </c>
      <c r="IU154">
        <v>0</v>
      </c>
      <c r="IV154">
        <v>0</v>
      </c>
      <c r="IW154">
        <v>6159</v>
      </c>
      <c r="IX154">
        <v>0</v>
      </c>
      <c r="IY154">
        <v>0</v>
      </c>
      <c r="IZ154">
        <v>0</v>
      </c>
      <c r="JA154">
        <v>0</v>
      </c>
    </row>
    <row r="155" spans="1:261" x14ac:dyDescent="0.2">
      <c r="A155">
        <v>28349</v>
      </c>
      <c r="B155">
        <v>213801</v>
      </c>
      <c r="C155">
        <v>9</v>
      </c>
      <c r="D155">
        <v>2021</v>
      </c>
      <c r="E155">
        <v>6159</v>
      </c>
      <c r="F155">
        <v>0</v>
      </c>
      <c r="G155">
        <v>195.87700000000001</v>
      </c>
      <c r="H155">
        <v>168.33</v>
      </c>
      <c r="I155">
        <v>168.33</v>
      </c>
      <c r="J155">
        <v>195.87700000000001</v>
      </c>
      <c r="K155">
        <v>0</v>
      </c>
      <c r="L155">
        <v>6159</v>
      </c>
      <c r="M155">
        <v>0</v>
      </c>
      <c r="N155">
        <v>0</v>
      </c>
      <c r="P155">
        <v>195.87700000000001</v>
      </c>
      <c r="Q155">
        <v>0</v>
      </c>
      <c r="R155">
        <v>93377</v>
      </c>
      <c r="S155">
        <v>476.71000000000004</v>
      </c>
      <c r="U155">
        <v>0</v>
      </c>
      <c r="V155">
        <v>1.6500000000000001</v>
      </c>
      <c r="W155">
        <v>1016</v>
      </c>
      <c r="X155">
        <v>1016</v>
      </c>
      <c r="Z155">
        <v>0</v>
      </c>
      <c r="AC155">
        <v>0</v>
      </c>
      <c r="AD155" t="s">
        <v>318</v>
      </c>
      <c r="AE155">
        <v>0</v>
      </c>
      <c r="AH155">
        <v>0</v>
      </c>
      <c r="AI155">
        <v>0</v>
      </c>
      <c r="AJ155">
        <v>6159</v>
      </c>
      <c r="AK155" t="s">
        <v>787</v>
      </c>
      <c r="AL155" t="s">
        <v>76</v>
      </c>
      <c r="AM155">
        <v>0</v>
      </c>
      <c r="AN155">
        <v>0</v>
      </c>
      <c r="AO155">
        <v>0</v>
      </c>
      <c r="AP155">
        <v>0</v>
      </c>
      <c r="AQ155">
        <v>0</v>
      </c>
      <c r="AT155">
        <v>0</v>
      </c>
      <c r="AU155">
        <v>0</v>
      </c>
      <c r="AV155">
        <v>0</v>
      </c>
      <c r="AW155">
        <v>2176335</v>
      </c>
      <c r="AX155">
        <v>2133712</v>
      </c>
      <c r="AY155">
        <v>0</v>
      </c>
      <c r="AZ155">
        <v>93377</v>
      </c>
      <c r="BA155">
        <v>9.6669999999999998</v>
      </c>
      <c r="BE155">
        <v>29</v>
      </c>
      <c r="BF155">
        <v>2001597</v>
      </c>
      <c r="BG155">
        <v>0</v>
      </c>
      <c r="BJ155">
        <v>12</v>
      </c>
      <c r="BK155">
        <v>0</v>
      </c>
      <c r="BL155">
        <v>0</v>
      </c>
      <c r="BM155">
        <v>0</v>
      </c>
      <c r="BN155">
        <v>0</v>
      </c>
      <c r="BO155">
        <v>0</v>
      </c>
      <c r="BP155">
        <v>0</v>
      </c>
      <c r="BQ155">
        <v>744</v>
      </c>
      <c r="BS155">
        <v>0</v>
      </c>
      <c r="BT155">
        <v>0</v>
      </c>
      <c r="BU155">
        <v>0</v>
      </c>
      <c r="BV155">
        <v>0</v>
      </c>
      <c r="BW155">
        <v>0</v>
      </c>
      <c r="BY155">
        <v>0</v>
      </c>
      <c r="CA155">
        <v>0</v>
      </c>
      <c r="CB155">
        <v>0</v>
      </c>
      <c r="CC155">
        <v>0</v>
      </c>
      <c r="CD155">
        <v>0</v>
      </c>
      <c r="CE155">
        <v>0</v>
      </c>
      <c r="CF155">
        <v>0</v>
      </c>
      <c r="CG155">
        <v>0</v>
      </c>
      <c r="CH155">
        <v>44248</v>
      </c>
      <c r="CI155">
        <v>0</v>
      </c>
      <c r="CJ155">
        <v>4</v>
      </c>
      <c r="CK155">
        <v>0</v>
      </c>
      <c r="CL155">
        <v>0</v>
      </c>
      <c r="CN155">
        <v>0</v>
      </c>
      <c r="CO155">
        <v>1</v>
      </c>
      <c r="CP155">
        <v>0</v>
      </c>
      <c r="CQ155">
        <v>4</v>
      </c>
      <c r="CR155">
        <v>195.87700000000001</v>
      </c>
      <c r="CS155">
        <v>0</v>
      </c>
      <c r="CT155">
        <v>0</v>
      </c>
      <c r="CU155">
        <v>0</v>
      </c>
      <c r="CV155">
        <v>0</v>
      </c>
      <c r="CW155">
        <v>0</v>
      </c>
      <c r="CX155">
        <v>0</v>
      </c>
      <c r="CY155">
        <v>0</v>
      </c>
      <c r="CZ155">
        <v>0</v>
      </c>
      <c r="DB155">
        <v>1022327</v>
      </c>
      <c r="DC155">
        <v>0</v>
      </c>
      <c r="DD155">
        <v>0</v>
      </c>
      <c r="DE155">
        <v>250509</v>
      </c>
      <c r="DF155">
        <v>250509</v>
      </c>
      <c r="DG155">
        <v>40.675000000000004</v>
      </c>
      <c r="DH155">
        <v>0</v>
      </c>
      <c r="DI155">
        <v>0</v>
      </c>
      <c r="DK155">
        <v>3527</v>
      </c>
      <c r="DL155">
        <v>0</v>
      </c>
      <c r="DM155">
        <v>382889</v>
      </c>
      <c r="DN155">
        <v>1596</v>
      </c>
      <c r="DO155">
        <v>0</v>
      </c>
      <c r="DP155">
        <v>0</v>
      </c>
      <c r="DQ155">
        <v>0</v>
      </c>
      <c r="DR155">
        <v>0</v>
      </c>
      <c r="DS155">
        <v>0</v>
      </c>
      <c r="DT155">
        <v>0</v>
      </c>
      <c r="DU155">
        <v>0</v>
      </c>
      <c r="DV155">
        <v>0</v>
      </c>
      <c r="DW155">
        <v>0</v>
      </c>
      <c r="DX155">
        <v>0</v>
      </c>
      <c r="DY155">
        <v>0</v>
      </c>
      <c r="DZ155">
        <v>0</v>
      </c>
      <c r="EA155">
        <v>0</v>
      </c>
      <c r="EB155">
        <v>9.84</v>
      </c>
      <c r="EC155">
        <v>26.077000000000002</v>
      </c>
      <c r="ED155">
        <v>184693</v>
      </c>
      <c r="EE155">
        <v>0</v>
      </c>
      <c r="EF155">
        <v>0</v>
      </c>
      <c r="EG155">
        <v>0</v>
      </c>
      <c r="EH155">
        <v>185410</v>
      </c>
      <c r="EI155">
        <v>0</v>
      </c>
      <c r="EJ155">
        <v>0</v>
      </c>
      <c r="EK155">
        <v>0</v>
      </c>
      <c r="EL155">
        <v>0</v>
      </c>
      <c r="EM155">
        <v>0</v>
      </c>
      <c r="EN155">
        <v>0.11700000000000001</v>
      </c>
      <c r="EO155">
        <v>0</v>
      </c>
      <c r="EP155">
        <v>0</v>
      </c>
      <c r="EQ155">
        <v>9.9570000000000007</v>
      </c>
      <c r="ER155">
        <v>0</v>
      </c>
      <c r="ES155">
        <v>30.105</v>
      </c>
      <c r="EV155">
        <v>0</v>
      </c>
      <c r="EW155">
        <v>0</v>
      </c>
      <c r="EX155">
        <v>0</v>
      </c>
      <c r="EZ155">
        <v>1911278</v>
      </c>
      <c r="FA155">
        <v>0</v>
      </c>
      <c r="FB155">
        <v>2003030</v>
      </c>
      <c r="FD155">
        <v>0</v>
      </c>
      <c r="FE155">
        <v>182940</v>
      </c>
      <c r="FF155">
        <v>39494</v>
      </c>
      <c r="FG155">
        <v>5.7111999999999996E-2</v>
      </c>
      <c r="FH155">
        <v>2.4659E-2</v>
      </c>
      <c r="FI155">
        <v>0</v>
      </c>
      <c r="FJ155">
        <v>0</v>
      </c>
      <c r="FK155">
        <v>324.99799999999999</v>
      </c>
      <c r="FL155">
        <v>2269712</v>
      </c>
      <c r="FM155">
        <v>0</v>
      </c>
      <c r="FN155">
        <v>0</v>
      </c>
      <c r="FO155">
        <v>0</v>
      </c>
      <c r="FP155">
        <v>0</v>
      </c>
      <c r="FQ155">
        <v>0</v>
      </c>
      <c r="FR155">
        <v>0</v>
      </c>
      <c r="FS155">
        <v>0</v>
      </c>
      <c r="FT155">
        <v>0</v>
      </c>
      <c r="FU155">
        <v>0</v>
      </c>
      <c r="FV155">
        <v>0</v>
      </c>
      <c r="FW155">
        <v>0</v>
      </c>
      <c r="FX155">
        <v>0</v>
      </c>
      <c r="FY155">
        <v>0</v>
      </c>
      <c r="FZ155">
        <v>0</v>
      </c>
      <c r="GA155">
        <v>0</v>
      </c>
      <c r="GB155">
        <v>146250</v>
      </c>
      <c r="GC155">
        <v>146250</v>
      </c>
      <c r="GD155">
        <v>17.59</v>
      </c>
      <c r="GF155">
        <v>0</v>
      </c>
      <c r="GG155">
        <v>0</v>
      </c>
      <c r="GH155">
        <v>0</v>
      </c>
      <c r="GI155">
        <v>0</v>
      </c>
      <c r="GK155">
        <v>5251</v>
      </c>
      <c r="GL155">
        <v>4711</v>
      </c>
      <c r="GM155">
        <v>0</v>
      </c>
      <c r="GN155">
        <v>0</v>
      </c>
      <c r="GR155">
        <v>0</v>
      </c>
      <c r="HB155">
        <v>0</v>
      </c>
      <c r="HC155">
        <v>0</v>
      </c>
      <c r="HD155">
        <v>0</v>
      </c>
      <c r="HE155">
        <v>0</v>
      </c>
      <c r="HF155">
        <v>178093</v>
      </c>
      <c r="HG155">
        <v>9622</v>
      </c>
      <c r="HH155">
        <v>7391</v>
      </c>
      <c r="HI155">
        <v>0</v>
      </c>
      <c r="HJ155">
        <v>1904</v>
      </c>
      <c r="HK155">
        <v>2275</v>
      </c>
      <c r="HL155">
        <v>783</v>
      </c>
      <c r="HM155">
        <v>0</v>
      </c>
      <c r="HN155">
        <v>0</v>
      </c>
      <c r="HO155">
        <v>0</v>
      </c>
      <c r="HP155">
        <v>0</v>
      </c>
      <c r="HQ155">
        <v>0</v>
      </c>
      <c r="HR155">
        <v>0</v>
      </c>
      <c r="HS155">
        <v>1909653</v>
      </c>
      <c r="HT155">
        <v>0</v>
      </c>
      <c r="HU155">
        <v>44248</v>
      </c>
      <c r="HV155">
        <v>0</v>
      </c>
      <c r="HW155">
        <v>0</v>
      </c>
      <c r="HX155">
        <v>35</v>
      </c>
      <c r="HY155">
        <v>25</v>
      </c>
      <c r="HZ155">
        <v>16</v>
      </c>
      <c r="IA155">
        <v>19</v>
      </c>
      <c r="IB155">
        <v>65</v>
      </c>
      <c r="IC155">
        <v>160</v>
      </c>
      <c r="ID155">
        <v>0</v>
      </c>
      <c r="IE155">
        <v>0</v>
      </c>
      <c r="IF155">
        <v>0</v>
      </c>
      <c r="IG155">
        <v>15.624000000000001</v>
      </c>
      <c r="IH155">
        <v>12</v>
      </c>
      <c r="II155">
        <v>0</v>
      </c>
      <c r="IJ155">
        <v>1.6500000000000001</v>
      </c>
      <c r="IK155">
        <v>0</v>
      </c>
      <c r="IL155">
        <v>0</v>
      </c>
      <c r="IM155">
        <v>0</v>
      </c>
      <c r="IN155">
        <v>0</v>
      </c>
      <c r="IO155">
        <v>0</v>
      </c>
      <c r="IP155">
        <v>0</v>
      </c>
      <c r="IQ155">
        <v>1.6500000000000001</v>
      </c>
      <c r="IR155">
        <v>1016</v>
      </c>
      <c r="IS155">
        <v>0</v>
      </c>
      <c r="IT155">
        <v>0</v>
      </c>
      <c r="IU155">
        <v>0</v>
      </c>
      <c r="IV155">
        <v>0</v>
      </c>
      <c r="IW155">
        <v>6159</v>
      </c>
      <c r="IX155">
        <v>0</v>
      </c>
      <c r="IY155">
        <v>0</v>
      </c>
      <c r="IZ155">
        <v>0</v>
      </c>
      <c r="JA155">
        <v>0</v>
      </c>
    </row>
    <row r="156" spans="1:261" x14ac:dyDescent="0.2">
      <c r="A156">
        <v>28349</v>
      </c>
      <c r="B156">
        <v>220801</v>
      </c>
      <c r="C156">
        <v>9</v>
      </c>
      <c r="D156">
        <v>2021</v>
      </c>
      <c r="E156">
        <v>6159</v>
      </c>
      <c r="F156">
        <v>0</v>
      </c>
      <c r="G156">
        <v>371.95800000000003</v>
      </c>
      <c r="H156">
        <v>350.82</v>
      </c>
      <c r="I156">
        <v>350.82</v>
      </c>
      <c r="J156">
        <v>371.95800000000003</v>
      </c>
      <c r="K156">
        <v>0</v>
      </c>
      <c r="L156">
        <v>6159</v>
      </c>
      <c r="M156">
        <v>0</v>
      </c>
      <c r="N156">
        <v>0</v>
      </c>
      <c r="P156">
        <v>371.95800000000003</v>
      </c>
      <c r="Q156">
        <v>0</v>
      </c>
      <c r="R156">
        <v>177316</v>
      </c>
      <c r="S156">
        <v>476.71000000000004</v>
      </c>
      <c r="U156">
        <v>0</v>
      </c>
      <c r="V156">
        <v>5.173</v>
      </c>
      <c r="W156">
        <v>3186</v>
      </c>
      <c r="X156">
        <v>3186</v>
      </c>
      <c r="Z156">
        <v>0</v>
      </c>
      <c r="AC156">
        <v>0</v>
      </c>
      <c r="AD156" t="s">
        <v>318</v>
      </c>
      <c r="AE156">
        <v>0</v>
      </c>
      <c r="AH156">
        <v>0</v>
      </c>
      <c r="AI156">
        <v>0</v>
      </c>
      <c r="AJ156">
        <v>6159</v>
      </c>
      <c r="AK156" t="s">
        <v>787</v>
      </c>
      <c r="AL156" t="s">
        <v>77</v>
      </c>
      <c r="AM156">
        <v>0</v>
      </c>
      <c r="AN156">
        <v>0</v>
      </c>
      <c r="AO156">
        <v>0</v>
      </c>
      <c r="AP156">
        <v>0</v>
      </c>
      <c r="AQ156">
        <v>0</v>
      </c>
      <c r="AT156">
        <v>0</v>
      </c>
      <c r="AU156">
        <v>0</v>
      </c>
      <c r="AV156">
        <v>0</v>
      </c>
      <c r="AW156">
        <v>3114092</v>
      </c>
      <c r="AX156">
        <v>3114542</v>
      </c>
      <c r="AY156">
        <v>0</v>
      </c>
      <c r="AZ156">
        <v>177316</v>
      </c>
      <c r="BA156">
        <v>1</v>
      </c>
      <c r="BE156">
        <v>43</v>
      </c>
      <c r="BF156">
        <v>2961231</v>
      </c>
      <c r="BG156">
        <v>0</v>
      </c>
      <c r="BJ156">
        <v>12</v>
      </c>
      <c r="BK156">
        <v>0</v>
      </c>
      <c r="BL156">
        <v>0</v>
      </c>
      <c r="BM156">
        <v>0</v>
      </c>
      <c r="BN156">
        <v>0</v>
      </c>
      <c r="BO156">
        <v>0</v>
      </c>
      <c r="BP156">
        <v>0</v>
      </c>
      <c r="BQ156">
        <v>716</v>
      </c>
      <c r="BS156">
        <v>0</v>
      </c>
      <c r="BT156">
        <v>0</v>
      </c>
      <c r="BU156">
        <v>0</v>
      </c>
      <c r="BV156">
        <v>0</v>
      </c>
      <c r="BW156">
        <v>0</v>
      </c>
      <c r="BY156">
        <v>0</v>
      </c>
      <c r="CA156">
        <v>0</v>
      </c>
      <c r="CB156">
        <v>0</v>
      </c>
      <c r="CC156">
        <v>0</v>
      </c>
      <c r="CD156">
        <v>0</v>
      </c>
      <c r="CE156">
        <v>0</v>
      </c>
      <c r="CF156">
        <v>0</v>
      </c>
      <c r="CG156">
        <v>0</v>
      </c>
      <c r="CH156">
        <v>0</v>
      </c>
      <c r="CI156">
        <v>0</v>
      </c>
      <c r="CJ156">
        <v>4</v>
      </c>
      <c r="CK156">
        <v>0</v>
      </c>
      <c r="CL156">
        <v>0</v>
      </c>
      <c r="CN156">
        <v>0</v>
      </c>
      <c r="CO156">
        <v>1</v>
      </c>
      <c r="CP156">
        <v>0</v>
      </c>
      <c r="CQ156">
        <v>2</v>
      </c>
      <c r="CR156">
        <v>371.95800000000003</v>
      </c>
      <c r="CS156">
        <v>0</v>
      </c>
      <c r="CT156">
        <v>0</v>
      </c>
      <c r="CU156">
        <v>0</v>
      </c>
      <c r="CV156">
        <v>0</v>
      </c>
      <c r="CW156">
        <v>0</v>
      </c>
      <c r="CX156">
        <v>0</v>
      </c>
      <c r="CY156">
        <v>0</v>
      </c>
      <c r="CZ156">
        <v>0</v>
      </c>
      <c r="DB156">
        <v>2157314</v>
      </c>
      <c r="DC156">
        <v>0</v>
      </c>
      <c r="DD156">
        <v>0</v>
      </c>
      <c r="DE156">
        <v>146887</v>
      </c>
      <c r="DF156">
        <v>146887</v>
      </c>
      <c r="DG156">
        <v>23.85</v>
      </c>
      <c r="DH156">
        <v>0</v>
      </c>
      <c r="DI156">
        <v>0</v>
      </c>
      <c r="DK156">
        <v>3077</v>
      </c>
      <c r="DL156">
        <v>0</v>
      </c>
      <c r="DM156">
        <v>97423</v>
      </c>
      <c r="DN156">
        <v>408</v>
      </c>
      <c r="DO156">
        <v>0</v>
      </c>
      <c r="DP156">
        <v>0</v>
      </c>
      <c r="DQ156">
        <v>0</v>
      </c>
      <c r="DR156">
        <v>0</v>
      </c>
      <c r="DS156">
        <v>0</v>
      </c>
      <c r="DT156">
        <v>0</v>
      </c>
      <c r="DU156">
        <v>0</v>
      </c>
      <c r="DV156">
        <v>0</v>
      </c>
      <c r="DW156">
        <v>0</v>
      </c>
      <c r="DX156">
        <v>0</v>
      </c>
      <c r="DY156">
        <v>0</v>
      </c>
      <c r="DZ156">
        <v>0</v>
      </c>
      <c r="EA156">
        <v>0</v>
      </c>
      <c r="EB156">
        <v>0</v>
      </c>
      <c r="EC156">
        <v>7.76</v>
      </c>
      <c r="ED156">
        <v>54961</v>
      </c>
      <c r="EE156">
        <v>0</v>
      </c>
      <c r="EF156">
        <v>0</v>
      </c>
      <c r="EG156">
        <v>0</v>
      </c>
      <c r="EH156">
        <v>39558</v>
      </c>
      <c r="EI156">
        <v>0</v>
      </c>
      <c r="EJ156">
        <v>0</v>
      </c>
      <c r="EK156">
        <v>0.88100000000000001</v>
      </c>
      <c r="EL156">
        <v>0</v>
      </c>
      <c r="EM156">
        <v>0</v>
      </c>
      <c r="EN156">
        <v>0.75600000000000001</v>
      </c>
      <c r="EO156">
        <v>0</v>
      </c>
      <c r="EP156">
        <v>0</v>
      </c>
      <c r="EQ156">
        <v>1.637</v>
      </c>
      <c r="ER156">
        <v>0</v>
      </c>
      <c r="ES156">
        <v>6.423</v>
      </c>
      <c r="EV156">
        <v>0</v>
      </c>
      <c r="EW156">
        <v>0</v>
      </c>
      <c r="EX156">
        <v>0</v>
      </c>
      <c r="EZ156">
        <v>2785466</v>
      </c>
      <c r="FA156">
        <v>0</v>
      </c>
      <c r="FB156">
        <v>2962332</v>
      </c>
      <c r="FD156">
        <v>0</v>
      </c>
      <c r="FE156">
        <v>270648</v>
      </c>
      <c r="FF156">
        <v>58428</v>
      </c>
      <c r="FG156">
        <v>5.7111999999999996E-2</v>
      </c>
      <c r="FH156">
        <v>2.4659E-2</v>
      </c>
      <c r="FI156">
        <v>0</v>
      </c>
      <c r="FJ156">
        <v>0</v>
      </c>
      <c r="FK156">
        <v>480.81400000000002</v>
      </c>
      <c r="FL156">
        <v>3291408</v>
      </c>
      <c r="FM156">
        <v>0</v>
      </c>
      <c r="FN156">
        <v>0</v>
      </c>
      <c r="FO156">
        <v>0</v>
      </c>
      <c r="FP156">
        <v>0</v>
      </c>
      <c r="FQ156">
        <v>0</v>
      </c>
      <c r="FR156">
        <v>0</v>
      </c>
      <c r="FS156">
        <v>0</v>
      </c>
      <c r="FT156">
        <v>0</v>
      </c>
      <c r="FU156">
        <v>0</v>
      </c>
      <c r="FV156">
        <v>0</v>
      </c>
      <c r="FW156">
        <v>0</v>
      </c>
      <c r="FX156">
        <v>0</v>
      </c>
      <c r="FY156">
        <v>0</v>
      </c>
      <c r="FZ156">
        <v>0</v>
      </c>
      <c r="GA156">
        <v>0</v>
      </c>
      <c r="GB156">
        <v>162138</v>
      </c>
      <c r="GC156">
        <v>162138</v>
      </c>
      <c r="GD156">
        <v>19.501000000000001</v>
      </c>
      <c r="GF156">
        <v>0</v>
      </c>
      <c r="GG156">
        <v>0</v>
      </c>
      <c r="GH156">
        <v>0</v>
      </c>
      <c r="GI156">
        <v>0</v>
      </c>
      <c r="GK156">
        <v>5117</v>
      </c>
      <c r="GL156">
        <v>9574</v>
      </c>
      <c r="GM156">
        <v>0</v>
      </c>
      <c r="GN156">
        <v>0</v>
      </c>
      <c r="GR156">
        <v>0</v>
      </c>
      <c r="HB156">
        <v>0</v>
      </c>
      <c r="HC156">
        <v>0</v>
      </c>
      <c r="HD156">
        <v>0</v>
      </c>
      <c r="HE156">
        <v>0</v>
      </c>
      <c r="HF156">
        <v>371168</v>
      </c>
      <c r="HG156">
        <v>0</v>
      </c>
      <c r="HH156">
        <v>19092</v>
      </c>
      <c r="HI156">
        <v>0</v>
      </c>
      <c r="HJ156">
        <v>3615</v>
      </c>
      <c r="HK156">
        <v>1015</v>
      </c>
      <c r="HL156">
        <v>536</v>
      </c>
      <c r="HM156">
        <v>0</v>
      </c>
      <c r="HN156">
        <v>0</v>
      </c>
      <c r="HO156">
        <v>0</v>
      </c>
      <c r="HP156">
        <v>0</v>
      </c>
      <c r="HQ156">
        <v>0</v>
      </c>
      <c r="HR156">
        <v>0</v>
      </c>
      <c r="HS156">
        <v>2785016</v>
      </c>
      <c r="HT156">
        <v>0</v>
      </c>
      <c r="HU156">
        <v>0</v>
      </c>
      <c r="HV156">
        <v>0</v>
      </c>
      <c r="HW156">
        <v>0</v>
      </c>
      <c r="HX156">
        <v>16</v>
      </c>
      <c r="HY156">
        <v>20</v>
      </c>
      <c r="HZ156">
        <v>20</v>
      </c>
      <c r="IA156">
        <v>18</v>
      </c>
      <c r="IB156">
        <v>21</v>
      </c>
      <c r="IC156">
        <v>95</v>
      </c>
      <c r="ID156">
        <v>0</v>
      </c>
      <c r="IE156">
        <v>0</v>
      </c>
      <c r="IF156">
        <v>0</v>
      </c>
      <c r="IG156">
        <v>0</v>
      </c>
      <c r="IH156">
        <v>31</v>
      </c>
      <c r="II156">
        <v>0</v>
      </c>
      <c r="IJ156">
        <v>5.173</v>
      </c>
      <c r="IK156">
        <v>0</v>
      </c>
      <c r="IL156">
        <v>0</v>
      </c>
      <c r="IM156">
        <v>0</v>
      </c>
      <c r="IN156">
        <v>0</v>
      </c>
      <c r="IO156">
        <v>0</v>
      </c>
      <c r="IP156">
        <v>0</v>
      </c>
      <c r="IQ156">
        <v>5.173</v>
      </c>
      <c r="IR156">
        <v>3186</v>
      </c>
      <c r="IS156">
        <v>0</v>
      </c>
      <c r="IT156">
        <v>0</v>
      </c>
      <c r="IU156">
        <v>0</v>
      </c>
      <c r="IV156">
        <v>0</v>
      </c>
      <c r="IW156">
        <v>6159</v>
      </c>
      <c r="IX156">
        <v>0</v>
      </c>
      <c r="IY156">
        <v>0</v>
      </c>
      <c r="IZ156">
        <v>0</v>
      </c>
      <c r="JA156">
        <v>0</v>
      </c>
    </row>
    <row r="157" spans="1:261" x14ac:dyDescent="0.2">
      <c r="A157">
        <v>28349</v>
      </c>
      <c r="B157">
        <v>220802</v>
      </c>
      <c r="C157">
        <v>9</v>
      </c>
      <c r="D157">
        <v>2021</v>
      </c>
      <c r="E157">
        <v>6159</v>
      </c>
      <c r="F157">
        <v>0</v>
      </c>
      <c r="G157">
        <v>1513.972</v>
      </c>
      <c r="H157">
        <v>1493.1490000000001</v>
      </c>
      <c r="I157">
        <v>1493.1490000000001</v>
      </c>
      <c r="J157">
        <v>1513.972</v>
      </c>
      <c r="K157">
        <v>0</v>
      </c>
      <c r="L157">
        <v>6159</v>
      </c>
      <c r="M157">
        <v>0</v>
      </c>
      <c r="N157">
        <v>0</v>
      </c>
      <c r="P157">
        <v>1513.972</v>
      </c>
      <c r="Q157">
        <v>0</v>
      </c>
      <c r="R157">
        <v>721726</v>
      </c>
      <c r="S157">
        <v>476.71000000000004</v>
      </c>
      <c r="U157">
        <v>0</v>
      </c>
      <c r="V157">
        <v>92.01</v>
      </c>
      <c r="W157">
        <v>56667</v>
      </c>
      <c r="X157">
        <v>56667</v>
      </c>
      <c r="Z157">
        <v>0</v>
      </c>
      <c r="AC157">
        <v>0</v>
      </c>
      <c r="AD157" t="s">
        <v>318</v>
      </c>
      <c r="AE157">
        <v>0</v>
      </c>
      <c r="AH157">
        <v>0</v>
      </c>
      <c r="AI157">
        <v>0</v>
      </c>
      <c r="AJ157">
        <v>6159</v>
      </c>
      <c r="AK157" t="s">
        <v>787</v>
      </c>
      <c r="AL157" t="s">
        <v>78</v>
      </c>
      <c r="AM157">
        <v>0</v>
      </c>
      <c r="AN157">
        <v>0</v>
      </c>
      <c r="AO157">
        <v>0</v>
      </c>
      <c r="AP157">
        <v>0</v>
      </c>
      <c r="AQ157">
        <v>0</v>
      </c>
      <c r="AT157">
        <v>0</v>
      </c>
      <c r="AU157">
        <v>0</v>
      </c>
      <c r="AV157">
        <v>0</v>
      </c>
      <c r="AW157">
        <v>12576461</v>
      </c>
      <c r="AX157">
        <v>12439019</v>
      </c>
      <c r="AY157">
        <v>0</v>
      </c>
      <c r="AZ157">
        <v>721726</v>
      </c>
      <c r="BA157">
        <v>25.917000000000002</v>
      </c>
      <c r="BE157">
        <v>171</v>
      </c>
      <c r="BF157">
        <v>11852138</v>
      </c>
      <c r="BG157">
        <v>0</v>
      </c>
      <c r="BJ157">
        <v>12</v>
      </c>
      <c r="BK157">
        <v>0</v>
      </c>
      <c r="BL157">
        <v>0</v>
      </c>
      <c r="BM157">
        <v>0</v>
      </c>
      <c r="BN157">
        <v>0</v>
      </c>
      <c r="BO157">
        <v>0</v>
      </c>
      <c r="BP157">
        <v>0</v>
      </c>
      <c r="BQ157">
        <v>540</v>
      </c>
      <c r="BS157">
        <v>0</v>
      </c>
      <c r="BT157">
        <v>0</v>
      </c>
      <c r="BU157">
        <v>0</v>
      </c>
      <c r="BV157">
        <v>0</v>
      </c>
      <c r="BW157">
        <v>0</v>
      </c>
      <c r="BY157">
        <v>0</v>
      </c>
      <c r="CA157">
        <v>0</v>
      </c>
      <c r="CB157">
        <v>0</v>
      </c>
      <c r="CC157">
        <v>0</v>
      </c>
      <c r="CD157">
        <v>0</v>
      </c>
      <c r="CE157">
        <v>0</v>
      </c>
      <c r="CF157">
        <v>0</v>
      </c>
      <c r="CG157">
        <v>0</v>
      </c>
      <c r="CH157">
        <v>139138</v>
      </c>
      <c r="CI157">
        <v>0</v>
      </c>
      <c r="CJ157">
        <v>4</v>
      </c>
      <c r="CK157">
        <v>0</v>
      </c>
      <c r="CL157">
        <v>0</v>
      </c>
      <c r="CN157">
        <v>0</v>
      </c>
      <c r="CO157">
        <v>1</v>
      </c>
      <c r="CP157">
        <v>0</v>
      </c>
      <c r="CQ157">
        <v>3</v>
      </c>
      <c r="CR157">
        <v>1513.972</v>
      </c>
      <c r="CS157">
        <v>0</v>
      </c>
      <c r="CT157">
        <v>0</v>
      </c>
      <c r="CU157">
        <v>0</v>
      </c>
      <c r="CV157">
        <v>0</v>
      </c>
      <c r="CW157">
        <v>0</v>
      </c>
      <c r="CX157">
        <v>0</v>
      </c>
      <c r="CY157">
        <v>0</v>
      </c>
      <c r="CZ157">
        <v>0</v>
      </c>
      <c r="DB157">
        <v>9177251</v>
      </c>
      <c r="DC157">
        <v>0</v>
      </c>
      <c r="DD157">
        <v>0</v>
      </c>
      <c r="DE157">
        <v>475459</v>
      </c>
      <c r="DF157">
        <v>475459</v>
      </c>
      <c r="DG157">
        <v>77.2</v>
      </c>
      <c r="DH157">
        <v>0</v>
      </c>
      <c r="DI157">
        <v>0</v>
      </c>
      <c r="DK157">
        <v>263</v>
      </c>
      <c r="DL157">
        <v>0</v>
      </c>
      <c r="DM157">
        <v>370855</v>
      </c>
      <c r="DN157">
        <v>1525</v>
      </c>
      <c r="DO157">
        <v>0</v>
      </c>
      <c r="DP157">
        <v>0</v>
      </c>
      <c r="DQ157">
        <v>0</v>
      </c>
      <c r="DR157">
        <v>0</v>
      </c>
      <c r="DS157">
        <v>0</v>
      </c>
      <c r="DT157">
        <v>0</v>
      </c>
      <c r="DU157">
        <v>0</v>
      </c>
      <c r="DV157">
        <v>0</v>
      </c>
      <c r="DW157">
        <v>0</v>
      </c>
      <c r="DX157">
        <v>0</v>
      </c>
      <c r="DY157">
        <v>0</v>
      </c>
      <c r="DZ157">
        <v>0</v>
      </c>
      <c r="EA157">
        <v>0</v>
      </c>
      <c r="EB157">
        <v>0</v>
      </c>
      <c r="EC157">
        <v>9.6370000000000005</v>
      </c>
      <c r="ED157">
        <v>68255</v>
      </c>
      <c r="EE157">
        <v>0</v>
      </c>
      <c r="EF157">
        <v>0</v>
      </c>
      <c r="EG157">
        <v>0</v>
      </c>
      <c r="EH157">
        <v>285386</v>
      </c>
      <c r="EI157">
        <v>0</v>
      </c>
      <c r="EJ157">
        <v>0</v>
      </c>
      <c r="EK157">
        <v>13.372</v>
      </c>
      <c r="EL157">
        <v>0</v>
      </c>
      <c r="EM157">
        <v>0.19900000000000001</v>
      </c>
      <c r="EN157">
        <v>1.125</v>
      </c>
      <c r="EO157">
        <v>0</v>
      </c>
      <c r="EP157">
        <v>0</v>
      </c>
      <c r="EQ157">
        <v>14.696000000000002</v>
      </c>
      <c r="ER157">
        <v>0</v>
      </c>
      <c r="ES157">
        <v>46.338000000000001</v>
      </c>
      <c r="EV157">
        <v>0</v>
      </c>
      <c r="EW157">
        <v>0</v>
      </c>
      <c r="EX157">
        <v>0</v>
      </c>
      <c r="EZ157">
        <v>11121911</v>
      </c>
      <c r="FA157">
        <v>0</v>
      </c>
      <c r="FB157">
        <v>11841941</v>
      </c>
      <c r="FD157">
        <v>0</v>
      </c>
      <c r="FE157">
        <v>1083252</v>
      </c>
      <c r="FF157">
        <v>233856</v>
      </c>
      <c r="FG157">
        <v>5.7111999999999996E-2</v>
      </c>
      <c r="FH157">
        <v>2.4659E-2</v>
      </c>
      <c r="FI157">
        <v>0</v>
      </c>
      <c r="FJ157">
        <v>0</v>
      </c>
      <c r="FK157">
        <v>1924.4270000000001</v>
      </c>
      <c r="FL157">
        <v>13298187</v>
      </c>
      <c r="FM157">
        <v>0</v>
      </c>
      <c r="FN157">
        <v>0</v>
      </c>
      <c r="FO157">
        <v>0</v>
      </c>
      <c r="FP157">
        <v>0</v>
      </c>
      <c r="FQ157">
        <v>0</v>
      </c>
      <c r="FR157">
        <v>0</v>
      </c>
      <c r="FS157">
        <v>0</v>
      </c>
      <c r="FT157">
        <v>0</v>
      </c>
      <c r="FU157">
        <v>0</v>
      </c>
      <c r="FV157">
        <v>0</v>
      </c>
      <c r="FW157">
        <v>0</v>
      </c>
      <c r="FX157">
        <v>0</v>
      </c>
      <c r="FY157">
        <v>0</v>
      </c>
      <c r="FZ157">
        <v>0</v>
      </c>
      <c r="GA157">
        <v>0</v>
      </c>
      <c r="GB157">
        <v>50942</v>
      </c>
      <c r="GC157">
        <v>50942</v>
      </c>
      <c r="GD157">
        <v>6.1270000000000007</v>
      </c>
      <c r="GF157">
        <v>0</v>
      </c>
      <c r="GG157">
        <v>0</v>
      </c>
      <c r="GH157">
        <v>0</v>
      </c>
      <c r="GI157">
        <v>0</v>
      </c>
      <c r="GK157">
        <v>5007</v>
      </c>
      <c r="GL157">
        <v>12730</v>
      </c>
      <c r="GM157">
        <v>0</v>
      </c>
      <c r="GN157">
        <v>0</v>
      </c>
      <c r="GR157">
        <v>0</v>
      </c>
      <c r="HB157">
        <v>0</v>
      </c>
      <c r="HC157">
        <v>0</v>
      </c>
      <c r="HD157">
        <v>0</v>
      </c>
      <c r="HE157">
        <v>0</v>
      </c>
      <c r="HF157">
        <v>1579752</v>
      </c>
      <c r="HG157">
        <v>14113</v>
      </c>
      <c r="HH157">
        <v>110858</v>
      </c>
      <c r="HI157">
        <v>0</v>
      </c>
      <c r="HJ157">
        <v>14716</v>
      </c>
      <c r="HK157">
        <v>0</v>
      </c>
      <c r="HL157">
        <v>-8501</v>
      </c>
      <c r="HM157">
        <v>0</v>
      </c>
      <c r="HN157">
        <v>0</v>
      </c>
      <c r="HO157">
        <v>0</v>
      </c>
      <c r="HP157">
        <v>0</v>
      </c>
      <c r="HQ157">
        <v>0</v>
      </c>
      <c r="HR157">
        <v>0</v>
      </c>
      <c r="HS157">
        <v>11120215</v>
      </c>
      <c r="HT157">
        <v>0</v>
      </c>
      <c r="HU157">
        <v>139138</v>
      </c>
      <c r="HV157">
        <v>0</v>
      </c>
      <c r="HW157">
        <v>0</v>
      </c>
      <c r="HX157">
        <v>93</v>
      </c>
      <c r="HY157">
        <v>67</v>
      </c>
      <c r="HZ157">
        <v>58</v>
      </c>
      <c r="IA157">
        <v>65</v>
      </c>
      <c r="IB157">
        <v>32</v>
      </c>
      <c r="IC157">
        <v>315</v>
      </c>
      <c r="ID157">
        <v>0</v>
      </c>
      <c r="IE157">
        <v>0</v>
      </c>
      <c r="IF157">
        <v>0</v>
      </c>
      <c r="IG157">
        <v>22.915000000000003</v>
      </c>
      <c r="IH157">
        <v>180</v>
      </c>
      <c r="II157">
        <v>0</v>
      </c>
      <c r="IJ157">
        <v>92.01</v>
      </c>
      <c r="IK157">
        <v>0</v>
      </c>
      <c r="IL157">
        <v>0</v>
      </c>
      <c r="IM157">
        <v>0</v>
      </c>
      <c r="IN157">
        <v>0</v>
      </c>
      <c r="IO157">
        <v>0</v>
      </c>
      <c r="IP157">
        <v>0</v>
      </c>
      <c r="IQ157">
        <v>92.01</v>
      </c>
      <c r="IR157">
        <v>56667</v>
      </c>
      <c r="IS157">
        <v>0</v>
      </c>
      <c r="IT157">
        <v>0</v>
      </c>
      <c r="IU157">
        <v>0</v>
      </c>
      <c r="IV157">
        <v>0</v>
      </c>
      <c r="IW157">
        <v>6159</v>
      </c>
      <c r="IX157">
        <v>0</v>
      </c>
      <c r="IY157">
        <v>0</v>
      </c>
      <c r="IZ157">
        <v>0</v>
      </c>
      <c r="JA157">
        <v>0</v>
      </c>
    </row>
    <row r="158" spans="1:261" x14ac:dyDescent="0.2">
      <c r="A158">
        <v>28349</v>
      </c>
      <c r="B158">
        <v>220809</v>
      </c>
      <c r="C158">
        <v>9</v>
      </c>
      <c r="D158">
        <v>2021</v>
      </c>
      <c r="E158">
        <v>6159</v>
      </c>
      <c r="F158">
        <v>0</v>
      </c>
      <c r="G158">
        <v>503.28700000000003</v>
      </c>
      <c r="H158">
        <v>497.721</v>
      </c>
      <c r="I158">
        <v>497.721</v>
      </c>
      <c r="J158">
        <v>503.28700000000003</v>
      </c>
      <c r="K158">
        <v>0</v>
      </c>
      <c r="L158">
        <v>6159</v>
      </c>
      <c r="M158">
        <v>0</v>
      </c>
      <c r="N158">
        <v>0</v>
      </c>
      <c r="P158">
        <v>503.28700000000003</v>
      </c>
      <c r="Q158">
        <v>0</v>
      </c>
      <c r="R158">
        <v>239922</v>
      </c>
      <c r="S158">
        <v>476.71000000000004</v>
      </c>
      <c r="U158">
        <v>0</v>
      </c>
      <c r="V158">
        <v>3.7670000000000003</v>
      </c>
      <c r="W158">
        <v>2320</v>
      </c>
      <c r="X158">
        <v>2320</v>
      </c>
      <c r="Z158">
        <v>0</v>
      </c>
      <c r="AC158">
        <v>0</v>
      </c>
      <c r="AD158" t="s">
        <v>318</v>
      </c>
      <c r="AE158">
        <v>0</v>
      </c>
      <c r="AH158">
        <v>0</v>
      </c>
      <c r="AI158">
        <v>0</v>
      </c>
      <c r="AJ158">
        <v>6159</v>
      </c>
      <c r="AK158" t="s">
        <v>787</v>
      </c>
      <c r="AL158" t="s">
        <v>79</v>
      </c>
      <c r="AM158">
        <v>0</v>
      </c>
      <c r="AN158">
        <v>0</v>
      </c>
      <c r="AO158">
        <v>0</v>
      </c>
      <c r="AP158">
        <v>0</v>
      </c>
      <c r="AQ158">
        <v>0</v>
      </c>
      <c r="AT158">
        <v>0</v>
      </c>
      <c r="AU158">
        <v>0</v>
      </c>
      <c r="AV158">
        <v>0</v>
      </c>
      <c r="AW158">
        <v>4172431</v>
      </c>
      <c r="AX158">
        <v>4173258</v>
      </c>
      <c r="AY158">
        <v>0</v>
      </c>
      <c r="AZ158">
        <v>239922</v>
      </c>
      <c r="BA158">
        <v>8</v>
      </c>
      <c r="BE158">
        <v>57</v>
      </c>
      <c r="BF158">
        <v>3969328</v>
      </c>
      <c r="BG158">
        <v>0</v>
      </c>
      <c r="BJ158">
        <v>12</v>
      </c>
      <c r="BK158">
        <v>0</v>
      </c>
      <c r="BL158">
        <v>0</v>
      </c>
      <c r="BM158">
        <v>0</v>
      </c>
      <c r="BN158">
        <v>0</v>
      </c>
      <c r="BO158">
        <v>0</v>
      </c>
      <c r="BP158">
        <v>0</v>
      </c>
      <c r="BQ158">
        <v>693</v>
      </c>
      <c r="BS158">
        <v>0</v>
      </c>
      <c r="BT158">
        <v>0</v>
      </c>
      <c r="BU158">
        <v>0</v>
      </c>
      <c r="BV158">
        <v>0</v>
      </c>
      <c r="BW158">
        <v>0</v>
      </c>
      <c r="BY158">
        <v>0</v>
      </c>
      <c r="CA158">
        <v>0</v>
      </c>
      <c r="CB158">
        <v>0</v>
      </c>
      <c r="CC158">
        <v>0</v>
      </c>
      <c r="CD158">
        <v>0</v>
      </c>
      <c r="CE158">
        <v>0</v>
      </c>
      <c r="CF158">
        <v>0</v>
      </c>
      <c r="CG158">
        <v>0</v>
      </c>
      <c r="CH158">
        <v>0</v>
      </c>
      <c r="CI158">
        <v>0</v>
      </c>
      <c r="CJ158">
        <v>4</v>
      </c>
      <c r="CK158">
        <v>0</v>
      </c>
      <c r="CL158">
        <v>0</v>
      </c>
      <c r="CN158">
        <v>0</v>
      </c>
      <c r="CO158">
        <v>1</v>
      </c>
      <c r="CP158">
        <v>0</v>
      </c>
      <c r="CQ158">
        <v>1.83</v>
      </c>
      <c r="CR158">
        <v>503.28700000000003</v>
      </c>
      <c r="CS158">
        <v>0</v>
      </c>
      <c r="CT158">
        <v>0</v>
      </c>
      <c r="CU158">
        <v>0</v>
      </c>
      <c r="CV158">
        <v>0</v>
      </c>
      <c r="CW158">
        <v>0</v>
      </c>
      <c r="CX158">
        <v>0</v>
      </c>
      <c r="CY158">
        <v>0</v>
      </c>
      <c r="CZ158">
        <v>0</v>
      </c>
      <c r="DB158">
        <v>3057642</v>
      </c>
      <c r="DC158">
        <v>0</v>
      </c>
      <c r="DD158">
        <v>0</v>
      </c>
      <c r="DE158">
        <v>106085</v>
      </c>
      <c r="DF158">
        <v>106085</v>
      </c>
      <c r="DG158">
        <v>17.225000000000001</v>
      </c>
      <c r="DH158">
        <v>0</v>
      </c>
      <c r="DI158">
        <v>0</v>
      </c>
      <c r="DK158">
        <v>2716</v>
      </c>
      <c r="DL158">
        <v>0</v>
      </c>
      <c r="DM158">
        <v>185455</v>
      </c>
      <c r="DN158">
        <v>770</v>
      </c>
      <c r="DO158">
        <v>0</v>
      </c>
      <c r="DP158">
        <v>0</v>
      </c>
      <c r="DQ158">
        <v>0</v>
      </c>
      <c r="DR158">
        <v>0</v>
      </c>
      <c r="DS158">
        <v>0</v>
      </c>
      <c r="DT158">
        <v>0</v>
      </c>
      <c r="DU158">
        <v>0</v>
      </c>
      <c r="DV158">
        <v>0</v>
      </c>
      <c r="DW158">
        <v>0</v>
      </c>
      <c r="DX158">
        <v>0</v>
      </c>
      <c r="DY158">
        <v>0</v>
      </c>
      <c r="DZ158">
        <v>0</v>
      </c>
      <c r="EA158">
        <v>0</v>
      </c>
      <c r="EB158">
        <v>0</v>
      </c>
      <c r="EC158">
        <v>10.188000000000001</v>
      </c>
      <c r="ED158">
        <v>72158</v>
      </c>
      <c r="EE158">
        <v>0</v>
      </c>
      <c r="EF158">
        <v>0</v>
      </c>
      <c r="EG158">
        <v>0</v>
      </c>
      <c r="EH158">
        <v>106350</v>
      </c>
      <c r="EI158">
        <v>0</v>
      </c>
      <c r="EJ158">
        <v>0</v>
      </c>
      <c r="EK158">
        <v>5.2810000000000006</v>
      </c>
      <c r="EL158">
        <v>0</v>
      </c>
      <c r="EM158">
        <v>0</v>
      </c>
      <c r="EN158">
        <v>0.28500000000000003</v>
      </c>
      <c r="EO158">
        <v>0</v>
      </c>
      <c r="EP158">
        <v>0</v>
      </c>
      <c r="EQ158">
        <v>5.5659999999999998</v>
      </c>
      <c r="ER158">
        <v>0</v>
      </c>
      <c r="ES158">
        <v>17.268000000000001</v>
      </c>
      <c r="EV158">
        <v>0</v>
      </c>
      <c r="EW158">
        <v>0</v>
      </c>
      <c r="EX158">
        <v>0</v>
      </c>
      <c r="EZ158">
        <v>3732154</v>
      </c>
      <c r="FA158">
        <v>0</v>
      </c>
      <c r="FB158">
        <v>3971249</v>
      </c>
      <c r="FD158">
        <v>0</v>
      </c>
      <c r="FE158">
        <v>362785</v>
      </c>
      <c r="FF158">
        <v>78319</v>
      </c>
      <c r="FG158">
        <v>5.7111999999999996E-2</v>
      </c>
      <c r="FH158">
        <v>2.4659E-2</v>
      </c>
      <c r="FI158">
        <v>0</v>
      </c>
      <c r="FJ158">
        <v>0</v>
      </c>
      <c r="FK158">
        <v>644.49800000000005</v>
      </c>
      <c r="FL158">
        <v>4412353</v>
      </c>
      <c r="FM158">
        <v>0</v>
      </c>
      <c r="FN158">
        <v>0</v>
      </c>
      <c r="FO158">
        <v>0</v>
      </c>
      <c r="FP158">
        <v>0</v>
      </c>
      <c r="FQ158">
        <v>0</v>
      </c>
      <c r="FR158">
        <v>0</v>
      </c>
      <c r="FS158">
        <v>0</v>
      </c>
      <c r="FT158">
        <v>0</v>
      </c>
      <c r="FU158">
        <v>0</v>
      </c>
      <c r="FV158">
        <v>0</v>
      </c>
      <c r="FW158">
        <v>0</v>
      </c>
      <c r="FX158">
        <v>0</v>
      </c>
      <c r="FY158">
        <v>0</v>
      </c>
      <c r="FZ158">
        <v>0</v>
      </c>
      <c r="GA158">
        <v>0</v>
      </c>
      <c r="GB158">
        <v>0</v>
      </c>
      <c r="GC158">
        <v>0</v>
      </c>
      <c r="GD158">
        <v>0</v>
      </c>
      <c r="GF158">
        <v>0</v>
      </c>
      <c r="GG158">
        <v>0</v>
      </c>
      <c r="GH158">
        <v>0</v>
      </c>
      <c r="GI158">
        <v>0</v>
      </c>
      <c r="GK158">
        <v>5169</v>
      </c>
      <c r="GL158">
        <v>10852</v>
      </c>
      <c r="GM158">
        <v>0</v>
      </c>
      <c r="GN158">
        <v>0</v>
      </c>
      <c r="GR158">
        <v>0</v>
      </c>
      <c r="HB158">
        <v>0</v>
      </c>
      <c r="HC158">
        <v>0</v>
      </c>
      <c r="HD158">
        <v>0</v>
      </c>
      <c r="HE158">
        <v>0</v>
      </c>
      <c r="HF158">
        <v>526589</v>
      </c>
      <c r="HG158">
        <v>10264</v>
      </c>
      <c r="HH158">
        <v>4311</v>
      </c>
      <c r="HI158">
        <v>0</v>
      </c>
      <c r="HJ158">
        <v>4892</v>
      </c>
      <c r="HK158">
        <v>2748</v>
      </c>
      <c r="HL158">
        <v>0</v>
      </c>
      <c r="HM158">
        <v>71000</v>
      </c>
      <c r="HN158">
        <v>0</v>
      </c>
      <c r="HO158">
        <v>0</v>
      </c>
      <c r="HP158">
        <v>0</v>
      </c>
      <c r="HQ158">
        <v>0</v>
      </c>
      <c r="HR158">
        <v>0</v>
      </c>
      <c r="HS158">
        <v>3731327</v>
      </c>
      <c r="HT158">
        <v>0</v>
      </c>
      <c r="HU158">
        <v>0</v>
      </c>
      <c r="HV158">
        <v>0</v>
      </c>
      <c r="HW158">
        <v>0</v>
      </c>
      <c r="HX158">
        <v>21</v>
      </c>
      <c r="HY158">
        <v>14</v>
      </c>
      <c r="HZ158">
        <v>11</v>
      </c>
      <c r="IA158">
        <v>14</v>
      </c>
      <c r="IB158">
        <v>10</v>
      </c>
      <c r="IC158">
        <v>70</v>
      </c>
      <c r="ID158">
        <v>0</v>
      </c>
      <c r="IE158">
        <v>0</v>
      </c>
      <c r="IF158">
        <v>0</v>
      </c>
      <c r="IG158">
        <v>16.666</v>
      </c>
      <c r="IH158">
        <v>7</v>
      </c>
      <c r="II158">
        <v>0</v>
      </c>
      <c r="IJ158">
        <v>3.7670000000000003</v>
      </c>
      <c r="IK158">
        <v>0</v>
      </c>
      <c r="IL158">
        <v>0</v>
      </c>
      <c r="IM158">
        <v>0</v>
      </c>
      <c r="IN158">
        <v>0</v>
      </c>
      <c r="IO158">
        <v>0</v>
      </c>
      <c r="IP158">
        <v>0</v>
      </c>
      <c r="IQ158">
        <v>3.7670000000000003</v>
      </c>
      <c r="IR158">
        <v>2320</v>
      </c>
      <c r="IS158">
        <v>0</v>
      </c>
      <c r="IT158">
        <v>0</v>
      </c>
      <c r="IU158">
        <v>0</v>
      </c>
      <c r="IV158">
        <v>0</v>
      </c>
      <c r="IW158">
        <v>6159</v>
      </c>
      <c r="IX158">
        <v>0</v>
      </c>
      <c r="IY158">
        <v>0</v>
      </c>
      <c r="IZ158">
        <v>0</v>
      </c>
      <c r="JA158">
        <v>0</v>
      </c>
    </row>
    <row r="159" spans="1:261" x14ac:dyDescent="0.2">
      <c r="A159">
        <v>28349</v>
      </c>
      <c r="B159">
        <v>220810</v>
      </c>
      <c r="C159">
        <v>9</v>
      </c>
      <c r="D159">
        <v>2021</v>
      </c>
      <c r="E159">
        <v>6159</v>
      </c>
      <c r="F159">
        <v>0</v>
      </c>
      <c r="G159">
        <v>870.26300000000003</v>
      </c>
      <c r="H159">
        <v>825.82600000000002</v>
      </c>
      <c r="I159">
        <v>825.82600000000002</v>
      </c>
      <c r="J159">
        <v>870.26300000000003</v>
      </c>
      <c r="K159">
        <v>0</v>
      </c>
      <c r="L159">
        <v>6159</v>
      </c>
      <c r="M159">
        <v>0</v>
      </c>
      <c r="N159">
        <v>0</v>
      </c>
      <c r="P159">
        <v>870.26300000000003</v>
      </c>
      <c r="Q159">
        <v>0</v>
      </c>
      <c r="R159">
        <v>414863</v>
      </c>
      <c r="S159">
        <v>476.71000000000004</v>
      </c>
      <c r="U159">
        <v>0</v>
      </c>
      <c r="V159">
        <v>8.7170000000000005</v>
      </c>
      <c r="W159">
        <v>5369</v>
      </c>
      <c r="X159">
        <v>5369</v>
      </c>
      <c r="Z159">
        <v>0</v>
      </c>
      <c r="AC159">
        <v>0</v>
      </c>
      <c r="AD159" t="s">
        <v>318</v>
      </c>
      <c r="AE159">
        <v>0</v>
      </c>
      <c r="AH159">
        <v>0</v>
      </c>
      <c r="AI159">
        <v>0</v>
      </c>
      <c r="AJ159">
        <v>6159</v>
      </c>
      <c r="AK159" t="s">
        <v>787</v>
      </c>
      <c r="AL159" t="s">
        <v>0</v>
      </c>
      <c r="AM159">
        <v>0</v>
      </c>
      <c r="AN159">
        <v>0</v>
      </c>
      <c r="AO159">
        <v>0</v>
      </c>
      <c r="AP159">
        <v>0</v>
      </c>
      <c r="AQ159">
        <v>0</v>
      </c>
      <c r="AT159">
        <v>0</v>
      </c>
      <c r="AU159">
        <v>0</v>
      </c>
      <c r="AV159">
        <v>0</v>
      </c>
      <c r="AW159">
        <v>7090366</v>
      </c>
      <c r="AX159">
        <v>7008715</v>
      </c>
      <c r="AY159">
        <v>0</v>
      </c>
      <c r="AZ159">
        <v>414863</v>
      </c>
      <c r="BA159">
        <v>0</v>
      </c>
      <c r="BE159">
        <v>97</v>
      </c>
      <c r="BF159">
        <v>6675922</v>
      </c>
      <c r="BG159">
        <v>0</v>
      </c>
      <c r="BJ159">
        <v>12</v>
      </c>
      <c r="BK159">
        <v>0</v>
      </c>
      <c r="BL159">
        <v>0</v>
      </c>
      <c r="BM159">
        <v>0</v>
      </c>
      <c r="BN159">
        <v>0</v>
      </c>
      <c r="BO159">
        <v>0</v>
      </c>
      <c r="BP159">
        <v>0</v>
      </c>
      <c r="BQ159">
        <v>643</v>
      </c>
      <c r="BS159">
        <v>0</v>
      </c>
      <c r="BT159">
        <v>0</v>
      </c>
      <c r="BU159">
        <v>0</v>
      </c>
      <c r="BV159">
        <v>0</v>
      </c>
      <c r="BW159">
        <v>0</v>
      </c>
      <c r="BY159">
        <v>0</v>
      </c>
      <c r="CA159">
        <v>0</v>
      </c>
      <c r="CB159">
        <v>0</v>
      </c>
      <c r="CC159">
        <v>0</v>
      </c>
      <c r="CD159">
        <v>0</v>
      </c>
      <c r="CE159">
        <v>0</v>
      </c>
      <c r="CF159">
        <v>0</v>
      </c>
      <c r="CG159">
        <v>0</v>
      </c>
      <c r="CH159">
        <v>82863</v>
      </c>
      <c r="CI159">
        <v>0</v>
      </c>
      <c r="CJ159">
        <v>4</v>
      </c>
      <c r="CK159">
        <v>0</v>
      </c>
      <c r="CL159">
        <v>0</v>
      </c>
      <c r="CN159">
        <v>0</v>
      </c>
      <c r="CO159">
        <v>1</v>
      </c>
      <c r="CP159">
        <v>0</v>
      </c>
      <c r="CQ159">
        <v>0</v>
      </c>
      <c r="CR159">
        <v>870.26300000000003</v>
      </c>
      <c r="CS159">
        <v>0</v>
      </c>
      <c r="CT159">
        <v>0</v>
      </c>
      <c r="CU159">
        <v>0</v>
      </c>
      <c r="CV159">
        <v>0</v>
      </c>
      <c r="CW159">
        <v>0</v>
      </c>
      <c r="CX159">
        <v>0</v>
      </c>
      <c r="CY159">
        <v>0</v>
      </c>
      <c r="CZ159">
        <v>0</v>
      </c>
      <c r="DB159">
        <v>5070463</v>
      </c>
      <c r="DC159">
        <v>0</v>
      </c>
      <c r="DD159">
        <v>0</v>
      </c>
      <c r="DE159">
        <v>24250</v>
      </c>
      <c r="DF159">
        <v>24250</v>
      </c>
      <c r="DG159">
        <v>3.9380000000000002</v>
      </c>
      <c r="DH159">
        <v>0</v>
      </c>
      <c r="DI159">
        <v>0</v>
      </c>
      <c r="DK159">
        <v>1907</v>
      </c>
      <c r="DL159">
        <v>0</v>
      </c>
      <c r="DM159">
        <v>273146</v>
      </c>
      <c r="DN159">
        <v>1115</v>
      </c>
      <c r="DO159">
        <v>0</v>
      </c>
      <c r="DP159">
        <v>0</v>
      </c>
      <c r="DQ159">
        <v>0</v>
      </c>
      <c r="DR159">
        <v>0</v>
      </c>
      <c r="DS159">
        <v>0</v>
      </c>
      <c r="DT159">
        <v>0</v>
      </c>
      <c r="DU159">
        <v>0</v>
      </c>
      <c r="DV159">
        <v>0</v>
      </c>
      <c r="DW159">
        <v>0</v>
      </c>
      <c r="DX159">
        <v>0</v>
      </c>
      <c r="DY159">
        <v>0</v>
      </c>
      <c r="DZ159">
        <v>0</v>
      </c>
      <c r="EA159">
        <v>0</v>
      </c>
      <c r="EB159">
        <v>0</v>
      </c>
      <c r="EC159">
        <v>1.1780000000000002</v>
      </c>
      <c r="ED159">
        <v>8343</v>
      </c>
      <c r="EE159">
        <v>0</v>
      </c>
      <c r="EF159">
        <v>0</v>
      </c>
      <c r="EG159">
        <v>0</v>
      </c>
      <c r="EH159">
        <v>250293</v>
      </c>
      <c r="EI159">
        <v>0</v>
      </c>
      <c r="EJ159">
        <v>0</v>
      </c>
      <c r="EK159">
        <v>10.15</v>
      </c>
      <c r="EL159">
        <v>0</v>
      </c>
      <c r="EM159">
        <v>1.43</v>
      </c>
      <c r="EN159">
        <v>1.18</v>
      </c>
      <c r="EO159">
        <v>0</v>
      </c>
      <c r="EP159">
        <v>0</v>
      </c>
      <c r="EQ159">
        <v>12.76</v>
      </c>
      <c r="ER159">
        <v>0</v>
      </c>
      <c r="ES159">
        <v>40.64</v>
      </c>
      <c r="EV159">
        <v>0</v>
      </c>
      <c r="EW159">
        <v>0</v>
      </c>
      <c r="EX159">
        <v>0</v>
      </c>
      <c r="EZ159">
        <v>6266831</v>
      </c>
      <c r="FA159">
        <v>0</v>
      </c>
      <c r="FB159">
        <v>6680482</v>
      </c>
      <c r="FD159">
        <v>0</v>
      </c>
      <c r="FE159">
        <v>610161</v>
      </c>
      <c r="FF159">
        <v>131723</v>
      </c>
      <c r="FG159">
        <v>5.7111999999999996E-2</v>
      </c>
      <c r="FH159">
        <v>2.4659E-2</v>
      </c>
      <c r="FI159">
        <v>0</v>
      </c>
      <c r="FJ159">
        <v>0</v>
      </c>
      <c r="FK159">
        <v>1083.9670000000001</v>
      </c>
      <c r="FL159">
        <v>7505229</v>
      </c>
      <c r="FM159">
        <v>0</v>
      </c>
      <c r="FN159">
        <v>0</v>
      </c>
      <c r="FO159">
        <v>0</v>
      </c>
      <c r="FP159">
        <v>0</v>
      </c>
      <c r="FQ159">
        <v>0</v>
      </c>
      <c r="FR159">
        <v>0</v>
      </c>
      <c r="FS159">
        <v>0</v>
      </c>
      <c r="FT159">
        <v>0</v>
      </c>
      <c r="FU159">
        <v>0</v>
      </c>
      <c r="FV159">
        <v>0</v>
      </c>
      <c r="FW159">
        <v>0</v>
      </c>
      <c r="FX159">
        <v>0</v>
      </c>
      <c r="FY159">
        <v>0</v>
      </c>
      <c r="FZ159">
        <v>0</v>
      </c>
      <c r="GA159">
        <v>0</v>
      </c>
      <c r="GB159">
        <v>263374</v>
      </c>
      <c r="GC159">
        <v>263374</v>
      </c>
      <c r="GD159">
        <v>31.677000000000003</v>
      </c>
      <c r="GF159">
        <v>0</v>
      </c>
      <c r="GG159">
        <v>0</v>
      </c>
      <c r="GH159">
        <v>0</v>
      </c>
      <c r="GI159">
        <v>0</v>
      </c>
      <c r="GK159">
        <v>5162</v>
      </c>
      <c r="GL159">
        <v>12422</v>
      </c>
      <c r="GM159">
        <v>0</v>
      </c>
      <c r="GN159">
        <v>0</v>
      </c>
      <c r="GR159">
        <v>0</v>
      </c>
      <c r="HB159">
        <v>0</v>
      </c>
      <c r="HC159">
        <v>0</v>
      </c>
      <c r="HD159">
        <v>0</v>
      </c>
      <c r="HE159">
        <v>0</v>
      </c>
      <c r="HF159">
        <v>873724</v>
      </c>
      <c r="HG159">
        <v>26943</v>
      </c>
      <c r="HH159">
        <v>3079</v>
      </c>
      <c r="HI159">
        <v>0</v>
      </c>
      <c r="HJ159">
        <v>8459</v>
      </c>
      <c r="HK159">
        <v>4410</v>
      </c>
      <c r="HL159">
        <v>1362</v>
      </c>
      <c r="HM159">
        <v>126000</v>
      </c>
      <c r="HN159">
        <v>0</v>
      </c>
      <c r="HO159">
        <v>0</v>
      </c>
      <c r="HP159">
        <v>0</v>
      </c>
      <c r="HQ159">
        <v>0</v>
      </c>
      <c r="HR159">
        <v>0</v>
      </c>
      <c r="HS159">
        <v>6265619</v>
      </c>
      <c r="HT159">
        <v>0</v>
      </c>
      <c r="HU159">
        <v>82863</v>
      </c>
      <c r="HV159">
        <v>0</v>
      </c>
      <c r="HW159">
        <v>0</v>
      </c>
      <c r="HX159">
        <v>10</v>
      </c>
      <c r="HY159">
        <v>5</v>
      </c>
      <c r="HZ159">
        <v>2</v>
      </c>
      <c r="IA159">
        <v>0</v>
      </c>
      <c r="IB159">
        <v>0</v>
      </c>
      <c r="IC159">
        <v>17</v>
      </c>
      <c r="ID159">
        <v>0</v>
      </c>
      <c r="IE159">
        <v>0</v>
      </c>
      <c r="IF159">
        <v>0</v>
      </c>
      <c r="IG159">
        <v>43.747</v>
      </c>
      <c r="IH159">
        <v>5</v>
      </c>
      <c r="II159">
        <v>0</v>
      </c>
      <c r="IJ159">
        <v>8.7170000000000005</v>
      </c>
      <c r="IK159">
        <v>0</v>
      </c>
      <c r="IL159">
        <v>0</v>
      </c>
      <c r="IM159">
        <v>0</v>
      </c>
      <c r="IN159">
        <v>0</v>
      </c>
      <c r="IO159">
        <v>0</v>
      </c>
      <c r="IP159">
        <v>0</v>
      </c>
      <c r="IQ159">
        <v>8.7170000000000005</v>
      </c>
      <c r="IR159">
        <v>5369</v>
      </c>
      <c r="IS159">
        <v>0</v>
      </c>
      <c r="IT159">
        <v>0</v>
      </c>
      <c r="IU159">
        <v>0</v>
      </c>
      <c r="IV159">
        <v>0</v>
      </c>
      <c r="IW159">
        <v>6159</v>
      </c>
      <c r="IX159">
        <v>0</v>
      </c>
      <c r="IY159">
        <v>0</v>
      </c>
      <c r="IZ159">
        <v>0</v>
      </c>
      <c r="JA159">
        <v>0</v>
      </c>
    </row>
    <row r="160" spans="1:261" x14ac:dyDescent="0.2">
      <c r="A160">
        <v>28349</v>
      </c>
      <c r="B160">
        <v>220811</v>
      </c>
      <c r="C160">
        <v>9</v>
      </c>
      <c r="D160">
        <v>2021</v>
      </c>
      <c r="E160">
        <v>6159</v>
      </c>
      <c r="F160">
        <v>0</v>
      </c>
      <c r="G160">
        <v>206.09200000000001</v>
      </c>
      <c r="H160">
        <v>202.691</v>
      </c>
      <c r="I160">
        <v>202.691</v>
      </c>
      <c r="J160">
        <v>206.09200000000001</v>
      </c>
      <c r="K160">
        <v>0</v>
      </c>
      <c r="L160">
        <v>6159</v>
      </c>
      <c r="M160">
        <v>0</v>
      </c>
      <c r="N160">
        <v>0</v>
      </c>
      <c r="P160">
        <v>206.09200000000001</v>
      </c>
      <c r="Q160">
        <v>0</v>
      </c>
      <c r="R160">
        <v>98246</v>
      </c>
      <c r="S160">
        <v>476.71000000000004</v>
      </c>
      <c r="U160">
        <v>0</v>
      </c>
      <c r="V160">
        <v>60.734999999999999</v>
      </c>
      <c r="W160">
        <v>37405</v>
      </c>
      <c r="X160">
        <v>37405</v>
      </c>
      <c r="Z160">
        <v>0</v>
      </c>
      <c r="AC160">
        <v>0</v>
      </c>
      <c r="AD160" t="s">
        <v>318</v>
      </c>
      <c r="AE160">
        <v>0</v>
      </c>
      <c r="AH160">
        <v>0</v>
      </c>
      <c r="AI160">
        <v>0</v>
      </c>
      <c r="AJ160">
        <v>6159</v>
      </c>
      <c r="AK160" t="s">
        <v>787</v>
      </c>
      <c r="AL160" t="s">
        <v>64</v>
      </c>
      <c r="AM160">
        <v>0</v>
      </c>
      <c r="AN160">
        <v>0</v>
      </c>
      <c r="AO160">
        <v>0</v>
      </c>
      <c r="AP160">
        <v>0</v>
      </c>
      <c r="AQ160">
        <v>0</v>
      </c>
      <c r="AT160">
        <v>0</v>
      </c>
      <c r="AU160">
        <v>0</v>
      </c>
      <c r="AV160">
        <v>0</v>
      </c>
      <c r="AW160">
        <v>2138382</v>
      </c>
      <c r="AX160">
        <v>2138702</v>
      </c>
      <c r="AY160">
        <v>0</v>
      </c>
      <c r="AZ160">
        <v>98246</v>
      </c>
      <c r="BA160">
        <v>21.833000000000002</v>
      </c>
      <c r="BE160">
        <v>29</v>
      </c>
      <c r="BF160">
        <v>2013222</v>
      </c>
      <c r="BG160">
        <v>0</v>
      </c>
      <c r="BJ160">
        <v>12</v>
      </c>
      <c r="BK160">
        <v>0</v>
      </c>
      <c r="BL160">
        <v>0</v>
      </c>
      <c r="BM160">
        <v>0</v>
      </c>
      <c r="BN160">
        <v>0</v>
      </c>
      <c r="BO160">
        <v>0</v>
      </c>
      <c r="BP160">
        <v>0</v>
      </c>
      <c r="BQ160">
        <v>739</v>
      </c>
      <c r="BS160">
        <v>0</v>
      </c>
      <c r="BT160">
        <v>0</v>
      </c>
      <c r="BU160">
        <v>0</v>
      </c>
      <c r="BV160">
        <v>0</v>
      </c>
      <c r="BW160">
        <v>0</v>
      </c>
      <c r="BY160">
        <v>0</v>
      </c>
      <c r="CA160">
        <v>0</v>
      </c>
      <c r="CB160">
        <v>0</v>
      </c>
      <c r="CC160">
        <v>0</v>
      </c>
      <c r="CD160">
        <v>0</v>
      </c>
      <c r="CE160">
        <v>0</v>
      </c>
      <c r="CF160">
        <v>0</v>
      </c>
      <c r="CG160">
        <v>0</v>
      </c>
      <c r="CH160">
        <v>0</v>
      </c>
      <c r="CI160">
        <v>0</v>
      </c>
      <c r="CJ160">
        <v>4</v>
      </c>
      <c r="CK160">
        <v>0</v>
      </c>
      <c r="CL160">
        <v>0</v>
      </c>
      <c r="CN160">
        <v>0</v>
      </c>
      <c r="CO160">
        <v>1</v>
      </c>
      <c r="CP160">
        <v>0</v>
      </c>
      <c r="CQ160">
        <v>1.167</v>
      </c>
      <c r="CR160">
        <v>206.09200000000001</v>
      </c>
      <c r="CS160">
        <v>0</v>
      </c>
      <c r="CT160">
        <v>0</v>
      </c>
      <c r="CU160">
        <v>0</v>
      </c>
      <c r="CV160">
        <v>0</v>
      </c>
      <c r="CW160">
        <v>0</v>
      </c>
      <c r="CX160">
        <v>0</v>
      </c>
      <c r="CY160">
        <v>0</v>
      </c>
      <c r="CZ160">
        <v>0</v>
      </c>
      <c r="DB160">
        <v>1244194</v>
      </c>
      <c r="DC160">
        <v>0</v>
      </c>
      <c r="DD160">
        <v>0</v>
      </c>
      <c r="DE160">
        <v>318486</v>
      </c>
      <c r="DF160">
        <v>318486</v>
      </c>
      <c r="DG160">
        <v>51.713000000000001</v>
      </c>
      <c r="DH160">
        <v>0</v>
      </c>
      <c r="DI160">
        <v>0</v>
      </c>
      <c r="DK160">
        <v>3442</v>
      </c>
      <c r="DL160">
        <v>0</v>
      </c>
      <c r="DM160">
        <v>71373</v>
      </c>
      <c r="DN160">
        <v>291</v>
      </c>
      <c r="DO160">
        <v>0</v>
      </c>
      <c r="DP160">
        <v>0</v>
      </c>
      <c r="DQ160">
        <v>0</v>
      </c>
      <c r="DR160">
        <v>0</v>
      </c>
      <c r="DS160">
        <v>0</v>
      </c>
      <c r="DT160">
        <v>0</v>
      </c>
      <c r="DU160">
        <v>0</v>
      </c>
      <c r="DV160">
        <v>0</v>
      </c>
      <c r="DW160">
        <v>0</v>
      </c>
      <c r="DX160">
        <v>0</v>
      </c>
      <c r="DY160">
        <v>0</v>
      </c>
      <c r="DZ160">
        <v>0</v>
      </c>
      <c r="EA160">
        <v>0</v>
      </c>
      <c r="EB160">
        <v>0</v>
      </c>
      <c r="EC160">
        <v>0.128</v>
      </c>
      <c r="ED160">
        <v>907</v>
      </c>
      <c r="EE160">
        <v>0</v>
      </c>
      <c r="EF160">
        <v>0</v>
      </c>
      <c r="EG160">
        <v>0</v>
      </c>
      <c r="EH160">
        <v>66620</v>
      </c>
      <c r="EI160">
        <v>0</v>
      </c>
      <c r="EJ160">
        <v>0</v>
      </c>
      <c r="EK160">
        <v>3.0940000000000003</v>
      </c>
      <c r="EL160">
        <v>0</v>
      </c>
      <c r="EM160">
        <v>0</v>
      </c>
      <c r="EN160">
        <v>0.307</v>
      </c>
      <c r="EO160">
        <v>0</v>
      </c>
      <c r="EP160">
        <v>0</v>
      </c>
      <c r="EQ160">
        <v>3.4010000000000002</v>
      </c>
      <c r="ER160">
        <v>0</v>
      </c>
      <c r="ES160">
        <v>10.817</v>
      </c>
      <c r="EV160">
        <v>0</v>
      </c>
      <c r="EW160">
        <v>0</v>
      </c>
      <c r="EX160">
        <v>0</v>
      </c>
      <c r="EZ160">
        <v>1914976</v>
      </c>
      <c r="FA160">
        <v>0</v>
      </c>
      <c r="FB160">
        <v>2012902</v>
      </c>
      <c r="FD160">
        <v>0</v>
      </c>
      <c r="FE160">
        <v>184003</v>
      </c>
      <c r="FF160">
        <v>39723</v>
      </c>
      <c r="FG160">
        <v>5.7111999999999996E-2</v>
      </c>
      <c r="FH160">
        <v>2.4659E-2</v>
      </c>
      <c r="FI160">
        <v>0</v>
      </c>
      <c r="FJ160">
        <v>0</v>
      </c>
      <c r="FK160">
        <v>326.88600000000002</v>
      </c>
      <c r="FL160">
        <v>2236628</v>
      </c>
      <c r="FM160">
        <v>0</v>
      </c>
      <c r="FN160">
        <v>0</v>
      </c>
      <c r="FO160">
        <v>0</v>
      </c>
      <c r="FP160">
        <v>0</v>
      </c>
      <c r="FQ160">
        <v>0</v>
      </c>
      <c r="FR160">
        <v>0</v>
      </c>
      <c r="FS160">
        <v>0</v>
      </c>
      <c r="FT160">
        <v>0</v>
      </c>
      <c r="FU160">
        <v>0</v>
      </c>
      <c r="FV160">
        <v>0</v>
      </c>
      <c r="FW160">
        <v>0</v>
      </c>
      <c r="FX160">
        <v>0</v>
      </c>
      <c r="FY160">
        <v>0</v>
      </c>
      <c r="FZ160">
        <v>0</v>
      </c>
      <c r="GA160">
        <v>0</v>
      </c>
      <c r="GB160">
        <v>0</v>
      </c>
      <c r="GC160">
        <v>0</v>
      </c>
      <c r="GD160">
        <v>0</v>
      </c>
      <c r="GF160">
        <v>0</v>
      </c>
      <c r="GG160">
        <v>0</v>
      </c>
      <c r="GH160">
        <v>0</v>
      </c>
      <c r="GI160">
        <v>0</v>
      </c>
      <c r="GK160">
        <v>5115</v>
      </c>
      <c r="GL160">
        <v>9033</v>
      </c>
      <c r="GM160">
        <v>0</v>
      </c>
      <c r="GN160">
        <v>0</v>
      </c>
      <c r="GR160">
        <v>0</v>
      </c>
      <c r="HB160">
        <v>0</v>
      </c>
      <c r="HC160">
        <v>0</v>
      </c>
      <c r="HD160">
        <v>0</v>
      </c>
      <c r="HE160">
        <v>0</v>
      </c>
      <c r="HF160">
        <v>214447</v>
      </c>
      <c r="HG160">
        <v>0</v>
      </c>
      <c r="HH160">
        <v>125023</v>
      </c>
      <c r="HI160">
        <v>0</v>
      </c>
      <c r="HJ160">
        <v>2003</v>
      </c>
      <c r="HK160">
        <v>0</v>
      </c>
      <c r="HL160">
        <v>0</v>
      </c>
      <c r="HM160">
        <v>0</v>
      </c>
      <c r="HN160">
        <v>0</v>
      </c>
      <c r="HO160">
        <v>0</v>
      </c>
      <c r="HP160">
        <v>0</v>
      </c>
      <c r="HQ160">
        <v>0</v>
      </c>
      <c r="HR160">
        <v>0</v>
      </c>
      <c r="HS160">
        <v>1914656</v>
      </c>
      <c r="HT160">
        <v>0</v>
      </c>
      <c r="HU160">
        <v>0</v>
      </c>
      <c r="HV160">
        <v>0</v>
      </c>
      <c r="HW160">
        <v>0</v>
      </c>
      <c r="HX160">
        <v>19</v>
      </c>
      <c r="HY160">
        <v>30</v>
      </c>
      <c r="HZ160">
        <v>31</v>
      </c>
      <c r="IA160">
        <v>35</v>
      </c>
      <c r="IB160">
        <v>85</v>
      </c>
      <c r="IC160">
        <v>200</v>
      </c>
      <c r="ID160">
        <v>0</v>
      </c>
      <c r="IE160">
        <v>0</v>
      </c>
      <c r="IF160">
        <v>0</v>
      </c>
      <c r="IG160">
        <v>0</v>
      </c>
      <c r="IH160">
        <v>203</v>
      </c>
      <c r="II160">
        <v>0</v>
      </c>
      <c r="IJ160">
        <v>60.734999999999999</v>
      </c>
      <c r="IK160">
        <v>0</v>
      </c>
      <c r="IL160">
        <v>0</v>
      </c>
      <c r="IM160">
        <v>0</v>
      </c>
      <c r="IN160">
        <v>0</v>
      </c>
      <c r="IO160">
        <v>0</v>
      </c>
      <c r="IP160">
        <v>0</v>
      </c>
      <c r="IQ160">
        <v>60.734999999999999</v>
      </c>
      <c r="IR160">
        <v>37405</v>
      </c>
      <c r="IS160">
        <v>0</v>
      </c>
      <c r="IT160">
        <v>0</v>
      </c>
      <c r="IU160">
        <v>0</v>
      </c>
      <c r="IV160">
        <v>0</v>
      </c>
      <c r="IW160">
        <v>6159</v>
      </c>
      <c r="IX160">
        <v>0</v>
      </c>
      <c r="IY160">
        <v>0</v>
      </c>
      <c r="IZ160">
        <v>0</v>
      </c>
      <c r="JA160">
        <v>0</v>
      </c>
    </row>
    <row r="161" spans="1:261" x14ac:dyDescent="0.2">
      <c r="A161">
        <v>28349</v>
      </c>
      <c r="B161">
        <v>220814</v>
      </c>
      <c r="C161">
        <v>9</v>
      </c>
      <c r="D161">
        <v>2021</v>
      </c>
      <c r="E161">
        <v>6159</v>
      </c>
      <c r="F161">
        <v>0</v>
      </c>
      <c r="G161">
        <v>308.36</v>
      </c>
      <c r="H161">
        <v>299.44200000000001</v>
      </c>
      <c r="I161">
        <v>299.44200000000001</v>
      </c>
      <c r="J161">
        <v>308.36</v>
      </c>
      <c r="K161">
        <v>0</v>
      </c>
      <c r="L161">
        <v>6159</v>
      </c>
      <c r="M161">
        <v>0</v>
      </c>
      <c r="N161">
        <v>0</v>
      </c>
      <c r="P161">
        <v>308.36</v>
      </c>
      <c r="Q161">
        <v>0</v>
      </c>
      <c r="R161">
        <v>146998</v>
      </c>
      <c r="S161">
        <v>476.71000000000004</v>
      </c>
      <c r="U161">
        <v>0</v>
      </c>
      <c r="V161">
        <v>32.905000000000001</v>
      </c>
      <c r="W161">
        <v>20265</v>
      </c>
      <c r="X161">
        <v>20265</v>
      </c>
      <c r="Z161">
        <v>0</v>
      </c>
      <c r="AC161">
        <v>0</v>
      </c>
      <c r="AD161" t="s">
        <v>318</v>
      </c>
      <c r="AE161">
        <v>0</v>
      </c>
      <c r="AH161">
        <v>0</v>
      </c>
      <c r="AI161">
        <v>0</v>
      </c>
      <c r="AJ161">
        <v>6159</v>
      </c>
      <c r="AK161" t="s">
        <v>787</v>
      </c>
      <c r="AL161" t="s">
        <v>364</v>
      </c>
      <c r="AM161">
        <v>0</v>
      </c>
      <c r="AN161">
        <v>0</v>
      </c>
      <c r="AO161">
        <v>0</v>
      </c>
      <c r="AP161">
        <v>0</v>
      </c>
      <c r="AQ161">
        <v>0</v>
      </c>
      <c r="AT161">
        <v>0</v>
      </c>
      <c r="AU161">
        <v>0</v>
      </c>
      <c r="AV161">
        <v>0</v>
      </c>
      <c r="AW161">
        <v>2644960</v>
      </c>
      <c r="AX161">
        <v>2609327</v>
      </c>
      <c r="AY161">
        <v>0</v>
      </c>
      <c r="AZ161">
        <v>146998</v>
      </c>
      <c r="BA161">
        <v>5.8330000000000002</v>
      </c>
      <c r="BE161">
        <v>36</v>
      </c>
      <c r="BF161">
        <v>2480654</v>
      </c>
      <c r="BG161">
        <v>0</v>
      </c>
      <c r="BJ161">
        <v>12</v>
      </c>
      <c r="BK161">
        <v>0</v>
      </c>
      <c r="BL161">
        <v>0</v>
      </c>
      <c r="BM161">
        <v>0</v>
      </c>
      <c r="BN161">
        <v>0</v>
      </c>
      <c r="BO161">
        <v>0</v>
      </c>
      <c r="BP161">
        <v>0</v>
      </c>
      <c r="BQ161">
        <v>724</v>
      </c>
      <c r="BS161">
        <v>0</v>
      </c>
      <c r="BT161">
        <v>0</v>
      </c>
      <c r="BU161">
        <v>0</v>
      </c>
      <c r="BV161">
        <v>0</v>
      </c>
      <c r="BW161">
        <v>0</v>
      </c>
      <c r="BY161">
        <v>0</v>
      </c>
      <c r="CA161">
        <v>0</v>
      </c>
      <c r="CB161">
        <v>0</v>
      </c>
      <c r="CC161">
        <v>0</v>
      </c>
      <c r="CD161">
        <v>0</v>
      </c>
      <c r="CE161">
        <v>0</v>
      </c>
      <c r="CF161">
        <v>0</v>
      </c>
      <c r="CG161">
        <v>0</v>
      </c>
      <c r="CH161">
        <v>36446</v>
      </c>
      <c r="CI161">
        <v>0</v>
      </c>
      <c r="CJ161">
        <v>4</v>
      </c>
      <c r="CK161">
        <v>0</v>
      </c>
      <c r="CL161">
        <v>0</v>
      </c>
      <c r="CN161">
        <v>0</v>
      </c>
      <c r="CO161">
        <v>1</v>
      </c>
      <c r="CP161">
        <v>0</v>
      </c>
      <c r="CQ161">
        <v>5</v>
      </c>
      <c r="CR161">
        <v>308.36</v>
      </c>
      <c r="CS161">
        <v>0</v>
      </c>
      <c r="CT161">
        <v>0</v>
      </c>
      <c r="CU161">
        <v>0</v>
      </c>
      <c r="CV161">
        <v>0</v>
      </c>
      <c r="CW161">
        <v>0</v>
      </c>
      <c r="CX161">
        <v>0</v>
      </c>
      <c r="CY161">
        <v>0</v>
      </c>
      <c r="CZ161">
        <v>0</v>
      </c>
      <c r="DB161">
        <v>1833523</v>
      </c>
      <c r="DC161">
        <v>0</v>
      </c>
      <c r="DD161">
        <v>0</v>
      </c>
      <c r="DE161">
        <v>91920</v>
      </c>
      <c r="DF161">
        <v>91920</v>
      </c>
      <c r="DG161">
        <v>14.925000000000001</v>
      </c>
      <c r="DH161">
        <v>0</v>
      </c>
      <c r="DI161">
        <v>0</v>
      </c>
      <c r="DK161">
        <v>3204</v>
      </c>
      <c r="DL161">
        <v>0</v>
      </c>
      <c r="DM161">
        <v>190009</v>
      </c>
      <c r="DN161">
        <v>777</v>
      </c>
      <c r="DO161">
        <v>0</v>
      </c>
      <c r="DP161">
        <v>0</v>
      </c>
      <c r="DQ161">
        <v>0</v>
      </c>
      <c r="DR161">
        <v>0</v>
      </c>
      <c r="DS161">
        <v>0</v>
      </c>
      <c r="DT161">
        <v>0</v>
      </c>
      <c r="DU161">
        <v>0</v>
      </c>
      <c r="DV161">
        <v>0</v>
      </c>
      <c r="DW161">
        <v>0</v>
      </c>
      <c r="DX161">
        <v>0</v>
      </c>
      <c r="DY161">
        <v>0</v>
      </c>
      <c r="DZ161">
        <v>0</v>
      </c>
      <c r="EA161">
        <v>0</v>
      </c>
      <c r="EB161">
        <v>0</v>
      </c>
      <c r="EC161">
        <v>1.4420000000000002</v>
      </c>
      <c r="ED161">
        <v>10213</v>
      </c>
      <c r="EE161">
        <v>0</v>
      </c>
      <c r="EF161">
        <v>0</v>
      </c>
      <c r="EG161">
        <v>0</v>
      </c>
      <c r="EH161">
        <v>169896</v>
      </c>
      <c r="EI161">
        <v>0</v>
      </c>
      <c r="EJ161">
        <v>0</v>
      </c>
      <c r="EK161">
        <v>8.5020000000000007</v>
      </c>
      <c r="EL161">
        <v>0</v>
      </c>
      <c r="EM161">
        <v>0</v>
      </c>
      <c r="EN161">
        <v>0.41600000000000004</v>
      </c>
      <c r="EO161">
        <v>0</v>
      </c>
      <c r="EP161">
        <v>0</v>
      </c>
      <c r="EQ161">
        <v>8.918000000000001</v>
      </c>
      <c r="ER161">
        <v>0</v>
      </c>
      <c r="ES161">
        <v>27.586000000000002</v>
      </c>
      <c r="EV161">
        <v>0</v>
      </c>
      <c r="EW161">
        <v>0</v>
      </c>
      <c r="EX161">
        <v>0</v>
      </c>
      <c r="EZ161">
        <v>2333656</v>
      </c>
      <c r="FA161">
        <v>0</v>
      </c>
      <c r="FB161">
        <v>2479841</v>
      </c>
      <c r="FD161">
        <v>0</v>
      </c>
      <c r="FE161">
        <v>226725</v>
      </c>
      <c r="FF161">
        <v>48946</v>
      </c>
      <c r="FG161">
        <v>5.7111999999999996E-2</v>
      </c>
      <c r="FH161">
        <v>2.4659E-2</v>
      </c>
      <c r="FI161">
        <v>0</v>
      </c>
      <c r="FJ161">
        <v>0</v>
      </c>
      <c r="FK161">
        <v>402.78300000000002</v>
      </c>
      <c r="FL161">
        <v>2791958</v>
      </c>
      <c r="FM161">
        <v>0</v>
      </c>
      <c r="FN161">
        <v>0</v>
      </c>
      <c r="FO161">
        <v>0</v>
      </c>
      <c r="FP161">
        <v>0</v>
      </c>
      <c r="FQ161">
        <v>0</v>
      </c>
      <c r="FR161">
        <v>0</v>
      </c>
      <c r="FS161">
        <v>0</v>
      </c>
      <c r="FT161">
        <v>0</v>
      </c>
      <c r="FU161">
        <v>0</v>
      </c>
      <c r="FV161">
        <v>0</v>
      </c>
      <c r="FW161">
        <v>0</v>
      </c>
      <c r="FX161">
        <v>0</v>
      </c>
      <c r="FY161">
        <v>0</v>
      </c>
      <c r="FZ161">
        <v>0</v>
      </c>
      <c r="GA161">
        <v>0</v>
      </c>
      <c r="GB161">
        <v>0</v>
      </c>
      <c r="GC161">
        <v>0</v>
      </c>
      <c r="GD161">
        <v>0</v>
      </c>
      <c r="GF161">
        <v>0</v>
      </c>
      <c r="GG161">
        <v>0</v>
      </c>
      <c r="GH161">
        <v>0</v>
      </c>
      <c r="GI161">
        <v>0</v>
      </c>
      <c r="GK161">
        <v>5145</v>
      </c>
      <c r="GL161">
        <v>4560</v>
      </c>
      <c r="GM161">
        <v>0</v>
      </c>
      <c r="GN161">
        <v>0</v>
      </c>
      <c r="GR161">
        <v>0</v>
      </c>
      <c r="HB161">
        <v>0</v>
      </c>
      <c r="HC161">
        <v>0</v>
      </c>
      <c r="HD161">
        <v>0</v>
      </c>
      <c r="HE161">
        <v>0</v>
      </c>
      <c r="HF161">
        <v>316810</v>
      </c>
      <c r="HG161">
        <v>8340</v>
      </c>
      <c r="HH161">
        <v>16013</v>
      </c>
      <c r="HI161">
        <v>0</v>
      </c>
      <c r="HJ161">
        <v>2997</v>
      </c>
      <c r="HK161">
        <v>0</v>
      </c>
      <c r="HL161">
        <v>0</v>
      </c>
      <c r="HM161">
        <v>0</v>
      </c>
      <c r="HN161">
        <v>0</v>
      </c>
      <c r="HO161">
        <v>0</v>
      </c>
      <c r="HP161">
        <v>0</v>
      </c>
      <c r="HQ161">
        <v>0</v>
      </c>
      <c r="HR161">
        <v>0</v>
      </c>
      <c r="HS161">
        <v>2332843</v>
      </c>
      <c r="HT161">
        <v>0</v>
      </c>
      <c r="HU161">
        <v>36446</v>
      </c>
      <c r="HV161">
        <v>0</v>
      </c>
      <c r="HW161">
        <v>0</v>
      </c>
      <c r="HX161">
        <v>15</v>
      </c>
      <c r="HY161">
        <v>20</v>
      </c>
      <c r="HZ161">
        <v>9</v>
      </c>
      <c r="IA161">
        <v>10</v>
      </c>
      <c r="IB161">
        <v>7</v>
      </c>
      <c r="IC161">
        <v>61</v>
      </c>
      <c r="ID161">
        <v>0</v>
      </c>
      <c r="IE161">
        <v>0</v>
      </c>
      <c r="IF161">
        <v>0</v>
      </c>
      <c r="IG161">
        <v>13.541</v>
      </c>
      <c r="IH161">
        <v>26</v>
      </c>
      <c r="II161">
        <v>0</v>
      </c>
      <c r="IJ161">
        <v>32.905000000000001</v>
      </c>
      <c r="IK161">
        <v>0</v>
      </c>
      <c r="IL161">
        <v>0</v>
      </c>
      <c r="IM161">
        <v>0</v>
      </c>
      <c r="IN161">
        <v>0</v>
      </c>
      <c r="IO161">
        <v>0</v>
      </c>
      <c r="IP161">
        <v>0</v>
      </c>
      <c r="IQ161">
        <v>32.905000000000001</v>
      </c>
      <c r="IR161">
        <v>20265</v>
      </c>
      <c r="IS161">
        <v>0</v>
      </c>
      <c r="IT161">
        <v>0</v>
      </c>
      <c r="IU161">
        <v>0</v>
      </c>
      <c r="IV161">
        <v>0</v>
      </c>
      <c r="IW161">
        <v>6159</v>
      </c>
      <c r="IX161">
        <v>0</v>
      </c>
      <c r="IY161">
        <v>0</v>
      </c>
      <c r="IZ161">
        <v>0</v>
      </c>
      <c r="JA161">
        <v>0</v>
      </c>
    </row>
    <row r="162" spans="1:261" x14ac:dyDescent="0.2">
      <c r="A162">
        <v>28349</v>
      </c>
      <c r="B162">
        <v>220815</v>
      </c>
      <c r="C162">
        <v>9</v>
      </c>
      <c r="D162">
        <v>2021</v>
      </c>
      <c r="E162">
        <v>6159</v>
      </c>
      <c r="F162">
        <v>0</v>
      </c>
      <c r="G162">
        <v>691.56500000000005</v>
      </c>
      <c r="H162">
        <v>673.35800000000006</v>
      </c>
      <c r="I162">
        <v>673.35800000000006</v>
      </c>
      <c r="J162">
        <v>691.56500000000005</v>
      </c>
      <c r="K162">
        <v>0</v>
      </c>
      <c r="L162">
        <v>6159</v>
      </c>
      <c r="M162">
        <v>0</v>
      </c>
      <c r="N162">
        <v>0</v>
      </c>
      <c r="P162">
        <v>691.56500000000005</v>
      </c>
      <c r="Q162">
        <v>0</v>
      </c>
      <c r="R162">
        <v>329676</v>
      </c>
      <c r="S162">
        <v>476.71000000000004</v>
      </c>
      <c r="U162">
        <v>0</v>
      </c>
      <c r="V162">
        <v>45.692</v>
      </c>
      <c r="W162">
        <v>28141</v>
      </c>
      <c r="X162">
        <v>28141</v>
      </c>
      <c r="Z162">
        <v>0</v>
      </c>
      <c r="AC162">
        <v>0</v>
      </c>
      <c r="AD162" t="s">
        <v>318</v>
      </c>
      <c r="AE162">
        <v>0</v>
      </c>
      <c r="AH162">
        <v>0</v>
      </c>
      <c r="AI162">
        <v>0</v>
      </c>
      <c r="AJ162">
        <v>6159</v>
      </c>
      <c r="AK162" t="s">
        <v>787</v>
      </c>
      <c r="AL162" t="s">
        <v>365</v>
      </c>
      <c r="AM162">
        <v>0</v>
      </c>
      <c r="AN162">
        <v>0</v>
      </c>
      <c r="AO162">
        <v>0</v>
      </c>
      <c r="AP162">
        <v>0</v>
      </c>
      <c r="AQ162">
        <v>0</v>
      </c>
      <c r="AT162">
        <v>0</v>
      </c>
      <c r="AU162">
        <v>0</v>
      </c>
      <c r="AV162">
        <v>0</v>
      </c>
      <c r="AW162">
        <v>6438232</v>
      </c>
      <c r="AX162">
        <v>6439968</v>
      </c>
      <c r="AY162">
        <v>0</v>
      </c>
      <c r="AZ162">
        <v>329676</v>
      </c>
      <c r="BA162">
        <v>0</v>
      </c>
      <c r="BE162">
        <v>88</v>
      </c>
      <c r="BF162">
        <v>6092586</v>
      </c>
      <c r="BG162">
        <v>0</v>
      </c>
      <c r="BJ162">
        <v>12</v>
      </c>
      <c r="BK162">
        <v>0</v>
      </c>
      <c r="BL162">
        <v>0</v>
      </c>
      <c r="BM162">
        <v>0</v>
      </c>
      <c r="BN162">
        <v>0</v>
      </c>
      <c r="BO162">
        <v>0</v>
      </c>
      <c r="BP162">
        <v>0</v>
      </c>
      <c r="BQ162">
        <v>666</v>
      </c>
      <c r="BS162">
        <v>0</v>
      </c>
      <c r="BT162">
        <v>0</v>
      </c>
      <c r="BU162">
        <v>0</v>
      </c>
      <c r="BV162">
        <v>0</v>
      </c>
      <c r="BW162">
        <v>0</v>
      </c>
      <c r="BY162">
        <v>0</v>
      </c>
      <c r="CA162">
        <v>0</v>
      </c>
      <c r="CB162">
        <v>0</v>
      </c>
      <c r="CC162">
        <v>0</v>
      </c>
      <c r="CD162">
        <v>0</v>
      </c>
      <c r="CE162">
        <v>0</v>
      </c>
      <c r="CF162">
        <v>0</v>
      </c>
      <c r="CG162">
        <v>0</v>
      </c>
      <c r="CH162">
        <v>0</v>
      </c>
      <c r="CI162">
        <v>0</v>
      </c>
      <c r="CJ162">
        <v>5</v>
      </c>
      <c r="CK162">
        <v>0</v>
      </c>
      <c r="CL162">
        <v>0</v>
      </c>
      <c r="CN162">
        <v>0</v>
      </c>
      <c r="CO162">
        <v>1</v>
      </c>
      <c r="CP162">
        <v>0</v>
      </c>
      <c r="CQ162">
        <v>0</v>
      </c>
      <c r="CR162">
        <v>691.56500000000005</v>
      </c>
      <c r="CS162">
        <v>0</v>
      </c>
      <c r="CT162">
        <v>0</v>
      </c>
      <c r="CU162">
        <v>0</v>
      </c>
      <c r="CV162">
        <v>0</v>
      </c>
      <c r="CW162">
        <v>0</v>
      </c>
      <c r="CX162">
        <v>0</v>
      </c>
      <c r="CY162">
        <v>0</v>
      </c>
      <c r="CZ162">
        <v>0</v>
      </c>
      <c r="DB162">
        <v>4124637</v>
      </c>
      <c r="DC162">
        <v>0</v>
      </c>
      <c r="DD162">
        <v>0</v>
      </c>
      <c r="DE162">
        <v>674156</v>
      </c>
      <c r="DF162">
        <v>674156</v>
      </c>
      <c r="DG162">
        <v>109.46300000000001</v>
      </c>
      <c r="DH162">
        <v>0</v>
      </c>
      <c r="DI162">
        <v>0</v>
      </c>
      <c r="DK162">
        <v>2283</v>
      </c>
      <c r="DL162">
        <v>0</v>
      </c>
      <c r="DM162">
        <v>402858</v>
      </c>
      <c r="DN162">
        <v>1648</v>
      </c>
      <c r="DO162">
        <v>0</v>
      </c>
      <c r="DP162">
        <v>0</v>
      </c>
      <c r="DQ162">
        <v>0</v>
      </c>
      <c r="DR162">
        <v>0</v>
      </c>
      <c r="DS162">
        <v>0</v>
      </c>
      <c r="DT162">
        <v>0</v>
      </c>
      <c r="DU162">
        <v>0</v>
      </c>
      <c r="DV162">
        <v>0</v>
      </c>
      <c r="DW162">
        <v>0</v>
      </c>
      <c r="DX162">
        <v>0</v>
      </c>
      <c r="DY162">
        <v>0</v>
      </c>
      <c r="DZ162">
        <v>0</v>
      </c>
      <c r="EA162">
        <v>0</v>
      </c>
      <c r="EB162">
        <v>0</v>
      </c>
      <c r="EC162">
        <v>3.72</v>
      </c>
      <c r="ED162">
        <v>26347</v>
      </c>
      <c r="EE162">
        <v>0</v>
      </c>
      <c r="EF162">
        <v>0</v>
      </c>
      <c r="EG162">
        <v>0</v>
      </c>
      <c r="EH162">
        <v>355726</v>
      </c>
      <c r="EI162">
        <v>0</v>
      </c>
      <c r="EJ162">
        <v>0</v>
      </c>
      <c r="EK162">
        <v>16.638000000000002</v>
      </c>
      <c r="EL162">
        <v>0</v>
      </c>
      <c r="EM162">
        <v>0</v>
      </c>
      <c r="EN162">
        <v>1.5690000000000002</v>
      </c>
      <c r="EO162">
        <v>0</v>
      </c>
      <c r="EP162">
        <v>0</v>
      </c>
      <c r="EQ162">
        <v>18.207000000000001</v>
      </c>
      <c r="ER162">
        <v>0</v>
      </c>
      <c r="ES162">
        <v>57.759</v>
      </c>
      <c r="EV162">
        <v>0</v>
      </c>
      <c r="EW162">
        <v>0</v>
      </c>
      <c r="EX162">
        <v>0</v>
      </c>
      <c r="EZ162">
        <v>5762910</v>
      </c>
      <c r="FA162">
        <v>0</v>
      </c>
      <c r="FB162">
        <v>6090850</v>
      </c>
      <c r="FD162">
        <v>0</v>
      </c>
      <c r="FE162">
        <v>556845</v>
      </c>
      <c r="FF162">
        <v>120213</v>
      </c>
      <c r="FG162">
        <v>5.7111999999999996E-2</v>
      </c>
      <c r="FH162">
        <v>2.4659E-2</v>
      </c>
      <c r="FI162">
        <v>0</v>
      </c>
      <c r="FJ162">
        <v>0</v>
      </c>
      <c r="FK162">
        <v>989.25100000000009</v>
      </c>
      <c r="FL162">
        <v>6767908</v>
      </c>
      <c r="FM162">
        <v>0</v>
      </c>
      <c r="FN162">
        <v>0</v>
      </c>
      <c r="FO162">
        <v>0</v>
      </c>
      <c r="FP162">
        <v>0</v>
      </c>
      <c r="FQ162">
        <v>0</v>
      </c>
      <c r="FR162">
        <v>0</v>
      </c>
      <c r="FS162">
        <v>0</v>
      </c>
      <c r="FT162">
        <v>0</v>
      </c>
      <c r="FU162">
        <v>0</v>
      </c>
      <c r="FV162">
        <v>0</v>
      </c>
      <c r="FW162">
        <v>0</v>
      </c>
      <c r="FX162">
        <v>0</v>
      </c>
      <c r="FY162">
        <v>0</v>
      </c>
      <c r="FZ162">
        <v>0</v>
      </c>
      <c r="GA162">
        <v>0</v>
      </c>
      <c r="GB162">
        <v>0</v>
      </c>
      <c r="GC162">
        <v>0</v>
      </c>
      <c r="GD162">
        <v>0</v>
      </c>
      <c r="GF162">
        <v>0</v>
      </c>
      <c r="GG162">
        <v>0</v>
      </c>
      <c r="GH162">
        <v>0</v>
      </c>
      <c r="GI162">
        <v>0</v>
      </c>
      <c r="GK162">
        <v>4971</v>
      </c>
      <c r="GL162">
        <v>3931</v>
      </c>
      <c r="GM162">
        <v>0</v>
      </c>
      <c r="GN162">
        <v>0</v>
      </c>
      <c r="GR162">
        <v>0</v>
      </c>
      <c r="HB162">
        <v>0</v>
      </c>
      <c r="HC162">
        <v>0</v>
      </c>
      <c r="HD162">
        <v>0</v>
      </c>
      <c r="HE162">
        <v>0</v>
      </c>
      <c r="HF162">
        <v>712413</v>
      </c>
      <c r="HG162">
        <v>8981</v>
      </c>
      <c r="HH162">
        <v>133030</v>
      </c>
      <c r="HI162">
        <v>0</v>
      </c>
      <c r="HJ162">
        <v>6722</v>
      </c>
      <c r="HK162">
        <v>0</v>
      </c>
      <c r="HL162">
        <v>0</v>
      </c>
      <c r="HM162">
        <v>0</v>
      </c>
      <c r="HN162">
        <v>0</v>
      </c>
      <c r="HO162">
        <v>0</v>
      </c>
      <c r="HP162">
        <v>0</v>
      </c>
      <c r="HQ162">
        <v>0</v>
      </c>
      <c r="HR162">
        <v>0</v>
      </c>
      <c r="HS162">
        <v>5761174</v>
      </c>
      <c r="HT162">
        <v>0</v>
      </c>
      <c r="HU162">
        <v>0</v>
      </c>
      <c r="HV162">
        <v>0</v>
      </c>
      <c r="HW162">
        <v>0</v>
      </c>
      <c r="HX162">
        <v>70</v>
      </c>
      <c r="HY162">
        <v>155</v>
      </c>
      <c r="HZ162">
        <v>93</v>
      </c>
      <c r="IA162">
        <v>58</v>
      </c>
      <c r="IB162">
        <v>67</v>
      </c>
      <c r="IC162">
        <v>443</v>
      </c>
      <c r="ID162">
        <v>0</v>
      </c>
      <c r="IE162">
        <v>0</v>
      </c>
      <c r="IF162">
        <v>0</v>
      </c>
      <c r="IG162">
        <v>14.582000000000001</v>
      </c>
      <c r="IH162">
        <v>216</v>
      </c>
      <c r="II162">
        <v>0</v>
      </c>
      <c r="IJ162">
        <v>45.692</v>
      </c>
      <c r="IK162">
        <v>0</v>
      </c>
      <c r="IL162">
        <v>0</v>
      </c>
      <c r="IM162">
        <v>0</v>
      </c>
      <c r="IN162">
        <v>0</v>
      </c>
      <c r="IO162">
        <v>0</v>
      </c>
      <c r="IP162">
        <v>0</v>
      </c>
      <c r="IQ162">
        <v>45.692</v>
      </c>
      <c r="IR162">
        <v>28141</v>
      </c>
      <c r="IS162">
        <v>0</v>
      </c>
      <c r="IT162">
        <v>0</v>
      </c>
      <c r="IU162">
        <v>0</v>
      </c>
      <c r="IV162">
        <v>0</v>
      </c>
      <c r="IW162">
        <v>6159</v>
      </c>
      <c r="IX162">
        <v>0</v>
      </c>
      <c r="IY162">
        <v>0</v>
      </c>
      <c r="IZ162">
        <v>0</v>
      </c>
      <c r="JA162">
        <v>0</v>
      </c>
    </row>
    <row r="163" spans="1:261" x14ac:dyDescent="0.2">
      <c r="A163">
        <v>28349</v>
      </c>
      <c r="B163">
        <v>220817</v>
      </c>
      <c r="C163">
        <v>9</v>
      </c>
      <c r="D163">
        <v>2021</v>
      </c>
      <c r="E163">
        <v>6159</v>
      </c>
      <c r="F163">
        <v>0</v>
      </c>
      <c r="G163">
        <v>2961.9500000000003</v>
      </c>
      <c r="H163">
        <v>2770.3720000000003</v>
      </c>
      <c r="I163">
        <v>2770.3720000000003</v>
      </c>
      <c r="J163">
        <v>2961.9500000000003</v>
      </c>
      <c r="K163">
        <v>0</v>
      </c>
      <c r="L163">
        <v>6159</v>
      </c>
      <c r="M163">
        <v>0</v>
      </c>
      <c r="N163">
        <v>0</v>
      </c>
      <c r="P163">
        <v>2961.9500000000003</v>
      </c>
      <c r="Q163">
        <v>0</v>
      </c>
      <c r="R163">
        <v>1411991</v>
      </c>
      <c r="S163">
        <v>476.71000000000004</v>
      </c>
      <c r="U163">
        <v>0</v>
      </c>
      <c r="V163">
        <v>411.35</v>
      </c>
      <c r="W163">
        <v>253342</v>
      </c>
      <c r="X163">
        <v>253342</v>
      </c>
      <c r="Z163">
        <v>0</v>
      </c>
      <c r="AC163">
        <v>0</v>
      </c>
      <c r="AD163" t="s">
        <v>318</v>
      </c>
      <c r="AE163">
        <v>0</v>
      </c>
      <c r="AH163">
        <v>0</v>
      </c>
      <c r="AI163">
        <v>0</v>
      </c>
      <c r="AJ163">
        <v>6159</v>
      </c>
      <c r="AK163" t="s">
        <v>787</v>
      </c>
      <c r="AL163" t="s">
        <v>366</v>
      </c>
      <c r="AM163">
        <v>0</v>
      </c>
      <c r="AN163">
        <v>0</v>
      </c>
      <c r="AO163">
        <v>0</v>
      </c>
      <c r="AP163">
        <v>0</v>
      </c>
      <c r="AQ163">
        <v>0</v>
      </c>
      <c r="AT163">
        <v>0</v>
      </c>
      <c r="AU163">
        <v>0</v>
      </c>
      <c r="AV163">
        <v>0</v>
      </c>
      <c r="AW163">
        <v>27505326</v>
      </c>
      <c r="AX163">
        <v>26954435</v>
      </c>
      <c r="AY163">
        <v>0</v>
      </c>
      <c r="AZ163">
        <v>1411991</v>
      </c>
      <c r="BA163">
        <v>0</v>
      </c>
      <c r="BE163">
        <v>369</v>
      </c>
      <c r="BF163">
        <v>25515119</v>
      </c>
      <c r="BG163">
        <v>0</v>
      </c>
      <c r="BJ163">
        <v>12</v>
      </c>
      <c r="BK163">
        <v>0</v>
      </c>
      <c r="BL163">
        <v>0</v>
      </c>
      <c r="BM163">
        <v>0</v>
      </c>
      <c r="BN163">
        <v>0</v>
      </c>
      <c r="BO163">
        <v>0</v>
      </c>
      <c r="BP163">
        <v>0</v>
      </c>
      <c r="BQ163">
        <v>343</v>
      </c>
      <c r="BS163">
        <v>0</v>
      </c>
      <c r="BT163">
        <v>0</v>
      </c>
      <c r="BU163">
        <v>0</v>
      </c>
      <c r="BV163">
        <v>0</v>
      </c>
      <c r="BW163">
        <v>0</v>
      </c>
      <c r="BY163">
        <v>0</v>
      </c>
      <c r="CA163">
        <v>0</v>
      </c>
      <c r="CB163">
        <v>0</v>
      </c>
      <c r="CC163">
        <v>0</v>
      </c>
      <c r="CD163">
        <v>0</v>
      </c>
      <c r="CE163">
        <v>0</v>
      </c>
      <c r="CF163">
        <v>0</v>
      </c>
      <c r="CG163">
        <v>0</v>
      </c>
      <c r="CH163">
        <v>556718</v>
      </c>
      <c r="CI163">
        <v>0</v>
      </c>
      <c r="CJ163">
        <v>4</v>
      </c>
      <c r="CK163">
        <v>0</v>
      </c>
      <c r="CL163">
        <v>0</v>
      </c>
      <c r="CN163">
        <v>0</v>
      </c>
      <c r="CO163">
        <v>1</v>
      </c>
      <c r="CP163">
        <v>0</v>
      </c>
      <c r="CQ163">
        <v>0</v>
      </c>
      <c r="CR163">
        <v>2961.9500000000003</v>
      </c>
      <c r="CS163">
        <v>0</v>
      </c>
      <c r="CT163">
        <v>0</v>
      </c>
      <c r="CU163">
        <v>0</v>
      </c>
      <c r="CV163">
        <v>0</v>
      </c>
      <c r="CW163">
        <v>0</v>
      </c>
      <c r="CX163">
        <v>0</v>
      </c>
      <c r="CY163">
        <v>0</v>
      </c>
      <c r="CZ163">
        <v>0</v>
      </c>
      <c r="DB163">
        <v>16999373</v>
      </c>
      <c r="DC163">
        <v>0</v>
      </c>
      <c r="DD163">
        <v>0</v>
      </c>
      <c r="DE163">
        <v>2320401</v>
      </c>
      <c r="DF163">
        <v>2320401</v>
      </c>
      <c r="DG163">
        <v>376.76300000000003</v>
      </c>
      <c r="DH163">
        <v>0</v>
      </c>
      <c r="DI163">
        <v>0</v>
      </c>
      <c r="DK163">
        <v>0</v>
      </c>
      <c r="DL163">
        <v>0</v>
      </c>
      <c r="DM163">
        <v>1322707</v>
      </c>
      <c r="DN163">
        <v>5458</v>
      </c>
      <c r="DO163">
        <v>0</v>
      </c>
      <c r="DP163">
        <v>0</v>
      </c>
      <c r="DQ163">
        <v>0</v>
      </c>
      <c r="DR163">
        <v>0</v>
      </c>
      <c r="DS163">
        <v>0</v>
      </c>
      <c r="DT163">
        <v>0</v>
      </c>
      <c r="DU163">
        <v>0</v>
      </c>
      <c r="DV163">
        <v>0</v>
      </c>
      <c r="DW163">
        <v>0</v>
      </c>
      <c r="DX163">
        <v>0</v>
      </c>
      <c r="DY163">
        <v>0</v>
      </c>
      <c r="DZ163">
        <v>0</v>
      </c>
      <c r="EA163">
        <v>0</v>
      </c>
      <c r="EB163">
        <v>0</v>
      </c>
      <c r="EC163">
        <v>47.583000000000006</v>
      </c>
      <c r="ED163">
        <v>337012</v>
      </c>
      <c r="EE163">
        <v>0</v>
      </c>
      <c r="EF163">
        <v>0</v>
      </c>
      <c r="EG163">
        <v>0</v>
      </c>
      <c r="EH163">
        <v>928388</v>
      </c>
      <c r="EI163">
        <v>0</v>
      </c>
      <c r="EJ163">
        <v>0</v>
      </c>
      <c r="EK163">
        <v>41.094999999999999</v>
      </c>
      <c r="EL163">
        <v>0</v>
      </c>
      <c r="EM163">
        <v>2.7690000000000001</v>
      </c>
      <c r="EN163">
        <v>3.83</v>
      </c>
      <c r="EO163">
        <v>0</v>
      </c>
      <c r="EP163">
        <v>0</v>
      </c>
      <c r="EQ163">
        <v>47.694000000000003</v>
      </c>
      <c r="ER163">
        <v>0</v>
      </c>
      <c r="ES163">
        <v>150.74200000000002</v>
      </c>
      <c r="EV163">
        <v>0</v>
      </c>
      <c r="EW163">
        <v>0</v>
      </c>
      <c r="EX163">
        <v>0</v>
      </c>
      <c r="EZ163">
        <v>24118985</v>
      </c>
      <c r="FA163">
        <v>0</v>
      </c>
      <c r="FB163">
        <v>25525149</v>
      </c>
      <c r="FD163">
        <v>0</v>
      </c>
      <c r="FE163">
        <v>2332009</v>
      </c>
      <c r="FF163">
        <v>503441</v>
      </c>
      <c r="FG163">
        <v>5.7111999999999996E-2</v>
      </c>
      <c r="FH163">
        <v>2.4659E-2</v>
      </c>
      <c r="FI163">
        <v>0</v>
      </c>
      <c r="FJ163">
        <v>0</v>
      </c>
      <c r="FK163">
        <v>4142.8789999999999</v>
      </c>
      <c r="FL163">
        <v>28917317</v>
      </c>
      <c r="FM163">
        <v>0</v>
      </c>
      <c r="FN163">
        <v>0</v>
      </c>
      <c r="FO163">
        <v>0</v>
      </c>
      <c r="FP163">
        <v>0</v>
      </c>
      <c r="FQ163">
        <v>0</v>
      </c>
      <c r="FR163">
        <v>0</v>
      </c>
      <c r="FS163">
        <v>0</v>
      </c>
      <c r="FT163">
        <v>0</v>
      </c>
      <c r="FU163">
        <v>0</v>
      </c>
      <c r="FV163">
        <v>0</v>
      </c>
      <c r="FW163">
        <v>0</v>
      </c>
      <c r="FX163">
        <v>0</v>
      </c>
      <c r="FY163">
        <v>0</v>
      </c>
      <c r="FZ163">
        <v>0</v>
      </c>
      <c r="GA163">
        <v>0</v>
      </c>
      <c r="GB163">
        <v>1196304</v>
      </c>
      <c r="GC163">
        <v>1196304</v>
      </c>
      <c r="GD163">
        <v>143.88400000000001</v>
      </c>
      <c r="GF163">
        <v>0</v>
      </c>
      <c r="GG163">
        <v>0</v>
      </c>
      <c r="GH163">
        <v>0</v>
      </c>
      <c r="GI163">
        <v>0</v>
      </c>
      <c r="GK163">
        <v>4971</v>
      </c>
      <c r="GL163">
        <v>0</v>
      </c>
      <c r="GM163">
        <v>0</v>
      </c>
      <c r="GN163">
        <v>0</v>
      </c>
      <c r="GR163">
        <v>0</v>
      </c>
      <c r="HB163">
        <v>0</v>
      </c>
      <c r="HC163">
        <v>0</v>
      </c>
      <c r="HD163">
        <v>0</v>
      </c>
      <c r="HE163">
        <v>0</v>
      </c>
      <c r="HF163">
        <v>2931054</v>
      </c>
      <c r="HG163">
        <v>64150</v>
      </c>
      <c r="HH163">
        <v>385540</v>
      </c>
      <c r="HI163">
        <v>0</v>
      </c>
      <c r="HJ163">
        <v>28790</v>
      </c>
      <c r="HK163">
        <v>7543</v>
      </c>
      <c r="HL163">
        <v>8314</v>
      </c>
      <c r="HM163">
        <v>8000</v>
      </c>
      <c r="HN163">
        <v>0</v>
      </c>
      <c r="HO163">
        <v>0</v>
      </c>
      <c r="HP163">
        <v>0</v>
      </c>
      <c r="HQ163">
        <v>0</v>
      </c>
      <c r="HR163">
        <v>0</v>
      </c>
      <c r="HS163">
        <v>24113158</v>
      </c>
      <c r="HT163">
        <v>0</v>
      </c>
      <c r="HU163">
        <v>556718</v>
      </c>
      <c r="HV163">
        <v>0</v>
      </c>
      <c r="HW163">
        <v>0</v>
      </c>
      <c r="HX163">
        <v>297</v>
      </c>
      <c r="HY163">
        <v>354</v>
      </c>
      <c r="HZ163">
        <v>285</v>
      </c>
      <c r="IA163">
        <v>303</v>
      </c>
      <c r="IB163">
        <v>273</v>
      </c>
      <c r="IC163">
        <v>1512</v>
      </c>
      <c r="ID163">
        <v>0</v>
      </c>
      <c r="IE163">
        <v>0</v>
      </c>
      <c r="IF163">
        <v>0</v>
      </c>
      <c r="IG163">
        <v>104.16</v>
      </c>
      <c r="IH163">
        <v>626</v>
      </c>
      <c r="II163">
        <v>0</v>
      </c>
      <c r="IJ163">
        <v>411.35</v>
      </c>
      <c r="IK163">
        <v>0</v>
      </c>
      <c r="IL163">
        <v>0</v>
      </c>
      <c r="IM163">
        <v>0</v>
      </c>
      <c r="IN163">
        <v>0</v>
      </c>
      <c r="IO163">
        <v>0</v>
      </c>
      <c r="IP163">
        <v>0</v>
      </c>
      <c r="IQ163">
        <v>411.35</v>
      </c>
      <c r="IR163">
        <v>253342</v>
      </c>
      <c r="IS163">
        <v>0</v>
      </c>
      <c r="IT163">
        <v>0</v>
      </c>
      <c r="IU163">
        <v>0</v>
      </c>
      <c r="IV163">
        <v>0</v>
      </c>
      <c r="IW163">
        <v>6159</v>
      </c>
      <c r="IX163">
        <v>0</v>
      </c>
      <c r="IY163">
        <v>0</v>
      </c>
      <c r="IZ163">
        <v>0</v>
      </c>
      <c r="JA163">
        <v>0</v>
      </c>
    </row>
    <row r="164" spans="1:261" x14ac:dyDescent="0.2">
      <c r="A164">
        <v>28349</v>
      </c>
      <c r="B164">
        <v>220819</v>
      </c>
      <c r="C164">
        <v>9</v>
      </c>
      <c r="D164">
        <v>2021</v>
      </c>
      <c r="E164">
        <v>6159</v>
      </c>
      <c r="F164">
        <v>0</v>
      </c>
      <c r="G164">
        <v>1583.94</v>
      </c>
      <c r="H164">
        <v>1535.2050000000002</v>
      </c>
      <c r="I164">
        <v>1535.2050000000002</v>
      </c>
      <c r="J164">
        <v>1583.94</v>
      </c>
      <c r="K164">
        <v>0</v>
      </c>
      <c r="L164">
        <v>6159</v>
      </c>
      <c r="M164">
        <v>0</v>
      </c>
      <c r="N164">
        <v>0</v>
      </c>
      <c r="P164">
        <v>1583.94</v>
      </c>
      <c r="Q164">
        <v>0</v>
      </c>
      <c r="R164">
        <v>755080</v>
      </c>
      <c r="S164">
        <v>476.71000000000004</v>
      </c>
      <c r="U164">
        <v>0</v>
      </c>
      <c r="V164">
        <v>79.5</v>
      </c>
      <c r="W164">
        <v>48962</v>
      </c>
      <c r="X164">
        <v>48962</v>
      </c>
      <c r="Z164">
        <v>0</v>
      </c>
      <c r="AC164">
        <v>0</v>
      </c>
      <c r="AD164" t="s">
        <v>318</v>
      </c>
      <c r="AE164">
        <v>0</v>
      </c>
      <c r="AH164">
        <v>0</v>
      </c>
      <c r="AI164">
        <v>0</v>
      </c>
      <c r="AJ164">
        <v>6159</v>
      </c>
      <c r="AK164" t="s">
        <v>787</v>
      </c>
      <c r="AL164" t="s">
        <v>375</v>
      </c>
      <c r="AM164">
        <v>0</v>
      </c>
      <c r="AN164">
        <v>0</v>
      </c>
      <c r="AO164">
        <v>0</v>
      </c>
      <c r="AP164">
        <v>0</v>
      </c>
      <c r="AQ164">
        <v>0</v>
      </c>
      <c r="AT164">
        <v>0</v>
      </c>
      <c r="AU164">
        <v>0</v>
      </c>
      <c r="AV164">
        <v>0</v>
      </c>
      <c r="AW164">
        <v>14305091</v>
      </c>
      <c r="AX164">
        <v>14009123</v>
      </c>
      <c r="AY164">
        <v>0</v>
      </c>
      <c r="AZ164">
        <v>755080</v>
      </c>
      <c r="BA164">
        <v>0</v>
      </c>
      <c r="BE164">
        <v>192</v>
      </c>
      <c r="BF164">
        <v>13285103</v>
      </c>
      <c r="BG164">
        <v>0</v>
      </c>
      <c r="BJ164">
        <v>12</v>
      </c>
      <c r="BK164">
        <v>0</v>
      </c>
      <c r="BL164">
        <v>0</v>
      </c>
      <c r="BM164">
        <v>0</v>
      </c>
      <c r="BN164">
        <v>0</v>
      </c>
      <c r="BO164">
        <v>0</v>
      </c>
      <c r="BP164">
        <v>0</v>
      </c>
      <c r="BQ164">
        <v>533</v>
      </c>
      <c r="BS164">
        <v>0</v>
      </c>
      <c r="BT164">
        <v>0</v>
      </c>
      <c r="BU164">
        <v>0</v>
      </c>
      <c r="BV164">
        <v>0</v>
      </c>
      <c r="BW164">
        <v>0</v>
      </c>
      <c r="BY164">
        <v>0</v>
      </c>
      <c r="CA164">
        <v>0</v>
      </c>
      <c r="CB164">
        <v>0</v>
      </c>
      <c r="CC164">
        <v>0</v>
      </c>
      <c r="CD164">
        <v>0</v>
      </c>
      <c r="CE164">
        <v>0</v>
      </c>
      <c r="CF164">
        <v>0</v>
      </c>
      <c r="CG164">
        <v>0</v>
      </c>
      <c r="CH164">
        <v>300357</v>
      </c>
      <c r="CI164">
        <v>0</v>
      </c>
      <c r="CJ164">
        <v>5</v>
      </c>
      <c r="CK164">
        <v>0</v>
      </c>
      <c r="CL164">
        <v>0</v>
      </c>
      <c r="CN164">
        <v>0</v>
      </c>
      <c r="CO164">
        <v>1</v>
      </c>
      <c r="CP164">
        <v>0</v>
      </c>
      <c r="CQ164">
        <v>0</v>
      </c>
      <c r="CR164">
        <v>1583.94</v>
      </c>
      <c r="CS164">
        <v>0</v>
      </c>
      <c r="CT164">
        <v>0</v>
      </c>
      <c r="CU164">
        <v>0</v>
      </c>
      <c r="CV164">
        <v>0</v>
      </c>
      <c r="CW164">
        <v>0</v>
      </c>
      <c r="CX164">
        <v>0</v>
      </c>
      <c r="CY164">
        <v>0</v>
      </c>
      <c r="CZ164">
        <v>0</v>
      </c>
      <c r="DB164">
        <v>9409008</v>
      </c>
      <c r="DC164">
        <v>0</v>
      </c>
      <c r="DD164">
        <v>0</v>
      </c>
      <c r="DE164">
        <v>902879</v>
      </c>
      <c r="DF164">
        <v>902879</v>
      </c>
      <c r="DG164">
        <v>146.6</v>
      </c>
      <c r="DH164">
        <v>0</v>
      </c>
      <c r="DI164">
        <v>0</v>
      </c>
      <c r="DK164">
        <v>160</v>
      </c>
      <c r="DL164">
        <v>0</v>
      </c>
      <c r="DM164">
        <v>1015008</v>
      </c>
      <c r="DN164">
        <v>4197</v>
      </c>
      <c r="DO164">
        <v>0</v>
      </c>
      <c r="DP164">
        <v>0</v>
      </c>
      <c r="DQ164">
        <v>0</v>
      </c>
      <c r="DR164">
        <v>0</v>
      </c>
      <c r="DS164">
        <v>0</v>
      </c>
      <c r="DT164">
        <v>0</v>
      </c>
      <c r="DU164">
        <v>0</v>
      </c>
      <c r="DV164">
        <v>0</v>
      </c>
      <c r="DW164">
        <v>0</v>
      </c>
      <c r="DX164">
        <v>0</v>
      </c>
      <c r="DY164">
        <v>0</v>
      </c>
      <c r="DZ164">
        <v>0</v>
      </c>
      <c r="EA164">
        <v>7.0000000000000001E-3</v>
      </c>
      <c r="EB164">
        <v>0</v>
      </c>
      <c r="EC164">
        <v>43.557000000000002</v>
      </c>
      <c r="ED164">
        <v>308497</v>
      </c>
      <c r="EE164">
        <v>0</v>
      </c>
      <c r="EF164">
        <v>0</v>
      </c>
      <c r="EG164">
        <v>0</v>
      </c>
      <c r="EH164">
        <v>664712</v>
      </c>
      <c r="EI164">
        <v>0</v>
      </c>
      <c r="EJ164">
        <v>0</v>
      </c>
      <c r="EK164">
        <v>29.848000000000003</v>
      </c>
      <c r="EL164">
        <v>0</v>
      </c>
      <c r="EM164">
        <v>0.62</v>
      </c>
      <c r="EN164">
        <v>3.298</v>
      </c>
      <c r="EO164">
        <v>0</v>
      </c>
      <c r="EP164">
        <v>0</v>
      </c>
      <c r="EQ164">
        <v>33.773000000000003</v>
      </c>
      <c r="ER164">
        <v>0</v>
      </c>
      <c r="ES164">
        <v>107.929</v>
      </c>
      <c r="EV164">
        <v>0</v>
      </c>
      <c r="EW164">
        <v>0</v>
      </c>
      <c r="EX164">
        <v>0</v>
      </c>
      <c r="EZ164">
        <v>12532774</v>
      </c>
      <c r="FA164">
        <v>0</v>
      </c>
      <c r="FB164">
        <v>13283465</v>
      </c>
      <c r="FD164">
        <v>0</v>
      </c>
      <c r="FE164">
        <v>1214220</v>
      </c>
      <c r="FF164">
        <v>262129</v>
      </c>
      <c r="FG164">
        <v>5.7111999999999996E-2</v>
      </c>
      <c r="FH164">
        <v>2.4659E-2</v>
      </c>
      <c r="FI164">
        <v>0</v>
      </c>
      <c r="FJ164">
        <v>0</v>
      </c>
      <c r="FK164">
        <v>2157.096</v>
      </c>
      <c r="FL164">
        <v>15060171</v>
      </c>
      <c r="FM164">
        <v>0</v>
      </c>
      <c r="FN164">
        <v>0</v>
      </c>
      <c r="FO164">
        <v>0</v>
      </c>
      <c r="FP164">
        <v>0</v>
      </c>
      <c r="FQ164">
        <v>0</v>
      </c>
      <c r="FR164">
        <v>0</v>
      </c>
      <c r="FS164">
        <v>0</v>
      </c>
      <c r="FT164">
        <v>0</v>
      </c>
      <c r="FU164">
        <v>0</v>
      </c>
      <c r="FV164">
        <v>0</v>
      </c>
      <c r="FW164">
        <v>0</v>
      </c>
      <c r="FX164">
        <v>0</v>
      </c>
      <c r="FY164">
        <v>0</v>
      </c>
      <c r="FZ164">
        <v>0</v>
      </c>
      <c r="GA164">
        <v>0</v>
      </c>
      <c r="GB164">
        <v>124400</v>
      </c>
      <c r="GC164">
        <v>124400</v>
      </c>
      <c r="GD164">
        <v>14.962000000000002</v>
      </c>
      <c r="GF164">
        <v>0</v>
      </c>
      <c r="GG164">
        <v>0</v>
      </c>
      <c r="GH164">
        <v>0</v>
      </c>
      <c r="GI164">
        <v>0</v>
      </c>
      <c r="GK164">
        <v>0</v>
      </c>
      <c r="GL164">
        <v>0</v>
      </c>
      <c r="GM164">
        <v>0</v>
      </c>
      <c r="GN164">
        <v>0</v>
      </c>
      <c r="GR164">
        <v>0</v>
      </c>
      <c r="HB164">
        <v>0</v>
      </c>
      <c r="HC164">
        <v>0</v>
      </c>
      <c r="HD164">
        <v>0</v>
      </c>
      <c r="HE164">
        <v>0</v>
      </c>
      <c r="HF164">
        <v>1624247</v>
      </c>
      <c r="HG164">
        <v>60942</v>
      </c>
      <c r="HH164">
        <v>80064</v>
      </c>
      <c r="HI164">
        <v>0</v>
      </c>
      <c r="HJ164">
        <v>15396</v>
      </c>
      <c r="HK164">
        <v>1943</v>
      </c>
      <c r="HL164">
        <v>808</v>
      </c>
      <c r="HM164">
        <v>0</v>
      </c>
      <c r="HN164">
        <v>0</v>
      </c>
      <c r="HO164">
        <v>0</v>
      </c>
      <c r="HP164">
        <v>0</v>
      </c>
      <c r="HQ164">
        <v>0</v>
      </c>
      <c r="HR164">
        <v>0</v>
      </c>
      <c r="HS164">
        <v>12528385</v>
      </c>
      <c r="HT164">
        <v>0</v>
      </c>
      <c r="HU164">
        <v>300357</v>
      </c>
      <c r="HV164">
        <v>0</v>
      </c>
      <c r="HW164">
        <v>0</v>
      </c>
      <c r="HX164">
        <v>135</v>
      </c>
      <c r="HY164">
        <v>175</v>
      </c>
      <c r="HZ164">
        <v>80</v>
      </c>
      <c r="IA164">
        <v>115</v>
      </c>
      <c r="IB164">
        <v>89</v>
      </c>
      <c r="IC164">
        <v>594</v>
      </c>
      <c r="ID164">
        <v>0</v>
      </c>
      <c r="IE164">
        <v>0</v>
      </c>
      <c r="IF164">
        <v>0</v>
      </c>
      <c r="IG164">
        <v>98.951999999999998</v>
      </c>
      <c r="IH164">
        <v>130</v>
      </c>
      <c r="II164">
        <v>0</v>
      </c>
      <c r="IJ164">
        <v>79.5</v>
      </c>
      <c r="IK164">
        <v>0</v>
      </c>
      <c r="IL164">
        <v>0</v>
      </c>
      <c r="IM164">
        <v>0</v>
      </c>
      <c r="IN164">
        <v>0</v>
      </c>
      <c r="IO164">
        <v>0</v>
      </c>
      <c r="IP164">
        <v>0</v>
      </c>
      <c r="IQ164">
        <v>79.5</v>
      </c>
      <c r="IR164">
        <v>48962</v>
      </c>
      <c r="IS164">
        <v>0</v>
      </c>
      <c r="IT164">
        <v>0</v>
      </c>
      <c r="IU164">
        <v>0</v>
      </c>
      <c r="IV164">
        <v>0</v>
      </c>
      <c r="IW164">
        <v>6159</v>
      </c>
      <c r="IX164">
        <v>0</v>
      </c>
      <c r="IY164">
        <v>0</v>
      </c>
      <c r="IZ164">
        <v>0</v>
      </c>
      <c r="JA164">
        <v>0</v>
      </c>
    </row>
    <row r="165" spans="1:261" x14ac:dyDescent="0.2">
      <c r="A165">
        <v>28349</v>
      </c>
      <c r="B165">
        <v>221801</v>
      </c>
      <c r="C165">
        <v>9</v>
      </c>
      <c r="D165">
        <v>2021</v>
      </c>
      <c r="E165">
        <v>6159</v>
      </c>
      <c r="F165">
        <v>0</v>
      </c>
      <c r="G165">
        <v>12224.406999999999</v>
      </c>
      <c r="H165">
        <v>11927.380000000001</v>
      </c>
      <c r="I165">
        <v>11927.380000000001</v>
      </c>
      <c r="J165">
        <v>12224.406999999999</v>
      </c>
      <c r="K165">
        <v>0</v>
      </c>
      <c r="L165">
        <v>6159</v>
      </c>
      <c r="M165">
        <v>0</v>
      </c>
      <c r="N165">
        <v>0</v>
      </c>
      <c r="P165">
        <v>12224.406999999999</v>
      </c>
      <c r="Q165">
        <v>0</v>
      </c>
      <c r="R165">
        <v>5827497</v>
      </c>
      <c r="S165">
        <v>476.71000000000004</v>
      </c>
      <c r="U165">
        <v>0</v>
      </c>
      <c r="V165">
        <v>1134.8500000000001</v>
      </c>
      <c r="W165">
        <v>698930</v>
      </c>
      <c r="X165">
        <v>698930</v>
      </c>
      <c r="Z165">
        <v>0</v>
      </c>
      <c r="AC165">
        <v>0</v>
      </c>
      <c r="AD165" t="s">
        <v>318</v>
      </c>
      <c r="AE165">
        <v>0</v>
      </c>
      <c r="AH165">
        <v>0</v>
      </c>
      <c r="AI165">
        <v>0</v>
      </c>
      <c r="AJ165">
        <v>6159</v>
      </c>
      <c r="AK165" t="s">
        <v>787</v>
      </c>
      <c r="AL165" t="s">
        <v>367</v>
      </c>
      <c r="AM165">
        <v>0</v>
      </c>
      <c r="AN165">
        <v>0</v>
      </c>
      <c r="AO165">
        <v>0</v>
      </c>
      <c r="AP165">
        <v>0</v>
      </c>
      <c r="AQ165">
        <v>0</v>
      </c>
      <c r="AT165">
        <v>0</v>
      </c>
      <c r="AU165">
        <v>0</v>
      </c>
      <c r="AV165">
        <v>0</v>
      </c>
      <c r="AW165">
        <v>109058094</v>
      </c>
      <c r="AX165">
        <v>108480436</v>
      </c>
      <c r="AY165">
        <v>0</v>
      </c>
      <c r="AZ165">
        <v>5827497</v>
      </c>
      <c r="BA165">
        <v>443.58300000000003</v>
      </c>
      <c r="BE165">
        <v>1486</v>
      </c>
      <c r="BF165">
        <v>102847502</v>
      </c>
      <c r="BG165">
        <v>0</v>
      </c>
      <c r="BJ165">
        <v>12</v>
      </c>
      <c r="BK165">
        <v>0</v>
      </c>
      <c r="BL165">
        <v>0</v>
      </c>
      <c r="BM165">
        <v>0</v>
      </c>
      <c r="BN165">
        <v>0</v>
      </c>
      <c r="BO165">
        <v>0</v>
      </c>
      <c r="BP165">
        <v>0</v>
      </c>
      <c r="BQ165">
        <v>0</v>
      </c>
      <c r="BS165">
        <v>0</v>
      </c>
      <c r="BT165">
        <v>0</v>
      </c>
      <c r="BU165">
        <v>0</v>
      </c>
      <c r="BV165">
        <v>0</v>
      </c>
      <c r="BW165">
        <v>0</v>
      </c>
      <c r="BY165">
        <v>0</v>
      </c>
      <c r="CA165">
        <v>0</v>
      </c>
      <c r="CB165">
        <v>0</v>
      </c>
      <c r="CC165">
        <v>0</v>
      </c>
      <c r="CD165">
        <v>0</v>
      </c>
      <c r="CE165">
        <v>0</v>
      </c>
      <c r="CF165">
        <v>0</v>
      </c>
      <c r="CG165">
        <v>0</v>
      </c>
      <c r="CH165">
        <v>604376</v>
      </c>
      <c r="CI165">
        <v>0</v>
      </c>
      <c r="CJ165">
        <v>4</v>
      </c>
      <c r="CK165">
        <v>0</v>
      </c>
      <c r="CL165">
        <v>0</v>
      </c>
      <c r="CN165">
        <v>0</v>
      </c>
      <c r="CO165">
        <v>1</v>
      </c>
      <c r="CP165">
        <v>0</v>
      </c>
      <c r="CQ165">
        <v>36</v>
      </c>
      <c r="CR165">
        <v>12224.406999999999</v>
      </c>
      <c r="CS165">
        <v>0</v>
      </c>
      <c r="CT165">
        <v>0</v>
      </c>
      <c r="CU165">
        <v>0</v>
      </c>
      <c r="CV165">
        <v>0</v>
      </c>
      <c r="CW165">
        <v>0</v>
      </c>
      <c r="CX165">
        <v>0</v>
      </c>
      <c r="CY165">
        <v>0</v>
      </c>
      <c r="CZ165">
        <v>0</v>
      </c>
      <c r="DB165">
        <v>73168434</v>
      </c>
      <c r="DC165">
        <v>0</v>
      </c>
      <c r="DD165">
        <v>0</v>
      </c>
      <c r="DE165">
        <v>7233960</v>
      </c>
      <c r="DF165">
        <v>7233960</v>
      </c>
      <c r="DG165">
        <v>1174.575</v>
      </c>
      <c r="DH165">
        <v>0</v>
      </c>
      <c r="DI165">
        <v>0</v>
      </c>
      <c r="DK165">
        <v>0</v>
      </c>
      <c r="DL165">
        <v>0</v>
      </c>
      <c r="DM165">
        <v>6114549</v>
      </c>
      <c r="DN165">
        <v>25231</v>
      </c>
      <c r="DO165">
        <v>0</v>
      </c>
      <c r="DP165">
        <v>0</v>
      </c>
      <c r="DQ165">
        <v>0</v>
      </c>
      <c r="DR165">
        <v>0</v>
      </c>
      <c r="DS165">
        <v>0</v>
      </c>
      <c r="DT165">
        <v>0</v>
      </c>
      <c r="DU165">
        <v>0</v>
      </c>
      <c r="DV165">
        <v>0</v>
      </c>
      <c r="DW165">
        <v>0</v>
      </c>
      <c r="DX165">
        <v>0</v>
      </c>
      <c r="DY165">
        <v>0</v>
      </c>
      <c r="DZ165">
        <v>0</v>
      </c>
      <c r="EA165">
        <v>0</v>
      </c>
      <c r="EB165">
        <v>0</v>
      </c>
      <c r="EC165">
        <v>221.13300000000001</v>
      </c>
      <c r="ED165">
        <v>1566198</v>
      </c>
      <c r="EE165">
        <v>0</v>
      </c>
      <c r="EF165">
        <v>0</v>
      </c>
      <c r="EG165">
        <v>0</v>
      </c>
      <c r="EH165">
        <v>4257879</v>
      </c>
      <c r="EI165">
        <v>25916</v>
      </c>
      <c r="EJ165">
        <v>1.052</v>
      </c>
      <c r="EK165">
        <v>203.76600000000002</v>
      </c>
      <c r="EL165">
        <v>0</v>
      </c>
      <c r="EM165">
        <v>12.269</v>
      </c>
      <c r="EN165">
        <v>8.6490000000000009</v>
      </c>
      <c r="EO165">
        <v>0</v>
      </c>
      <c r="EP165">
        <v>0</v>
      </c>
      <c r="EQ165">
        <v>225.73600000000002</v>
      </c>
      <c r="ER165">
        <v>0</v>
      </c>
      <c r="ES165">
        <v>691.35</v>
      </c>
      <c r="EV165">
        <v>0</v>
      </c>
      <c r="EW165">
        <v>0</v>
      </c>
      <c r="EX165">
        <v>0</v>
      </c>
      <c r="EZ165">
        <v>97051174</v>
      </c>
      <c r="FA165">
        <v>0</v>
      </c>
      <c r="FB165">
        <v>102851953</v>
      </c>
      <c r="FD165">
        <v>0</v>
      </c>
      <c r="FE165">
        <v>9399970</v>
      </c>
      <c r="FF165">
        <v>2029292</v>
      </c>
      <c r="FG165">
        <v>5.7111999999999996E-2</v>
      </c>
      <c r="FH165">
        <v>2.4659E-2</v>
      </c>
      <c r="FI165">
        <v>0</v>
      </c>
      <c r="FJ165">
        <v>0</v>
      </c>
      <c r="FK165">
        <v>16699.305</v>
      </c>
      <c r="FL165">
        <v>114885591</v>
      </c>
      <c r="FM165">
        <v>0</v>
      </c>
      <c r="FN165">
        <v>0</v>
      </c>
      <c r="FO165">
        <v>79</v>
      </c>
      <c r="FP165">
        <v>0</v>
      </c>
      <c r="FQ165">
        <v>79</v>
      </c>
      <c r="FR165">
        <v>79</v>
      </c>
      <c r="FS165">
        <v>0</v>
      </c>
      <c r="FT165">
        <v>0</v>
      </c>
      <c r="FU165">
        <v>0</v>
      </c>
      <c r="FV165">
        <v>0</v>
      </c>
      <c r="FW165">
        <v>0</v>
      </c>
      <c r="FX165">
        <v>0</v>
      </c>
      <c r="FY165">
        <v>0</v>
      </c>
      <c r="FZ165">
        <v>0</v>
      </c>
      <c r="GA165">
        <v>0</v>
      </c>
      <c r="GB165">
        <v>592739</v>
      </c>
      <c r="GC165">
        <v>592739</v>
      </c>
      <c r="GD165">
        <v>71.290999999999997</v>
      </c>
      <c r="GF165">
        <v>0</v>
      </c>
      <c r="GG165">
        <v>0</v>
      </c>
      <c r="GH165">
        <v>0</v>
      </c>
      <c r="GI165">
        <v>0</v>
      </c>
      <c r="GK165">
        <v>5176</v>
      </c>
      <c r="GL165">
        <v>116386</v>
      </c>
      <c r="GM165">
        <v>0</v>
      </c>
      <c r="GN165">
        <v>45688</v>
      </c>
      <c r="GR165">
        <v>0</v>
      </c>
      <c r="HB165">
        <v>0</v>
      </c>
      <c r="HC165">
        <v>0</v>
      </c>
      <c r="HD165">
        <v>0</v>
      </c>
      <c r="HE165">
        <v>0</v>
      </c>
      <c r="HF165">
        <v>12619168</v>
      </c>
      <c r="HG165">
        <v>258524</v>
      </c>
      <c r="HH165">
        <v>1619146</v>
      </c>
      <c r="HI165">
        <v>0</v>
      </c>
      <c r="HJ165">
        <v>118821</v>
      </c>
      <c r="HK165">
        <v>27703</v>
      </c>
      <c r="HL165">
        <v>3387</v>
      </c>
      <c r="HM165">
        <v>398000</v>
      </c>
      <c r="HN165">
        <v>0</v>
      </c>
      <c r="HO165">
        <v>0</v>
      </c>
      <c r="HP165">
        <v>0</v>
      </c>
      <c r="HQ165">
        <v>0</v>
      </c>
      <c r="HR165">
        <v>0</v>
      </c>
      <c r="HS165">
        <v>97024456</v>
      </c>
      <c r="HT165">
        <v>0</v>
      </c>
      <c r="HU165">
        <v>604376</v>
      </c>
      <c r="HV165">
        <v>0</v>
      </c>
      <c r="HW165">
        <v>0</v>
      </c>
      <c r="HX165">
        <v>1201</v>
      </c>
      <c r="HY165">
        <v>959</v>
      </c>
      <c r="HZ165">
        <v>951</v>
      </c>
      <c r="IA165">
        <v>841</v>
      </c>
      <c r="IB165">
        <v>793</v>
      </c>
      <c r="IC165">
        <v>4745</v>
      </c>
      <c r="ID165">
        <v>0</v>
      </c>
      <c r="IE165">
        <v>0</v>
      </c>
      <c r="IF165">
        <v>0</v>
      </c>
      <c r="IG165">
        <v>419.76500000000004</v>
      </c>
      <c r="IH165">
        <v>2629</v>
      </c>
      <c r="II165">
        <v>0</v>
      </c>
      <c r="IJ165">
        <v>1134.8500000000001</v>
      </c>
      <c r="IK165">
        <v>0</v>
      </c>
      <c r="IL165">
        <v>0</v>
      </c>
      <c r="IM165">
        <v>0</v>
      </c>
      <c r="IN165">
        <v>0</v>
      </c>
      <c r="IO165">
        <v>0</v>
      </c>
      <c r="IP165">
        <v>0</v>
      </c>
      <c r="IQ165">
        <v>1134.8500000000001</v>
      </c>
      <c r="IR165">
        <v>698930</v>
      </c>
      <c r="IS165">
        <v>0</v>
      </c>
      <c r="IT165">
        <v>0</v>
      </c>
      <c r="IU165">
        <v>0</v>
      </c>
      <c r="IV165">
        <v>0</v>
      </c>
      <c r="IW165">
        <v>6159</v>
      </c>
      <c r="IX165">
        <v>0</v>
      </c>
      <c r="IY165">
        <v>0</v>
      </c>
      <c r="IZ165">
        <v>0</v>
      </c>
      <c r="JA165">
        <v>0</v>
      </c>
    </row>
    <row r="166" spans="1:261" x14ac:dyDescent="0.2">
      <c r="A166">
        <v>28349</v>
      </c>
      <c r="B166">
        <v>226801</v>
      </c>
      <c r="C166">
        <v>9</v>
      </c>
      <c r="D166">
        <v>2021</v>
      </c>
      <c r="E166">
        <v>6159</v>
      </c>
      <c r="F166">
        <v>0</v>
      </c>
      <c r="G166">
        <v>2783.7530000000002</v>
      </c>
      <c r="H166">
        <v>2641.82</v>
      </c>
      <c r="I166">
        <v>2641.82</v>
      </c>
      <c r="J166">
        <v>2783.7530000000002</v>
      </c>
      <c r="K166">
        <v>0</v>
      </c>
      <c r="L166">
        <v>6159</v>
      </c>
      <c r="M166">
        <v>0</v>
      </c>
      <c r="N166">
        <v>0</v>
      </c>
      <c r="P166">
        <v>2783.7530000000002</v>
      </c>
      <c r="Q166">
        <v>0</v>
      </c>
      <c r="R166">
        <v>1327043</v>
      </c>
      <c r="S166">
        <v>476.71000000000004</v>
      </c>
      <c r="U166">
        <v>0</v>
      </c>
      <c r="V166">
        <v>102.688</v>
      </c>
      <c r="W166">
        <v>63243</v>
      </c>
      <c r="X166">
        <v>63243</v>
      </c>
      <c r="Z166">
        <v>0</v>
      </c>
      <c r="AC166">
        <v>0</v>
      </c>
      <c r="AD166" t="s">
        <v>318</v>
      </c>
      <c r="AE166">
        <v>0</v>
      </c>
      <c r="AH166">
        <v>0</v>
      </c>
      <c r="AI166">
        <v>0</v>
      </c>
      <c r="AJ166">
        <v>6159</v>
      </c>
      <c r="AK166" t="s">
        <v>787</v>
      </c>
      <c r="AL166" t="s">
        <v>102</v>
      </c>
      <c r="AM166">
        <v>0</v>
      </c>
      <c r="AN166">
        <v>0</v>
      </c>
      <c r="AO166">
        <v>0</v>
      </c>
      <c r="AP166">
        <v>0</v>
      </c>
      <c r="AQ166">
        <v>0</v>
      </c>
      <c r="AT166">
        <v>0</v>
      </c>
      <c r="AU166">
        <v>0</v>
      </c>
      <c r="AV166">
        <v>0</v>
      </c>
      <c r="AW166">
        <v>26142354</v>
      </c>
      <c r="AX166">
        <v>25697319</v>
      </c>
      <c r="AY166">
        <v>0</v>
      </c>
      <c r="AZ166">
        <v>1327043</v>
      </c>
      <c r="BA166">
        <v>0</v>
      </c>
      <c r="BE166">
        <v>351</v>
      </c>
      <c r="BF166">
        <v>24256438</v>
      </c>
      <c r="BG166">
        <v>0</v>
      </c>
      <c r="BJ166">
        <v>12</v>
      </c>
      <c r="BK166">
        <v>0</v>
      </c>
      <c r="BL166">
        <v>0</v>
      </c>
      <c r="BM166">
        <v>0</v>
      </c>
      <c r="BN166">
        <v>0</v>
      </c>
      <c r="BO166">
        <v>0</v>
      </c>
      <c r="BP166">
        <v>0</v>
      </c>
      <c r="BQ166">
        <v>363</v>
      </c>
      <c r="BS166">
        <v>0</v>
      </c>
      <c r="BT166">
        <v>0</v>
      </c>
      <c r="BU166">
        <v>0</v>
      </c>
      <c r="BV166">
        <v>0</v>
      </c>
      <c r="BW166">
        <v>0</v>
      </c>
      <c r="BY166">
        <v>0</v>
      </c>
      <c r="CA166">
        <v>0</v>
      </c>
      <c r="CB166">
        <v>0</v>
      </c>
      <c r="CC166">
        <v>0</v>
      </c>
      <c r="CD166">
        <v>0</v>
      </c>
      <c r="CE166">
        <v>0</v>
      </c>
      <c r="CF166">
        <v>0</v>
      </c>
      <c r="CG166">
        <v>0</v>
      </c>
      <c r="CH166">
        <v>453117</v>
      </c>
      <c r="CI166">
        <v>0</v>
      </c>
      <c r="CJ166">
        <v>4</v>
      </c>
      <c r="CK166">
        <v>0</v>
      </c>
      <c r="CL166">
        <v>0</v>
      </c>
      <c r="CN166">
        <v>0</v>
      </c>
      <c r="CO166">
        <v>1</v>
      </c>
      <c r="CP166">
        <v>0</v>
      </c>
      <c r="CQ166">
        <v>0</v>
      </c>
      <c r="CR166">
        <v>2783.7530000000002</v>
      </c>
      <c r="CS166">
        <v>0</v>
      </c>
      <c r="CT166">
        <v>0</v>
      </c>
      <c r="CU166">
        <v>0</v>
      </c>
      <c r="CV166">
        <v>0</v>
      </c>
      <c r="CW166">
        <v>0</v>
      </c>
      <c r="CX166">
        <v>0</v>
      </c>
      <c r="CY166">
        <v>0</v>
      </c>
      <c r="CZ166">
        <v>0</v>
      </c>
      <c r="DB166">
        <v>16178852</v>
      </c>
      <c r="DC166">
        <v>0</v>
      </c>
      <c r="DD166">
        <v>0</v>
      </c>
      <c r="DE166">
        <v>2229636</v>
      </c>
      <c r="DF166">
        <v>2229636</v>
      </c>
      <c r="DG166">
        <v>362.02500000000003</v>
      </c>
      <c r="DH166">
        <v>0</v>
      </c>
      <c r="DI166">
        <v>0</v>
      </c>
      <c r="DK166">
        <v>0</v>
      </c>
      <c r="DL166">
        <v>0</v>
      </c>
      <c r="DM166">
        <v>1876232</v>
      </c>
      <c r="DN166">
        <v>7731</v>
      </c>
      <c r="DO166">
        <v>0</v>
      </c>
      <c r="DP166">
        <v>0</v>
      </c>
      <c r="DQ166">
        <v>0</v>
      </c>
      <c r="DR166">
        <v>0</v>
      </c>
      <c r="DS166">
        <v>0</v>
      </c>
      <c r="DT166">
        <v>0</v>
      </c>
      <c r="DU166">
        <v>0</v>
      </c>
      <c r="DV166">
        <v>0</v>
      </c>
      <c r="DW166">
        <v>0</v>
      </c>
      <c r="DX166">
        <v>0</v>
      </c>
      <c r="DY166">
        <v>0</v>
      </c>
      <c r="DZ166">
        <v>0</v>
      </c>
      <c r="EA166">
        <v>0</v>
      </c>
      <c r="EB166">
        <v>0</v>
      </c>
      <c r="EC166">
        <v>59.276000000000003</v>
      </c>
      <c r="ED166">
        <v>419829</v>
      </c>
      <c r="EE166">
        <v>0</v>
      </c>
      <c r="EF166">
        <v>0</v>
      </c>
      <c r="EG166">
        <v>0</v>
      </c>
      <c r="EH166">
        <v>1246490</v>
      </c>
      <c r="EI166">
        <v>126083</v>
      </c>
      <c r="EJ166">
        <v>5.1180000000000003</v>
      </c>
      <c r="EK166">
        <v>54.697000000000003</v>
      </c>
      <c r="EL166">
        <v>0</v>
      </c>
      <c r="EM166">
        <v>6.5120000000000005</v>
      </c>
      <c r="EN166">
        <v>3.7530000000000001</v>
      </c>
      <c r="EO166">
        <v>0</v>
      </c>
      <c r="EP166">
        <v>0</v>
      </c>
      <c r="EQ166">
        <v>70.08</v>
      </c>
      <c r="ER166">
        <v>0</v>
      </c>
      <c r="ES166">
        <v>202.392</v>
      </c>
      <c r="EV166">
        <v>0</v>
      </c>
      <c r="EW166">
        <v>0</v>
      </c>
      <c r="EX166">
        <v>0</v>
      </c>
      <c r="EZ166">
        <v>23001744</v>
      </c>
      <c r="FA166">
        <v>0</v>
      </c>
      <c r="FB166">
        <v>24320705</v>
      </c>
      <c r="FD166">
        <v>0</v>
      </c>
      <c r="FE166">
        <v>2216969</v>
      </c>
      <c r="FF166">
        <v>478606</v>
      </c>
      <c r="FG166">
        <v>5.7111999999999996E-2</v>
      </c>
      <c r="FH166">
        <v>2.4659E-2</v>
      </c>
      <c r="FI166">
        <v>0</v>
      </c>
      <c r="FJ166">
        <v>0</v>
      </c>
      <c r="FK166">
        <v>3938.5070000000001</v>
      </c>
      <c r="FL166">
        <v>27469397</v>
      </c>
      <c r="FM166">
        <v>0</v>
      </c>
      <c r="FN166">
        <v>0</v>
      </c>
      <c r="FO166">
        <v>64960</v>
      </c>
      <c r="FP166">
        <v>0</v>
      </c>
      <c r="FQ166">
        <v>64960</v>
      </c>
      <c r="FR166">
        <v>64960</v>
      </c>
      <c r="FS166">
        <v>0</v>
      </c>
      <c r="FT166">
        <v>0</v>
      </c>
      <c r="FU166">
        <v>0</v>
      </c>
      <c r="FV166">
        <v>0</v>
      </c>
      <c r="FW166">
        <v>0</v>
      </c>
      <c r="FX166">
        <v>0</v>
      </c>
      <c r="FY166">
        <v>0</v>
      </c>
      <c r="FZ166">
        <v>0</v>
      </c>
      <c r="GA166">
        <v>0</v>
      </c>
      <c r="GB166">
        <v>597412</v>
      </c>
      <c r="GC166">
        <v>597412</v>
      </c>
      <c r="GD166">
        <v>71.853000000000009</v>
      </c>
      <c r="GF166">
        <v>0</v>
      </c>
      <c r="GG166">
        <v>0</v>
      </c>
      <c r="GH166">
        <v>0</v>
      </c>
      <c r="GI166">
        <v>0</v>
      </c>
      <c r="GK166">
        <v>4998</v>
      </c>
      <c r="GL166">
        <v>0</v>
      </c>
      <c r="GM166">
        <v>0</v>
      </c>
      <c r="GN166">
        <v>0</v>
      </c>
      <c r="GR166">
        <v>0</v>
      </c>
      <c r="HB166">
        <v>0</v>
      </c>
      <c r="HC166">
        <v>0</v>
      </c>
      <c r="HD166">
        <v>0</v>
      </c>
      <c r="HE166">
        <v>0</v>
      </c>
      <c r="HF166">
        <v>2795046</v>
      </c>
      <c r="HG166">
        <v>67357</v>
      </c>
      <c r="HH166">
        <v>413871</v>
      </c>
      <c r="HI166">
        <v>0</v>
      </c>
      <c r="HJ166">
        <v>27058</v>
      </c>
      <c r="HK166">
        <v>4445</v>
      </c>
      <c r="HL166">
        <v>2944</v>
      </c>
      <c r="HM166">
        <v>0</v>
      </c>
      <c r="HN166">
        <v>0</v>
      </c>
      <c r="HO166">
        <v>0</v>
      </c>
      <c r="HP166">
        <v>0</v>
      </c>
      <c r="HQ166">
        <v>0</v>
      </c>
      <c r="HR166">
        <v>0</v>
      </c>
      <c r="HS166">
        <v>22993662</v>
      </c>
      <c r="HT166">
        <v>0</v>
      </c>
      <c r="HU166">
        <v>453117</v>
      </c>
      <c r="HV166">
        <v>0</v>
      </c>
      <c r="HW166">
        <v>0</v>
      </c>
      <c r="HX166">
        <v>220</v>
      </c>
      <c r="HY166">
        <v>220</v>
      </c>
      <c r="HZ166">
        <v>337</v>
      </c>
      <c r="IA166">
        <v>416</v>
      </c>
      <c r="IB166">
        <v>243</v>
      </c>
      <c r="IC166">
        <v>1436</v>
      </c>
      <c r="ID166">
        <v>0</v>
      </c>
      <c r="IE166">
        <v>0</v>
      </c>
      <c r="IF166">
        <v>0</v>
      </c>
      <c r="IG166">
        <v>109.36800000000001</v>
      </c>
      <c r="IH166">
        <v>672</v>
      </c>
      <c r="II166">
        <v>0</v>
      </c>
      <c r="IJ166">
        <v>102.688</v>
      </c>
      <c r="IK166">
        <v>0</v>
      </c>
      <c r="IL166">
        <v>0</v>
      </c>
      <c r="IM166">
        <v>0</v>
      </c>
      <c r="IN166">
        <v>0</v>
      </c>
      <c r="IO166">
        <v>0</v>
      </c>
      <c r="IP166">
        <v>0</v>
      </c>
      <c r="IQ166">
        <v>102.688</v>
      </c>
      <c r="IR166">
        <v>63243</v>
      </c>
      <c r="IS166">
        <v>0</v>
      </c>
      <c r="IT166">
        <v>0</v>
      </c>
      <c r="IU166">
        <v>0</v>
      </c>
      <c r="IV166">
        <v>0</v>
      </c>
      <c r="IW166">
        <v>6159</v>
      </c>
      <c r="IX166">
        <v>0</v>
      </c>
      <c r="IY166">
        <v>0</v>
      </c>
      <c r="IZ166">
        <v>0</v>
      </c>
      <c r="JA166">
        <v>0</v>
      </c>
    </row>
    <row r="167" spans="1:261" x14ac:dyDescent="0.2">
      <c r="A167">
        <v>28349</v>
      </c>
      <c r="B167">
        <v>227803</v>
      </c>
      <c r="C167">
        <v>9</v>
      </c>
      <c r="D167">
        <v>2021</v>
      </c>
      <c r="E167">
        <v>6159</v>
      </c>
      <c r="F167">
        <v>0</v>
      </c>
      <c r="G167">
        <v>1776.9580000000001</v>
      </c>
      <c r="H167">
        <v>1673.56</v>
      </c>
      <c r="I167">
        <v>1673.56</v>
      </c>
      <c r="J167">
        <v>1776.9580000000001</v>
      </c>
      <c r="K167">
        <v>0</v>
      </c>
      <c r="L167">
        <v>6159</v>
      </c>
      <c r="M167">
        <v>0</v>
      </c>
      <c r="N167">
        <v>0</v>
      </c>
      <c r="P167">
        <v>1776.9580000000001</v>
      </c>
      <c r="Q167">
        <v>0</v>
      </c>
      <c r="R167">
        <v>847094</v>
      </c>
      <c r="S167">
        <v>476.71000000000004</v>
      </c>
      <c r="U167">
        <v>0</v>
      </c>
      <c r="V167">
        <v>705.77300000000002</v>
      </c>
      <c r="W167">
        <v>434671</v>
      </c>
      <c r="X167">
        <v>434671</v>
      </c>
      <c r="Z167">
        <v>0</v>
      </c>
      <c r="AC167">
        <v>0</v>
      </c>
      <c r="AD167" t="s">
        <v>318</v>
      </c>
      <c r="AE167">
        <v>0</v>
      </c>
      <c r="AH167">
        <v>0</v>
      </c>
      <c r="AI167">
        <v>0</v>
      </c>
      <c r="AJ167">
        <v>6159</v>
      </c>
      <c r="AK167" t="s">
        <v>787</v>
      </c>
      <c r="AL167" t="s">
        <v>368</v>
      </c>
      <c r="AM167">
        <v>0</v>
      </c>
      <c r="AN167">
        <v>0</v>
      </c>
      <c r="AO167">
        <v>0</v>
      </c>
      <c r="AP167">
        <v>0</v>
      </c>
      <c r="AQ167">
        <v>0</v>
      </c>
      <c r="AT167">
        <v>0</v>
      </c>
      <c r="AU167">
        <v>0</v>
      </c>
      <c r="AV167">
        <v>0</v>
      </c>
      <c r="AW167">
        <v>18065256</v>
      </c>
      <c r="AX167">
        <v>18071002</v>
      </c>
      <c r="AY167">
        <v>0</v>
      </c>
      <c r="AZ167">
        <v>847094</v>
      </c>
      <c r="BA167">
        <v>63.417000000000002</v>
      </c>
      <c r="BE167">
        <v>246</v>
      </c>
      <c r="BF167">
        <v>17022596</v>
      </c>
      <c r="BG167">
        <v>0</v>
      </c>
      <c r="BJ167">
        <v>12</v>
      </c>
      <c r="BK167">
        <v>0</v>
      </c>
      <c r="BL167">
        <v>0</v>
      </c>
      <c r="BM167">
        <v>0</v>
      </c>
      <c r="BN167">
        <v>0</v>
      </c>
      <c r="BO167">
        <v>0</v>
      </c>
      <c r="BP167">
        <v>0</v>
      </c>
      <c r="BQ167">
        <v>512</v>
      </c>
      <c r="BS167">
        <v>0</v>
      </c>
      <c r="BT167">
        <v>0</v>
      </c>
      <c r="BU167">
        <v>0</v>
      </c>
      <c r="BV167">
        <v>0</v>
      </c>
      <c r="BW167">
        <v>0</v>
      </c>
      <c r="BY167">
        <v>0</v>
      </c>
      <c r="CA167">
        <v>0</v>
      </c>
      <c r="CB167">
        <v>0</v>
      </c>
      <c r="CC167">
        <v>0</v>
      </c>
      <c r="CD167">
        <v>0</v>
      </c>
      <c r="CE167">
        <v>0</v>
      </c>
      <c r="CF167">
        <v>0</v>
      </c>
      <c r="CG167">
        <v>0</v>
      </c>
      <c r="CH167">
        <v>0</v>
      </c>
      <c r="CI167">
        <v>0</v>
      </c>
      <c r="CJ167">
        <v>4</v>
      </c>
      <c r="CK167">
        <v>0</v>
      </c>
      <c r="CL167">
        <v>0</v>
      </c>
      <c r="CN167">
        <v>0</v>
      </c>
      <c r="CO167">
        <v>1</v>
      </c>
      <c r="CP167">
        <v>0</v>
      </c>
      <c r="CQ167">
        <v>1.5830000000000002</v>
      </c>
      <c r="CR167">
        <v>1776.9580000000001</v>
      </c>
      <c r="CS167">
        <v>0</v>
      </c>
      <c r="CT167">
        <v>0</v>
      </c>
      <c r="CU167">
        <v>0</v>
      </c>
      <c r="CV167">
        <v>0</v>
      </c>
      <c r="CW167">
        <v>0</v>
      </c>
      <c r="CX167">
        <v>0</v>
      </c>
      <c r="CY167">
        <v>0</v>
      </c>
      <c r="CZ167">
        <v>0</v>
      </c>
      <c r="DB167">
        <v>10236827</v>
      </c>
      <c r="DC167">
        <v>0</v>
      </c>
      <c r="DD167">
        <v>0</v>
      </c>
      <c r="DE167">
        <v>2293533</v>
      </c>
      <c r="DF167">
        <v>2293533</v>
      </c>
      <c r="DG167">
        <v>372.40000000000003</v>
      </c>
      <c r="DH167">
        <v>0</v>
      </c>
      <c r="DI167">
        <v>0</v>
      </c>
      <c r="DK167">
        <v>0</v>
      </c>
      <c r="DL167">
        <v>0</v>
      </c>
      <c r="DM167">
        <v>1339974</v>
      </c>
      <c r="DN167">
        <v>5500</v>
      </c>
      <c r="DO167">
        <v>0</v>
      </c>
      <c r="DP167">
        <v>0</v>
      </c>
      <c r="DQ167">
        <v>0</v>
      </c>
      <c r="DR167">
        <v>0</v>
      </c>
      <c r="DS167">
        <v>0</v>
      </c>
      <c r="DT167">
        <v>0</v>
      </c>
      <c r="DU167">
        <v>0</v>
      </c>
      <c r="DV167">
        <v>0</v>
      </c>
      <c r="DW167">
        <v>0</v>
      </c>
      <c r="DX167">
        <v>0</v>
      </c>
      <c r="DY167">
        <v>0</v>
      </c>
      <c r="DZ167">
        <v>0</v>
      </c>
      <c r="EA167">
        <v>0</v>
      </c>
      <c r="EB167">
        <v>0</v>
      </c>
      <c r="EC167">
        <v>26.461000000000002</v>
      </c>
      <c r="ED167">
        <v>187413</v>
      </c>
      <c r="EE167">
        <v>0</v>
      </c>
      <c r="EF167">
        <v>0</v>
      </c>
      <c r="EG167">
        <v>0</v>
      </c>
      <c r="EH167">
        <v>1087784</v>
      </c>
      <c r="EI167">
        <v>0</v>
      </c>
      <c r="EJ167">
        <v>0</v>
      </c>
      <c r="EK167">
        <v>44.688000000000002</v>
      </c>
      <c r="EL167">
        <v>0</v>
      </c>
      <c r="EM167">
        <v>10.158000000000001</v>
      </c>
      <c r="EN167">
        <v>2.4170000000000003</v>
      </c>
      <c r="EO167">
        <v>0</v>
      </c>
      <c r="EP167">
        <v>0</v>
      </c>
      <c r="EQ167">
        <v>57.263000000000005</v>
      </c>
      <c r="ER167">
        <v>0</v>
      </c>
      <c r="ES167">
        <v>176.62300000000002</v>
      </c>
      <c r="EV167">
        <v>0</v>
      </c>
      <c r="EW167">
        <v>0</v>
      </c>
      <c r="EX167">
        <v>0</v>
      </c>
      <c r="EZ167">
        <v>16179311</v>
      </c>
      <c r="FA167">
        <v>0</v>
      </c>
      <c r="FB167">
        <v>17020659</v>
      </c>
      <c r="FD167">
        <v>0</v>
      </c>
      <c r="FE167">
        <v>1555817</v>
      </c>
      <c r="FF167">
        <v>335874</v>
      </c>
      <c r="FG167">
        <v>5.7111999999999996E-2</v>
      </c>
      <c r="FH167">
        <v>2.4659E-2</v>
      </c>
      <c r="FI167">
        <v>0</v>
      </c>
      <c r="FJ167">
        <v>0</v>
      </c>
      <c r="FK167">
        <v>2763.9520000000002</v>
      </c>
      <c r="FL167">
        <v>18912350</v>
      </c>
      <c r="FM167">
        <v>0</v>
      </c>
      <c r="FN167">
        <v>0</v>
      </c>
      <c r="FO167">
        <v>0</v>
      </c>
      <c r="FP167">
        <v>0</v>
      </c>
      <c r="FQ167">
        <v>0</v>
      </c>
      <c r="FR167">
        <v>0</v>
      </c>
      <c r="FS167">
        <v>0</v>
      </c>
      <c r="FT167">
        <v>0</v>
      </c>
      <c r="FU167">
        <v>0</v>
      </c>
      <c r="FV167">
        <v>0</v>
      </c>
      <c r="FW167">
        <v>0</v>
      </c>
      <c r="FX167">
        <v>0</v>
      </c>
      <c r="FY167">
        <v>0</v>
      </c>
      <c r="FZ167">
        <v>0</v>
      </c>
      <c r="GA167">
        <v>0</v>
      </c>
      <c r="GB167">
        <v>383583</v>
      </c>
      <c r="GC167">
        <v>383583</v>
      </c>
      <c r="GD167">
        <v>46.135000000000005</v>
      </c>
      <c r="GF167">
        <v>0</v>
      </c>
      <c r="GG167">
        <v>0</v>
      </c>
      <c r="GH167">
        <v>0</v>
      </c>
      <c r="GI167">
        <v>0</v>
      </c>
      <c r="GK167">
        <v>5240</v>
      </c>
      <c r="GL167">
        <v>5584</v>
      </c>
      <c r="GM167">
        <v>0</v>
      </c>
      <c r="GN167">
        <v>0</v>
      </c>
      <c r="GR167">
        <v>0</v>
      </c>
      <c r="HB167">
        <v>0</v>
      </c>
      <c r="HC167">
        <v>0</v>
      </c>
      <c r="HD167">
        <v>0</v>
      </c>
      <c r="HE167">
        <v>0</v>
      </c>
      <c r="HF167">
        <v>1770626</v>
      </c>
      <c r="HG167">
        <v>42980</v>
      </c>
      <c r="HH167">
        <v>497630</v>
      </c>
      <c r="HI167">
        <v>0</v>
      </c>
      <c r="HJ167">
        <v>17272</v>
      </c>
      <c r="HK167">
        <v>2643</v>
      </c>
      <c r="HL167">
        <v>1166</v>
      </c>
      <c r="HM167">
        <v>0</v>
      </c>
      <c r="HN167">
        <v>0</v>
      </c>
      <c r="HO167">
        <v>0</v>
      </c>
      <c r="HP167">
        <v>0</v>
      </c>
      <c r="HQ167">
        <v>0</v>
      </c>
      <c r="HR167">
        <v>0</v>
      </c>
      <c r="HS167">
        <v>16173565</v>
      </c>
      <c r="HT167">
        <v>0</v>
      </c>
      <c r="HU167">
        <v>0</v>
      </c>
      <c r="HV167">
        <v>0</v>
      </c>
      <c r="HW167">
        <v>0</v>
      </c>
      <c r="HX167">
        <v>213</v>
      </c>
      <c r="HY167">
        <v>256</v>
      </c>
      <c r="HZ167">
        <v>419</v>
      </c>
      <c r="IA167">
        <v>376</v>
      </c>
      <c r="IB167">
        <v>219</v>
      </c>
      <c r="IC167">
        <v>1483</v>
      </c>
      <c r="ID167">
        <v>0</v>
      </c>
      <c r="IE167">
        <v>0</v>
      </c>
      <c r="IF167">
        <v>0</v>
      </c>
      <c r="IG167">
        <v>69.787000000000006</v>
      </c>
      <c r="IH167">
        <v>808</v>
      </c>
      <c r="II167">
        <v>0</v>
      </c>
      <c r="IJ167">
        <v>705.77300000000002</v>
      </c>
      <c r="IK167">
        <v>0</v>
      </c>
      <c r="IL167">
        <v>0</v>
      </c>
      <c r="IM167">
        <v>0</v>
      </c>
      <c r="IN167">
        <v>0</v>
      </c>
      <c r="IO167">
        <v>0</v>
      </c>
      <c r="IP167">
        <v>0</v>
      </c>
      <c r="IQ167">
        <v>705.77300000000002</v>
      </c>
      <c r="IR167">
        <v>434671</v>
      </c>
      <c r="IS167">
        <v>0</v>
      </c>
      <c r="IT167">
        <v>0</v>
      </c>
      <c r="IU167">
        <v>0</v>
      </c>
      <c r="IV167">
        <v>0</v>
      </c>
      <c r="IW167">
        <v>6159</v>
      </c>
      <c r="IX167">
        <v>0</v>
      </c>
      <c r="IY167">
        <v>0</v>
      </c>
      <c r="IZ167">
        <v>0</v>
      </c>
      <c r="JA167">
        <v>0</v>
      </c>
    </row>
    <row r="168" spans="1:261" x14ac:dyDescent="0.2">
      <c r="A168">
        <v>28349</v>
      </c>
      <c r="B168">
        <v>227804</v>
      </c>
      <c r="C168">
        <v>9</v>
      </c>
      <c r="D168">
        <v>2021</v>
      </c>
      <c r="E168">
        <v>6159</v>
      </c>
      <c r="F168">
        <v>0</v>
      </c>
      <c r="G168">
        <v>978.78500000000008</v>
      </c>
      <c r="H168">
        <v>923.18000000000006</v>
      </c>
      <c r="I168">
        <v>923.18000000000006</v>
      </c>
      <c r="J168">
        <v>978.78500000000008</v>
      </c>
      <c r="K168">
        <v>0</v>
      </c>
      <c r="L168">
        <v>6159</v>
      </c>
      <c r="M168">
        <v>0</v>
      </c>
      <c r="N168">
        <v>0</v>
      </c>
      <c r="P168">
        <v>978.78500000000008</v>
      </c>
      <c r="Q168">
        <v>0</v>
      </c>
      <c r="R168">
        <v>466597</v>
      </c>
      <c r="S168">
        <v>476.71000000000004</v>
      </c>
      <c r="U168">
        <v>0</v>
      </c>
      <c r="V168">
        <v>199.54300000000001</v>
      </c>
      <c r="W168">
        <v>122894</v>
      </c>
      <c r="X168">
        <v>122894</v>
      </c>
      <c r="Z168">
        <v>0</v>
      </c>
      <c r="AC168">
        <v>0</v>
      </c>
      <c r="AD168" t="s">
        <v>318</v>
      </c>
      <c r="AE168">
        <v>0</v>
      </c>
      <c r="AH168">
        <v>0</v>
      </c>
      <c r="AI168">
        <v>0</v>
      </c>
      <c r="AJ168">
        <v>6159</v>
      </c>
      <c r="AK168" t="s">
        <v>787</v>
      </c>
      <c r="AL168" t="s">
        <v>80</v>
      </c>
      <c r="AM168">
        <v>0</v>
      </c>
      <c r="AN168">
        <v>0</v>
      </c>
      <c r="AO168">
        <v>0</v>
      </c>
      <c r="AP168">
        <v>0</v>
      </c>
      <c r="AQ168">
        <v>0</v>
      </c>
      <c r="AT168">
        <v>0</v>
      </c>
      <c r="AU168">
        <v>0</v>
      </c>
      <c r="AV168">
        <v>0</v>
      </c>
      <c r="AW168">
        <v>9128862</v>
      </c>
      <c r="AX168">
        <v>8961568</v>
      </c>
      <c r="AY168">
        <v>0</v>
      </c>
      <c r="AZ168">
        <v>466597</v>
      </c>
      <c r="BA168">
        <v>0</v>
      </c>
      <c r="BE168">
        <v>123</v>
      </c>
      <c r="BF168">
        <v>8480786</v>
      </c>
      <c r="BG168">
        <v>0</v>
      </c>
      <c r="BJ168">
        <v>12</v>
      </c>
      <c r="BK168">
        <v>0</v>
      </c>
      <c r="BL168">
        <v>0</v>
      </c>
      <c r="BM168">
        <v>0</v>
      </c>
      <c r="BN168">
        <v>0</v>
      </c>
      <c r="BO168">
        <v>0</v>
      </c>
      <c r="BP168">
        <v>0</v>
      </c>
      <c r="BQ168">
        <v>628</v>
      </c>
      <c r="BS168">
        <v>0</v>
      </c>
      <c r="BT168">
        <v>0</v>
      </c>
      <c r="BU168">
        <v>0</v>
      </c>
      <c r="BV168">
        <v>0</v>
      </c>
      <c r="BW168">
        <v>0</v>
      </c>
      <c r="BY168">
        <v>0</v>
      </c>
      <c r="CA168">
        <v>0</v>
      </c>
      <c r="CB168">
        <v>0</v>
      </c>
      <c r="CC168">
        <v>0</v>
      </c>
      <c r="CD168">
        <v>0</v>
      </c>
      <c r="CE168">
        <v>0</v>
      </c>
      <c r="CF168">
        <v>0</v>
      </c>
      <c r="CG168">
        <v>0</v>
      </c>
      <c r="CH168">
        <v>170411</v>
      </c>
      <c r="CI168">
        <v>0</v>
      </c>
      <c r="CJ168">
        <v>4</v>
      </c>
      <c r="CK168">
        <v>0</v>
      </c>
      <c r="CL168">
        <v>0</v>
      </c>
      <c r="CN168">
        <v>0</v>
      </c>
      <c r="CO168">
        <v>1</v>
      </c>
      <c r="CP168">
        <v>0</v>
      </c>
      <c r="CQ168">
        <v>0</v>
      </c>
      <c r="CR168">
        <v>978.78500000000008</v>
      </c>
      <c r="CS168">
        <v>0</v>
      </c>
      <c r="CT168">
        <v>0</v>
      </c>
      <c r="CU168">
        <v>0</v>
      </c>
      <c r="CV168">
        <v>0</v>
      </c>
      <c r="CW168">
        <v>0</v>
      </c>
      <c r="CX168">
        <v>0</v>
      </c>
      <c r="CY168">
        <v>0</v>
      </c>
      <c r="CZ168">
        <v>0</v>
      </c>
      <c r="DB168">
        <v>5654593</v>
      </c>
      <c r="DC168">
        <v>0</v>
      </c>
      <c r="DD168">
        <v>0</v>
      </c>
      <c r="DE168">
        <v>535738</v>
      </c>
      <c r="DF168">
        <v>535738</v>
      </c>
      <c r="DG168">
        <v>86.988</v>
      </c>
      <c r="DH168">
        <v>0</v>
      </c>
      <c r="DI168">
        <v>0</v>
      </c>
      <c r="DK168">
        <v>1667</v>
      </c>
      <c r="DL168">
        <v>0</v>
      </c>
      <c r="DM168">
        <v>722220</v>
      </c>
      <c r="DN168">
        <v>2994</v>
      </c>
      <c r="DO168">
        <v>0</v>
      </c>
      <c r="DP168">
        <v>0</v>
      </c>
      <c r="DQ168">
        <v>0</v>
      </c>
      <c r="DR168">
        <v>0</v>
      </c>
      <c r="DS168">
        <v>0</v>
      </c>
      <c r="DT168">
        <v>0</v>
      </c>
      <c r="DU168">
        <v>0</v>
      </c>
      <c r="DV168">
        <v>0</v>
      </c>
      <c r="DW168">
        <v>0</v>
      </c>
      <c r="DX168">
        <v>0</v>
      </c>
      <c r="DY168">
        <v>0</v>
      </c>
      <c r="DZ168">
        <v>0</v>
      </c>
      <c r="EA168">
        <v>0</v>
      </c>
      <c r="EB168">
        <v>0</v>
      </c>
      <c r="EC168">
        <v>36.35</v>
      </c>
      <c r="ED168">
        <v>257453</v>
      </c>
      <c r="EE168">
        <v>0</v>
      </c>
      <c r="EF168">
        <v>0</v>
      </c>
      <c r="EG168">
        <v>0</v>
      </c>
      <c r="EH168">
        <v>436683</v>
      </c>
      <c r="EI168">
        <v>0</v>
      </c>
      <c r="EJ168">
        <v>0</v>
      </c>
      <c r="EK168">
        <v>19.209</v>
      </c>
      <c r="EL168">
        <v>0</v>
      </c>
      <c r="EM168">
        <v>1.994</v>
      </c>
      <c r="EN168">
        <v>1.4590000000000001</v>
      </c>
      <c r="EO168">
        <v>0</v>
      </c>
      <c r="EP168">
        <v>0</v>
      </c>
      <c r="EQ168">
        <v>22.662000000000003</v>
      </c>
      <c r="ER168">
        <v>0</v>
      </c>
      <c r="ES168">
        <v>70.903999999999996</v>
      </c>
      <c r="EV168">
        <v>0</v>
      </c>
      <c r="EW168">
        <v>0</v>
      </c>
      <c r="EX168">
        <v>0</v>
      </c>
      <c r="EZ168">
        <v>8019113</v>
      </c>
      <c r="FA168">
        <v>0</v>
      </c>
      <c r="FB168">
        <v>8482594</v>
      </c>
      <c r="FD168">
        <v>0</v>
      </c>
      <c r="FE168">
        <v>775120</v>
      </c>
      <c r="FF168">
        <v>167335</v>
      </c>
      <c r="FG168">
        <v>5.7111999999999996E-2</v>
      </c>
      <c r="FH168">
        <v>2.4659E-2</v>
      </c>
      <c r="FI168">
        <v>0</v>
      </c>
      <c r="FJ168">
        <v>0</v>
      </c>
      <c r="FK168">
        <v>1377.0220000000002</v>
      </c>
      <c r="FL168">
        <v>9595459</v>
      </c>
      <c r="FM168">
        <v>0</v>
      </c>
      <c r="FN168">
        <v>0</v>
      </c>
      <c r="FO168">
        <v>0</v>
      </c>
      <c r="FP168">
        <v>0</v>
      </c>
      <c r="FQ168">
        <v>0</v>
      </c>
      <c r="FR168">
        <v>0</v>
      </c>
      <c r="FS168">
        <v>0</v>
      </c>
      <c r="FT168">
        <v>0</v>
      </c>
      <c r="FU168">
        <v>0</v>
      </c>
      <c r="FV168">
        <v>0</v>
      </c>
      <c r="FW168">
        <v>0</v>
      </c>
      <c r="FX168">
        <v>0</v>
      </c>
      <c r="FY168">
        <v>0</v>
      </c>
      <c r="FZ168">
        <v>0</v>
      </c>
      <c r="GA168">
        <v>0</v>
      </c>
      <c r="GB168">
        <v>273900</v>
      </c>
      <c r="GC168">
        <v>273900</v>
      </c>
      <c r="GD168">
        <v>32.943000000000005</v>
      </c>
      <c r="GF168">
        <v>0</v>
      </c>
      <c r="GG168">
        <v>0</v>
      </c>
      <c r="GH168">
        <v>0</v>
      </c>
      <c r="GI168">
        <v>0</v>
      </c>
      <c r="GK168">
        <v>5205</v>
      </c>
      <c r="GL168">
        <v>20185</v>
      </c>
      <c r="GM168">
        <v>0</v>
      </c>
      <c r="GN168">
        <v>0</v>
      </c>
      <c r="GR168">
        <v>0</v>
      </c>
      <c r="HB168">
        <v>0</v>
      </c>
      <c r="HC168">
        <v>0</v>
      </c>
      <c r="HD168">
        <v>0</v>
      </c>
      <c r="HE168">
        <v>0</v>
      </c>
      <c r="HF168">
        <v>976724</v>
      </c>
      <c r="HG168">
        <v>23735</v>
      </c>
      <c r="HH168">
        <v>111474</v>
      </c>
      <c r="HI168">
        <v>0</v>
      </c>
      <c r="HJ168">
        <v>9514</v>
      </c>
      <c r="HK168">
        <v>3588</v>
      </c>
      <c r="HL168">
        <v>1336</v>
      </c>
      <c r="HM168">
        <v>47000</v>
      </c>
      <c r="HN168">
        <v>0</v>
      </c>
      <c r="HO168">
        <v>0</v>
      </c>
      <c r="HP168">
        <v>0</v>
      </c>
      <c r="HQ168">
        <v>0</v>
      </c>
      <c r="HR168">
        <v>0</v>
      </c>
      <c r="HS168">
        <v>8015997</v>
      </c>
      <c r="HT168">
        <v>0</v>
      </c>
      <c r="HU168">
        <v>170411</v>
      </c>
      <c r="HV168">
        <v>0</v>
      </c>
      <c r="HW168">
        <v>0</v>
      </c>
      <c r="HX168">
        <v>70</v>
      </c>
      <c r="HY168">
        <v>133</v>
      </c>
      <c r="HZ168">
        <v>81</v>
      </c>
      <c r="IA168">
        <v>54</v>
      </c>
      <c r="IB168">
        <v>19</v>
      </c>
      <c r="IC168">
        <v>357</v>
      </c>
      <c r="ID168">
        <v>0</v>
      </c>
      <c r="IE168">
        <v>0</v>
      </c>
      <c r="IF168">
        <v>0</v>
      </c>
      <c r="IG168">
        <v>38.539000000000001</v>
      </c>
      <c r="IH168">
        <v>181</v>
      </c>
      <c r="II168">
        <v>0</v>
      </c>
      <c r="IJ168">
        <v>199.54300000000001</v>
      </c>
      <c r="IK168">
        <v>0</v>
      </c>
      <c r="IL168">
        <v>0</v>
      </c>
      <c r="IM168">
        <v>0</v>
      </c>
      <c r="IN168">
        <v>0</v>
      </c>
      <c r="IO168">
        <v>0</v>
      </c>
      <c r="IP168">
        <v>0</v>
      </c>
      <c r="IQ168">
        <v>199.54300000000001</v>
      </c>
      <c r="IR168">
        <v>122894</v>
      </c>
      <c r="IS168">
        <v>0</v>
      </c>
      <c r="IT168">
        <v>0</v>
      </c>
      <c r="IU168">
        <v>0</v>
      </c>
      <c r="IV168">
        <v>0</v>
      </c>
      <c r="IW168">
        <v>6159</v>
      </c>
      <c r="IX168">
        <v>0</v>
      </c>
      <c r="IY168">
        <v>0</v>
      </c>
      <c r="IZ168">
        <v>0</v>
      </c>
      <c r="JA168">
        <v>0</v>
      </c>
    </row>
    <row r="169" spans="1:261" x14ac:dyDescent="0.2">
      <c r="A169">
        <v>28349</v>
      </c>
      <c r="B169">
        <v>227805</v>
      </c>
      <c r="C169">
        <v>9</v>
      </c>
      <c r="D169">
        <v>2021</v>
      </c>
      <c r="E169">
        <v>6159</v>
      </c>
      <c r="F169">
        <v>0</v>
      </c>
      <c r="G169">
        <v>337.56700000000001</v>
      </c>
      <c r="H169">
        <v>331.35300000000001</v>
      </c>
      <c r="I169">
        <v>331.35300000000001</v>
      </c>
      <c r="J169">
        <v>337.56700000000001</v>
      </c>
      <c r="K169">
        <v>0</v>
      </c>
      <c r="L169">
        <v>6159</v>
      </c>
      <c r="M169">
        <v>0</v>
      </c>
      <c r="N169">
        <v>0</v>
      </c>
      <c r="P169">
        <v>337.56700000000001</v>
      </c>
      <c r="Q169">
        <v>0</v>
      </c>
      <c r="R169">
        <v>160922</v>
      </c>
      <c r="S169">
        <v>476.71000000000004</v>
      </c>
      <c r="U169">
        <v>0</v>
      </c>
      <c r="V169">
        <v>0</v>
      </c>
      <c r="W169">
        <v>0</v>
      </c>
      <c r="X169">
        <v>0</v>
      </c>
      <c r="Z169">
        <v>0</v>
      </c>
      <c r="AC169">
        <v>0</v>
      </c>
      <c r="AD169" t="s">
        <v>318</v>
      </c>
      <c r="AE169">
        <v>0</v>
      </c>
      <c r="AH169">
        <v>0</v>
      </c>
      <c r="AI169">
        <v>0</v>
      </c>
      <c r="AJ169">
        <v>6159</v>
      </c>
      <c r="AK169" t="s">
        <v>787</v>
      </c>
      <c r="AL169" t="s">
        <v>81</v>
      </c>
      <c r="AM169">
        <v>0</v>
      </c>
      <c r="AN169">
        <v>0</v>
      </c>
      <c r="AO169">
        <v>0</v>
      </c>
      <c r="AP169">
        <v>0</v>
      </c>
      <c r="AQ169">
        <v>0</v>
      </c>
      <c r="AT169">
        <v>0</v>
      </c>
      <c r="AU169">
        <v>0</v>
      </c>
      <c r="AV169">
        <v>0</v>
      </c>
      <c r="AW169">
        <v>3401922</v>
      </c>
      <c r="AX169">
        <v>3403105</v>
      </c>
      <c r="AY169">
        <v>0</v>
      </c>
      <c r="AZ169">
        <v>160922</v>
      </c>
      <c r="BA169">
        <v>10.5</v>
      </c>
      <c r="BE169">
        <v>46</v>
      </c>
      <c r="BF169">
        <v>3207229</v>
      </c>
      <c r="BG169">
        <v>0</v>
      </c>
      <c r="BJ169">
        <v>12</v>
      </c>
      <c r="BK169">
        <v>0</v>
      </c>
      <c r="BL169">
        <v>0</v>
      </c>
      <c r="BM169">
        <v>0</v>
      </c>
      <c r="BN169">
        <v>0</v>
      </c>
      <c r="BO169">
        <v>0</v>
      </c>
      <c r="BP169">
        <v>0</v>
      </c>
      <c r="BQ169">
        <v>719</v>
      </c>
      <c r="BS169">
        <v>0</v>
      </c>
      <c r="BT169">
        <v>0</v>
      </c>
      <c r="BU169">
        <v>0</v>
      </c>
      <c r="BV169">
        <v>0</v>
      </c>
      <c r="BW169">
        <v>0</v>
      </c>
      <c r="BY169">
        <v>0</v>
      </c>
      <c r="CA169">
        <v>0</v>
      </c>
      <c r="CB169">
        <v>0</v>
      </c>
      <c r="CC169">
        <v>0</v>
      </c>
      <c r="CD169">
        <v>0</v>
      </c>
      <c r="CE169">
        <v>0</v>
      </c>
      <c r="CF169">
        <v>0</v>
      </c>
      <c r="CG169">
        <v>0</v>
      </c>
      <c r="CH169">
        <v>0</v>
      </c>
      <c r="CI169">
        <v>0</v>
      </c>
      <c r="CJ169">
        <v>4</v>
      </c>
      <c r="CK169">
        <v>0</v>
      </c>
      <c r="CL169">
        <v>0</v>
      </c>
      <c r="CN169">
        <v>0</v>
      </c>
      <c r="CO169">
        <v>1</v>
      </c>
      <c r="CP169">
        <v>0</v>
      </c>
      <c r="CQ169">
        <v>0.75</v>
      </c>
      <c r="CR169">
        <v>337.56700000000001</v>
      </c>
      <c r="CS169">
        <v>0</v>
      </c>
      <c r="CT169">
        <v>0</v>
      </c>
      <c r="CU169">
        <v>0</v>
      </c>
      <c r="CV169">
        <v>0</v>
      </c>
      <c r="CW169">
        <v>0</v>
      </c>
      <c r="CX169">
        <v>0</v>
      </c>
      <c r="CY169">
        <v>0</v>
      </c>
      <c r="CZ169">
        <v>0</v>
      </c>
      <c r="DB169">
        <v>2031161</v>
      </c>
      <c r="DC169">
        <v>0</v>
      </c>
      <c r="DD169">
        <v>0</v>
      </c>
      <c r="DE169">
        <v>475766</v>
      </c>
      <c r="DF169">
        <v>475766</v>
      </c>
      <c r="DG169">
        <v>77.25</v>
      </c>
      <c r="DH169">
        <v>0</v>
      </c>
      <c r="DI169">
        <v>0</v>
      </c>
      <c r="DK169">
        <v>3125</v>
      </c>
      <c r="DL169">
        <v>0</v>
      </c>
      <c r="DM169">
        <v>271997</v>
      </c>
      <c r="DN169">
        <v>1137</v>
      </c>
      <c r="DO169">
        <v>0</v>
      </c>
      <c r="DP169">
        <v>0</v>
      </c>
      <c r="DQ169">
        <v>0</v>
      </c>
      <c r="DR169">
        <v>0</v>
      </c>
      <c r="DS169">
        <v>0</v>
      </c>
      <c r="DT169">
        <v>0</v>
      </c>
      <c r="DU169">
        <v>0</v>
      </c>
      <c r="DV169">
        <v>0</v>
      </c>
      <c r="DW169">
        <v>0</v>
      </c>
      <c r="DX169">
        <v>0</v>
      </c>
      <c r="DY169">
        <v>0</v>
      </c>
      <c r="DZ169">
        <v>0</v>
      </c>
      <c r="EA169">
        <v>0</v>
      </c>
      <c r="EB169">
        <v>0</v>
      </c>
      <c r="EC169">
        <v>20.616</v>
      </c>
      <c r="ED169">
        <v>146015</v>
      </c>
      <c r="EE169">
        <v>0</v>
      </c>
      <c r="EF169">
        <v>0</v>
      </c>
      <c r="EG169">
        <v>0</v>
      </c>
      <c r="EH169">
        <v>117547</v>
      </c>
      <c r="EI169">
        <v>0</v>
      </c>
      <c r="EJ169">
        <v>0</v>
      </c>
      <c r="EK169">
        <v>5.992</v>
      </c>
      <c r="EL169">
        <v>0</v>
      </c>
      <c r="EM169">
        <v>0</v>
      </c>
      <c r="EN169">
        <v>0.222</v>
      </c>
      <c r="EO169">
        <v>0</v>
      </c>
      <c r="EP169">
        <v>0</v>
      </c>
      <c r="EQ169">
        <v>6.2140000000000004</v>
      </c>
      <c r="ER169">
        <v>0</v>
      </c>
      <c r="ES169">
        <v>19.086000000000002</v>
      </c>
      <c r="EV169">
        <v>0</v>
      </c>
      <c r="EW169">
        <v>0</v>
      </c>
      <c r="EX169">
        <v>0</v>
      </c>
      <c r="EZ169">
        <v>3046692</v>
      </c>
      <c r="FA169">
        <v>0</v>
      </c>
      <c r="FB169">
        <v>3206431</v>
      </c>
      <c r="FD169">
        <v>0</v>
      </c>
      <c r="FE169">
        <v>293131</v>
      </c>
      <c r="FF169">
        <v>63282</v>
      </c>
      <c r="FG169">
        <v>5.7111999999999996E-2</v>
      </c>
      <c r="FH169">
        <v>2.4659E-2</v>
      </c>
      <c r="FI169">
        <v>0</v>
      </c>
      <c r="FJ169">
        <v>0</v>
      </c>
      <c r="FK169">
        <v>520.75599999999997</v>
      </c>
      <c r="FL169">
        <v>3562844</v>
      </c>
      <c r="FM169">
        <v>0</v>
      </c>
      <c r="FN169">
        <v>0</v>
      </c>
      <c r="FO169">
        <v>0</v>
      </c>
      <c r="FP169">
        <v>0</v>
      </c>
      <c r="FQ169">
        <v>0</v>
      </c>
      <c r="FR169">
        <v>0</v>
      </c>
      <c r="FS169">
        <v>0</v>
      </c>
      <c r="FT169">
        <v>0</v>
      </c>
      <c r="FU169">
        <v>0</v>
      </c>
      <c r="FV169">
        <v>0</v>
      </c>
      <c r="FW169">
        <v>0</v>
      </c>
      <c r="FX169">
        <v>0</v>
      </c>
      <c r="FY169">
        <v>0</v>
      </c>
      <c r="FZ169">
        <v>0</v>
      </c>
      <c r="GA169">
        <v>0</v>
      </c>
      <c r="GB169">
        <v>0</v>
      </c>
      <c r="GC169">
        <v>0</v>
      </c>
      <c r="GD169">
        <v>0</v>
      </c>
      <c r="GF169">
        <v>0</v>
      </c>
      <c r="GG169">
        <v>0</v>
      </c>
      <c r="GH169">
        <v>0</v>
      </c>
      <c r="GI169">
        <v>0</v>
      </c>
      <c r="GK169">
        <v>5191</v>
      </c>
      <c r="GL169">
        <v>4692</v>
      </c>
      <c r="GM169">
        <v>0</v>
      </c>
      <c r="GN169">
        <v>0</v>
      </c>
      <c r="GR169">
        <v>0</v>
      </c>
      <c r="HB169">
        <v>0</v>
      </c>
      <c r="HC169">
        <v>0</v>
      </c>
      <c r="HD169">
        <v>0</v>
      </c>
      <c r="HE169">
        <v>0</v>
      </c>
      <c r="HF169">
        <v>350571</v>
      </c>
      <c r="HG169">
        <v>642</v>
      </c>
      <c r="HH169">
        <v>72674</v>
      </c>
      <c r="HI169">
        <v>0</v>
      </c>
      <c r="HJ169">
        <v>3281</v>
      </c>
      <c r="HK169">
        <v>385</v>
      </c>
      <c r="HL169">
        <v>0</v>
      </c>
      <c r="HM169">
        <v>0</v>
      </c>
      <c r="HN169">
        <v>0</v>
      </c>
      <c r="HO169">
        <v>0</v>
      </c>
      <c r="HP169">
        <v>0</v>
      </c>
      <c r="HQ169">
        <v>0</v>
      </c>
      <c r="HR169">
        <v>0</v>
      </c>
      <c r="HS169">
        <v>3045509</v>
      </c>
      <c r="HT169">
        <v>0</v>
      </c>
      <c r="HU169">
        <v>0</v>
      </c>
      <c r="HV169">
        <v>0</v>
      </c>
      <c r="HW169">
        <v>0</v>
      </c>
      <c r="HX169">
        <v>21</v>
      </c>
      <c r="HY169">
        <v>71</v>
      </c>
      <c r="HZ169">
        <v>57</v>
      </c>
      <c r="IA169">
        <v>75</v>
      </c>
      <c r="IB169">
        <v>79</v>
      </c>
      <c r="IC169">
        <v>303</v>
      </c>
      <c r="ID169">
        <v>0</v>
      </c>
      <c r="IE169">
        <v>0</v>
      </c>
      <c r="IF169">
        <v>0</v>
      </c>
      <c r="IG169">
        <v>1.042</v>
      </c>
      <c r="IH169">
        <v>118</v>
      </c>
      <c r="II169">
        <v>0</v>
      </c>
      <c r="IJ169">
        <v>0</v>
      </c>
      <c r="IK169">
        <v>0</v>
      </c>
      <c r="IL169">
        <v>0</v>
      </c>
      <c r="IM169">
        <v>0</v>
      </c>
      <c r="IN169">
        <v>0</v>
      </c>
      <c r="IO169">
        <v>0</v>
      </c>
      <c r="IP169">
        <v>0</v>
      </c>
      <c r="IQ169">
        <v>0</v>
      </c>
      <c r="IR169">
        <v>0</v>
      </c>
      <c r="IS169">
        <v>0</v>
      </c>
      <c r="IT169">
        <v>0</v>
      </c>
      <c r="IU169">
        <v>0</v>
      </c>
      <c r="IV169">
        <v>0</v>
      </c>
      <c r="IW169">
        <v>6159</v>
      </c>
      <c r="IX169">
        <v>0</v>
      </c>
      <c r="IY169">
        <v>0</v>
      </c>
      <c r="IZ169">
        <v>0</v>
      </c>
      <c r="JA169">
        <v>0</v>
      </c>
    </row>
    <row r="170" spans="1:261" x14ac:dyDescent="0.2">
      <c r="A170">
        <v>28349</v>
      </c>
      <c r="B170">
        <v>227806</v>
      </c>
      <c r="C170">
        <v>9</v>
      </c>
      <c r="D170">
        <v>2021</v>
      </c>
      <c r="E170">
        <v>6159</v>
      </c>
      <c r="F170">
        <v>0</v>
      </c>
      <c r="G170">
        <v>564.1</v>
      </c>
      <c r="H170">
        <v>384.10599999999999</v>
      </c>
      <c r="I170">
        <v>384.10599999999999</v>
      </c>
      <c r="J170">
        <v>564.1</v>
      </c>
      <c r="K170">
        <v>0</v>
      </c>
      <c r="L170">
        <v>6159</v>
      </c>
      <c r="M170">
        <v>0</v>
      </c>
      <c r="N170">
        <v>0</v>
      </c>
      <c r="P170">
        <v>564.1</v>
      </c>
      <c r="Q170">
        <v>0</v>
      </c>
      <c r="R170">
        <v>268912</v>
      </c>
      <c r="S170">
        <v>476.71000000000004</v>
      </c>
      <c r="U170">
        <v>0</v>
      </c>
      <c r="V170">
        <v>23.150000000000002</v>
      </c>
      <c r="W170">
        <v>14258</v>
      </c>
      <c r="X170">
        <v>14258</v>
      </c>
      <c r="Z170">
        <v>0</v>
      </c>
      <c r="AC170">
        <v>0</v>
      </c>
      <c r="AD170" t="s">
        <v>318</v>
      </c>
      <c r="AE170">
        <v>0</v>
      </c>
      <c r="AH170">
        <v>0</v>
      </c>
      <c r="AI170">
        <v>0</v>
      </c>
      <c r="AJ170">
        <v>6159</v>
      </c>
      <c r="AK170" t="s">
        <v>787</v>
      </c>
      <c r="AL170" t="s">
        <v>87</v>
      </c>
      <c r="AM170">
        <v>0</v>
      </c>
      <c r="AN170">
        <v>0</v>
      </c>
      <c r="AO170">
        <v>0</v>
      </c>
      <c r="AP170">
        <v>0</v>
      </c>
      <c r="AQ170">
        <v>0</v>
      </c>
      <c r="AT170">
        <v>0</v>
      </c>
      <c r="AU170">
        <v>0</v>
      </c>
      <c r="AV170">
        <v>0</v>
      </c>
      <c r="AW170">
        <v>9420432</v>
      </c>
      <c r="AX170">
        <v>8735639</v>
      </c>
      <c r="AY170">
        <v>0</v>
      </c>
      <c r="AZ170">
        <v>268912</v>
      </c>
      <c r="BA170">
        <v>0</v>
      </c>
      <c r="BE170">
        <v>117</v>
      </c>
      <c r="BF170">
        <v>7986869</v>
      </c>
      <c r="BG170">
        <v>0</v>
      </c>
      <c r="BJ170">
        <v>12</v>
      </c>
      <c r="BK170">
        <v>0</v>
      </c>
      <c r="BL170">
        <v>0</v>
      </c>
      <c r="BM170">
        <v>0</v>
      </c>
      <c r="BN170">
        <v>0</v>
      </c>
      <c r="BO170">
        <v>0</v>
      </c>
      <c r="BP170">
        <v>0</v>
      </c>
      <c r="BQ170">
        <v>711</v>
      </c>
      <c r="BS170">
        <v>0</v>
      </c>
      <c r="BT170">
        <v>0</v>
      </c>
      <c r="BU170">
        <v>0</v>
      </c>
      <c r="BV170">
        <v>0</v>
      </c>
      <c r="BW170">
        <v>0</v>
      </c>
      <c r="BY170">
        <v>0</v>
      </c>
      <c r="CA170">
        <v>0</v>
      </c>
      <c r="CB170">
        <v>0</v>
      </c>
      <c r="CC170">
        <v>0</v>
      </c>
      <c r="CD170">
        <v>0</v>
      </c>
      <c r="CE170">
        <v>0</v>
      </c>
      <c r="CF170">
        <v>0</v>
      </c>
      <c r="CG170">
        <v>0</v>
      </c>
      <c r="CH170">
        <v>704436</v>
      </c>
      <c r="CI170">
        <v>0</v>
      </c>
      <c r="CJ170">
        <v>4</v>
      </c>
      <c r="CK170">
        <v>0</v>
      </c>
      <c r="CL170">
        <v>0</v>
      </c>
      <c r="CN170">
        <v>0</v>
      </c>
      <c r="CO170">
        <v>1</v>
      </c>
      <c r="CP170">
        <v>0.874</v>
      </c>
      <c r="CQ170">
        <v>0</v>
      </c>
      <c r="CR170">
        <v>564.1</v>
      </c>
      <c r="CS170">
        <v>0</v>
      </c>
      <c r="CT170">
        <v>0</v>
      </c>
      <c r="CU170">
        <v>0</v>
      </c>
      <c r="CV170">
        <v>0</v>
      </c>
      <c r="CW170">
        <v>0</v>
      </c>
      <c r="CX170">
        <v>0</v>
      </c>
      <c r="CY170">
        <v>0</v>
      </c>
      <c r="CZ170">
        <v>0</v>
      </c>
      <c r="DB170">
        <v>2089870</v>
      </c>
      <c r="DC170">
        <v>0</v>
      </c>
      <c r="DD170">
        <v>0</v>
      </c>
      <c r="DE170">
        <v>618804</v>
      </c>
      <c r="DF170">
        <v>631777</v>
      </c>
      <c r="DG170">
        <v>100.47500000000001</v>
      </c>
      <c r="DH170">
        <v>0</v>
      </c>
      <c r="DI170">
        <v>12973</v>
      </c>
      <c r="DK170">
        <v>2995</v>
      </c>
      <c r="DL170">
        <v>0</v>
      </c>
      <c r="DM170">
        <v>4783367</v>
      </c>
      <c r="DN170">
        <v>19526</v>
      </c>
      <c r="DO170">
        <v>0</v>
      </c>
      <c r="DP170">
        <v>0</v>
      </c>
      <c r="DQ170">
        <v>0</v>
      </c>
      <c r="DR170">
        <v>0</v>
      </c>
      <c r="DS170">
        <v>0</v>
      </c>
      <c r="DT170">
        <v>0</v>
      </c>
      <c r="DU170">
        <v>0</v>
      </c>
      <c r="DV170">
        <v>0</v>
      </c>
      <c r="DW170">
        <v>0</v>
      </c>
      <c r="DX170">
        <v>0</v>
      </c>
      <c r="DY170">
        <v>0</v>
      </c>
      <c r="DZ170">
        <v>0</v>
      </c>
      <c r="EA170">
        <v>0.218</v>
      </c>
      <c r="EB170">
        <v>0</v>
      </c>
      <c r="EC170">
        <v>13.633000000000001</v>
      </c>
      <c r="ED170">
        <v>96557</v>
      </c>
      <c r="EE170">
        <v>0</v>
      </c>
      <c r="EF170">
        <v>0</v>
      </c>
      <c r="EG170">
        <v>0</v>
      </c>
      <c r="EH170">
        <v>94322</v>
      </c>
      <c r="EI170">
        <v>4336256</v>
      </c>
      <c r="EJ170">
        <v>176.01900000000001</v>
      </c>
      <c r="EK170">
        <v>2.2800000000000002</v>
      </c>
      <c r="EL170">
        <v>0</v>
      </c>
      <c r="EM170">
        <v>0</v>
      </c>
      <c r="EN170">
        <v>1.4770000000000001</v>
      </c>
      <c r="EO170">
        <v>0</v>
      </c>
      <c r="EP170">
        <v>0</v>
      </c>
      <c r="EQ170">
        <v>179.994</v>
      </c>
      <c r="ER170">
        <v>0</v>
      </c>
      <c r="ES170">
        <v>15.315000000000001</v>
      </c>
      <c r="EV170">
        <v>0</v>
      </c>
      <c r="EW170">
        <v>0</v>
      </c>
      <c r="EX170">
        <v>0</v>
      </c>
      <c r="EZ170">
        <v>7848072</v>
      </c>
      <c r="FA170">
        <v>0</v>
      </c>
      <c r="FB170">
        <v>8097341</v>
      </c>
      <c r="FD170">
        <v>0</v>
      </c>
      <c r="FE170">
        <v>729977</v>
      </c>
      <c r="FF170">
        <v>157590</v>
      </c>
      <c r="FG170">
        <v>5.7111999999999996E-2</v>
      </c>
      <c r="FH170">
        <v>2.4659E-2</v>
      </c>
      <c r="FI170">
        <v>0</v>
      </c>
      <c r="FJ170">
        <v>0</v>
      </c>
      <c r="FK170">
        <v>1296.825</v>
      </c>
      <c r="FL170">
        <v>9689344</v>
      </c>
      <c r="FM170">
        <v>0</v>
      </c>
      <c r="FN170">
        <v>0</v>
      </c>
      <c r="FO170">
        <v>0</v>
      </c>
      <c r="FP170">
        <v>0</v>
      </c>
      <c r="FQ170">
        <v>0</v>
      </c>
      <c r="FR170">
        <v>0</v>
      </c>
      <c r="FS170">
        <v>0</v>
      </c>
      <c r="FT170">
        <v>0</v>
      </c>
      <c r="FU170">
        <v>0</v>
      </c>
      <c r="FV170">
        <v>0</v>
      </c>
      <c r="FW170">
        <v>0</v>
      </c>
      <c r="FX170">
        <v>0</v>
      </c>
      <c r="FY170">
        <v>0</v>
      </c>
      <c r="FZ170">
        <v>0</v>
      </c>
      <c r="GA170">
        <v>0</v>
      </c>
      <c r="GB170">
        <v>0</v>
      </c>
      <c r="GC170">
        <v>0</v>
      </c>
      <c r="GD170">
        <v>0</v>
      </c>
      <c r="GF170">
        <v>0</v>
      </c>
      <c r="GG170">
        <v>0</v>
      </c>
      <c r="GH170">
        <v>0</v>
      </c>
      <c r="GI170">
        <v>0</v>
      </c>
      <c r="GK170">
        <v>5062</v>
      </c>
      <c r="GL170">
        <v>68817</v>
      </c>
      <c r="GM170">
        <v>0</v>
      </c>
      <c r="GN170">
        <v>0</v>
      </c>
      <c r="GR170">
        <v>0</v>
      </c>
      <c r="HB170">
        <v>0</v>
      </c>
      <c r="HC170">
        <v>0</v>
      </c>
      <c r="HD170">
        <v>0</v>
      </c>
      <c r="HE170">
        <v>0</v>
      </c>
      <c r="HF170">
        <v>406384</v>
      </c>
      <c r="HG170">
        <v>10264</v>
      </c>
      <c r="HH170">
        <v>20940</v>
      </c>
      <c r="HI170">
        <v>0</v>
      </c>
      <c r="HJ170">
        <v>5483</v>
      </c>
      <c r="HK170">
        <v>4323</v>
      </c>
      <c r="HL170">
        <v>1132</v>
      </c>
      <c r="HM170">
        <v>5000</v>
      </c>
      <c r="HN170">
        <v>0</v>
      </c>
      <c r="HO170">
        <v>0</v>
      </c>
      <c r="HP170">
        <v>124660</v>
      </c>
      <c r="HQ170">
        <v>0</v>
      </c>
      <c r="HR170">
        <v>0</v>
      </c>
      <c r="HS170">
        <v>7828429</v>
      </c>
      <c r="HT170">
        <v>0</v>
      </c>
      <c r="HU170">
        <v>704436</v>
      </c>
      <c r="HV170">
        <v>0</v>
      </c>
      <c r="HW170">
        <v>0</v>
      </c>
      <c r="HX170">
        <v>7</v>
      </c>
      <c r="HY170">
        <v>5</v>
      </c>
      <c r="HZ170">
        <v>2</v>
      </c>
      <c r="IA170">
        <v>11</v>
      </c>
      <c r="IB170">
        <v>343</v>
      </c>
      <c r="IC170">
        <v>368</v>
      </c>
      <c r="ID170">
        <v>0</v>
      </c>
      <c r="IE170">
        <v>0</v>
      </c>
      <c r="IF170">
        <v>0</v>
      </c>
      <c r="IG170">
        <v>16.666</v>
      </c>
      <c r="IH170">
        <v>34</v>
      </c>
      <c r="II170">
        <v>453.30800000000005</v>
      </c>
      <c r="IJ170">
        <v>23.150000000000002</v>
      </c>
      <c r="IK170">
        <v>0</v>
      </c>
      <c r="IL170">
        <v>0</v>
      </c>
      <c r="IM170">
        <v>0</v>
      </c>
      <c r="IN170">
        <v>0</v>
      </c>
      <c r="IO170">
        <v>0</v>
      </c>
      <c r="IP170">
        <v>453.30800000000005</v>
      </c>
      <c r="IQ170">
        <v>23.150000000000002</v>
      </c>
      <c r="IR170">
        <v>14258</v>
      </c>
      <c r="IS170">
        <v>0</v>
      </c>
      <c r="IT170">
        <v>0</v>
      </c>
      <c r="IU170">
        <v>0</v>
      </c>
      <c r="IV170">
        <v>0</v>
      </c>
      <c r="IW170">
        <v>6159</v>
      </c>
      <c r="IX170">
        <v>0</v>
      </c>
      <c r="IY170">
        <v>0</v>
      </c>
      <c r="IZ170">
        <v>124660</v>
      </c>
      <c r="JA170">
        <v>0</v>
      </c>
    </row>
    <row r="171" spans="1:261" x14ac:dyDescent="0.2">
      <c r="A171">
        <v>28349</v>
      </c>
      <c r="B171">
        <v>227814</v>
      </c>
      <c r="C171">
        <v>9</v>
      </c>
      <c r="D171">
        <v>2021</v>
      </c>
      <c r="E171">
        <v>6159</v>
      </c>
      <c r="F171">
        <v>0</v>
      </c>
      <c r="G171">
        <v>347.96700000000004</v>
      </c>
      <c r="H171">
        <v>345.322</v>
      </c>
      <c r="I171">
        <v>345.322</v>
      </c>
      <c r="J171">
        <v>347.96700000000004</v>
      </c>
      <c r="K171">
        <v>0</v>
      </c>
      <c r="L171">
        <v>6159</v>
      </c>
      <c r="M171">
        <v>0</v>
      </c>
      <c r="N171">
        <v>0</v>
      </c>
      <c r="P171">
        <v>347.96700000000004</v>
      </c>
      <c r="Q171">
        <v>0</v>
      </c>
      <c r="R171">
        <v>165879</v>
      </c>
      <c r="S171">
        <v>476.71000000000004</v>
      </c>
      <c r="U171">
        <v>0</v>
      </c>
      <c r="V171">
        <v>30.725000000000001</v>
      </c>
      <c r="W171">
        <v>18923</v>
      </c>
      <c r="X171">
        <v>18923</v>
      </c>
      <c r="Z171">
        <v>0</v>
      </c>
      <c r="AC171">
        <v>0</v>
      </c>
      <c r="AD171" t="s">
        <v>318</v>
      </c>
      <c r="AE171">
        <v>0</v>
      </c>
      <c r="AH171">
        <v>0</v>
      </c>
      <c r="AI171">
        <v>0</v>
      </c>
      <c r="AJ171">
        <v>6159</v>
      </c>
      <c r="AK171" t="s">
        <v>787</v>
      </c>
      <c r="AL171" t="s">
        <v>94</v>
      </c>
      <c r="AM171">
        <v>0</v>
      </c>
      <c r="AN171">
        <v>0</v>
      </c>
      <c r="AO171">
        <v>0</v>
      </c>
      <c r="AP171">
        <v>0</v>
      </c>
      <c r="AQ171">
        <v>0</v>
      </c>
      <c r="AT171">
        <v>0</v>
      </c>
      <c r="AU171">
        <v>0</v>
      </c>
      <c r="AV171">
        <v>0</v>
      </c>
      <c r="AW171">
        <v>2797444</v>
      </c>
      <c r="AX171">
        <v>2734860</v>
      </c>
      <c r="AY171">
        <v>0</v>
      </c>
      <c r="AZ171">
        <v>165879</v>
      </c>
      <c r="BA171">
        <v>1</v>
      </c>
      <c r="BE171">
        <v>38</v>
      </c>
      <c r="BF171">
        <v>2608492</v>
      </c>
      <c r="BG171">
        <v>0</v>
      </c>
      <c r="BJ171">
        <v>12</v>
      </c>
      <c r="BK171">
        <v>0</v>
      </c>
      <c r="BL171">
        <v>0</v>
      </c>
      <c r="BM171">
        <v>0</v>
      </c>
      <c r="BN171">
        <v>0</v>
      </c>
      <c r="BO171">
        <v>0</v>
      </c>
      <c r="BP171">
        <v>0</v>
      </c>
      <c r="BQ171">
        <v>717</v>
      </c>
      <c r="BS171">
        <v>0</v>
      </c>
      <c r="BT171">
        <v>0</v>
      </c>
      <c r="BU171">
        <v>0</v>
      </c>
      <c r="BV171">
        <v>0</v>
      </c>
      <c r="BW171">
        <v>0</v>
      </c>
      <c r="BY171">
        <v>0</v>
      </c>
      <c r="CA171">
        <v>0</v>
      </c>
      <c r="CB171">
        <v>0</v>
      </c>
      <c r="CC171">
        <v>0</v>
      </c>
      <c r="CD171">
        <v>0</v>
      </c>
      <c r="CE171">
        <v>0</v>
      </c>
      <c r="CF171">
        <v>0</v>
      </c>
      <c r="CG171">
        <v>0</v>
      </c>
      <c r="CH171">
        <v>62747</v>
      </c>
      <c r="CI171">
        <v>0</v>
      </c>
      <c r="CJ171">
        <v>4</v>
      </c>
      <c r="CK171">
        <v>0</v>
      </c>
      <c r="CL171">
        <v>0</v>
      </c>
      <c r="CN171">
        <v>0</v>
      </c>
      <c r="CO171">
        <v>1</v>
      </c>
      <c r="CP171">
        <v>0</v>
      </c>
      <c r="CQ171">
        <v>0</v>
      </c>
      <c r="CR171">
        <v>347.96700000000004</v>
      </c>
      <c r="CS171">
        <v>0</v>
      </c>
      <c r="CT171">
        <v>0</v>
      </c>
      <c r="CU171">
        <v>0</v>
      </c>
      <c r="CV171">
        <v>0</v>
      </c>
      <c r="CW171">
        <v>0</v>
      </c>
      <c r="CX171">
        <v>0</v>
      </c>
      <c r="CY171">
        <v>0</v>
      </c>
      <c r="CZ171">
        <v>0</v>
      </c>
      <c r="DB171">
        <v>2126056</v>
      </c>
      <c r="DC171">
        <v>0</v>
      </c>
      <c r="DD171">
        <v>0</v>
      </c>
      <c r="DE171">
        <v>0</v>
      </c>
      <c r="DF171">
        <v>0</v>
      </c>
      <c r="DG171">
        <v>0</v>
      </c>
      <c r="DH171">
        <v>0</v>
      </c>
      <c r="DI171">
        <v>0</v>
      </c>
      <c r="DK171">
        <v>3091</v>
      </c>
      <c r="DL171">
        <v>0</v>
      </c>
      <c r="DM171">
        <v>29504</v>
      </c>
      <c r="DN171">
        <v>125</v>
      </c>
      <c r="DO171">
        <v>0</v>
      </c>
      <c r="DP171">
        <v>0</v>
      </c>
      <c r="DQ171">
        <v>0</v>
      </c>
      <c r="DR171">
        <v>0</v>
      </c>
      <c r="DS171">
        <v>0</v>
      </c>
      <c r="DT171">
        <v>0</v>
      </c>
      <c r="DU171">
        <v>0</v>
      </c>
      <c r="DV171">
        <v>0</v>
      </c>
      <c r="DW171">
        <v>0</v>
      </c>
      <c r="DX171">
        <v>0</v>
      </c>
      <c r="DY171">
        <v>0</v>
      </c>
      <c r="DZ171">
        <v>0</v>
      </c>
      <c r="EA171">
        <v>0</v>
      </c>
      <c r="EB171">
        <v>0</v>
      </c>
      <c r="EC171">
        <v>3.3050000000000002</v>
      </c>
      <c r="ED171">
        <v>23408</v>
      </c>
      <c r="EE171">
        <v>0</v>
      </c>
      <c r="EF171">
        <v>0</v>
      </c>
      <c r="EG171">
        <v>0</v>
      </c>
      <c r="EH171">
        <v>5512</v>
      </c>
      <c r="EI171">
        <v>0</v>
      </c>
      <c r="EJ171">
        <v>0</v>
      </c>
      <c r="EK171">
        <v>0</v>
      </c>
      <c r="EL171">
        <v>0</v>
      </c>
      <c r="EM171">
        <v>0</v>
      </c>
      <c r="EN171">
        <v>0.17900000000000002</v>
      </c>
      <c r="EO171">
        <v>0</v>
      </c>
      <c r="EP171">
        <v>0</v>
      </c>
      <c r="EQ171">
        <v>0.17900000000000002</v>
      </c>
      <c r="ER171">
        <v>0</v>
      </c>
      <c r="ES171">
        <v>0.89500000000000002</v>
      </c>
      <c r="EV171">
        <v>0</v>
      </c>
      <c r="EW171">
        <v>0</v>
      </c>
      <c r="EX171">
        <v>0</v>
      </c>
      <c r="EZ171">
        <v>2444983</v>
      </c>
      <c r="FA171">
        <v>0</v>
      </c>
      <c r="FB171">
        <v>2610700</v>
      </c>
      <c r="FD171">
        <v>0</v>
      </c>
      <c r="FE171">
        <v>238409</v>
      </c>
      <c r="FF171">
        <v>51468</v>
      </c>
      <c r="FG171">
        <v>5.7111999999999996E-2</v>
      </c>
      <c r="FH171">
        <v>2.4659E-2</v>
      </c>
      <c r="FI171">
        <v>0</v>
      </c>
      <c r="FJ171">
        <v>0</v>
      </c>
      <c r="FK171">
        <v>423.54</v>
      </c>
      <c r="FL171">
        <v>2963323</v>
      </c>
      <c r="FM171">
        <v>0</v>
      </c>
      <c r="FN171">
        <v>0</v>
      </c>
      <c r="FO171">
        <v>0</v>
      </c>
      <c r="FP171">
        <v>0</v>
      </c>
      <c r="FQ171">
        <v>0</v>
      </c>
      <c r="FR171">
        <v>0</v>
      </c>
      <c r="FS171">
        <v>0</v>
      </c>
      <c r="FT171">
        <v>0</v>
      </c>
      <c r="FU171">
        <v>0</v>
      </c>
      <c r="FV171">
        <v>0</v>
      </c>
      <c r="FW171">
        <v>0</v>
      </c>
      <c r="FX171">
        <v>0</v>
      </c>
      <c r="FY171">
        <v>0</v>
      </c>
      <c r="FZ171">
        <v>0</v>
      </c>
      <c r="GA171">
        <v>0</v>
      </c>
      <c r="GB171">
        <v>20503</v>
      </c>
      <c r="GC171">
        <v>20503</v>
      </c>
      <c r="GD171">
        <v>2.4660000000000002</v>
      </c>
      <c r="GF171">
        <v>0</v>
      </c>
      <c r="GG171">
        <v>0</v>
      </c>
      <c r="GH171">
        <v>0</v>
      </c>
      <c r="GI171">
        <v>0</v>
      </c>
      <c r="GK171">
        <v>5359</v>
      </c>
      <c r="GL171">
        <v>8117</v>
      </c>
      <c r="GM171">
        <v>0</v>
      </c>
      <c r="GN171">
        <v>0</v>
      </c>
      <c r="GR171">
        <v>0</v>
      </c>
      <c r="HB171">
        <v>0</v>
      </c>
      <c r="HC171">
        <v>0</v>
      </c>
      <c r="HD171">
        <v>0</v>
      </c>
      <c r="HE171">
        <v>0</v>
      </c>
      <c r="HF171">
        <v>365351</v>
      </c>
      <c r="HG171">
        <v>642</v>
      </c>
      <c r="HH171">
        <v>8006</v>
      </c>
      <c r="HI171">
        <v>0</v>
      </c>
      <c r="HJ171">
        <v>3382</v>
      </c>
      <c r="HK171">
        <v>1715</v>
      </c>
      <c r="HL171">
        <v>655</v>
      </c>
      <c r="HM171">
        <v>36000</v>
      </c>
      <c r="HN171">
        <v>0</v>
      </c>
      <c r="HO171">
        <v>0</v>
      </c>
      <c r="HP171">
        <v>0</v>
      </c>
      <c r="HQ171">
        <v>0</v>
      </c>
      <c r="HR171">
        <v>0</v>
      </c>
      <c r="HS171">
        <v>2444821</v>
      </c>
      <c r="HT171">
        <v>0</v>
      </c>
      <c r="HU171">
        <v>62747</v>
      </c>
      <c r="HV171">
        <v>0</v>
      </c>
      <c r="HW171">
        <v>0</v>
      </c>
      <c r="HX171">
        <v>0</v>
      </c>
      <c r="HY171">
        <v>0</v>
      </c>
      <c r="HZ171">
        <v>0</v>
      </c>
      <c r="IA171">
        <v>0</v>
      </c>
      <c r="IB171">
        <v>0</v>
      </c>
      <c r="IC171">
        <v>0</v>
      </c>
      <c r="ID171">
        <v>0</v>
      </c>
      <c r="IE171">
        <v>0</v>
      </c>
      <c r="IF171">
        <v>0</v>
      </c>
      <c r="IG171">
        <v>1.042</v>
      </c>
      <c r="IH171">
        <v>13</v>
      </c>
      <c r="II171">
        <v>0</v>
      </c>
      <c r="IJ171">
        <v>30.725000000000001</v>
      </c>
      <c r="IK171">
        <v>0</v>
      </c>
      <c r="IL171">
        <v>0</v>
      </c>
      <c r="IM171">
        <v>0</v>
      </c>
      <c r="IN171">
        <v>0</v>
      </c>
      <c r="IO171">
        <v>0</v>
      </c>
      <c r="IP171">
        <v>0</v>
      </c>
      <c r="IQ171">
        <v>30.725000000000001</v>
      </c>
      <c r="IR171">
        <v>18923</v>
      </c>
      <c r="IS171">
        <v>0</v>
      </c>
      <c r="IT171">
        <v>0</v>
      </c>
      <c r="IU171">
        <v>0</v>
      </c>
      <c r="IV171">
        <v>0</v>
      </c>
      <c r="IW171">
        <v>6159</v>
      </c>
      <c r="IX171">
        <v>0</v>
      </c>
      <c r="IY171">
        <v>0</v>
      </c>
      <c r="IZ171">
        <v>0</v>
      </c>
      <c r="JA171">
        <v>0</v>
      </c>
    </row>
    <row r="172" spans="1:261" x14ac:dyDescent="0.2">
      <c r="A172">
        <v>28349</v>
      </c>
      <c r="B172">
        <v>227816</v>
      </c>
      <c r="C172">
        <v>9</v>
      </c>
      <c r="D172">
        <v>2021</v>
      </c>
      <c r="E172">
        <v>6159</v>
      </c>
      <c r="F172">
        <v>0</v>
      </c>
      <c r="G172">
        <v>3899.922</v>
      </c>
      <c r="H172">
        <v>3617.9480000000003</v>
      </c>
      <c r="I172">
        <v>3617.9480000000003</v>
      </c>
      <c r="J172">
        <v>3899.922</v>
      </c>
      <c r="K172">
        <v>0</v>
      </c>
      <c r="L172">
        <v>6159</v>
      </c>
      <c r="M172">
        <v>0</v>
      </c>
      <c r="N172">
        <v>0</v>
      </c>
      <c r="P172">
        <v>3899.922</v>
      </c>
      <c r="Q172">
        <v>0</v>
      </c>
      <c r="R172">
        <v>1859132</v>
      </c>
      <c r="S172">
        <v>476.71000000000004</v>
      </c>
      <c r="U172">
        <v>0</v>
      </c>
      <c r="V172">
        <v>1677.356</v>
      </c>
      <c r="W172">
        <v>1033048</v>
      </c>
      <c r="X172">
        <v>1033048</v>
      </c>
      <c r="Z172">
        <v>0</v>
      </c>
      <c r="AC172">
        <v>0</v>
      </c>
      <c r="AD172" t="s">
        <v>318</v>
      </c>
      <c r="AE172">
        <v>0</v>
      </c>
      <c r="AH172">
        <v>0</v>
      </c>
      <c r="AI172">
        <v>0</v>
      </c>
      <c r="AJ172">
        <v>6159</v>
      </c>
      <c r="AK172" t="s">
        <v>787</v>
      </c>
      <c r="AL172" t="s">
        <v>88</v>
      </c>
      <c r="AM172">
        <v>0</v>
      </c>
      <c r="AN172">
        <v>0</v>
      </c>
      <c r="AO172">
        <v>0</v>
      </c>
      <c r="AP172">
        <v>0</v>
      </c>
      <c r="AQ172">
        <v>0</v>
      </c>
      <c r="AT172">
        <v>0</v>
      </c>
      <c r="AU172">
        <v>0</v>
      </c>
      <c r="AV172">
        <v>0</v>
      </c>
      <c r="AW172">
        <v>38995204</v>
      </c>
      <c r="AX172">
        <v>38590893</v>
      </c>
      <c r="AY172">
        <v>0</v>
      </c>
      <c r="AZ172">
        <v>1859132</v>
      </c>
      <c r="BA172">
        <v>75.667000000000002</v>
      </c>
      <c r="BE172">
        <v>526</v>
      </c>
      <c r="BF172">
        <v>36262188</v>
      </c>
      <c r="BG172">
        <v>0</v>
      </c>
      <c r="BJ172">
        <v>12</v>
      </c>
      <c r="BK172">
        <v>0</v>
      </c>
      <c r="BL172">
        <v>0</v>
      </c>
      <c r="BM172">
        <v>0</v>
      </c>
      <c r="BN172">
        <v>0</v>
      </c>
      <c r="BO172">
        <v>0</v>
      </c>
      <c r="BP172">
        <v>0</v>
      </c>
      <c r="BQ172">
        <v>213</v>
      </c>
      <c r="BS172">
        <v>0</v>
      </c>
      <c r="BT172">
        <v>0</v>
      </c>
      <c r="BU172">
        <v>0</v>
      </c>
      <c r="BV172">
        <v>0</v>
      </c>
      <c r="BW172">
        <v>0</v>
      </c>
      <c r="BY172">
        <v>0</v>
      </c>
      <c r="CA172">
        <v>0</v>
      </c>
      <c r="CB172">
        <v>0</v>
      </c>
      <c r="CC172">
        <v>0</v>
      </c>
      <c r="CD172">
        <v>0</v>
      </c>
      <c r="CE172">
        <v>0</v>
      </c>
      <c r="CF172">
        <v>0</v>
      </c>
      <c r="CG172">
        <v>0</v>
      </c>
      <c r="CH172">
        <v>414154</v>
      </c>
      <c r="CI172">
        <v>0</v>
      </c>
      <c r="CJ172">
        <v>4</v>
      </c>
      <c r="CK172">
        <v>0</v>
      </c>
      <c r="CL172">
        <v>0</v>
      </c>
      <c r="CN172">
        <v>0</v>
      </c>
      <c r="CO172">
        <v>1</v>
      </c>
      <c r="CP172">
        <v>0</v>
      </c>
      <c r="CQ172">
        <v>0</v>
      </c>
      <c r="CR172">
        <v>3899.922</v>
      </c>
      <c r="CS172">
        <v>0</v>
      </c>
      <c r="CT172">
        <v>0</v>
      </c>
      <c r="CU172">
        <v>0</v>
      </c>
      <c r="CV172">
        <v>0</v>
      </c>
      <c r="CW172">
        <v>0</v>
      </c>
      <c r="CX172">
        <v>0</v>
      </c>
      <c r="CY172">
        <v>0</v>
      </c>
      <c r="CZ172">
        <v>0</v>
      </c>
      <c r="DB172">
        <v>22167956</v>
      </c>
      <c r="DC172">
        <v>0</v>
      </c>
      <c r="DD172">
        <v>0</v>
      </c>
      <c r="DE172">
        <v>4392526</v>
      </c>
      <c r="DF172">
        <v>4392526</v>
      </c>
      <c r="DG172">
        <v>713.21300000000008</v>
      </c>
      <c r="DH172">
        <v>0</v>
      </c>
      <c r="DI172">
        <v>0</v>
      </c>
      <c r="DK172">
        <v>0</v>
      </c>
      <c r="DL172">
        <v>0</v>
      </c>
      <c r="DM172">
        <v>2264931</v>
      </c>
      <c r="DN172">
        <v>9316</v>
      </c>
      <c r="DO172">
        <v>0</v>
      </c>
      <c r="DP172">
        <v>0</v>
      </c>
      <c r="DQ172">
        <v>0</v>
      </c>
      <c r="DR172">
        <v>0</v>
      </c>
      <c r="DS172">
        <v>0</v>
      </c>
      <c r="DT172">
        <v>0</v>
      </c>
      <c r="DU172">
        <v>0</v>
      </c>
      <c r="DV172">
        <v>0</v>
      </c>
      <c r="DW172">
        <v>0</v>
      </c>
      <c r="DX172">
        <v>0</v>
      </c>
      <c r="DY172">
        <v>0</v>
      </c>
      <c r="DZ172">
        <v>0</v>
      </c>
      <c r="EA172">
        <v>0.25700000000000001</v>
      </c>
      <c r="EB172">
        <v>0</v>
      </c>
      <c r="EC172">
        <v>59.553000000000004</v>
      </c>
      <c r="ED172">
        <v>421791</v>
      </c>
      <c r="EE172">
        <v>0</v>
      </c>
      <c r="EF172">
        <v>0</v>
      </c>
      <c r="EG172">
        <v>0</v>
      </c>
      <c r="EH172">
        <v>1738232</v>
      </c>
      <c r="EI172">
        <v>0</v>
      </c>
      <c r="EJ172">
        <v>0</v>
      </c>
      <c r="EK172">
        <v>72.033000000000001</v>
      </c>
      <c r="EL172">
        <v>0</v>
      </c>
      <c r="EM172">
        <v>13.049000000000001</v>
      </c>
      <c r="EN172">
        <v>5.141</v>
      </c>
      <c r="EO172">
        <v>0</v>
      </c>
      <c r="EP172">
        <v>0</v>
      </c>
      <c r="EQ172">
        <v>90.48</v>
      </c>
      <c r="ER172">
        <v>0</v>
      </c>
      <c r="ES172">
        <v>282.23599999999999</v>
      </c>
      <c r="EV172">
        <v>0</v>
      </c>
      <c r="EW172">
        <v>0</v>
      </c>
      <c r="EX172">
        <v>0</v>
      </c>
      <c r="EZ172">
        <v>34561140</v>
      </c>
      <c r="FA172">
        <v>0</v>
      </c>
      <c r="FB172">
        <v>36410430</v>
      </c>
      <c r="FD172">
        <v>0</v>
      </c>
      <c r="FE172">
        <v>3314261</v>
      </c>
      <c r="FF172">
        <v>715492</v>
      </c>
      <c r="FG172">
        <v>5.7111999999999996E-2</v>
      </c>
      <c r="FH172">
        <v>2.4659E-2</v>
      </c>
      <c r="FI172">
        <v>0</v>
      </c>
      <c r="FJ172">
        <v>0</v>
      </c>
      <c r="FK172">
        <v>5887.8760000000002</v>
      </c>
      <c r="FL172">
        <v>40854336</v>
      </c>
      <c r="FM172">
        <v>0</v>
      </c>
      <c r="FN172">
        <v>0</v>
      </c>
      <c r="FO172">
        <v>140595</v>
      </c>
      <c r="FP172">
        <v>0</v>
      </c>
      <c r="FQ172">
        <v>140595</v>
      </c>
      <c r="FR172">
        <v>140595</v>
      </c>
      <c r="FS172">
        <v>0</v>
      </c>
      <c r="FT172">
        <v>0</v>
      </c>
      <c r="FU172">
        <v>0</v>
      </c>
      <c r="FV172">
        <v>0</v>
      </c>
      <c r="FW172">
        <v>0</v>
      </c>
      <c r="FX172">
        <v>0</v>
      </c>
      <c r="FY172">
        <v>0</v>
      </c>
      <c r="FZ172">
        <v>0</v>
      </c>
      <c r="GA172">
        <v>0</v>
      </c>
      <c r="GB172">
        <v>1592151</v>
      </c>
      <c r="GC172">
        <v>1592151</v>
      </c>
      <c r="GD172">
        <v>191.494</v>
      </c>
      <c r="GF172">
        <v>0</v>
      </c>
      <c r="GG172">
        <v>0</v>
      </c>
      <c r="GH172">
        <v>0</v>
      </c>
      <c r="GI172">
        <v>0</v>
      </c>
      <c r="GK172">
        <v>5135.8940000000002</v>
      </c>
      <c r="GL172">
        <v>13351</v>
      </c>
      <c r="GM172">
        <v>0</v>
      </c>
      <c r="GN172">
        <v>0</v>
      </c>
      <c r="GR172">
        <v>0</v>
      </c>
      <c r="HB172">
        <v>0</v>
      </c>
      <c r="HC172">
        <v>0</v>
      </c>
      <c r="HD172">
        <v>0</v>
      </c>
      <c r="HE172">
        <v>0</v>
      </c>
      <c r="HF172">
        <v>3827789</v>
      </c>
      <c r="HG172">
        <v>69923</v>
      </c>
      <c r="HH172">
        <v>606641</v>
      </c>
      <c r="HI172">
        <v>0</v>
      </c>
      <c r="HJ172">
        <v>37907</v>
      </c>
      <c r="HK172">
        <v>10868</v>
      </c>
      <c r="HL172">
        <v>6621</v>
      </c>
      <c r="HM172">
        <v>260000</v>
      </c>
      <c r="HN172">
        <v>0</v>
      </c>
      <c r="HO172">
        <v>0</v>
      </c>
      <c r="HP172">
        <v>0</v>
      </c>
      <c r="HQ172">
        <v>0</v>
      </c>
      <c r="HR172">
        <v>0</v>
      </c>
      <c r="HS172">
        <v>34551298</v>
      </c>
      <c r="HT172">
        <v>0</v>
      </c>
      <c r="HU172">
        <v>414154</v>
      </c>
      <c r="HV172">
        <v>0</v>
      </c>
      <c r="HW172">
        <v>0</v>
      </c>
      <c r="HX172">
        <v>403</v>
      </c>
      <c r="HY172">
        <v>655</v>
      </c>
      <c r="HZ172">
        <v>526</v>
      </c>
      <c r="IA172">
        <v>596</v>
      </c>
      <c r="IB172">
        <v>651</v>
      </c>
      <c r="IC172">
        <v>2831</v>
      </c>
      <c r="ID172">
        <v>0</v>
      </c>
      <c r="IE172">
        <v>0</v>
      </c>
      <c r="IF172">
        <v>0</v>
      </c>
      <c r="IG172">
        <v>113.53400000000001</v>
      </c>
      <c r="IH172">
        <v>985</v>
      </c>
      <c r="II172">
        <v>0</v>
      </c>
      <c r="IJ172">
        <v>1677.356</v>
      </c>
      <c r="IK172">
        <v>0</v>
      </c>
      <c r="IL172">
        <v>0</v>
      </c>
      <c r="IM172">
        <v>0</v>
      </c>
      <c r="IN172">
        <v>0</v>
      </c>
      <c r="IO172">
        <v>0</v>
      </c>
      <c r="IP172">
        <v>0</v>
      </c>
      <c r="IQ172">
        <v>1677.356</v>
      </c>
      <c r="IR172">
        <v>1033048</v>
      </c>
      <c r="IS172">
        <v>0</v>
      </c>
      <c r="IT172">
        <v>0</v>
      </c>
      <c r="IU172">
        <v>0</v>
      </c>
      <c r="IV172">
        <v>0</v>
      </c>
      <c r="IW172">
        <v>6159</v>
      </c>
      <c r="IX172">
        <v>0</v>
      </c>
      <c r="IY172">
        <v>0</v>
      </c>
      <c r="IZ172">
        <v>0</v>
      </c>
      <c r="JA172">
        <v>0</v>
      </c>
    </row>
    <row r="173" spans="1:261" x14ac:dyDescent="0.2">
      <c r="A173">
        <v>28349</v>
      </c>
      <c r="B173">
        <v>227817</v>
      </c>
      <c r="C173">
        <v>9</v>
      </c>
      <c r="D173">
        <v>2021</v>
      </c>
      <c r="E173">
        <v>6159</v>
      </c>
      <c r="F173">
        <v>0</v>
      </c>
      <c r="G173">
        <v>450.27</v>
      </c>
      <c r="H173">
        <v>424.791</v>
      </c>
      <c r="I173">
        <v>424.791</v>
      </c>
      <c r="J173">
        <v>450.27</v>
      </c>
      <c r="K173">
        <v>0</v>
      </c>
      <c r="L173">
        <v>6159</v>
      </c>
      <c r="M173">
        <v>0</v>
      </c>
      <c r="N173">
        <v>0</v>
      </c>
      <c r="P173">
        <v>450.27</v>
      </c>
      <c r="Q173">
        <v>0</v>
      </c>
      <c r="R173">
        <v>214648</v>
      </c>
      <c r="S173">
        <v>476.71000000000004</v>
      </c>
      <c r="U173">
        <v>0</v>
      </c>
      <c r="V173">
        <v>196.26500000000001</v>
      </c>
      <c r="W173">
        <v>120875</v>
      </c>
      <c r="X173">
        <v>120875</v>
      </c>
      <c r="Z173">
        <v>0</v>
      </c>
      <c r="AC173">
        <v>0</v>
      </c>
      <c r="AD173" t="s">
        <v>318</v>
      </c>
      <c r="AE173">
        <v>0</v>
      </c>
      <c r="AH173">
        <v>0</v>
      </c>
      <c r="AI173">
        <v>0</v>
      </c>
      <c r="AJ173">
        <v>6159</v>
      </c>
      <c r="AK173" t="s">
        <v>787</v>
      </c>
      <c r="AL173" t="s">
        <v>82</v>
      </c>
      <c r="AM173">
        <v>0</v>
      </c>
      <c r="AN173">
        <v>0</v>
      </c>
      <c r="AO173">
        <v>0</v>
      </c>
      <c r="AP173">
        <v>0</v>
      </c>
      <c r="AQ173">
        <v>0</v>
      </c>
      <c r="AT173">
        <v>0</v>
      </c>
      <c r="AU173">
        <v>0</v>
      </c>
      <c r="AV173">
        <v>0</v>
      </c>
      <c r="AW173">
        <v>4801761</v>
      </c>
      <c r="AX173">
        <v>4803213</v>
      </c>
      <c r="AY173">
        <v>0</v>
      </c>
      <c r="AZ173">
        <v>214648</v>
      </c>
      <c r="BA173">
        <v>14.083</v>
      </c>
      <c r="BE173">
        <v>65</v>
      </c>
      <c r="BF173">
        <v>4513555</v>
      </c>
      <c r="BG173">
        <v>0</v>
      </c>
      <c r="BJ173">
        <v>12</v>
      </c>
      <c r="BK173">
        <v>0</v>
      </c>
      <c r="BL173">
        <v>0</v>
      </c>
      <c r="BM173">
        <v>0</v>
      </c>
      <c r="BN173">
        <v>0</v>
      </c>
      <c r="BO173">
        <v>0</v>
      </c>
      <c r="BP173">
        <v>0</v>
      </c>
      <c r="BQ173">
        <v>704</v>
      </c>
      <c r="BS173">
        <v>0</v>
      </c>
      <c r="BT173">
        <v>0</v>
      </c>
      <c r="BU173">
        <v>0</v>
      </c>
      <c r="BV173">
        <v>0</v>
      </c>
      <c r="BW173">
        <v>0</v>
      </c>
      <c r="BY173">
        <v>0</v>
      </c>
      <c r="CA173">
        <v>0</v>
      </c>
      <c r="CB173">
        <v>0</v>
      </c>
      <c r="CC173">
        <v>0</v>
      </c>
      <c r="CD173">
        <v>0</v>
      </c>
      <c r="CE173">
        <v>0</v>
      </c>
      <c r="CF173">
        <v>0</v>
      </c>
      <c r="CG173">
        <v>0</v>
      </c>
      <c r="CH173">
        <v>0</v>
      </c>
      <c r="CI173">
        <v>0</v>
      </c>
      <c r="CJ173">
        <v>4</v>
      </c>
      <c r="CK173">
        <v>0</v>
      </c>
      <c r="CL173">
        <v>0</v>
      </c>
      <c r="CN173">
        <v>0</v>
      </c>
      <c r="CO173">
        <v>1</v>
      </c>
      <c r="CP173">
        <v>0</v>
      </c>
      <c r="CQ173">
        <v>4.83</v>
      </c>
      <c r="CR173">
        <v>450.27</v>
      </c>
      <c r="CS173">
        <v>0</v>
      </c>
      <c r="CT173">
        <v>0</v>
      </c>
      <c r="CU173">
        <v>0</v>
      </c>
      <c r="CV173">
        <v>0</v>
      </c>
      <c r="CW173">
        <v>0</v>
      </c>
      <c r="CX173">
        <v>0</v>
      </c>
      <c r="CY173">
        <v>0</v>
      </c>
      <c r="CZ173">
        <v>0</v>
      </c>
      <c r="DB173">
        <v>2603833</v>
      </c>
      <c r="DC173">
        <v>0</v>
      </c>
      <c r="DD173">
        <v>0</v>
      </c>
      <c r="DE173">
        <v>678776</v>
      </c>
      <c r="DF173">
        <v>678776</v>
      </c>
      <c r="DG173">
        <v>110.21300000000001</v>
      </c>
      <c r="DH173">
        <v>0</v>
      </c>
      <c r="DI173">
        <v>0</v>
      </c>
      <c r="DK173">
        <v>2895</v>
      </c>
      <c r="DL173">
        <v>0</v>
      </c>
      <c r="DM173">
        <v>332484</v>
      </c>
      <c r="DN173">
        <v>1387</v>
      </c>
      <c r="DO173">
        <v>0</v>
      </c>
      <c r="DP173">
        <v>0</v>
      </c>
      <c r="DQ173">
        <v>0</v>
      </c>
      <c r="DR173">
        <v>0</v>
      </c>
      <c r="DS173">
        <v>0</v>
      </c>
      <c r="DT173">
        <v>0</v>
      </c>
      <c r="DU173">
        <v>0</v>
      </c>
      <c r="DV173">
        <v>0</v>
      </c>
      <c r="DW173">
        <v>0</v>
      </c>
      <c r="DX173">
        <v>0</v>
      </c>
      <c r="DY173">
        <v>0</v>
      </c>
      <c r="DZ173">
        <v>0</v>
      </c>
      <c r="EA173">
        <v>0</v>
      </c>
      <c r="EB173">
        <v>0</v>
      </c>
      <c r="EC173">
        <v>23.045000000000002</v>
      </c>
      <c r="ED173">
        <v>163219</v>
      </c>
      <c r="EE173">
        <v>0</v>
      </c>
      <c r="EF173">
        <v>0</v>
      </c>
      <c r="EG173">
        <v>0</v>
      </c>
      <c r="EH173">
        <v>158287</v>
      </c>
      <c r="EI173">
        <v>0</v>
      </c>
      <c r="EJ173">
        <v>0</v>
      </c>
      <c r="EK173">
        <v>7.2670000000000003</v>
      </c>
      <c r="EL173">
        <v>0</v>
      </c>
      <c r="EM173">
        <v>0</v>
      </c>
      <c r="EN173">
        <v>0.78</v>
      </c>
      <c r="EO173">
        <v>0</v>
      </c>
      <c r="EP173">
        <v>0</v>
      </c>
      <c r="EQ173">
        <v>8.0470000000000006</v>
      </c>
      <c r="ER173">
        <v>0</v>
      </c>
      <c r="ES173">
        <v>25.701000000000001</v>
      </c>
      <c r="EV173">
        <v>0</v>
      </c>
      <c r="EW173">
        <v>0</v>
      </c>
      <c r="EX173">
        <v>0</v>
      </c>
      <c r="EZ173">
        <v>4301630</v>
      </c>
      <c r="FA173">
        <v>0</v>
      </c>
      <c r="FB173">
        <v>4514826</v>
      </c>
      <c r="FD173">
        <v>0</v>
      </c>
      <c r="FE173">
        <v>412526</v>
      </c>
      <c r="FF173">
        <v>89057</v>
      </c>
      <c r="FG173">
        <v>5.7111999999999996E-2</v>
      </c>
      <c r="FH173">
        <v>2.4659E-2</v>
      </c>
      <c r="FI173">
        <v>0</v>
      </c>
      <c r="FJ173">
        <v>0</v>
      </c>
      <c r="FK173">
        <v>732.86400000000003</v>
      </c>
      <c r="FL173">
        <v>5016409</v>
      </c>
      <c r="FM173">
        <v>0</v>
      </c>
      <c r="FN173">
        <v>0</v>
      </c>
      <c r="FO173">
        <v>0</v>
      </c>
      <c r="FP173">
        <v>0</v>
      </c>
      <c r="FQ173">
        <v>0</v>
      </c>
      <c r="FR173">
        <v>0</v>
      </c>
      <c r="FS173">
        <v>0</v>
      </c>
      <c r="FT173">
        <v>0</v>
      </c>
      <c r="FU173">
        <v>0</v>
      </c>
      <c r="FV173">
        <v>0</v>
      </c>
      <c r="FW173">
        <v>0</v>
      </c>
      <c r="FX173">
        <v>0</v>
      </c>
      <c r="FY173">
        <v>0</v>
      </c>
      <c r="FZ173">
        <v>8888</v>
      </c>
      <c r="GA173">
        <v>0</v>
      </c>
      <c r="GB173">
        <v>153824</v>
      </c>
      <c r="GC173">
        <v>153824</v>
      </c>
      <c r="GD173">
        <v>17.432000000000002</v>
      </c>
      <c r="GF173">
        <v>0</v>
      </c>
      <c r="GG173">
        <v>0</v>
      </c>
      <c r="GH173">
        <v>0</v>
      </c>
      <c r="GI173">
        <v>0</v>
      </c>
      <c r="GK173">
        <v>5220</v>
      </c>
      <c r="GL173">
        <v>6252</v>
      </c>
      <c r="GM173">
        <v>0</v>
      </c>
      <c r="GN173">
        <v>0</v>
      </c>
      <c r="GR173">
        <v>0</v>
      </c>
      <c r="HB173">
        <v>0</v>
      </c>
      <c r="HC173">
        <v>0</v>
      </c>
      <c r="HD173">
        <v>0</v>
      </c>
      <c r="HE173">
        <v>0</v>
      </c>
      <c r="HF173">
        <v>449429</v>
      </c>
      <c r="HG173">
        <v>10905</v>
      </c>
      <c r="HH173">
        <v>157665</v>
      </c>
      <c r="HI173">
        <v>0</v>
      </c>
      <c r="HJ173">
        <v>4377</v>
      </c>
      <c r="HK173">
        <v>1838</v>
      </c>
      <c r="HL173">
        <v>885</v>
      </c>
      <c r="HM173">
        <v>0</v>
      </c>
      <c r="HN173">
        <v>0</v>
      </c>
      <c r="HO173">
        <v>0</v>
      </c>
      <c r="HP173">
        <v>0</v>
      </c>
      <c r="HQ173">
        <v>0</v>
      </c>
      <c r="HR173">
        <v>0</v>
      </c>
      <c r="HS173">
        <v>4300178</v>
      </c>
      <c r="HT173">
        <v>0</v>
      </c>
      <c r="HU173">
        <v>0</v>
      </c>
      <c r="HV173">
        <v>0</v>
      </c>
      <c r="HW173">
        <v>0</v>
      </c>
      <c r="HX173">
        <v>40</v>
      </c>
      <c r="HY173">
        <v>74</v>
      </c>
      <c r="HZ173">
        <v>55</v>
      </c>
      <c r="IA173">
        <v>85</v>
      </c>
      <c r="IB173">
        <v>173</v>
      </c>
      <c r="IC173">
        <v>427</v>
      </c>
      <c r="ID173">
        <v>0</v>
      </c>
      <c r="IE173">
        <v>0</v>
      </c>
      <c r="IF173">
        <v>0</v>
      </c>
      <c r="IG173">
        <v>17.707000000000001</v>
      </c>
      <c r="IH173">
        <v>256</v>
      </c>
      <c r="II173">
        <v>0</v>
      </c>
      <c r="IJ173">
        <v>196.26500000000001</v>
      </c>
      <c r="IK173">
        <v>0</v>
      </c>
      <c r="IL173">
        <v>0</v>
      </c>
      <c r="IM173">
        <v>0</v>
      </c>
      <c r="IN173">
        <v>0</v>
      </c>
      <c r="IO173">
        <v>0</v>
      </c>
      <c r="IP173">
        <v>0</v>
      </c>
      <c r="IQ173">
        <v>196.26500000000001</v>
      </c>
      <c r="IR173">
        <v>120875</v>
      </c>
      <c r="IS173">
        <v>0</v>
      </c>
      <c r="IT173">
        <v>0</v>
      </c>
      <c r="IU173">
        <v>0</v>
      </c>
      <c r="IV173">
        <v>0</v>
      </c>
      <c r="IW173">
        <v>6159</v>
      </c>
      <c r="IX173">
        <v>0</v>
      </c>
      <c r="IY173">
        <v>0</v>
      </c>
      <c r="IZ173">
        <v>0</v>
      </c>
      <c r="JA173">
        <v>0</v>
      </c>
    </row>
    <row r="174" spans="1:261" x14ac:dyDescent="0.2">
      <c r="A174">
        <v>28349</v>
      </c>
      <c r="B174">
        <v>227819</v>
      </c>
      <c r="C174">
        <v>9</v>
      </c>
      <c r="D174">
        <v>2021</v>
      </c>
      <c r="E174">
        <v>6159</v>
      </c>
      <c r="F174">
        <v>0</v>
      </c>
      <c r="G174">
        <v>261.90700000000004</v>
      </c>
      <c r="H174">
        <v>248.59</v>
      </c>
      <c r="I174">
        <v>248.59</v>
      </c>
      <c r="J174">
        <v>261.90700000000004</v>
      </c>
      <c r="K174">
        <v>0</v>
      </c>
      <c r="L174">
        <v>6159</v>
      </c>
      <c r="M174">
        <v>0</v>
      </c>
      <c r="N174">
        <v>0</v>
      </c>
      <c r="P174">
        <v>261.90700000000004</v>
      </c>
      <c r="Q174">
        <v>0</v>
      </c>
      <c r="R174">
        <v>124854</v>
      </c>
      <c r="S174">
        <v>476.71000000000004</v>
      </c>
      <c r="U174">
        <v>0</v>
      </c>
      <c r="V174">
        <v>42.52</v>
      </c>
      <c r="W174">
        <v>26187</v>
      </c>
      <c r="X174">
        <v>26187</v>
      </c>
      <c r="Z174">
        <v>0</v>
      </c>
      <c r="AC174">
        <v>0</v>
      </c>
      <c r="AD174" t="s">
        <v>318</v>
      </c>
      <c r="AE174">
        <v>0</v>
      </c>
      <c r="AH174">
        <v>0</v>
      </c>
      <c r="AI174">
        <v>0</v>
      </c>
      <c r="AJ174">
        <v>6159</v>
      </c>
      <c r="AK174" t="s">
        <v>787</v>
      </c>
      <c r="AL174" t="s">
        <v>89</v>
      </c>
      <c r="AM174">
        <v>0</v>
      </c>
      <c r="AN174">
        <v>0</v>
      </c>
      <c r="AO174">
        <v>0</v>
      </c>
      <c r="AP174">
        <v>0</v>
      </c>
      <c r="AQ174">
        <v>0</v>
      </c>
      <c r="AT174">
        <v>0</v>
      </c>
      <c r="AU174">
        <v>0</v>
      </c>
      <c r="AV174">
        <v>0</v>
      </c>
      <c r="AW174">
        <v>2600920</v>
      </c>
      <c r="AX174">
        <v>2602166</v>
      </c>
      <c r="AY174">
        <v>0</v>
      </c>
      <c r="AZ174">
        <v>124854</v>
      </c>
      <c r="BA174">
        <v>0</v>
      </c>
      <c r="BE174">
        <v>35</v>
      </c>
      <c r="BF174">
        <v>2445302</v>
      </c>
      <c r="BG174">
        <v>0</v>
      </c>
      <c r="BJ174">
        <v>12</v>
      </c>
      <c r="BK174">
        <v>0</v>
      </c>
      <c r="BL174">
        <v>0</v>
      </c>
      <c r="BM174">
        <v>0</v>
      </c>
      <c r="BN174">
        <v>0</v>
      </c>
      <c r="BO174">
        <v>0</v>
      </c>
      <c r="BP174">
        <v>0</v>
      </c>
      <c r="BQ174">
        <v>732</v>
      </c>
      <c r="BS174">
        <v>0</v>
      </c>
      <c r="BT174">
        <v>0</v>
      </c>
      <c r="BU174">
        <v>0</v>
      </c>
      <c r="BV174">
        <v>0</v>
      </c>
      <c r="BW174">
        <v>0</v>
      </c>
      <c r="BY174">
        <v>0</v>
      </c>
      <c r="CA174">
        <v>0</v>
      </c>
      <c r="CB174">
        <v>0</v>
      </c>
      <c r="CC174">
        <v>0</v>
      </c>
      <c r="CD174">
        <v>0</v>
      </c>
      <c r="CE174">
        <v>0</v>
      </c>
      <c r="CF174">
        <v>0</v>
      </c>
      <c r="CG174">
        <v>0</v>
      </c>
      <c r="CH174">
        <v>0</v>
      </c>
      <c r="CI174">
        <v>0</v>
      </c>
      <c r="CJ174">
        <v>4</v>
      </c>
      <c r="CK174">
        <v>0</v>
      </c>
      <c r="CL174">
        <v>0</v>
      </c>
      <c r="CN174">
        <v>0</v>
      </c>
      <c r="CO174">
        <v>1</v>
      </c>
      <c r="CP174">
        <v>0</v>
      </c>
      <c r="CQ174">
        <v>0</v>
      </c>
      <c r="CR174">
        <v>261.90700000000004</v>
      </c>
      <c r="CS174">
        <v>0</v>
      </c>
      <c r="CT174">
        <v>0</v>
      </c>
      <c r="CU174">
        <v>0</v>
      </c>
      <c r="CV174">
        <v>0</v>
      </c>
      <c r="CW174">
        <v>0</v>
      </c>
      <c r="CX174">
        <v>0</v>
      </c>
      <c r="CY174">
        <v>0</v>
      </c>
      <c r="CZ174">
        <v>0</v>
      </c>
      <c r="DB174">
        <v>1514568</v>
      </c>
      <c r="DC174">
        <v>0</v>
      </c>
      <c r="DD174">
        <v>0</v>
      </c>
      <c r="DE174">
        <v>252202</v>
      </c>
      <c r="DF174">
        <v>252202</v>
      </c>
      <c r="DG174">
        <v>40.950000000000003</v>
      </c>
      <c r="DH174">
        <v>0</v>
      </c>
      <c r="DI174">
        <v>0</v>
      </c>
      <c r="DK174">
        <v>3329</v>
      </c>
      <c r="DL174">
        <v>0</v>
      </c>
      <c r="DM174">
        <v>295817</v>
      </c>
      <c r="DN174">
        <v>1210</v>
      </c>
      <c r="DO174">
        <v>0</v>
      </c>
      <c r="DP174">
        <v>0</v>
      </c>
      <c r="DQ174">
        <v>0</v>
      </c>
      <c r="DR174">
        <v>0</v>
      </c>
      <c r="DS174">
        <v>0</v>
      </c>
      <c r="DT174">
        <v>0</v>
      </c>
      <c r="DU174">
        <v>0</v>
      </c>
      <c r="DV174">
        <v>0</v>
      </c>
      <c r="DW174">
        <v>0</v>
      </c>
      <c r="DX174">
        <v>0</v>
      </c>
      <c r="DY174">
        <v>0</v>
      </c>
      <c r="DZ174">
        <v>0</v>
      </c>
      <c r="EA174">
        <v>0</v>
      </c>
      <c r="EB174">
        <v>0</v>
      </c>
      <c r="EC174">
        <v>2.82</v>
      </c>
      <c r="ED174">
        <v>19973</v>
      </c>
      <c r="EE174">
        <v>0</v>
      </c>
      <c r="EF174">
        <v>0</v>
      </c>
      <c r="EG174">
        <v>0</v>
      </c>
      <c r="EH174">
        <v>260609</v>
      </c>
      <c r="EI174">
        <v>0</v>
      </c>
      <c r="EJ174">
        <v>0</v>
      </c>
      <c r="EK174">
        <v>12.135</v>
      </c>
      <c r="EL174">
        <v>0</v>
      </c>
      <c r="EM174">
        <v>0</v>
      </c>
      <c r="EN174">
        <v>1.1820000000000002</v>
      </c>
      <c r="EO174">
        <v>0</v>
      </c>
      <c r="EP174">
        <v>0</v>
      </c>
      <c r="EQ174">
        <v>13.317</v>
      </c>
      <c r="ER174">
        <v>0</v>
      </c>
      <c r="ES174">
        <v>42.315000000000005</v>
      </c>
      <c r="EV174">
        <v>0</v>
      </c>
      <c r="EW174">
        <v>0</v>
      </c>
      <c r="EX174">
        <v>0</v>
      </c>
      <c r="EZ174">
        <v>2330424</v>
      </c>
      <c r="FA174">
        <v>0</v>
      </c>
      <c r="FB174">
        <v>2454032</v>
      </c>
      <c r="FD174">
        <v>0</v>
      </c>
      <c r="FE174">
        <v>223494</v>
      </c>
      <c r="FF174">
        <v>48248</v>
      </c>
      <c r="FG174">
        <v>5.7111999999999996E-2</v>
      </c>
      <c r="FH174">
        <v>2.4659E-2</v>
      </c>
      <c r="FI174">
        <v>0</v>
      </c>
      <c r="FJ174">
        <v>0</v>
      </c>
      <c r="FK174">
        <v>397.04300000000001</v>
      </c>
      <c r="FL174">
        <v>2725774</v>
      </c>
      <c r="FM174">
        <v>0</v>
      </c>
      <c r="FN174">
        <v>0</v>
      </c>
      <c r="FO174">
        <v>9976</v>
      </c>
      <c r="FP174">
        <v>0</v>
      </c>
      <c r="FQ174">
        <v>9976</v>
      </c>
      <c r="FR174">
        <v>9976</v>
      </c>
      <c r="FS174">
        <v>0</v>
      </c>
      <c r="FT174">
        <v>0</v>
      </c>
      <c r="FU174">
        <v>0</v>
      </c>
      <c r="FV174">
        <v>0</v>
      </c>
      <c r="FW174">
        <v>0</v>
      </c>
      <c r="FX174">
        <v>0</v>
      </c>
      <c r="FY174">
        <v>0</v>
      </c>
      <c r="FZ174">
        <v>0</v>
      </c>
      <c r="GA174">
        <v>0</v>
      </c>
      <c r="GB174">
        <v>0</v>
      </c>
      <c r="GC174">
        <v>0</v>
      </c>
      <c r="GD174">
        <v>0</v>
      </c>
      <c r="GF174">
        <v>0</v>
      </c>
      <c r="GG174">
        <v>0</v>
      </c>
      <c r="GH174">
        <v>0</v>
      </c>
      <c r="GI174">
        <v>0</v>
      </c>
      <c r="GK174">
        <v>5089</v>
      </c>
      <c r="GL174">
        <v>8007</v>
      </c>
      <c r="GM174">
        <v>0</v>
      </c>
      <c r="GN174">
        <v>7195</v>
      </c>
      <c r="GR174">
        <v>0</v>
      </c>
      <c r="HB174">
        <v>0</v>
      </c>
      <c r="HC174">
        <v>0</v>
      </c>
      <c r="HD174">
        <v>0</v>
      </c>
      <c r="HE174">
        <v>0</v>
      </c>
      <c r="HF174">
        <v>263008</v>
      </c>
      <c r="HG174">
        <v>11547</v>
      </c>
      <c r="HH174">
        <v>78217</v>
      </c>
      <c r="HI174">
        <v>0</v>
      </c>
      <c r="HJ174">
        <v>2546</v>
      </c>
      <c r="HK174">
        <v>0</v>
      </c>
      <c r="HL174">
        <v>0</v>
      </c>
      <c r="HM174">
        <v>0</v>
      </c>
      <c r="HN174">
        <v>0</v>
      </c>
      <c r="HO174">
        <v>0</v>
      </c>
      <c r="HP174">
        <v>0</v>
      </c>
      <c r="HQ174">
        <v>0</v>
      </c>
      <c r="HR174">
        <v>0</v>
      </c>
      <c r="HS174">
        <v>2329178</v>
      </c>
      <c r="HT174">
        <v>0</v>
      </c>
      <c r="HU174">
        <v>0</v>
      </c>
      <c r="HV174">
        <v>0</v>
      </c>
      <c r="HW174">
        <v>0</v>
      </c>
      <c r="HX174">
        <v>21</v>
      </c>
      <c r="HY174">
        <v>34</v>
      </c>
      <c r="HZ174">
        <v>50</v>
      </c>
      <c r="IA174">
        <v>24</v>
      </c>
      <c r="IB174">
        <v>34</v>
      </c>
      <c r="IC174">
        <v>163</v>
      </c>
      <c r="ID174">
        <v>0</v>
      </c>
      <c r="IE174">
        <v>0</v>
      </c>
      <c r="IF174">
        <v>0</v>
      </c>
      <c r="IG174">
        <v>18.749000000000002</v>
      </c>
      <c r="IH174">
        <v>127</v>
      </c>
      <c r="II174">
        <v>0</v>
      </c>
      <c r="IJ174">
        <v>42.52</v>
      </c>
      <c r="IK174">
        <v>0</v>
      </c>
      <c r="IL174">
        <v>0</v>
      </c>
      <c r="IM174">
        <v>0</v>
      </c>
      <c r="IN174">
        <v>0</v>
      </c>
      <c r="IO174">
        <v>0</v>
      </c>
      <c r="IP174">
        <v>0</v>
      </c>
      <c r="IQ174">
        <v>42.52</v>
      </c>
      <c r="IR174">
        <v>26187</v>
      </c>
      <c r="IS174">
        <v>0</v>
      </c>
      <c r="IT174">
        <v>0</v>
      </c>
      <c r="IU174">
        <v>0</v>
      </c>
      <c r="IV174">
        <v>0</v>
      </c>
      <c r="IW174">
        <v>6159</v>
      </c>
      <c r="IX174">
        <v>0</v>
      </c>
      <c r="IY174">
        <v>0</v>
      </c>
      <c r="IZ174">
        <v>0</v>
      </c>
      <c r="JA174">
        <v>0</v>
      </c>
    </row>
    <row r="175" spans="1:261" x14ac:dyDescent="0.2">
      <c r="A175">
        <v>28349</v>
      </c>
      <c r="B175">
        <v>227820</v>
      </c>
      <c r="C175">
        <v>9</v>
      </c>
      <c r="D175">
        <v>2021</v>
      </c>
      <c r="E175">
        <v>6159</v>
      </c>
      <c r="F175">
        <v>0</v>
      </c>
      <c r="G175">
        <v>26129.565000000002</v>
      </c>
      <c r="H175">
        <v>25164.45</v>
      </c>
      <c r="I175">
        <v>25164.45</v>
      </c>
      <c r="J175">
        <v>26129.565000000002</v>
      </c>
      <c r="K175">
        <v>0</v>
      </c>
      <c r="L175">
        <v>6159</v>
      </c>
      <c r="M175">
        <v>0</v>
      </c>
      <c r="N175">
        <v>0</v>
      </c>
      <c r="P175">
        <v>26129.565000000002</v>
      </c>
      <c r="Q175">
        <v>0</v>
      </c>
      <c r="R175">
        <v>12456225</v>
      </c>
      <c r="S175">
        <v>476.71000000000004</v>
      </c>
      <c r="U175">
        <v>0</v>
      </c>
      <c r="V175">
        <v>9463.8450000000012</v>
      </c>
      <c r="W175">
        <v>5828583</v>
      </c>
      <c r="X175">
        <v>5828583</v>
      </c>
      <c r="Z175">
        <v>0</v>
      </c>
      <c r="AC175">
        <v>0</v>
      </c>
      <c r="AD175" t="s">
        <v>318</v>
      </c>
      <c r="AE175">
        <v>0</v>
      </c>
      <c r="AH175">
        <v>0</v>
      </c>
      <c r="AI175">
        <v>0</v>
      </c>
      <c r="AJ175">
        <v>6159</v>
      </c>
      <c r="AK175" t="s">
        <v>787</v>
      </c>
      <c r="AL175" t="s">
        <v>509</v>
      </c>
      <c r="AM175">
        <v>0</v>
      </c>
      <c r="AN175">
        <v>0</v>
      </c>
      <c r="AO175">
        <v>0</v>
      </c>
      <c r="AP175">
        <v>0</v>
      </c>
      <c r="AQ175">
        <v>0</v>
      </c>
      <c r="AT175">
        <v>0</v>
      </c>
      <c r="AU175">
        <v>0</v>
      </c>
      <c r="AV175">
        <v>0</v>
      </c>
      <c r="AW175">
        <v>267619564</v>
      </c>
      <c r="AX175">
        <v>264871045</v>
      </c>
      <c r="AY175">
        <v>0</v>
      </c>
      <c r="AZ175">
        <v>12456225</v>
      </c>
      <c r="BA175">
        <v>0</v>
      </c>
      <c r="BE175">
        <v>3609</v>
      </c>
      <c r="BF175">
        <v>247620126</v>
      </c>
      <c r="BG175">
        <v>0</v>
      </c>
      <c r="BJ175">
        <v>12</v>
      </c>
      <c r="BK175">
        <v>0</v>
      </c>
      <c r="BL175">
        <v>0</v>
      </c>
      <c r="BM175">
        <v>0</v>
      </c>
      <c r="BN175">
        <v>0</v>
      </c>
      <c r="BO175">
        <v>0</v>
      </c>
      <c r="BP175">
        <v>0</v>
      </c>
      <c r="BQ175">
        <v>0</v>
      </c>
      <c r="BS175">
        <v>0</v>
      </c>
      <c r="BT175">
        <v>0</v>
      </c>
      <c r="BU175">
        <v>0</v>
      </c>
      <c r="BV175">
        <v>0</v>
      </c>
      <c r="BW175">
        <v>0</v>
      </c>
      <c r="BY175">
        <v>0</v>
      </c>
      <c r="CA175">
        <v>0</v>
      </c>
      <c r="CB175">
        <v>0</v>
      </c>
      <c r="CC175">
        <v>0</v>
      </c>
      <c r="CD175">
        <v>0</v>
      </c>
      <c r="CE175">
        <v>0</v>
      </c>
      <c r="CF175">
        <v>0</v>
      </c>
      <c r="CG175">
        <v>0</v>
      </c>
      <c r="CH175">
        <v>2818822</v>
      </c>
      <c r="CI175">
        <v>0</v>
      </c>
      <c r="CJ175">
        <v>5</v>
      </c>
      <c r="CK175">
        <v>0</v>
      </c>
      <c r="CL175">
        <v>0</v>
      </c>
      <c r="CN175">
        <v>0</v>
      </c>
      <c r="CO175">
        <v>1</v>
      </c>
      <c r="CP175">
        <v>0</v>
      </c>
      <c r="CQ175">
        <v>0</v>
      </c>
      <c r="CR175">
        <v>26129.565000000002</v>
      </c>
      <c r="CS175">
        <v>0</v>
      </c>
      <c r="CT175">
        <v>0</v>
      </c>
      <c r="CU175">
        <v>0</v>
      </c>
      <c r="CV175">
        <v>0</v>
      </c>
      <c r="CW175">
        <v>0</v>
      </c>
      <c r="CX175">
        <v>0</v>
      </c>
      <c r="CY175">
        <v>0</v>
      </c>
      <c r="CZ175">
        <v>0</v>
      </c>
      <c r="DB175">
        <v>154230908</v>
      </c>
      <c r="DC175">
        <v>0</v>
      </c>
      <c r="DD175">
        <v>0</v>
      </c>
      <c r="DE175">
        <v>39253352</v>
      </c>
      <c r="DF175">
        <v>39253352</v>
      </c>
      <c r="DG175">
        <v>6373.55</v>
      </c>
      <c r="DH175">
        <v>0</v>
      </c>
      <c r="DI175">
        <v>0</v>
      </c>
      <c r="DK175">
        <v>0</v>
      </c>
      <c r="DL175">
        <v>0</v>
      </c>
      <c r="DM175">
        <v>16148290</v>
      </c>
      <c r="DN175">
        <v>66694</v>
      </c>
      <c r="DO175">
        <v>0</v>
      </c>
      <c r="DP175">
        <v>0</v>
      </c>
      <c r="DQ175">
        <v>0</v>
      </c>
      <c r="DR175">
        <v>0</v>
      </c>
      <c r="DS175">
        <v>0</v>
      </c>
      <c r="DT175">
        <v>0</v>
      </c>
      <c r="DU175">
        <v>0</v>
      </c>
      <c r="DV175">
        <v>0</v>
      </c>
      <c r="DW175">
        <v>0</v>
      </c>
      <c r="DX175">
        <v>0</v>
      </c>
      <c r="DY175">
        <v>0</v>
      </c>
      <c r="DZ175">
        <v>0</v>
      </c>
      <c r="EA175">
        <v>0.36699999999999999</v>
      </c>
      <c r="EB175">
        <v>0</v>
      </c>
      <c r="EC175">
        <v>628.42500000000007</v>
      </c>
      <c r="ED175">
        <v>4450888</v>
      </c>
      <c r="EE175">
        <v>0</v>
      </c>
      <c r="EF175">
        <v>0</v>
      </c>
      <c r="EG175">
        <v>1.4770000000000001</v>
      </c>
      <c r="EH175">
        <v>11004918</v>
      </c>
      <c r="EI175">
        <v>7538</v>
      </c>
      <c r="EJ175">
        <v>0.30599999999999999</v>
      </c>
      <c r="EK175">
        <v>445.26</v>
      </c>
      <c r="EL175">
        <v>0.49</v>
      </c>
      <c r="EM175">
        <v>77.182000000000002</v>
      </c>
      <c r="EN175">
        <v>42.743000000000002</v>
      </c>
      <c r="EO175">
        <v>0</v>
      </c>
      <c r="EP175">
        <v>0</v>
      </c>
      <c r="EQ175">
        <v>567.33500000000004</v>
      </c>
      <c r="ER175">
        <v>0</v>
      </c>
      <c r="ES175">
        <v>1786.864</v>
      </c>
      <c r="EV175">
        <v>0</v>
      </c>
      <c r="EW175">
        <v>0</v>
      </c>
      <c r="EX175">
        <v>0</v>
      </c>
      <c r="EZ175">
        <v>237353456</v>
      </c>
      <c r="FA175">
        <v>0</v>
      </c>
      <c r="FB175">
        <v>249739378</v>
      </c>
      <c r="FD175">
        <v>0</v>
      </c>
      <c r="FE175">
        <v>22631777</v>
      </c>
      <c r="FF175">
        <v>4885812</v>
      </c>
      <c r="FG175">
        <v>5.7111999999999996E-2</v>
      </c>
      <c r="FH175">
        <v>2.4659E-2</v>
      </c>
      <c r="FI175">
        <v>0</v>
      </c>
      <c r="FJ175">
        <v>0</v>
      </c>
      <c r="FK175">
        <v>40205.974000000002</v>
      </c>
      <c r="FL175">
        <v>280075789</v>
      </c>
      <c r="FM175">
        <v>0</v>
      </c>
      <c r="FN175">
        <v>0</v>
      </c>
      <c r="FO175">
        <v>1948358</v>
      </c>
      <c r="FP175">
        <v>164261</v>
      </c>
      <c r="FQ175">
        <v>2112619</v>
      </c>
      <c r="FR175">
        <v>1948358</v>
      </c>
      <c r="FS175">
        <v>0</v>
      </c>
      <c r="FT175">
        <v>0</v>
      </c>
      <c r="FU175">
        <v>0</v>
      </c>
      <c r="FV175">
        <v>0</v>
      </c>
      <c r="FW175">
        <v>0</v>
      </c>
      <c r="FX175">
        <v>0</v>
      </c>
      <c r="FY175">
        <v>0</v>
      </c>
      <c r="FZ175">
        <v>0</v>
      </c>
      <c r="GA175">
        <v>0</v>
      </c>
      <c r="GB175">
        <v>3307288</v>
      </c>
      <c r="GC175">
        <v>3307288</v>
      </c>
      <c r="GD175">
        <v>397.78000000000003</v>
      </c>
      <c r="GF175">
        <v>0</v>
      </c>
      <c r="GG175">
        <v>0</v>
      </c>
      <c r="GH175">
        <v>0</v>
      </c>
      <c r="GI175">
        <v>0</v>
      </c>
      <c r="GK175">
        <v>5220</v>
      </c>
      <c r="GL175">
        <v>16538</v>
      </c>
      <c r="GM175">
        <v>0</v>
      </c>
      <c r="GN175">
        <v>87195</v>
      </c>
      <c r="GR175">
        <v>0</v>
      </c>
      <c r="HB175">
        <v>0</v>
      </c>
      <c r="HC175">
        <v>0</v>
      </c>
      <c r="HD175">
        <v>0</v>
      </c>
      <c r="HE175">
        <v>0</v>
      </c>
      <c r="HF175">
        <v>26623988</v>
      </c>
      <c r="HG175">
        <v>97508</v>
      </c>
      <c r="HH175">
        <v>1626536</v>
      </c>
      <c r="HI175">
        <v>0</v>
      </c>
      <c r="HJ175">
        <v>253979</v>
      </c>
      <c r="HK175">
        <v>62248</v>
      </c>
      <c r="HL175">
        <v>14688</v>
      </c>
      <c r="HM175">
        <v>183000</v>
      </c>
      <c r="HN175">
        <v>0</v>
      </c>
      <c r="HO175">
        <v>0</v>
      </c>
      <c r="HP175">
        <v>0</v>
      </c>
      <c r="HQ175">
        <v>0</v>
      </c>
      <c r="HR175">
        <v>0</v>
      </c>
      <c r="HS175">
        <v>237283153</v>
      </c>
      <c r="HT175">
        <v>0</v>
      </c>
      <c r="HU175">
        <v>2818822</v>
      </c>
      <c r="HV175">
        <v>0</v>
      </c>
      <c r="HW175">
        <v>0</v>
      </c>
      <c r="HX175">
        <v>1812</v>
      </c>
      <c r="HY175">
        <v>3443</v>
      </c>
      <c r="HZ175">
        <v>3997</v>
      </c>
      <c r="IA175">
        <v>6735</v>
      </c>
      <c r="IB175">
        <v>8658</v>
      </c>
      <c r="IC175">
        <v>24645</v>
      </c>
      <c r="ID175">
        <v>0</v>
      </c>
      <c r="IE175">
        <v>0</v>
      </c>
      <c r="IF175">
        <v>0</v>
      </c>
      <c r="IG175">
        <v>158.32300000000001</v>
      </c>
      <c r="IH175">
        <v>2641</v>
      </c>
      <c r="II175">
        <v>0</v>
      </c>
      <c r="IJ175">
        <v>9463.8450000000012</v>
      </c>
      <c r="IK175">
        <v>0</v>
      </c>
      <c r="IL175">
        <v>0</v>
      </c>
      <c r="IM175">
        <v>0</v>
      </c>
      <c r="IN175">
        <v>0</v>
      </c>
      <c r="IO175">
        <v>0</v>
      </c>
      <c r="IP175">
        <v>0</v>
      </c>
      <c r="IQ175">
        <v>9463.8450000000012</v>
      </c>
      <c r="IR175">
        <v>5828583</v>
      </c>
      <c r="IS175">
        <v>0</v>
      </c>
      <c r="IT175">
        <v>0</v>
      </c>
      <c r="IU175">
        <v>0</v>
      </c>
      <c r="IV175">
        <v>0</v>
      </c>
      <c r="IW175">
        <v>6159</v>
      </c>
      <c r="IX175">
        <v>0</v>
      </c>
      <c r="IY175">
        <v>0</v>
      </c>
      <c r="IZ175">
        <v>0</v>
      </c>
      <c r="JA175">
        <v>0</v>
      </c>
    </row>
    <row r="176" spans="1:261" x14ac:dyDescent="0.2">
      <c r="A176">
        <v>28349</v>
      </c>
      <c r="B176">
        <v>227821</v>
      </c>
      <c r="C176">
        <v>9</v>
      </c>
      <c r="D176">
        <v>2021</v>
      </c>
      <c r="E176">
        <v>6159</v>
      </c>
      <c r="F176">
        <v>0</v>
      </c>
      <c r="G176">
        <v>430.22200000000004</v>
      </c>
      <c r="H176">
        <v>412.31300000000005</v>
      </c>
      <c r="I176">
        <v>412.31300000000005</v>
      </c>
      <c r="J176">
        <v>430.22200000000004</v>
      </c>
      <c r="K176">
        <v>0</v>
      </c>
      <c r="L176">
        <v>6159</v>
      </c>
      <c r="M176">
        <v>0</v>
      </c>
      <c r="N176">
        <v>0</v>
      </c>
      <c r="P176">
        <v>430.22200000000004</v>
      </c>
      <c r="Q176">
        <v>0</v>
      </c>
      <c r="R176">
        <v>205091</v>
      </c>
      <c r="S176">
        <v>476.71000000000004</v>
      </c>
      <c r="U176">
        <v>0</v>
      </c>
      <c r="V176">
        <v>1.93</v>
      </c>
      <c r="W176">
        <v>1189</v>
      </c>
      <c r="X176">
        <v>1189</v>
      </c>
      <c r="Z176">
        <v>0</v>
      </c>
      <c r="AC176">
        <v>0</v>
      </c>
      <c r="AD176" t="s">
        <v>318</v>
      </c>
      <c r="AE176">
        <v>0</v>
      </c>
      <c r="AH176">
        <v>0</v>
      </c>
      <c r="AI176">
        <v>0</v>
      </c>
      <c r="AJ176">
        <v>6159</v>
      </c>
      <c r="AK176" t="s">
        <v>787</v>
      </c>
      <c r="AL176" t="s">
        <v>69</v>
      </c>
      <c r="AM176">
        <v>0</v>
      </c>
      <c r="AN176">
        <v>0</v>
      </c>
      <c r="AO176">
        <v>0</v>
      </c>
      <c r="AP176">
        <v>0</v>
      </c>
      <c r="AQ176">
        <v>0</v>
      </c>
      <c r="AT176">
        <v>0</v>
      </c>
      <c r="AU176">
        <v>0</v>
      </c>
      <c r="AV176">
        <v>0</v>
      </c>
      <c r="AW176">
        <v>3791564</v>
      </c>
      <c r="AX176">
        <v>3735658</v>
      </c>
      <c r="AY176">
        <v>0</v>
      </c>
      <c r="AZ176">
        <v>205091</v>
      </c>
      <c r="BA176">
        <v>8.3330000000000002</v>
      </c>
      <c r="BE176">
        <v>51</v>
      </c>
      <c r="BF176">
        <v>3546619</v>
      </c>
      <c r="BG176">
        <v>0</v>
      </c>
      <c r="BJ176">
        <v>12</v>
      </c>
      <c r="BK176">
        <v>0</v>
      </c>
      <c r="BL176">
        <v>0</v>
      </c>
      <c r="BM176">
        <v>0</v>
      </c>
      <c r="BN176">
        <v>0</v>
      </c>
      <c r="BO176">
        <v>0</v>
      </c>
      <c r="BP176">
        <v>0</v>
      </c>
      <c r="BQ176">
        <v>706</v>
      </c>
      <c r="BS176">
        <v>0</v>
      </c>
      <c r="BT176">
        <v>0</v>
      </c>
      <c r="BU176">
        <v>0</v>
      </c>
      <c r="BV176">
        <v>0</v>
      </c>
      <c r="BW176">
        <v>0</v>
      </c>
      <c r="BY176">
        <v>0</v>
      </c>
      <c r="CA176">
        <v>0</v>
      </c>
      <c r="CB176">
        <v>0</v>
      </c>
      <c r="CC176">
        <v>0</v>
      </c>
      <c r="CD176">
        <v>0</v>
      </c>
      <c r="CE176">
        <v>0</v>
      </c>
      <c r="CF176">
        <v>0</v>
      </c>
      <c r="CG176">
        <v>0</v>
      </c>
      <c r="CH176">
        <v>57531</v>
      </c>
      <c r="CI176">
        <v>0</v>
      </c>
      <c r="CJ176">
        <v>4</v>
      </c>
      <c r="CK176">
        <v>0</v>
      </c>
      <c r="CL176">
        <v>0</v>
      </c>
      <c r="CN176">
        <v>0</v>
      </c>
      <c r="CO176">
        <v>1</v>
      </c>
      <c r="CP176">
        <v>0</v>
      </c>
      <c r="CQ176">
        <v>13.667</v>
      </c>
      <c r="CR176">
        <v>430.22200000000004</v>
      </c>
      <c r="CS176">
        <v>0</v>
      </c>
      <c r="CT176">
        <v>0</v>
      </c>
      <c r="CU176">
        <v>0</v>
      </c>
      <c r="CV176">
        <v>0</v>
      </c>
      <c r="CW176">
        <v>0</v>
      </c>
      <c r="CX176">
        <v>0</v>
      </c>
      <c r="CY176">
        <v>0</v>
      </c>
      <c r="CZ176">
        <v>0</v>
      </c>
      <c r="DB176">
        <v>2517889</v>
      </c>
      <c r="DC176">
        <v>0</v>
      </c>
      <c r="DD176">
        <v>0</v>
      </c>
      <c r="DE176">
        <v>115323</v>
      </c>
      <c r="DF176">
        <v>115323</v>
      </c>
      <c r="DG176">
        <v>18.725000000000001</v>
      </c>
      <c r="DH176">
        <v>0</v>
      </c>
      <c r="DI176">
        <v>0</v>
      </c>
      <c r="DK176">
        <v>2926</v>
      </c>
      <c r="DL176">
        <v>0</v>
      </c>
      <c r="DM176">
        <v>384732</v>
      </c>
      <c r="DN176">
        <v>1574</v>
      </c>
      <c r="DO176">
        <v>0</v>
      </c>
      <c r="DP176">
        <v>0</v>
      </c>
      <c r="DQ176">
        <v>0</v>
      </c>
      <c r="DR176">
        <v>0</v>
      </c>
      <c r="DS176">
        <v>0</v>
      </c>
      <c r="DT176">
        <v>0</v>
      </c>
      <c r="DU176">
        <v>0</v>
      </c>
      <c r="DV176">
        <v>0</v>
      </c>
      <c r="DW176">
        <v>0</v>
      </c>
      <c r="DX176">
        <v>0</v>
      </c>
      <c r="DY176">
        <v>0</v>
      </c>
      <c r="DZ176">
        <v>0</v>
      </c>
      <c r="EA176">
        <v>0</v>
      </c>
      <c r="EB176">
        <v>0</v>
      </c>
      <c r="EC176">
        <v>3.4320000000000004</v>
      </c>
      <c r="ED176">
        <v>24308</v>
      </c>
      <c r="EE176">
        <v>0</v>
      </c>
      <c r="EF176">
        <v>0</v>
      </c>
      <c r="EG176">
        <v>0</v>
      </c>
      <c r="EH176">
        <v>340538</v>
      </c>
      <c r="EI176">
        <v>0</v>
      </c>
      <c r="EJ176">
        <v>0</v>
      </c>
      <c r="EK176">
        <v>16.208000000000002</v>
      </c>
      <c r="EL176">
        <v>0</v>
      </c>
      <c r="EM176">
        <v>0.91800000000000004</v>
      </c>
      <c r="EN176">
        <v>0.78300000000000003</v>
      </c>
      <c r="EO176">
        <v>0</v>
      </c>
      <c r="EP176">
        <v>0</v>
      </c>
      <c r="EQ176">
        <v>17.909000000000002</v>
      </c>
      <c r="ER176">
        <v>0</v>
      </c>
      <c r="ES176">
        <v>55.292999999999999</v>
      </c>
      <c r="EV176">
        <v>0</v>
      </c>
      <c r="EW176">
        <v>0</v>
      </c>
      <c r="EX176">
        <v>0</v>
      </c>
      <c r="EZ176">
        <v>3341528</v>
      </c>
      <c r="FA176">
        <v>0</v>
      </c>
      <c r="FB176">
        <v>3544994</v>
      </c>
      <c r="FD176">
        <v>0</v>
      </c>
      <c r="FE176">
        <v>324151</v>
      </c>
      <c r="FF176">
        <v>69979</v>
      </c>
      <c r="FG176">
        <v>5.7111999999999996E-2</v>
      </c>
      <c r="FH176">
        <v>2.4659E-2</v>
      </c>
      <c r="FI176">
        <v>0</v>
      </c>
      <c r="FJ176">
        <v>0</v>
      </c>
      <c r="FK176">
        <v>575.86300000000006</v>
      </c>
      <c r="FL176">
        <v>3996655</v>
      </c>
      <c r="FM176">
        <v>0</v>
      </c>
      <c r="FN176">
        <v>0</v>
      </c>
      <c r="FO176">
        <v>0</v>
      </c>
      <c r="FP176">
        <v>0</v>
      </c>
      <c r="FQ176">
        <v>0</v>
      </c>
      <c r="FR176">
        <v>0</v>
      </c>
      <c r="FS176">
        <v>0</v>
      </c>
      <c r="FT176">
        <v>0</v>
      </c>
      <c r="FU176">
        <v>0</v>
      </c>
      <c r="FV176">
        <v>0</v>
      </c>
      <c r="FW176">
        <v>0</v>
      </c>
      <c r="FX176">
        <v>0</v>
      </c>
      <c r="FY176">
        <v>0</v>
      </c>
      <c r="FZ176">
        <v>0</v>
      </c>
      <c r="GA176">
        <v>0</v>
      </c>
      <c r="GB176">
        <v>0</v>
      </c>
      <c r="GC176">
        <v>0</v>
      </c>
      <c r="GD176">
        <v>0</v>
      </c>
      <c r="GF176">
        <v>0</v>
      </c>
      <c r="GG176">
        <v>0</v>
      </c>
      <c r="GH176">
        <v>0</v>
      </c>
      <c r="GI176">
        <v>0</v>
      </c>
      <c r="GK176">
        <v>5173</v>
      </c>
      <c r="GL176">
        <v>7158</v>
      </c>
      <c r="GM176">
        <v>0</v>
      </c>
      <c r="GN176">
        <v>0</v>
      </c>
      <c r="GR176">
        <v>0</v>
      </c>
      <c r="HB176">
        <v>0</v>
      </c>
      <c r="HC176">
        <v>0</v>
      </c>
      <c r="HD176">
        <v>0</v>
      </c>
      <c r="HE176">
        <v>0</v>
      </c>
      <c r="HF176">
        <v>436227</v>
      </c>
      <c r="HG176">
        <v>28226</v>
      </c>
      <c r="HH176">
        <v>57277</v>
      </c>
      <c r="HI176">
        <v>0</v>
      </c>
      <c r="HJ176">
        <v>4182</v>
      </c>
      <c r="HK176">
        <v>0</v>
      </c>
      <c r="HL176">
        <v>0</v>
      </c>
      <c r="HM176">
        <v>0</v>
      </c>
      <c r="HN176">
        <v>0</v>
      </c>
      <c r="HO176">
        <v>0</v>
      </c>
      <c r="HP176">
        <v>0</v>
      </c>
      <c r="HQ176">
        <v>0</v>
      </c>
      <c r="HR176">
        <v>0</v>
      </c>
      <c r="HS176">
        <v>3339903</v>
      </c>
      <c r="HT176">
        <v>0</v>
      </c>
      <c r="HU176">
        <v>57531</v>
      </c>
      <c r="HV176">
        <v>0</v>
      </c>
      <c r="HW176">
        <v>0</v>
      </c>
      <c r="HX176">
        <v>33</v>
      </c>
      <c r="HY176">
        <v>25</v>
      </c>
      <c r="HZ176">
        <v>13</v>
      </c>
      <c r="IA176">
        <v>7</v>
      </c>
      <c r="IB176">
        <v>1</v>
      </c>
      <c r="IC176">
        <v>79</v>
      </c>
      <c r="ID176">
        <v>0</v>
      </c>
      <c r="IE176">
        <v>0</v>
      </c>
      <c r="IF176">
        <v>0</v>
      </c>
      <c r="IG176">
        <v>45.83</v>
      </c>
      <c r="IH176">
        <v>93</v>
      </c>
      <c r="II176">
        <v>0</v>
      </c>
      <c r="IJ176">
        <v>1.93</v>
      </c>
      <c r="IK176">
        <v>0</v>
      </c>
      <c r="IL176">
        <v>0</v>
      </c>
      <c r="IM176">
        <v>0</v>
      </c>
      <c r="IN176">
        <v>0</v>
      </c>
      <c r="IO176">
        <v>0</v>
      </c>
      <c r="IP176">
        <v>0</v>
      </c>
      <c r="IQ176">
        <v>1.93</v>
      </c>
      <c r="IR176">
        <v>1189</v>
      </c>
      <c r="IS176">
        <v>0</v>
      </c>
      <c r="IT176">
        <v>0</v>
      </c>
      <c r="IU176">
        <v>0</v>
      </c>
      <c r="IV176">
        <v>0</v>
      </c>
      <c r="IW176">
        <v>6159</v>
      </c>
      <c r="IX176">
        <v>0</v>
      </c>
      <c r="IY176">
        <v>0</v>
      </c>
      <c r="IZ176">
        <v>0</v>
      </c>
      <c r="JA176">
        <v>0</v>
      </c>
    </row>
    <row r="177" spans="1:261" x14ac:dyDescent="0.2">
      <c r="A177">
        <v>28349</v>
      </c>
      <c r="B177">
        <v>227824</v>
      </c>
      <c r="C177">
        <v>9</v>
      </c>
      <c r="D177">
        <v>2021</v>
      </c>
      <c r="E177">
        <v>6159</v>
      </c>
      <c r="F177">
        <v>0</v>
      </c>
      <c r="G177">
        <v>886.35700000000008</v>
      </c>
      <c r="H177">
        <v>880.58800000000008</v>
      </c>
      <c r="I177">
        <v>880.58800000000008</v>
      </c>
      <c r="J177">
        <v>886.35700000000008</v>
      </c>
      <c r="K177">
        <v>0</v>
      </c>
      <c r="L177">
        <v>6159</v>
      </c>
      <c r="M177">
        <v>0</v>
      </c>
      <c r="N177">
        <v>0</v>
      </c>
      <c r="P177">
        <v>886.35700000000008</v>
      </c>
      <c r="Q177">
        <v>0</v>
      </c>
      <c r="R177">
        <v>422535</v>
      </c>
      <c r="S177">
        <v>476.71000000000004</v>
      </c>
      <c r="U177">
        <v>0</v>
      </c>
      <c r="V177">
        <v>319.63</v>
      </c>
      <c r="W177">
        <v>196853</v>
      </c>
      <c r="X177">
        <v>196853</v>
      </c>
      <c r="Z177">
        <v>0</v>
      </c>
      <c r="AC177">
        <v>0</v>
      </c>
      <c r="AD177" t="s">
        <v>318</v>
      </c>
      <c r="AE177">
        <v>0</v>
      </c>
      <c r="AH177">
        <v>0</v>
      </c>
      <c r="AI177">
        <v>0</v>
      </c>
      <c r="AJ177">
        <v>6159</v>
      </c>
      <c r="AK177" t="s">
        <v>787</v>
      </c>
      <c r="AL177" t="s">
        <v>482</v>
      </c>
      <c r="AM177">
        <v>0</v>
      </c>
      <c r="AN177">
        <v>0</v>
      </c>
      <c r="AO177">
        <v>0</v>
      </c>
      <c r="AP177">
        <v>0</v>
      </c>
      <c r="AQ177">
        <v>0</v>
      </c>
      <c r="AT177">
        <v>0</v>
      </c>
      <c r="AU177">
        <v>0</v>
      </c>
      <c r="AV177">
        <v>0</v>
      </c>
      <c r="AW177">
        <v>8997071</v>
      </c>
      <c r="AX177">
        <v>8998379</v>
      </c>
      <c r="AY177">
        <v>0</v>
      </c>
      <c r="AZ177">
        <v>422535</v>
      </c>
      <c r="BA177">
        <v>0</v>
      </c>
      <c r="BE177">
        <v>123</v>
      </c>
      <c r="BF177">
        <v>8333256</v>
      </c>
      <c r="BG177">
        <v>0</v>
      </c>
      <c r="BJ177">
        <v>12</v>
      </c>
      <c r="BK177">
        <v>0</v>
      </c>
      <c r="BL177">
        <v>0</v>
      </c>
      <c r="BM177">
        <v>0</v>
      </c>
      <c r="BN177">
        <v>0</v>
      </c>
      <c r="BO177">
        <v>0</v>
      </c>
      <c r="BP177">
        <v>0</v>
      </c>
      <c r="BQ177">
        <v>634</v>
      </c>
      <c r="BS177">
        <v>0</v>
      </c>
      <c r="BT177">
        <v>0</v>
      </c>
      <c r="BU177">
        <v>0</v>
      </c>
      <c r="BV177">
        <v>0</v>
      </c>
      <c r="BW177">
        <v>0</v>
      </c>
      <c r="BY177">
        <v>0</v>
      </c>
      <c r="CA177">
        <v>0</v>
      </c>
      <c r="CB177">
        <v>0</v>
      </c>
      <c r="CC177">
        <v>0</v>
      </c>
      <c r="CD177">
        <v>0</v>
      </c>
      <c r="CE177">
        <v>0</v>
      </c>
      <c r="CF177">
        <v>0</v>
      </c>
      <c r="CG177">
        <v>0</v>
      </c>
      <c r="CH177">
        <v>0</v>
      </c>
      <c r="CI177">
        <v>0</v>
      </c>
      <c r="CJ177">
        <v>4</v>
      </c>
      <c r="CK177">
        <v>0</v>
      </c>
      <c r="CL177">
        <v>0</v>
      </c>
      <c r="CN177">
        <v>0</v>
      </c>
      <c r="CO177">
        <v>1</v>
      </c>
      <c r="CP177">
        <v>0</v>
      </c>
      <c r="CQ177">
        <v>0</v>
      </c>
      <c r="CR177">
        <v>886.35700000000008</v>
      </c>
      <c r="CS177">
        <v>0</v>
      </c>
      <c r="CT177">
        <v>0</v>
      </c>
      <c r="CU177">
        <v>0</v>
      </c>
      <c r="CV177">
        <v>0</v>
      </c>
      <c r="CW177">
        <v>0</v>
      </c>
      <c r="CX177">
        <v>0</v>
      </c>
      <c r="CY177">
        <v>0</v>
      </c>
      <c r="CZ177">
        <v>0</v>
      </c>
      <c r="DB177">
        <v>5413160</v>
      </c>
      <c r="DC177">
        <v>0</v>
      </c>
      <c r="DD177">
        <v>0</v>
      </c>
      <c r="DE177">
        <v>1438077</v>
      </c>
      <c r="DF177">
        <v>1438077</v>
      </c>
      <c r="DG177">
        <v>233.5</v>
      </c>
      <c r="DH177">
        <v>0</v>
      </c>
      <c r="DI177">
        <v>0</v>
      </c>
      <c r="DK177">
        <v>1772</v>
      </c>
      <c r="DL177">
        <v>0</v>
      </c>
      <c r="DM177">
        <v>283894</v>
      </c>
      <c r="DN177">
        <v>1186</v>
      </c>
      <c r="DO177">
        <v>0</v>
      </c>
      <c r="DP177">
        <v>0</v>
      </c>
      <c r="DQ177">
        <v>0</v>
      </c>
      <c r="DR177">
        <v>0</v>
      </c>
      <c r="DS177">
        <v>0</v>
      </c>
      <c r="DT177">
        <v>0</v>
      </c>
      <c r="DU177">
        <v>0</v>
      </c>
      <c r="DV177">
        <v>0</v>
      </c>
      <c r="DW177">
        <v>0</v>
      </c>
      <c r="DX177">
        <v>0</v>
      </c>
      <c r="DY177">
        <v>0</v>
      </c>
      <c r="DZ177">
        <v>0</v>
      </c>
      <c r="EA177">
        <v>0</v>
      </c>
      <c r="EB177">
        <v>0</v>
      </c>
      <c r="EC177">
        <v>20.852</v>
      </c>
      <c r="ED177">
        <v>147687</v>
      </c>
      <c r="EE177">
        <v>0</v>
      </c>
      <c r="EF177">
        <v>0</v>
      </c>
      <c r="EG177">
        <v>0</v>
      </c>
      <c r="EH177">
        <v>127197</v>
      </c>
      <c r="EI177">
        <v>0</v>
      </c>
      <c r="EJ177">
        <v>0</v>
      </c>
      <c r="EK177">
        <v>4.0960000000000001</v>
      </c>
      <c r="EL177">
        <v>0</v>
      </c>
      <c r="EM177">
        <v>0</v>
      </c>
      <c r="EN177">
        <v>1.673</v>
      </c>
      <c r="EO177">
        <v>0</v>
      </c>
      <c r="EP177">
        <v>0</v>
      </c>
      <c r="EQ177">
        <v>5.7690000000000001</v>
      </c>
      <c r="ER177">
        <v>0</v>
      </c>
      <c r="ES177">
        <v>20.653000000000002</v>
      </c>
      <c r="EV177">
        <v>0</v>
      </c>
      <c r="EW177">
        <v>0</v>
      </c>
      <c r="EX177">
        <v>0</v>
      </c>
      <c r="EZ177">
        <v>8072319</v>
      </c>
      <c r="FA177">
        <v>0</v>
      </c>
      <c r="FB177">
        <v>8493546</v>
      </c>
      <c r="FD177">
        <v>0</v>
      </c>
      <c r="FE177">
        <v>761636</v>
      </c>
      <c r="FF177">
        <v>164424</v>
      </c>
      <c r="FG177">
        <v>5.7111999999999996E-2</v>
      </c>
      <c r="FH177">
        <v>2.4659E-2</v>
      </c>
      <c r="FI177">
        <v>0</v>
      </c>
      <c r="FJ177">
        <v>0</v>
      </c>
      <c r="FK177">
        <v>1353.067</v>
      </c>
      <c r="FL177">
        <v>9419606</v>
      </c>
      <c r="FM177">
        <v>0</v>
      </c>
      <c r="FN177">
        <v>0</v>
      </c>
      <c r="FO177">
        <v>157482</v>
      </c>
      <c r="FP177">
        <v>0</v>
      </c>
      <c r="FQ177">
        <v>157482</v>
      </c>
      <c r="FR177">
        <v>157482</v>
      </c>
      <c r="FS177">
        <v>0</v>
      </c>
      <c r="FT177">
        <v>0</v>
      </c>
      <c r="FU177">
        <v>0</v>
      </c>
      <c r="FV177">
        <v>0</v>
      </c>
      <c r="FW177">
        <v>0</v>
      </c>
      <c r="FX177">
        <v>0</v>
      </c>
      <c r="FY177">
        <v>0</v>
      </c>
      <c r="FZ177">
        <v>0</v>
      </c>
      <c r="GA177">
        <v>0</v>
      </c>
      <c r="GB177">
        <v>0</v>
      </c>
      <c r="GC177">
        <v>0</v>
      </c>
      <c r="GD177">
        <v>0</v>
      </c>
      <c r="GF177">
        <v>0</v>
      </c>
      <c r="GG177">
        <v>0</v>
      </c>
      <c r="GH177">
        <v>0</v>
      </c>
      <c r="GI177">
        <v>0</v>
      </c>
      <c r="GK177">
        <v>5068</v>
      </c>
      <c r="GL177">
        <v>0</v>
      </c>
      <c r="GM177">
        <v>0</v>
      </c>
      <c r="GN177">
        <v>13619</v>
      </c>
      <c r="GR177">
        <v>0</v>
      </c>
      <c r="HB177">
        <v>0</v>
      </c>
      <c r="HC177">
        <v>0</v>
      </c>
      <c r="HD177">
        <v>0</v>
      </c>
      <c r="HE177">
        <v>0</v>
      </c>
      <c r="HF177">
        <v>931662</v>
      </c>
      <c r="HG177">
        <v>13472</v>
      </c>
      <c r="HH177">
        <v>36337</v>
      </c>
      <c r="HI177">
        <v>0</v>
      </c>
      <c r="HJ177">
        <v>8615</v>
      </c>
      <c r="HK177">
        <v>3605</v>
      </c>
      <c r="HL177">
        <v>511</v>
      </c>
      <c r="HM177">
        <v>10000</v>
      </c>
      <c r="HN177">
        <v>0</v>
      </c>
      <c r="HO177">
        <v>0</v>
      </c>
      <c r="HP177">
        <v>0</v>
      </c>
      <c r="HQ177">
        <v>0</v>
      </c>
      <c r="HR177">
        <v>0</v>
      </c>
      <c r="HS177">
        <v>8071011</v>
      </c>
      <c r="HT177">
        <v>0</v>
      </c>
      <c r="HU177">
        <v>0</v>
      </c>
      <c r="HV177">
        <v>0</v>
      </c>
      <c r="HW177">
        <v>0</v>
      </c>
      <c r="HX177">
        <v>118</v>
      </c>
      <c r="HY177">
        <v>191</v>
      </c>
      <c r="HZ177">
        <v>155</v>
      </c>
      <c r="IA177">
        <v>183</v>
      </c>
      <c r="IB177">
        <v>272</v>
      </c>
      <c r="IC177">
        <v>919</v>
      </c>
      <c r="ID177">
        <v>0</v>
      </c>
      <c r="IE177">
        <v>0</v>
      </c>
      <c r="IF177">
        <v>0</v>
      </c>
      <c r="IG177">
        <v>21.874000000000002</v>
      </c>
      <c r="IH177">
        <v>59</v>
      </c>
      <c r="II177">
        <v>0</v>
      </c>
      <c r="IJ177">
        <v>319.63</v>
      </c>
      <c r="IK177">
        <v>0</v>
      </c>
      <c r="IL177">
        <v>0</v>
      </c>
      <c r="IM177">
        <v>0</v>
      </c>
      <c r="IN177">
        <v>0</v>
      </c>
      <c r="IO177">
        <v>0</v>
      </c>
      <c r="IP177">
        <v>0</v>
      </c>
      <c r="IQ177">
        <v>319.63</v>
      </c>
      <c r="IR177">
        <v>196853</v>
      </c>
      <c r="IS177">
        <v>0</v>
      </c>
      <c r="IT177">
        <v>0</v>
      </c>
      <c r="IU177">
        <v>0</v>
      </c>
      <c r="IV177">
        <v>0</v>
      </c>
      <c r="IW177">
        <v>6159</v>
      </c>
      <c r="IX177">
        <v>0</v>
      </c>
      <c r="IY177">
        <v>0</v>
      </c>
      <c r="IZ177">
        <v>0</v>
      </c>
      <c r="JA177">
        <v>0</v>
      </c>
    </row>
    <row r="178" spans="1:261" x14ac:dyDescent="0.2">
      <c r="A178">
        <v>28349</v>
      </c>
      <c r="B178">
        <v>227825</v>
      </c>
      <c r="C178">
        <v>9</v>
      </c>
      <c r="D178">
        <v>2021</v>
      </c>
      <c r="E178">
        <v>6159</v>
      </c>
      <c r="F178">
        <v>0</v>
      </c>
      <c r="G178">
        <v>1707.5050000000001</v>
      </c>
      <c r="H178">
        <v>1672.8680000000002</v>
      </c>
      <c r="I178">
        <v>1672.8680000000002</v>
      </c>
      <c r="J178">
        <v>1707.5050000000001</v>
      </c>
      <c r="K178">
        <v>0</v>
      </c>
      <c r="L178">
        <v>6159</v>
      </c>
      <c r="M178">
        <v>0</v>
      </c>
      <c r="N178">
        <v>0</v>
      </c>
      <c r="P178">
        <v>1707.5050000000001</v>
      </c>
      <c r="Q178">
        <v>0</v>
      </c>
      <c r="R178">
        <v>813985</v>
      </c>
      <c r="S178">
        <v>476.71000000000004</v>
      </c>
      <c r="U178">
        <v>0</v>
      </c>
      <c r="V178">
        <v>989.22700000000009</v>
      </c>
      <c r="W178">
        <v>609244</v>
      </c>
      <c r="X178">
        <v>609244</v>
      </c>
      <c r="Z178">
        <v>0</v>
      </c>
      <c r="AC178">
        <v>0</v>
      </c>
      <c r="AD178" t="s">
        <v>318</v>
      </c>
      <c r="AE178">
        <v>0</v>
      </c>
      <c r="AH178">
        <v>0</v>
      </c>
      <c r="AI178">
        <v>0</v>
      </c>
      <c r="AJ178">
        <v>6159</v>
      </c>
      <c r="AK178" t="s">
        <v>787</v>
      </c>
      <c r="AL178" t="s">
        <v>121</v>
      </c>
      <c r="AM178">
        <v>0</v>
      </c>
      <c r="AN178">
        <v>0</v>
      </c>
      <c r="AO178">
        <v>0</v>
      </c>
      <c r="AP178">
        <v>0</v>
      </c>
      <c r="AQ178">
        <v>0</v>
      </c>
      <c r="AT178">
        <v>0</v>
      </c>
      <c r="AU178">
        <v>0</v>
      </c>
      <c r="AV178">
        <v>0</v>
      </c>
      <c r="AW178">
        <v>18323880</v>
      </c>
      <c r="AX178">
        <v>17942758</v>
      </c>
      <c r="AY178">
        <v>0</v>
      </c>
      <c r="AZ178">
        <v>813985</v>
      </c>
      <c r="BA178">
        <v>0</v>
      </c>
      <c r="BE178">
        <v>244</v>
      </c>
      <c r="BF178">
        <v>16742328</v>
      </c>
      <c r="BG178">
        <v>0</v>
      </c>
      <c r="BJ178">
        <v>12</v>
      </c>
      <c r="BK178">
        <v>0</v>
      </c>
      <c r="BL178">
        <v>0</v>
      </c>
      <c r="BM178">
        <v>0</v>
      </c>
      <c r="BN178">
        <v>0</v>
      </c>
      <c r="BO178">
        <v>0</v>
      </c>
      <c r="BP178">
        <v>0</v>
      </c>
      <c r="BQ178">
        <v>512</v>
      </c>
      <c r="BS178">
        <v>0</v>
      </c>
      <c r="BT178">
        <v>0</v>
      </c>
      <c r="BU178">
        <v>0</v>
      </c>
      <c r="BV178">
        <v>0</v>
      </c>
      <c r="BW178">
        <v>0</v>
      </c>
      <c r="BY178">
        <v>0</v>
      </c>
      <c r="CA178">
        <v>0</v>
      </c>
      <c r="CB178">
        <v>0</v>
      </c>
      <c r="CC178">
        <v>0</v>
      </c>
      <c r="CD178">
        <v>0</v>
      </c>
      <c r="CE178">
        <v>0</v>
      </c>
      <c r="CF178">
        <v>0</v>
      </c>
      <c r="CG178">
        <v>0</v>
      </c>
      <c r="CH178">
        <v>386720</v>
      </c>
      <c r="CI178">
        <v>0</v>
      </c>
      <c r="CJ178">
        <v>5</v>
      </c>
      <c r="CK178">
        <v>0</v>
      </c>
      <c r="CL178">
        <v>0</v>
      </c>
      <c r="CN178">
        <v>0</v>
      </c>
      <c r="CO178">
        <v>1</v>
      </c>
      <c r="CP178">
        <v>0</v>
      </c>
      <c r="CQ178">
        <v>0</v>
      </c>
      <c r="CR178">
        <v>1707.5050000000001</v>
      </c>
      <c r="CS178">
        <v>0</v>
      </c>
      <c r="CT178">
        <v>0</v>
      </c>
      <c r="CU178">
        <v>0</v>
      </c>
      <c r="CV178">
        <v>0</v>
      </c>
      <c r="CW178">
        <v>0</v>
      </c>
      <c r="CX178">
        <v>0</v>
      </c>
      <c r="CY178">
        <v>0</v>
      </c>
      <c r="CZ178">
        <v>0</v>
      </c>
      <c r="DB178">
        <v>10255825</v>
      </c>
      <c r="DC178">
        <v>0</v>
      </c>
      <c r="DD178">
        <v>0</v>
      </c>
      <c r="DE178">
        <v>2770377</v>
      </c>
      <c r="DF178">
        <v>2770377</v>
      </c>
      <c r="DG178">
        <v>449.82500000000005</v>
      </c>
      <c r="DH178">
        <v>0</v>
      </c>
      <c r="DI178">
        <v>0</v>
      </c>
      <c r="DK178">
        <v>0</v>
      </c>
      <c r="DL178">
        <v>0</v>
      </c>
      <c r="DM178">
        <v>1283093</v>
      </c>
      <c r="DN178">
        <v>5354</v>
      </c>
      <c r="DO178">
        <v>0</v>
      </c>
      <c r="DP178">
        <v>0</v>
      </c>
      <c r="DQ178">
        <v>0</v>
      </c>
      <c r="DR178">
        <v>0</v>
      </c>
      <c r="DS178">
        <v>0</v>
      </c>
      <c r="DT178">
        <v>0</v>
      </c>
      <c r="DU178">
        <v>0</v>
      </c>
      <c r="DV178">
        <v>0</v>
      </c>
      <c r="DW178">
        <v>0</v>
      </c>
      <c r="DX178">
        <v>0</v>
      </c>
      <c r="DY178">
        <v>0</v>
      </c>
      <c r="DZ178">
        <v>0</v>
      </c>
      <c r="EA178">
        <v>0</v>
      </c>
      <c r="EB178">
        <v>0</v>
      </c>
      <c r="EC178">
        <v>91.203000000000003</v>
      </c>
      <c r="ED178">
        <v>645955</v>
      </c>
      <c r="EE178">
        <v>0</v>
      </c>
      <c r="EF178">
        <v>0</v>
      </c>
      <c r="EG178">
        <v>0</v>
      </c>
      <c r="EH178">
        <v>595475</v>
      </c>
      <c r="EI178">
        <v>0</v>
      </c>
      <c r="EJ178">
        <v>0</v>
      </c>
      <c r="EK178">
        <v>24.63</v>
      </c>
      <c r="EL178">
        <v>0</v>
      </c>
      <c r="EM178">
        <v>4.0140000000000002</v>
      </c>
      <c r="EN178">
        <v>2.1510000000000002</v>
      </c>
      <c r="EO178">
        <v>0</v>
      </c>
      <c r="EP178">
        <v>0</v>
      </c>
      <c r="EQ178">
        <v>30.795000000000002</v>
      </c>
      <c r="ER178">
        <v>0</v>
      </c>
      <c r="ES178">
        <v>96.686999999999998</v>
      </c>
      <c r="EV178">
        <v>0</v>
      </c>
      <c r="EW178">
        <v>0</v>
      </c>
      <c r="EX178">
        <v>0</v>
      </c>
      <c r="EZ178">
        <v>16082213</v>
      </c>
      <c r="FA178">
        <v>0</v>
      </c>
      <c r="FB178">
        <v>16890600</v>
      </c>
      <c r="FD178">
        <v>0</v>
      </c>
      <c r="FE178">
        <v>1530201</v>
      </c>
      <c r="FF178">
        <v>330344</v>
      </c>
      <c r="FG178">
        <v>5.7111999999999996E-2</v>
      </c>
      <c r="FH178">
        <v>2.4659E-2</v>
      </c>
      <c r="FI178">
        <v>0</v>
      </c>
      <c r="FJ178">
        <v>0</v>
      </c>
      <c r="FK178">
        <v>2718.4450000000002</v>
      </c>
      <c r="FL178">
        <v>19137865</v>
      </c>
      <c r="FM178">
        <v>0</v>
      </c>
      <c r="FN178">
        <v>0</v>
      </c>
      <c r="FO178">
        <v>156613</v>
      </c>
      <c r="FP178">
        <v>0</v>
      </c>
      <c r="FQ178">
        <v>156613</v>
      </c>
      <c r="FR178">
        <v>156613</v>
      </c>
      <c r="FS178">
        <v>0</v>
      </c>
      <c r="FT178">
        <v>0</v>
      </c>
      <c r="FU178">
        <v>0</v>
      </c>
      <c r="FV178">
        <v>0</v>
      </c>
      <c r="FW178">
        <v>0</v>
      </c>
      <c r="FX178">
        <v>0</v>
      </c>
      <c r="FY178">
        <v>0</v>
      </c>
      <c r="FZ178">
        <v>0</v>
      </c>
      <c r="GA178">
        <v>0</v>
      </c>
      <c r="GB178">
        <v>31944</v>
      </c>
      <c r="GC178">
        <v>31944</v>
      </c>
      <c r="GD178">
        <v>3.8420000000000001</v>
      </c>
      <c r="GF178">
        <v>0</v>
      </c>
      <c r="GG178">
        <v>0</v>
      </c>
      <c r="GH178">
        <v>0</v>
      </c>
      <c r="GI178">
        <v>0</v>
      </c>
      <c r="GK178">
        <v>4971</v>
      </c>
      <c r="GL178">
        <v>0</v>
      </c>
      <c r="GM178">
        <v>0</v>
      </c>
      <c r="GN178">
        <v>0</v>
      </c>
      <c r="GR178">
        <v>0</v>
      </c>
      <c r="HB178">
        <v>0</v>
      </c>
      <c r="HC178">
        <v>0</v>
      </c>
      <c r="HD178">
        <v>0</v>
      </c>
      <c r="HE178">
        <v>0</v>
      </c>
      <c r="HF178">
        <v>1769894</v>
      </c>
      <c r="HG178">
        <v>0</v>
      </c>
      <c r="HH178">
        <v>0</v>
      </c>
      <c r="HI178">
        <v>0</v>
      </c>
      <c r="HJ178">
        <v>16597</v>
      </c>
      <c r="HK178">
        <v>5758</v>
      </c>
      <c r="HL178">
        <v>-8501</v>
      </c>
      <c r="HM178">
        <v>0</v>
      </c>
      <c r="HN178">
        <v>0</v>
      </c>
      <c r="HO178">
        <v>0</v>
      </c>
      <c r="HP178">
        <v>0</v>
      </c>
      <c r="HQ178">
        <v>0</v>
      </c>
      <c r="HR178">
        <v>0</v>
      </c>
      <c r="HS178">
        <v>16076615</v>
      </c>
      <c r="HT178">
        <v>0</v>
      </c>
      <c r="HU178">
        <v>386720</v>
      </c>
      <c r="HV178">
        <v>0</v>
      </c>
      <c r="HW178">
        <v>0</v>
      </c>
      <c r="HX178">
        <v>115</v>
      </c>
      <c r="HY178">
        <v>240</v>
      </c>
      <c r="HZ178">
        <v>197</v>
      </c>
      <c r="IA178">
        <v>390</v>
      </c>
      <c r="IB178">
        <v>783</v>
      </c>
      <c r="IC178">
        <v>1725</v>
      </c>
      <c r="ID178">
        <v>0</v>
      </c>
      <c r="IE178">
        <v>0</v>
      </c>
      <c r="IF178">
        <v>0</v>
      </c>
      <c r="IG178">
        <v>0</v>
      </c>
      <c r="IH178">
        <v>0</v>
      </c>
      <c r="II178">
        <v>0</v>
      </c>
      <c r="IJ178">
        <v>989.22700000000009</v>
      </c>
      <c r="IK178">
        <v>0</v>
      </c>
      <c r="IL178">
        <v>0</v>
      </c>
      <c r="IM178">
        <v>0</v>
      </c>
      <c r="IN178">
        <v>0</v>
      </c>
      <c r="IO178">
        <v>0</v>
      </c>
      <c r="IP178">
        <v>0</v>
      </c>
      <c r="IQ178">
        <v>989.22700000000009</v>
      </c>
      <c r="IR178">
        <v>609244</v>
      </c>
      <c r="IS178">
        <v>0</v>
      </c>
      <c r="IT178">
        <v>0</v>
      </c>
      <c r="IU178">
        <v>0</v>
      </c>
      <c r="IV178">
        <v>0</v>
      </c>
      <c r="IW178">
        <v>6159</v>
      </c>
      <c r="IX178">
        <v>0</v>
      </c>
      <c r="IY178">
        <v>0</v>
      </c>
      <c r="IZ178">
        <v>0</v>
      </c>
      <c r="JA178">
        <v>0</v>
      </c>
    </row>
    <row r="179" spans="1:261" x14ac:dyDescent="0.2">
      <c r="A179">
        <v>28349</v>
      </c>
      <c r="B179">
        <v>227826</v>
      </c>
      <c r="C179">
        <v>9</v>
      </c>
      <c r="D179">
        <v>2021</v>
      </c>
      <c r="E179">
        <v>6159</v>
      </c>
      <c r="F179">
        <v>0</v>
      </c>
      <c r="G179">
        <v>376.39</v>
      </c>
      <c r="H179">
        <v>366.97500000000002</v>
      </c>
      <c r="I179">
        <v>366.97500000000002</v>
      </c>
      <c r="J179">
        <v>376.39</v>
      </c>
      <c r="K179">
        <v>0</v>
      </c>
      <c r="L179">
        <v>6159</v>
      </c>
      <c r="M179">
        <v>0</v>
      </c>
      <c r="N179">
        <v>0</v>
      </c>
      <c r="P179">
        <v>376.39</v>
      </c>
      <c r="Q179">
        <v>0</v>
      </c>
      <c r="R179">
        <v>179429</v>
      </c>
      <c r="S179">
        <v>476.71000000000004</v>
      </c>
      <c r="U179">
        <v>0</v>
      </c>
      <c r="V179">
        <v>98.257000000000005</v>
      </c>
      <c r="W179">
        <v>60514</v>
      </c>
      <c r="X179">
        <v>60514</v>
      </c>
      <c r="Z179">
        <v>0</v>
      </c>
      <c r="AC179">
        <v>0</v>
      </c>
      <c r="AD179" t="s">
        <v>318</v>
      </c>
      <c r="AE179">
        <v>0</v>
      </c>
      <c r="AH179">
        <v>0</v>
      </c>
      <c r="AI179">
        <v>0</v>
      </c>
      <c r="AJ179">
        <v>6159</v>
      </c>
      <c r="AK179" t="s">
        <v>787</v>
      </c>
      <c r="AL179" t="s">
        <v>369</v>
      </c>
      <c r="AM179">
        <v>0</v>
      </c>
      <c r="AN179">
        <v>0</v>
      </c>
      <c r="AO179">
        <v>0</v>
      </c>
      <c r="AP179">
        <v>0</v>
      </c>
      <c r="AQ179">
        <v>0</v>
      </c>
      <c r="AT179">
        <v>0</v>
      </c>
      <c r="AU179">
        <v>0</v>
      </c>
      <c r="AV179">
        <v>0</v>
      </c>
      <c r="AW179">
        <v>3575134</v>
      </c>
      <c r="AX179">
        <v>3559150</v>
      </c>
      <c r="AY179">
        <v>0</v>
      </c>
      <c r="AZ179">
        <v>179429</v>
      </c>
      <c r="BA179">
        <v>0</v>
      </c>
      <c r="BE179">
        <v>49</v>
      </c>
      <c r="BF179">
        <v>3364669</v>
      </c>
      <c r="BG179">
        <v>0</v>
      </c>
      <c r="BJ179">
        <v>12</v>
      </c>
      <c r="BK179">
        <v>0</v>
      </c>
      <c r="BL179">
        <v>0</v>
      </c>
      <c r="BM179">
        <v>0</v>
      </c>
      <c r="BN179">
        <v>0</v>
      </c>
      <c r="BO179">
        <v>0</v>
      </c>
      <c r="BP179">
        <v>0</v>
      </c>
      <c r="BQ179">
        <v>713</v>
      </c>
      <c r="BS179">
        <v>0</v>
      </c>
      <c r="BT179">
        <v>0</v>
      </c>
      <c r="BU179">
        <v>0</v>
      </c>
      <c r="BV179">
        <v>0</v>
      </c>
      <c r="BW179">
        <v>0</v>
      </c>
      <c r="BY179">
        <v>0</v>
      </c>
      <c r="CA179">
        <v>0</v>
      </c>
      <c r="CB179">
        <v>0</v>
      </c>
      <c r="CC179">
        <v>0</v>
      </c>
      <c r="CD179">
        <v>0</v>
      </c>
      <c r="CE179">
        <v>0</v>
      </c>
      <c r="CF179">
        <v>0</v>
      </c>
      <c r="CG179">
        <v>0</v>
      </c>
      <c r="CH179">
        <v>16913</v>
      </c>
      <c r="CI179">
        <v>0</v>
      </c>
      <c r="CJ179">
        <v>4</v>
      </c>
      <c r="CK179">
        <v>0</v>
      </c>
      <c r="CL179">
        <v>0</v>
      </c>
      <c r="CN179">
        <v>0</v>
      </c>
      <c r="CO179">
        <v>1</v>
      </c>
      <c r="CP179">
        <v>0</v>
      </c>
      <c r="CQ179">
        <v>0</v>
      </c>
      <c r="CR179">
        <v>376.39</v>
      </c>
      <c r="CS179">
        <v>0</v>
      </c>
      <c r="CT179">
        <v>0</v>
      </c>
      <c r="CU179">
        <v>0</v>
      </c>
      <c r="CV179">
        <v>0</v>
      </c>
      <c r="CW179">
        <v>0</v>
      </c>
      <c r="CX179">
        <v>0</v>
      </c>
      <c r="CY179">
        <v>0</v>
      </c>
      <c r="CZ179">
        <v>0</v>
      </c>
      <c r="DB179">
        <v>2248390</v>
      </c>
      <c r="DC179">
        <v>0</v>
      </c>
      <c r="DD179">
        <v>0</v>
      </c>
      <c r="DE179">
        <v>373916</v>
      </c>
      <c r="DF179">
        <v>373916</v>
      </c>
      <c r="DG179">
        <v>60.713000000000001</v>
      </c>
      <c r="DH179">
        <v>0</v>
      </c>
      <c r="DI179">
        <v>0</v>
      </c>
      <c r="DK179">
        <v>3038</v>
      </c>
      <c r="DL179">
        <v>0</v>
      </c>
      <c r="DM179">
        <v>215016</v>
      </c>
      <c r="DN179">
        <v>881</v>
      </c>
      <c r="DO179">
        <v>0</v>
      </c>
      <c r="DP179">
        <v>0</v>
      </c>
      <c r="DQ179">
        <v>0</v>
      </c>
      <c r="DR179">
        <v>0</v>
      </c>
      <c r="DS179">
        <v>0</v>
      </c>
      <c r="DT179">
        <v>0</v>
      </c>
      <c r="DU179">
        <v>0</v>
      </c>
      <c r="DV179">
        <v>0</v>
      </c>
      <c r="DW179">
        <v>0</v>
      </c>
      <c r="DX179">
        <v>0</v>
      </c>
      <c r="DY179">
        <v>0</v>
      </c>
      <c r="DZ179">
        <v>0</v>
      </c>
      <c r="EA179">
        <v>0</v>
      </c>
      <c r="EB179">
        <v>0</v>
      </c>
      <c r="EC179">
        <v>2.7680000000000002</v>
      </c>
      <c r="ED179">
        <v>19605</v>
      </c>
      <c r="EE179">
        <v>0</v>
      </c>
      <c r="EF179">
        <v>0</v>
      </c>
      <c r="EG179">
        <v>0</v>
      </c>
      <c r="EH179">
        <v>184560</v>
      </c>
      <c r="EI179">
        <v>0</v>
      </c>
      <c r="EJ179">
        <v>0</v>
      </c>
      <c r="EK179">
        <v>8.4210000000000012</v>
      </c>
      <c r="EL179">
        <v>0</v>
      </c>
      <c r="EM179">
        <v>0.13300000000000001</v>
      </c>
      <c r="EN179">
        <v>0.86099999999999999</v>
      </c>
      <c r="EO179">
        <v>0</v>
      </c>
      <c r="EP179">
        <v>0</v>
      </c>
      <c r="EQ179">
        <v>9.4150000000000009</v>
      </c>
      <c r="ER179">
        <v>0</v>
      </c>
      <c r="ES179">
        <v>29.967000000000002</v>
      </c>
      <c r="EV179">
        <v>0</v>
      </c>
      <c r="EW179">
        <v>0</v>
      </c>
      <c r="EX179">
        <v>0</v>
      </c>
      <c r="EZ179">
        <v>3185240</v>
      </c>
      <c r="FA179">
        <v>0</v>
      </c>
      <c r="FB179">
        <v>3363740</v>
      </c>
      <c r="FD179">
        <v>0</v>
      </c>
      <c r="FE179">
        <v>307521</v>
      </c>
      <c r="FF179">
        <v>66389</v>
      </c>
      <c r="FG179">
        <v>5.7111999999999996E-2</v>
      </c>
      <c r="FH179">
        <v>2.4659E-2</v>
      </c>
      <c r="FI179">
        <v>0</v>
      </c>
      <c r="FJ179">
        <v>0</v>
      </c>
      <c r="FK179">
        <v>546.32000000000005</v>
      </c>
      <c r="FL179">
        <v>3754563</v>
      </c>
      <c r="FM179">
        <v>0</v>
      </c>
      <c r="FN179">
        <v>0</v>
      </c>
      <c r="FO179">
        <v>0</v>
      </c>
      <c r="FP179">
        <v>0</v>
      </c>
      <c r="FQ179">
        <v>0</v>
      </c>
      <c r="FR179">
        <v>0</v>
      </c>
      <c r="FS179">
        <v>0</v>
      </c>
      <c r="FT179">
        <v>0</v>
      </c>
      <c r="FU179">
        <v>0</v>
      </c>
      <c r="FV179">
        <v>0</v>
      </c>
      <c r="FW179">
        <v>0</v>
      </c>
      <c r="FX179">
        <v>0</v>
      </c>
      <c r="FY179">
        <v>0</v>
      </c>
      <c r="FZ179">
        <v>0</v>
      </c>
      <c r="GA179">
        <v>0</v>
      </c>
      <c r="GB179">
        <v>0</v>
      </c>
      <c r="GC179">
        <v>0</v>
      </c>
      <c r="GD179">
        <v>0</v>
      </c>
      <c r="GF179">
        <v>0</v>
      </c>
      <c r="GG179">
        <v>0</v>
      </c>
      <c r="GH179">
        <v>0</v>
      </c>
      <c r="GI179">
        <v>0</v>
      </c>
      <c r="GK179">
        <v>0</v>
      </c>
      <c r="GL179">
        <v>0</v>
      </c>
      <c r="GM179">
        <v>0</v>
      </c>
      <c r="GN179">
        <v>0</v>
      </c>
      <c r="GR179">
        <v>0</v>
      </c>
      <c r="HB179">
        <v>0</v>
      </c>
      <c r="HC179">
        <v>0</v>
      </c>
      <c r="HD179">
        <v>0</v>
      </c>
      <c r="HE179">
        <v>0</v>
      </c>
      <c r="HF179">
        <v>388260</v>
      </c>
      <c r="HG179">
        <v>3207</v>
      </c>
      <c r="HH179">
        <v>70826</v>
      </c>
      <c r="HI179">
        <v>0</v>
      </c>
      <c r="HJ179">
        <v>3659</v>
      </c>
      <c r="HK179">
        <v>0</v>
      </c>
      <c r="HL179">
        <v>0</v>
      </c>
      <c r="HM179">
        <v>0</v>
      </c>
      <c r="HN179">
        <v>0</v>
      </c>
      <c r="HO179">
        <v>0</v>
      </c>
      <c r="HP179">
        <v>0</v>
      </c>
      <c r="HQ179">
        <v>0</v>
      </c>
      <c r="HR179">
        <v>0</v>
      </c>
      <c r="HS179">
        <v>3184311</v>
      </c>
      <c r="HT179">
        <v>0</v>
      </c>
      <c r="HU179">
        <v>16913</v>
      </c>
      <c r="HV179">
        <v>0</v>
      </c>
      <c r="HW179">
        <v>0</v>
      </c>
      <c r="HX179">
        <v>37</v>
      </c>
      <c r="HY179">
        <v>62</v>
      </c>
      <c r="HZ179">
        <v>39</v>
      </c>
      <c r="IA179">
        <v>55</v>
      </c>
      <c r="IB179">
        <v>49</v>
      </c>
      <c r="IC179">
        <v>242</v>
      </c>
      <c r="ID179">
        <v>0</v>
      </c>
      <c r="IE179">
        <v>0</v>
      </c>
      <c r="IF179">
        <v>0</v>
      </c>
      <c r="IG179">
        <v>5.2080000000000002</v>
      </c>
      <c r="IH179">
        <v>115</v>
      </c>
      <c r="II179">
        <v>0</v>
      </c>
      <c r="IJ179">
        <v>98.257000000000005</v>
      </c>
      <c r="IK179">
        <v>0</v>
      </c>
      <c r="IL179">
        <v>0</v>
      </c>
      <c r="IM179">
        <v>0</v>
      </c>
      <c r="IN179">
        <v>0</v>
      </c>
      <c r="IO179">
        <v>0</v>
      </c>
      <c r="IP179">
        <v>0</v>
      </c>
      <c r="IQ179">
        <v>98.257000000000005</v>
      </c>
      <c r="IR179">
        <v>60514</v>
      </c>
      <c r="IS179">
        <v>0</v>
      </c>
      <c r="IT179">
        <v>0</v>
      </c>
      <c r="IU179">
        <v>0</v>
      </c>
      <c r="IV179">
        <v>0</v>
      </c>
      <c r="IW179">
        <v>6159</v>
      </c>
      <c r="IX179">
        <v>0</v>
      </c>
      <c r="IY179">
        <v>0</v>
      </c>
      <c r="IZ179">
        <v>0</v>
      </c>
      <c r="JA179">
        <v>0</v>
      </c>
    </row>
    <row r="180" spans="1:261" x14ac:dyDescent="0.2">
      <c r="A180">
        <v>28349</v>
      </c>
      <c r="B180">
        <v>227827</v>
      </c>
      <c r="C180">
        <v>9</v>
      </c>
      <c r="D180">
        <v>2021</v>
      </c>
      <c r="E180">
        <v>6159</v>
      </c>
      <c r="F180">
        <v>0</v>
      </c>
      <c r="G180">
        <v>441.80700000000002</v>
      </c>
      <c r="H180">
        <v>415.82300000000004</v>
      </c>
      <c r="I180">
        <v>415.82300000000004</v>
      </c>
      <c r="J180">
        <v>441.80700000000002</v>
      </c>
      <c r="K180">
        <v>0</v>
      </c>
      <c r="L180">
        <v>6159</v>
      </c>
      <c r="M180">
        <v>0</v>
      </c>
      <c r="N180">
        <v>0</v>
      </c>
      <c r="P180">
        <v>441.80700000000002</v>
      </c>
      <c r="Q180">
        <v>0</v>
      </c>
      <c r="R180">
        <v>210614</v>
      </c>
      <c r="S180">
        <v>476.71000000000004</v>
      </c>
      <c r="U180">
        <v>0</v>
      </c>
      <c r="V180">
        <v>0</v>
      </c>
      <c r="W180">
        <v>0</v>
      </c>
      <c r="X180">
        <v>0</v>
      </c>
      <c r="Z180">
        <v>0</v>
      </c>
      <c r="AC180">
        <v>0</v>
      </c>
      <c r="AD180" t="s">
        <v>318</v>
      </c>
      <c r="AE180">
        <v>0</v>
      </c>
      <c r="AH180">
        <v>0</v>
      </c>
      <c r="AI180">
        <v>0</v>
      </c>
      <c r="AJ180">
        <v>6159</v>
      </c>
      <c r="AK180" t="s">
        <v>787</v>
      </c>
      <c r="AL180" t="s">
        <v>370</v>
      </c>
      <c r="AM180">
        <v>0</v>
      </c>
      <c r="AN180">
        <v>0</v>
      </c>
      <c r="AO180">
        <v>0</v>
      </c>
      <c r="AP180">
        <v>0</v>
      </c>
      <c r="AQ180">
        <v>0</v>
      </c>
      <c r="AT180">
        <v>0</v>
      </c>
      <c r="AU180">
        <v>0</v>
      </c>
      <c r="AV180">
        <v>0</v>
      </c>
      <c r="AW180">
        <v>4488495</v>
      </c>
      <c r="AX180">
        <v>4488985</v>
      </c>
      <c r="AY180">
        <v>0</v>
      </c>
      <c r="AZ180">
        <v>210614</v>
      </c>
      <c r="BA180">
        <v>0</v>
      </c>
      <c r="BE180">
        <v>61</v>
      </c>
      <c r="BF180">
        <v>4219084</v>
      </c>
      <c r="BG180">
        <v>0</v>
      </c>
      <c r="BJ180">
        <v>12</v>
      </c>
      <c r="BK180">
        <v>0</v>
      </c>
      <c r="BL180">
        <v>0</v>
      </c>
      <c r="BM180">
        <v>0</v>
      </c>
      <c r="BN180">
        <v>0</v>
      </c>
      <c r="BO180">
        <v>0</v>
      </c>
      <c r="BP180">
        <v>0</v>
      </c>
      <c r="BQ180">
        <v>706</v>
      </c>
      <c r="BS180">
        <v>0</v>
      </c>
      <c r="BT180">
        <v>0</v>
      </c>
      <c r="BU180">
        <v>0</v>
      </c>
      <c r="BV180">
        <v>0</v>
      </c>
      <c r="BW180">
        <v>0</v>
      </c>
      <c r="BY180">
        <v>0</v>
      </c>
      <c r="CA180">
        <v>0</v>
      </c>
      <c r="CB180">
        <v>0</v>
      </c>
      <c r="CC180">
        <v>0</v>
      </c>
      <c r="CD180">
        <v>0</v>
      </c>
      <c r="CE180">
        <v>0</v>
      </c>
      <c r="CF180">
        <v>0</v>
      </c>
      <c r="CG180">
        <v>0</v>
      </c>
      <c r="CH180">
        <v>0</v>
      </c>
      <c r="CI180">
        <v>0</v>
      </c>
      <c r="CJ180">
        <v>4</v>
      </c>
      <c r="CK180">
        <v>0</v>
      </c>
      <c r="CL180">
        <v>0</v>
      </c>
      <c r="CN180">
        <v>0</v>
      </c>
      <c r="CO180">
        <v>1</v>
      </c>
      <c r="CP180">
        <v>0.313</v>
      </c>
      <c r="CQ180">
        <v>0</v>
      </c>
      <c r="CR180">
        <v>441.80700000000002</v>
      </c>
      <c r="CS180">
        <v>0</v>
      </c>
      <c r="CT180">
        <v>0</v>
      </c>
      <c r="CU180">
        <v>0</v>
      </c>
      <c r="CV180">
        <v>0</v>
      </c>
      <c r="CW180">
        <v>0</v>
      </c>
      <c r="CX180">
        <v>0</v>
      </c>
      <c r="CY180">
        <v>0</v>
      </c>
      <c r="CZ180">
        <v>0</v>
      </c>
      <c r="DB180">
        <v>2559403</v>
      </c>
      <c r="DC180">
        <v>0</v>
      </c>
      <c r="DD180">
        <v>0</v>
      </c>
      <c r="DE180">
        <v>893871</v>
      </c>
      <c r="DF180">
        <v>898517</v>
      </c>
      <c r="DG180">
        <v>145.13800000000001</v>
      </c>
      <c r="DH180">
        <v>0</v>
      </c>
      <c r="DI180">
        <v>4646</v>
      </c>
      <c r="DK180">
        <v>2917</v>
      </c>
      <c r="DL180">
        <v>0</v>
      </c>
      <c r="DM180">
        <v>100461</v>
      </c>
      <c r="DN180">
        <v>428</v>
      </c>
      <c r="DO180">
        <v>0</v>
      </c>
      <c r="DP180">
        <v>0</v>
      </c>
      <c r="DQ180">
        <v>0</v>
      </c>
      <c r="DR180">
        <v>0</v>
      </c>
      <c r="DS180">
        <v>0</v>
      </c>
      <c r="DT180">
        <v>0</v>
      </c>
      <c r="DU180">
        <v>0</v>
      </c>
      <c r="DV180">
        <v>0</v>
      </c>
      <c r="DW180">
        <v>0</v>
      </c>
      <c r="DX180">
        <v>0</v>
      </c>
      <c r="DY180">
        <v>0</v>
      </c>
      <c r="DZ180">
        <v>0</v>
      </c>
      <c r="EA180">
        <v>0</v>
      </c>
      <c r="EB180">
        <v>0</v>
      </c>
      <c r="EC180">
        <v>14.024000000000001</v>
      </c>
      <c r="ED180">
        <v>99326</v>
      </c>
      <c r="EE180">
        <v>0</v>
      </c>
      <c r="EF180">
        <v>0</v>
      </c>
      <c r="EG180">
        <v>0</v>
      </c>
      <c r="EH180">
        <v>0</v>
      </c>
      <c r="EI180">
        <v>0</v>
      </c>
      <c r="EJ180">
        <v>0</v>
      </c>
      <c r="EK180">
        <v>0</v>
      </c>
      <c r="EL180">
        <v>0</v>
      </c>
      <c r="EM180">
        <v>0</v>
      </c>
      <c r="EN180">
        <v>0</v>
      </c>
      <c r="EO180">
        <v>0</v>
      </c>
      <c r="EP180">
        <v>0</v>
      </c>
      <c r="EQ180">
        <v>0</v>
      </c>
      <c r="ER180">
        <v>0</v>
      </c>
      <c r="ES180">
        <v>0</v>
      </c>
      <c r="EV180">
        <v>0</v>
      </c>
      <c r="EW180">
        <v>0</v>
      </c>
      <c r="EX180">
        <v>0</v>
      </c>
      <c r="EZ180">
        <v>4020126</v>
      </c>
      <c r="FA180">
        <v>0</v>
      </c>
      <c r="FB180">
        <v>4230250</v>
      </c>
      <c r="FD180">
        <v>0</v>
      </c>
      <c r="FE180">
        <v>385612</v>
      </c>
      <c r="FF180">
        <v>83247</v>
      </c>
      <c r="FG180">
        <v>5.7111999999999996E-2</v>
      </c>
      <c r="FH180">
        <v>2.4659E-2</v>
      </c>
      <c r="FI180">
        <v>0</v>
      </c>
      <c r="FJ180">
        <v>0</v>
      </c>
      <c r="FK180">
        <v>685.05100000000004</v>
      </c>
      <c r="FL180">
        <v>4699109</v>
      </c>
      <c r="FM180">
        <v>0</v>
      </c>
      <c r="FN180">
        <v>0</v>
      </c>
      <c r="FO180">
        <v>5310</v>
      </c>
      <c r="FP180">
        <v>0</v>
      </c>
      <c r="FQ180">
        <v>5310</v>
      </c>
      <c r="FR180">
        <v>5310</v>
      </c>
      <c r="FS180">
        <v>0</v>
      </c>
      <c r="FT180">
        <v>0</v>
      </c>
      <c r="FU180">
        <v>0</v>
      </c>
      <c r="FV180">
        <v>0</v>
      </c>
      <c r="FW180">
        <v>0</v>
      </c>
      <c r="FX180">
        <v>0</v>
      </c>
      <c r="FY180">
        <v>0</v>
      </c>
      <c r="FZ180">
        <v>0</v>
      </c>
      <c r="GA180">
        <v>0</v>
      </c>
      <c r="GB180">
        <v>216040</v>
      </c>
      <c r="GC180">
        <v>216040</v>
      </c>
      <c r="GD180">
        <v>25.984000000000002</v>
      </c>
      <c r="GF180">
        <v>0</v>
      </c>
      <c r="GG180">
        <v>0</v>
      </c>
      <c r="GH180">
        <v>0</v>
      </c>
      <c r="GI180">
        <v>0</v>
      </c>
      <c r="GK180">
        <v>0</v>
      </c>
      <c r="GL180">
        <v>0</v>
      </c>
      <c r="GM180">
        <v>0</v>
      </c>
      <c r="GN180">
        <v>0</v>
      </c>
      <c r="GR180">
        <v>0</v>
      </c>
      <c r="HB180">
        <v>0</v>
      </c>
      <c r="HC180">
        <v>0</v>
      </c>
      <c r="HD180">
        <v>0</v>
      </c>
      <c r="HE180">
        <v>0</v>
      </c>
      <c r="HF180">
        <v>439941</v>
      </c>
      <c r="HG180">
        <v>0</v>
      </c>
      <c r="HH180">
        <v>0</v>
      </c>
      <c r="HI180">
        <v>0</v>
      </c>
      <c r="HJ180">
        <v>4294</v>
      </c>
      <c r="HK180">
        <v>4865</v>
      </c>
      <c r="HL180">
        <v>1481</v>
      </c>
      <c r="HM180">
        <v>0</v>
      </c>
      <c r="HN180">
        <v>0</v>
      </c>
      <c r="HO180">
        <v>0</v>
      </c>
      <c r="HP180">
        <v>0</v>
      </c>
      <c r="HQ180">
        <v>0</v>
      </c>
      <c r="HR180">
        <v>0</v>
      </c>
      <c r="HS180">
        <v>4019636</v>
      </c>
      <c r="HT180">
        <v>0</v>
      </c>
      <c r="HU180">
        <v>0</v>
      </c>
      <c r="HV180">
        <v>0</v>
      </c>
      <c r="HW180">
        <v>0</v>
      </c>
      <c r="HX180">
        <v>170</v>
      </c>
      <c r="HY180">
        <v>195</v>
      </c>
      <c r="HZ180">
        <v>69</v>
      </c>
      <c r="IA180">
        <v>54</v>
      </c>
      <c r="IB180">
        <v>106</v>
      </c>
      <c r="IC180">
        <v>594</v>
      </c>
      <c r="ID180">
        <v>0</v>
      </c>
      <c r="IE180">
        <v>0</v>
      </c>
      <c r="IF180">
        <v>0</v>
      </c>
      <c r="IG180">
        <v>0</v>
      </c>
      <c r="IH180">
        <v>0</v>
      </c>
      <c r="II180">
        <v>0</v>
      </c>
      <c r="IJ180">
        <v>0</v>
      </c>
      <c r="IK180">
        <v>0</v>
      </c>
      <c r="IL180">
        <v>0</v>
      </c>
      <c r="IM180">
        <v>0</v>
      </c>
      <c r="IN180">
        <v>0</v>
      </c>
      <c r="IO180">
        <v>0</v>
      </c>
      <c r="IP180">
        <v>0</v>
      </c>
      <c r="IQ180">
        <v>0</v>
      </c>
      <c r="IR180">
        <v>0</v>
      </c>
      <c r="IS180">
        <v>0</v>
      </c>
      <c r="IT180">
        <v>0</v>
      </c>
      <c r="IU180">
        <v>0</v>
      </c>
      <c r="IV180">
        <v>0</v>
      </c>
      <c r="IW180">
        <v>6159</v>
      </c>
      <c r="IX180">
        <v>0</v>
      </c>
      <c r="IY180">
        <v>0</v>
      </c>
      <c r="IZ180">
        <v>0</v>
      </c>
      <c r="JA180">
        <v>0</v>
      </c>
    </row>
    <row r="181" spans="1:261" x14ac:dyDescent="0.2">
      <c r="A181">
        <v>28349</v>
      </c>
      <c r="B181">
        <v>227828</v>
      </c>
      <c r="C181">
        <v>9</v>
      </c>
      <c r="D181">
        <v>2021</v>
      </c>
      <c r="E181">
        <v>6159</v>
      </c>
      <c r="F181">
        <v>0</v>
      </c>
      <c r="G181">
        <v>45</v>
      </c>
      <c r="H181">
        <v>42</v>
      </c>
      <c r="I181">
        <v>42</v>
      </c>
      <c r="J181">
        <v>45</v>
      </c>
      <c r="K181">
        <v>0</v>
      </c>
      <c r="L181">
        <v>6159</v>
      </c>
      <c r="M181">
        <v>0</v>
      </c>
      <c r="N181">
        <v>0</v>
      </c>
      <c r="P181">
        <v>0</v>
      </c>
      <c r="Q181">
        <v>0</v>
      </c>
      <c r="R181">
        <v>0</v>
      </c>
      <c r="S181">
        <v>476.71000000000004</v>
      </c>
      <c r="U181">
        <v>0</v>
      </c>
      <c r="V181">
        <v>20</v>
      </c>
      <c r="W181">
        <v>12318</v>
      </c>
      <c r="X181">
        <v>12318</v>
      </c>
      <c r="Z181">
        <v>0</v>
      </c>
      <c r="AC181">
        <v>0</v>
      </c>
      <c r="AD181" t="s">
        <v>318</v>
      </c>
      <c r="AE181">
        <v>0</v>
      </c>
      <c r="AH181">
        <v>0</v>
      </c>
      <c r="AI181">
        <v>0</v>
      </c>
      <c r="AJ181">
        <v>6159</v>
      </c>
      <c r="AK181" t="s">
        <v>787</v>
      </c>
      <c r="AL181" t="s">
        <v>376</v>
      </c>
      <c r="AM181">
        <v>0</v>
      </c>
      <c r="AN181">
        <v>0</v>
      </c>
      <c r="AO181">
        <v>0</v>
      </c>
      <c r="AP181">
        <v>0</v>
      </c>
      <c r="AQ181">
        <v>0</v>
      </c>
      <c r="AT181">
        <v>0</v>
      </c>
      <c r="AU181">
        <v>0</v>
      </c>
      <c r="AV181">
        <v>0</v>
      </c>
      <c r="AW181">
        <v>477233</v>
      </c>
      <c r="AX181">
        <v>402285</v>
      </c>
      <c r="AY181">
        <v>0</v>
      </c>
      <c r="AZ181">
        <v>0</v>
      </c>
      <c r="BA181">
        <v>0</v>
      </c>
      <c r="BE181">
        <v>5</v>
      </c>
      <c r="BF181">
        <v>362051</v>
      </c>
      <c r="BG181">
        <v>0</v>
      </c>
      <c r="BJ181">
        <v>12</v>
      </c>
      <c r="BK181">
        <v>0</v>
      </c>
      <c r="BL181">
        <v>0</v>
      </c>
      <c r="BM181">
        <v>0</v>
      </c>
      <c r="BN181">
        <v>0</v>
      </c>
      <c r="BO181">
        <v>0</v>
      </c>
      <c r="BP181">
        <v>0</v>
      </c>
      <c r="BQ181">
        <v>763</v>
      </c>
      <c r="BS181">
        <v>0</v>
      </c>
      <c r="BT181">
        <v>0</v>
      </c>
      <c r="BU181">
        <v>0</v>
      </c>
      <c r="BV181">
        <v>0</v>
      </c>
      <c r="BW181">
        <v>0</v>
      </c>
      <c r="BY181">
        <v>0</v>
      </c>
      <c r="CA181">
        <v>0</v>
      </c>
      <c r="CB181">
        <v>0</v>
      </c>
      <c r="CC181">
        <v>0</v>
      </c>
      <c r="CD181">
        <v>0</v>
      </c>
      <c r="CE181">
        <v>0</v>
      </c>
      <c r="CF181">
        <v>0</v>
      </c>
      <c r="CG181">
        <v>0</v>
      </c>
      <c r="CH181">
        <v>75045</v>
      </c>
      <c r="CI181">
        <v>0</v>
      </c>
      <c r="CJ181">
        <v>4</v>
      </c>
      <c r="CK181">
        <v>0</v>
      </c>
      <c r="CL181">
        <v>0</v>
      </c>
      <c r="CN181">
        <v>0</v>
      </c>
      <c r="CO181">
        <v>1</v>
      </c>
      <c r="CP181">
        <v>0</v>
      </c>
      <c r="CQ181">
        <v>0</v>
      </c>
      <c r="CR181">
        <v>0</v>
      </c>
      <c r="CS181">
        <v>0</v>
      </c>
      <c r="CT181">
        <v>0</v>
      </c>
      <c r="CU181">
        <v>0</v>
      </c>
      <c r="CV181">
        <v>0</v>
      </c>
      <c r="CW181">
        <v>0</v>
      </c>
      <c r="CX181">
        <v>0</v>
      </c>
      <c r="CY181">
        <v>0</v>
      </c>
      <c r="CZ181">
        <v>0</v>
      </c>
      <c r="DB181">
        <v>258335</v>
      </c>
      <c r="DC181">
        <v>0</v>
      </c>
      <c r="DD181">
        <v>0</v>
      </c>
      <c r="DE181">
        <v>0</v>
      </c>
      <c r="DF181">
        <v>0</v>
      </c>
      <c r="DG181">
        <v>0</v>
      </c>
      <c r="DH181">
        <v>0</v>
      </c>
      <c r="DI181">
        <v>0</v>
      </c>
      <c r="DK181">
        <v>3838</v>
      </c>
      <c r="DL181">
        <v>0</v>
      </c>
      <c r="DM181">
        <v>21490</v>
      </c>
      <c r="DN181">
        <v>92</v>
      </c>
      <c r="DO181">
        <v>0</v>
      </c>
      <c r="DP181">
        <v>0</v>
      </c>
      <c r="DQ181">
        <v>0</v>
      </c>
      <c r="DR181">
        <v>0</v>
      </c>
      <c r="DS181">
        <v>0</v>
      </c>
      <c r="DT181">
        <v>0</v>
      </c>
      <c r="DU181">
        <v>0</v>
      </c>
      <c r="DV181">
        <v>0</v>
      </c>
      <c r="DW181">
        <v>0</v>
      </c>
      <c r="DX181">
        <v>0</v>
      </c>
      <c r="DY181">
        <v>0</v>
      </c>
      <c r="DZ181">
        <v>0</v>
      </c>
      <c r="EA181">
        <v>0</v>
      </c>
      <c r="EB181">
        <v>0</v>
      </c>
      <c r="EC181">
        <v>3</v>
      </c>
      <c r="ED181">
        <v>21248</v>
      </c>
      <c r="EE181">
        <v>0</v>
      </c>
      <c r="EF181">
        <v>0</v>
      </c>
      <c r="EG181">
        <v>0</v>
      </c>
      <c r="EH181">
        <v>0</v>
      </c>
      <c r="EI181">
        <v>0</v>
      </c>
      <c r="EJ181">
        <v>0</v>
      </c>
      <c r="EK181">
        <v>0</v>
      </c>
      <c r="EL181">
        <v>0</v>
      </c>
      <c r="EM181">
        <v>0</v>
      </c>
      <c r="EN181">
        <v>0</v>
      </c>
      <c r="EO181">
        <v>0</v>
      </c>
      <c r="EP181">
        <v>0</v>
      </c>
      <c r="EQ181">
        <v>0</v>
      </c>
      <c r="ER181">
        <v>0</v>
      </c>
      <c r="ES181">
        <v>0</v>
      </c>
      <c r="EV181">
        <v>0</v>
      </c>
      <c r="EW181">
        <v>0</v>
      </c>
      <c r="EX181">
        <v>0</v>
      </c>
      <c r="EZ181">
        <v>362051</v>
      </c>
      <c r="FA181">
        <v>0</v>
      </c>
      <c r="FB181">
        <v>361954</v>
      </c>
      <c r="FD181">
        <v>0</v>
      </c>
      <c r="FE181">
        <v>33090</v>
      </c>
      <c r="FF181">
        <v>7144</v>
      </c>
      <c r="FG181">
        <v>5.7111999999999996E-2</v>
      </c>
      <c r="FH181">
        <v>2.4659E-2</v>
      </c>
      <c r="FI181">
        <v>0</v>
      </c>
      <c r="FJ181">
        <v>0</v>
      </c>
      <c r="FK181">
        <v>58.786000000000001</v>
      </c>
      <c r="FL181">
        <v>477233</v>
      </c>
      <c r="FM181">
        <v>0</v>
      </c>
      <c r="FN181">
        <v>0</v>
      </c>
      <c r="FO181">
        <v>0</v>
      </c>
      <c r="FP181">
        <v>0</v>
      </c>
      <c r="FQ181">
        <v>0</v>
      </c>
      <c r="FR181">
        <v>0</v>
      </c>
      <c r="FS181">
        <v>0</v>
      </c>
      <c r="FT181">
        <v>0</v>
      </c>
      <c r="FU181">
        <v>0</v>
      </c>
      <c r="FV181">
        <v>0</v>
      </c>
      <c r="FW181">
        <v>0</v>
      </c>
      <c r="FX181">
        <v>0</v>
      </c>
      <c r="FY181">
        <v>0</v>
      </c>
      <c r="FZ181">
        <v>0</v>
      </c>
      <c r="GA181">
        <v>0</v>
      </c>
      <c r="GB181">
        <v>24943</v>
      </c>
      <c r="GC181">
        <v>24943</v>
      </c>
      <c r="GD181">
        <v>3</v>
      </c>
      <c r="GF181">
        <v>0</v>
      </c>
      <c r="GG181">
        <v>0</v>
      </c>
      <c r="GH181">
        <v>0</v>
      </c>
      <c r="GI181">
        <v>0</v>
      </c>
      <c r="GK181">
        <v>0</v>
      </c>
      <c r="GL181">
        <v>0</v>
      </c>
      <c r="GM181">
        <v>0</v>
      </c>
      <c r="GN181">
        <v>0</v>
      </c>
      <c r="GR181">
        <v>0</v>
      </c>
      <c r="HB181">
        <v>0</v>
      </c>
      <c r="HC181">
        <v>0</v>
      </c>
      <c r="HD181">
        <v>0</v>
      </c>
      <c r="HE181">
        <v>0</v>
      </c>
      <c r="HF181">
        <v>44436</v>
      </c>
      <c r="HG181">
        <v>0</v>
      </c>
      <c r="HH181">
        <v>0</v>
      </c>
      <c r="HI181">
        <v>0</v>
      </c>
      <c r="HJ181">
        <v>437</v>
      </c>
      <c r="HK181">
        <v>0</v>
      </c>
      <c r="HL181">
        <v>0</v>
      </c>
      <c r="HM181">
        <v>0</v>
      </c>
      <c r="HN181">
        <v>0</v>
      </c>
      <c r="HO181">
        <v>0</v>
      </c>
      <c r="HP181">
        <v>0</v>
      </c>
      <c r="HQ181">
        <v>0</v>
      </c>
      <c r="HR181">
        <v>0</v>
      </c>
      <c r="HS181">
        <v>361954</v>
      </c>
      <c r="HT181">
        <v>0</v>
      </c>
      <c r="HU181">
        <v>75045</v>
      </c>
      <c r="HV181">
        <v>0</v>
      </c>
      <c r="HW181">
        <v>0</v>
      </c>
      <c r="HX181">
        <v>0</v>
      </c>
      <c r="HY181">
        <v>0</v>
      </c>
      <c r="HZ181">
        <v>0</v>
      </c>
      <c r="IA181">
        <v>0</v>
      </c>
      <c r="IB181">
        <v>0</v>
      </c>
      <c r="IC181">
        <v>0</v>
      </c>
      <c r="ID181">
        <v>0</v>
      </c>
      <c r="IE181">
        <v>0</v>
      </c>
      <c r="IF181">
        <v>0</v>
      </c>
      <c r="IG181">
        <v>0</v>
      </c>
      <c r="IH181">
        <v>0</v>
      </c>
      <c r="II181">
        <v>0</v>
      </c>
      <c r="IJ181">
        <v>20</v>
      </c>
      <c r="IK181">
        <v>0</v>
      </c>
      <c r="IL181">
        <v>0</v>
      </c>
      <c r="IM181">
        <v>0</v>
      </c>
      <c r="IN181">
        <v>0</v>
      </c>
      <c r="IO181">
        <v>0</v>
      </c>
      <c r="IP181">
        <v>0</v>
      </c>
      <c r="IQ181">
        <v>20</v>
      </c>
      <c r="IR181">
        <v>12318</v>
      </c>
      <c r="IS181">
        <v>0</v>
      </c>
      <c r="IT181">
        <v>0</v>
      </c>
      <c r="IU181">
        <v>0</v>
      </c>
      <c r="IV181">
        <v>0</v>
      </c>
      <c r="IW181">
        <v>6159</v>
      </c>
      <c r="IX181">
        <v>0</v>
      </c>
      <c r="IY181">
        <v>0</v>
      </c>
      <c r="IZ181">
        <v>0</v>
      </c>
      <c r="JA181">
        <v>0</v>
      </c>
    </row>
    <row r="182" spans="1:261" x14ac:dyDescent="0.2">
      <c r="A182">
        <v>28349</v>
      </c>
      <c r="B182">
        <v>227829</v>
      </c>
      <c r="C182">
        <v>9</v>
      </c>
      <c r="D182">
        <v>2021</v>
      </c>
      <c r="E182">
        <v>6159</v>
      </c>
      <c r="F182">
        <v>0</v>
      </c>
      <c r="G182">
        <v>513.32299999999998</v>
      </c>
      <c r="H182">
        <v>503.09900000000005</v>
      </c>
      <c r="I182">
        <v>503.09900000000005</v>
      </c>
      <c r="J182">
        <v>513.32299999999998</v>
      </c>
      <c r="K182">
        <v>0</v>
      </c>
      <c r="L182">
        <v>6159</v>
      </c>
      <c r="M182">
        <v>0</v>
      </c>
      <c r="N182">
        <v>0</v>
      </c>
      <c r="P182">
        <v>513.32299999999998</v>
      </c>
      <c r="Q182">
        <v>0</v>
      </c>
      <c r="R182">
        <v>244706</v>
      </c>
      <c r="S182">
        <v>476.71000000000004</v>
      </c>
      <c r="U182">
        <v>0</v>
      </c>
      <c r="V182">
        <v>3.657</v>
      </c>
      <c r="W182">
        <v>2252</v>
      </c>
      <c r="X182">
        <v>2252</v>
      </c>
      <c r="Z182">
        <v>0</v>
      </c>
      <c r="AC182">
        <v>0</v>
      </c>
      <c r="AD182" t="s">
        <v>318</v>
      </c>
      <c r="AE182">
        <v>0</v>
      </c>
      <c r="AH182">
        <v>0</v>
      </c>
      <c r="AI182">
        <v>0</v>
      </c>
      <c r="AJ182">
        <v>6159</v>
      </c>
      <c r="AK182" t="s">
        <v>787</v>
      </c>
      <c r="AL182" t="s">
        <v>484</v>
      </c>
      <c r="AM182">
        <v>0</v>
      </c>
      <c r="AN182">
        <v>0</v>
      </c>
      <c r="AO182">
        <v>0</v>
      </c>
      <c r="AP182">
        <v>0</v>
      </c>
      <c r="AQ182">
        <v>0</v>
      </c>
      <c r="AT182">
        <v>0</v>
      </c>
      <c r="AU182">
        <v>0</v>
      </c>
      <c r="AV182">
        <v>0</v>
      </c>
      <c r="AW182">
        <v>4375858</v>
      </c>
      <c r="AX182">
        <v>4266754</v>
      </c>
      <c r="AY182">
        <v>0</v>
      </c>
      <c r="AZ182">
        <v>244706</v>
      </c>
      <c r="BA182">
        <v>0</v>
      </c>
      <c r="BE182">
        <v>59</v>
      </c>
      <c r="BF182">
        <v>4060252</v>
      </c>
      <c r="BG182">
        <v>0</v>
      </c>
      <c r="BJ182">
        <v>12</v>
      </c>
      <c r="BK182">
        <v>0</v>
      </c>
      <c r="BL182">
        <v>0</v>
      </c>
      <c r="BM182">
        <v>0</v>
      </c>
      <c r="BN182">
        <v>0</v>
      </c>
      <c r="BO182">
        <v>0</v>
      </c>
      <c r="BP182">
        <v>0</v>
      </c>
      <c r="BQ182">
        <v>692</v>
      </c>
      <c r="BS182">
        <v>0</v>
      </c>
      <c r="BT182">
        <v>0</v>
      </c>
      <c r="BU182">
        <v>0</v>
      </c>
      <c r="BV182">
        <v>0</v>
      </c>
      <c r="BW182">
        <v>0</v>
      </c>
      <c r="BY182">
        <v>0</v>
      </c>
      <c r="CA182">
        <v>0</v>
      </c>
      <c r="CB182">
        <v>0</v>
      </c>
      <c r="CC182">
        <v>0</v>
      </c>
      <c r="CD182">
        <v>0</v>
      </c>
      <c r="CE182">
        <v>0</v>
      </c>
      <c r="CF182">
        <v>0</v>
      </c>
      <c r="CG182">
        <v>0</v>
      </c>
      <c r="CH182">
        <v>110214</v>
      </c>
      <c r="CI182">
        <v>0</v>
      </c>
      <c r="CJ182">
        <v>4</v>
      </c>
      <c r="CK182">
        <v>0</v>
      </c>
      <c r="CL182">
        <v>0</v>
      </c>
      <c r="CN182">
        <v>0</v>
      </c>
      <c r="CO182">
        <v>1</v>
      </c>
      <c r="CP182">
        <v>0</v>
      </c>
      <c r="CQ182">
        <v>0</v>
      </c>
      <c r="CR182">
        <v>513.32299999999998</v>
      </c>
      <c r="CS182">
        <v>0</v>
      </c>
      <c r="CT182">
        <v>0</v>
      </c>
      <c r="CU182">
        <v>0</v>
      </c>
      <c r="CV182">
        <v>0</v>
      </c>
      <c r="CW182">
        <v>0</v>
      </c>
      <c r="CX182">
        <v>0</v>
      </c>
      <c r="CY182">
        <v>0</v>
      </c>
      <c r="CZ182">
        <v>0</v>
      </c>
      <c r="DB182">
        <v>3085574</v>
      </c>
      <c r="DC182">
        <v>0</v>
      </c>
      <c r="DD182">
        <v>0</v>
      </c>
      <c r="DE182">
        <v>167442</v>
      </c>
      <c r="DF182">
        <v>167442</v>
      </c>
      <c r="DG182">
        <v>27.188000000000002</v>
      </c>
      <c r="DH182">
        <v>0</v>
      </c>
      <c r="DI182">
        <v>0</v>
      </c>
      <c r="DK182">
        <v>2702</v>
      </c>
      <c r="DL182">
        <v>0</v>
      </c>
      <c r="DM182">
        <v>255759</v>
      </c>
      <c r="DN182">
        <v>1052</v>
      </c>
      <c r="DO182">
        <v>0</v>
      </c>
      <c r="DP182">
        <v>0</v>
      </c>
      <c r="DQ182">
        <v>0</v>
      </c>
      <c r="DR182">
        <v>0</v>
      </c>
      <c r="DS182">
        <v>0</v>
      </c>
      <c r="DT182">
        <v>0</v>
      </c>
      <c r="DU182">
        <v>0</v>
      </c>
      <c r="DV182">
        <v>0</v>
      </c>
      <c r="DW182">
        <v>0</v>
      </c>
      <c r="DX182">
        <v>0</v>
      </c>
      <c r="DY182">
        <v>0</v>
      </c>
      <c r="DZ182">
        <v>0</v>
      </c>
      <c r="EA182">
        <v>0</v>
      </c>
      <c r="EB182">
        <v>0</v>
      </c>
      <c r="EC182">
        <v>6.6980000000000004</v>
      </c>
      <c r="ED182">
        <v>47439</v>
      </c>
      <c r="EE182">
        <v>0</v>
      </c>
      <c r="EF182">
        <v>0</v>
      </c>
      <c r="EG182">
        <v>0</v>
      </c>
      <c r="EH182">
        <v>196465</v>
      </c>
      <c r="EI182">
        <v>0</v>
      </c>
      <c r="EJ182">
        <v>0</v>
      </c>
      <c r="EK182">
        <v>9.61</v>
      </c>
      <c r="EL182">
        <v>0</v>
      </c>
      <c r="EM182">
        <v>0</v>
      </c>
      <c r="EN182">
        <v>0.61399999999999999</v>
      </c>
      <c r="EO182">
        <v>0</v>
      </c>
      <c r="EP182">
        <v>0</v>
      </c>
      <c r="EQ182">
        <v>10.224</v>
      </c>
      <c r="ER182">
        <v>0</v>
      </c>
      <c r="ES182">
        <v>31.900000000000002</v>
      </c>
      <c r="EV182">
        <v>0</v>
      </c>
      <c r="EW182">
        <v>0</v>
      </c>
      <c r="EX182">
        <v>0</v>
      </c>
      <c r="EZ182">
        <v>3815546</v>
      </c>
      <c r="FA182">
        <v>0</v>
      </c>
      <c r="FB182">
        <v>4059141</v>
      </c>
      <c r="FD182">
        <v>0</v>
      </c>
      <c r="FE182">
        <v>371095</v>
      </c>
      <c r="FF182">
        <v>80113</v>
      </c>
      <c r="FG182">
        <v>5.7111999999999996E-2</v>
      </c>
      <c r="FH182">
        <v>2.4659E-2</v>
      </c>
      <c r="FI182">
        <v>0</v>
      </c>
      <c r="FJ182">
        <v>0</v>
      </c>
      <c r="FK182">
        <v>659.26100000000008</v>
      </c>
      <c r="FL182">
        <v>4620564</v>
      </c>
      <c r="FM182">
        <v>0</v>
      </c>
      <c r="FN182">
        <v>0</v>
      </c>
      <c r="FO182">
        <v>0</v>
      </c>
      <c r="FP182">
        <v>0</v>
      </c>
      <c r="FQ182">
        <v>0</v>
      </c>
      <c r="FR182">
        <v>0</v>
      </c>
      <c r="FS182">
        <v>0</v>
      </c>
      <c r="FT182">
        <v>0</v>
      </c>
      <c r="FU182">
        <v>0</v>
      </c>
      <c r="FV182">
        <v>0</v>
      </c>
      <c r="FW182">
        <v>0</v>
      </c>
      <c r="FX182">
        <v>0</v>
      </c>
      <c r="FY182">
        <v>0</v>
      </c>
      <c r="FZ182">
        <v>0</v>
      </c>
      <c r="GA182">
        <v>0</v>
      </c>
      <c r="GB182">
        <v>0</v>
      </c>
      <c r="GC182">
        <v>0</v>
      </c>
      <c r="GD182">
        <v>0</v>
      </c>
      <c r="GF182">
        <v>0</v>
      </c>
      <c r="GG182">
        <v>0</v>
      </c>
      <c r="GH182">
        <v>0</v>
      </c>
      <c r="GI182">
        <v>0</v>
      </c>
      <c r="GK182">
        <v>0</v>
      </c>
      <c r="GL182">
        <v>0</v>
      </c>
      <c r="GM182">
        <v>0</v>
      </c>
      <c r="GN182">
        <v>0</v>
      </c>
      <c r="GR182">
        <v>0</v>
      </c>
      <c r="HB182">
        <v>0</v>
      </c>
      <c r="HC182">
        <v>0</v>
      </c>
      <c r="HD182">
        <v>0</v>
      </c>
      <c r="HE182">
        <v>0</v>
      </c>
      <c r="HF182">
        <v>532279</v>
      </c>
      <c r="HG182">
        <v>10905</v>
      </c>
      <c r="HH182">
        <v>0</v>
      </c>
      <c r="HI182">
        <v>0</v>
      </c>
      <c r="HJ182">
        <v>4989</v>
      </c>
      <c r="HK182">
        <v>0</v>
      </c>
      <c r="HL182">
        <v>0</v>
      </c>
      <c r="HM182">
        <v>0</v>
      </c>
      <c r="HN182">
        <v>0</v>
      </c>
      <c r="HO182">
        <v>0</v>
      </c>
      <c r="HP182">
        <v>0</v>
      </c>
      <c r="HQ182">
        <v>0</v>
      </c>
      <c r="HR182">
        <v>0</v>
      </c>
      <c r="HS182">
        <v>3814435</v>
      </c>
      <c r="HT182">
        <v>0</v>
      </c>
      <c r="HU182">
        <v>110214</v>
      </c>
      <c r="HV182">
        <v>0</v>
      </c>
      <c r="HW182">
        <v>0</v>
      </c>
      <c r="HX182">
        <v>37</v>
      </c>
      <c r="HY182">
        <v>21</v>
      </c>
      <c r="HZ182">
        <v>32</v>
      </c>
      <c r="IA182">
        <v>14</v>
      </c>
      <c r="IB182">
        <v>8</v>
      </c>
      <c r="IC182">
        <v>112</v>
      </c>
      <c r="ID182">
        <v>0</v>
      </c>
      <c r="IE182">
        <v>0</v>
      </c>
      <c r="IF182">
        <v>0</v>
      </c>
      <c r="IG182">
        <v>17.707000000000001</v>
      </c>
      <c r="IH182">
        <v>0</v>
      </c>
      <c r="II182">
        <v>0</v>
      </c>
      <c r="IJ182">
        <v>3.657</v>
      </c>
      <c r="IK182">
        <v>0</v>
      </c>
      <c r="IL182">
        <v>0</v>
      </c>
      <c r="IM182">
        <v>0</v>
      </c>
      <c r="IN182">
        <v>0</v>
      </c>
      <c r="IO182">
        <v>0</v>
      </c>
      <c r="IP182">
        <v>0</v>
      </c>
      <c r="IQ182">
        <v>3.657</v>
      </c>
      <c r="IR182">
        <v>2252</v>
      </c>
      <c r="IS182">
        <v>0</v>
      </c>
      <c r="IT182">
        <v>0</v>
      </c>
      <c r="IU182">
        <v>0</v>
      </c>
      <c r="IV182">
        <v>0</v>
      </c>
      <c r="IW182">
        <v>6159</v>
      </c>
      <c r="IX182">
        <v>0</v>
      </c>
      <c r="IY182">
        <v>0</v>
      </c>
      <c r="IZ182">
        <v>0</v>
      </c>
      <c r="JA182">
        <v>0</v>
      </c>
    </row>
    <row r="183" spans="1:261" x14ac:dyDescent="0.2">
      <c r="A183">
        <v>28349</v>
      </c>
      <c r="B183">
        <v>234801</v>
      </c>
      <c r="C183">
        <v>9</v>
      </c>
      <c r="D183">
        <v>2021</v>
      </c>
      <c r="E183">
        <v>6159</v>
      </c>
      <c r="F183">
        <v>0</v>
      </c>
      <c r="G183">
        <v>65.75</v>
      </c>
      <c r="H183">
        <v>58.877000000000002</v>
      </c>
      <c r="I183">
        <v>58.877000000000002</v>
      </c>
      <c r="J183">
        <v>65.75</v>
      </c>
      <c r="K183">
        <v>0</v>
      </c>
      <c r="L183">
        <v>6159</v>
      </c>
      <c r="M183">
        <v>0</v>
      </c>
      <c r="N183">
        <v>0</v>
      </c>
      <c r="P183">
        <v>65.75</v>
      </c>
      <c r="Q183">
        <v>0</v>
      </c>
      <c r="R183">
        <v>31344</v>
      </c>
      <c r="S183">
        <v>476.71000000000004</v>
      </c>
      <c r="U183">
        <v>0</v>
      </c>
      <c r="V183">
        <v>0</v>
      </c>
      <c r="W183">
        <v>0</v>
      </c>
      <c r="X183">
        <v>0</v>
      </c>
      <c r="Z183">
        <v>0</v>
      </c>
      <c r="AC183">
        <v>0</v>
      </c>
      <c r="AD183" t="s">
        <v>318</v>
      </c>
      <c r="AE183">
        <v>0</v>
      </c>
      <c r="AH183">
        <v>0</v>
      </c>
      <c r="AI183">
        <v>0</v>
      </c>
      <c r="AJ183">
        <v>6159</v>
      </c>
      <c r="AK183" t="s">
        <v>787</v>
      </c>
      <c r="AL183" t="s">
        <v>83</v>
      </c>
      <c r="AM183">
        <v>0</v>
      </c>
      <c r="AN183">
        <v>0</v>
      </c>
      <c r="AO183">
        <v>0</v>
      </c>
      <c r="AP183">
        <v>0</v>
      </c>
      <c r="AQ183">
        <v>0</v>
      </c>
      <c r="AT183">
        <v>0</v>
      </c>
      <c r="AU183">
        <v>0</v>
      </c>
      <c r="AV183">
        <v>0</v>
      </c>
      <c r="AW183">
        <v>757787</v>
      </c>
      <c r="AX183">
        <v>758669</v>
      </c>
      <c r="AY183">
        <v>0</v>
      </c>
      <c r="AZ183">
        <v>31344</v>
      </c>
      <c r="BA183">
        <v>5</v>
      </c>
      <c r="BE183">
        <v>10</v>
      </c>
      <c r="BF183">
        <v>695025</v>
      </c>
      <c r="BG183">
        <v>0</v>
      </c>
      <c r="BJ183">
        <v>12</v>
      </c>
      <c r="BK183">
        <v>0</v>
      </c>
      <c r="BL183">
        <v>0</v>
      </c>
      <c r="BM183">
        <v>0</v>
      </c>
      <c r="BN183">
        <v>0</v>
      </c>
      <c r="BO183">
        <v>0</v>
      </c>
      <c r="BP183">
        <v>0</v>
      </c>
      <c r="BQ183">
        <v>761</v>
      </c>
      <c r="BS183">
        <v>0</v>
      </c>
      <c r="BT183">
        <v>0</v>
      </c>
      <c r="BU183">
        <v>0</v>
      </c>
      <c r="BV183">
        <v>0</v>
      </c>
      <c r="BW183">
        <v>0</v>
      </c>
      <c r="BY183">
        <v>0</v>
      </c>
      <c r="CA183">
        <v>0</v>
      </c>
      <c r="CB183">
        <v>0</v>
      </c>
      <c r="CC183">
        <v>0</v>
      </c>
      <c r="CD183">
        <v>0</v>
      </c>
      <c r="CE183">
        <v>0</v>
      </c>
      <c r="CF183">
        <v>0</v>
      </c>
      <c r="CG183">
        <v>0</v>
      </c>
      <c r="CH183">
        <v>0</v>
      </c>
      <c r="CI183">
        <v>0</v>
      </c>
      <c r="CJ183">
        <v>4</v>
      </c>
      <c r="CK183">
        <v>0</v>
      </c>
      <c r="CL183">
        <v>0</v>
      </c>
      <c r="CN183">
        <v>0</v>
      </c>
      <c r="CO183">
        <v>1</v>
      </c>
      <c r="CP183">
        <v>4.7E-2</v>
      </c>
      <c r="CQ183">
        <v>0</v>
      </c>
      <c r="CR183">
        <v>65.75</v>
      </c>
      <c r="CS183">
        <v>0</v>
      </c>
      <c r="CT183">
        <v>0</v>
      </c>
      <c r="CU183">
        <v>0</v>
      </c>
      <c r="CV183">
        <v>0</v>
      </c>
      <c r="CW183">
        <v>0</v>
      </c>
      <c r="CX183">
        <v>0</v>
      </c>
      <c r="CY183">
        <v>0</v>
      </c>
      <c r="CZ183">
        <v>0</v>
      </c>
      <c r="DB183">
        <v>352754</v>
      </c>
      <c r="DC183">
        <v>0</v>
      </c>
      <c r="DD183">
        <v>0</v>
      </c>
      <c r="DE183">
        <v>65360</v>
      </c>
      <c r="DF183">
        <v>66058</v>
      </c>
      <c r="DG183">
        <v>10.613000000000001</v>
      </c>
      <c r="DH183">
        <v>0</v>
      </c>
      <c r="DI183">
        <v>698</v>
      </c>
      <c r="DK183">
        <v>3797</v>
      </c>
      <c r="DL183">
        <v>0</v>
      </c>
      <c r="DM183">
        <v>211127</v>
      </c>
      <c r="DN183">
        <v>872</v>
      </c>
      <c r="DO183">
        <v>0</v>
      </c>
      <c r="DP183">
        <v>0</v>
      </c>
      <c r="DQ183">
        <v>0</v>
      </c>
      <c r="DR183">
        <v>0</v>
      </c>
      <c r="DS183">
        <v>0</v>
      </c>
      <c r="DT183">
        <v>0</v>
      </c>
      <c r="DU183">
        <v>0</v>
      </c>
      <c r="DV183">
        <v>0</v>
      </c>
      <c r="DW183">
        <v>0</v>
      </c>
      <c r="DX183">
        <v>0</v>
      </c>
      <c r="DY183">
        <v>0</v>
      </c>
      <c r="DZ183">
        <v>0</v>
      </c>
      <c r="EA183">
        <v>0</v>
      </c>
      <c r="EB183">
        <v>0</v>
      </c>
      <c r="EC183">
        <v>8.1170000000000009</v>
      </c>
      <c r="ED183">
        <v>57490</v>
      </c>
      <c r="EE183">
        <v>0</v>
      </c>
      <c r="EF183">
        <v>0</v>
      </c>
      <c r="EG183">
        <v>0</v>
      </c>
      <c r="EH183">
        <v>73998</v>
      </c>
      <c r="EI183">
        <v>70654</v>
      </c>
      <c r="EJ183">
        <v>2.8680000000000003</v>
      </c>
      <c r="EK183">
        <v>3.9380000000000002</v>
      </c>
      <c r="EL183">
        <v>0</v>
      </c>
      <c r="EM183">
        <v>6.7000000000000004E-2</v>
      </c>
      <c r="EN183">
        <v>0</v>
      </c>
      <c r="EO183">
        <v>0</v>
      </c>
      <c r="EP183">
        <v>0</v>
      </c>
      <c r="EQ183">
        <v>6.8730000000000002</v>
      </c>
      <c r="ER183">
        <v>0</v>
      </c>
      <c r="ES183">
        <v>12.015000000000001</v>
      </c>
      <c r="EV183">
        <v>0</v>
      </c>
      <c r="EW183">
        <v>0</v>
      </c>
      <c r="EX183">
        <v>0</v>
      </c>
      <c r="EZ183">
        <v>681432</v>
      </c>
      <c r="FA183">
        <v>0</v>
      </c>
      <c r="FB183">
        <v>711894</v>
      </c>
      <c r="FD183">
        <v>0</v>
      </c>
      <c r="FE183">
        <v>63523</v>
      </c>
      <c r="FF183">
        <v>13714</v>
      </c>
      <c r="FG183">
        <v>5.7111999999999996E-2</v>
      </c>
      <c r="FH183">
        <v>2.4659E-2</v>
      </c>
      <c r="FI183">
        <v>0</v>
      </c>
      <c r="FJ183">
        <v>0</v>
      </c>
      <c r="FK183">
        <v>112.851</v>
      </c>
      <c r="FL183">
        <v>789131</v>
      </c>
      <c r="FM183">
        <v>0</v>
      </c>
      <c r="FN183">
        <v>0</v>
      </c>
      <c r="FO183">
        <v>0</v>
      </c>
      <c r="FP183">
        <v>0</v>
      </c>
      <c r="FQ183">
        <v>0</v>
      </c>
      <c r="FR183">
        <v>0</v>
      </c>
      <c r="FS183">
        <v>0</v>
      </c>
      <c r="FT183">
        <v>0</v>
      </c>
      <c r="FU183">
        <v>0</v>
      </c>
      <c r="FV183">
        <v>0</v>
      </c>
      <c r="FW183">
        <v>0</v>
      </c>
      <c r="FX183">
        <v>0</v>
      </c>
      <c r="FY183">
        <v>0</v>
      </c>
      <c r="FZ183">
        <v>0</v>
      </c>
      <c r="GA183">
        <v>0</v>
      </c>
      <c r="GB183">
        <v>0</v>
      </c>
      <c r="GC183">
        <v>0</v>
      </c>
      <c r="GD183">
        <v>0</v>
      </c>
      <c r="GF183">
        <v>0</v>
      </c>
      <c r="GG183">
        <v>0</v>
      </c>
      <c r="GH183">
        <v>0</v>
      </c>
      <c r="GI183">
        <v>0</v>
      </c>
      <c r="GK183">
        <v>5038</v>
      </c>
      <c r="GL183">
        <v>5287</v>
      </c>
      <c r="GM183">
        <v>0</v>
      </c>
      <c r="GN183">
        <v>0</v>
      </c>
      <c r="GR183">
        <v>0</v>
      </c>
      <c r="HB183">
        <v>0</v>
      </c>
      <c r="HC183">
        <v>0</v>
      </c>
      <c r="HD183">
        <v>0</v>
      </c>
      <c r="HE183">
        <v>0</v>
      </c>
      <c r="HF183">
        <v>62292</v>
      </c>
      <c r="HG183">
        <v>1283</v>
      </c>
      <c r="HH183">
        <v>0</v>
      </c>
      <c r="HI183">
        <v>0</v>
      </c>
      <c r="HJ183">
        <v>639</v>
      </c>
      <c r="HK183">
        <v>945</v>
      </c>
      <c r="HL183">
        <v>272</v>
      </c>
      <c r="HM183">
        <v>0</v>
      </c>
      <c r="HN183">
        <v>0</v>
      </c>
      <c r="HO183">
        <v>0</v>
      </c>
      <c r="HP183">
        <v>16534</v>
      </c>
      <c r="HQ183">
        <v>0</v>
      </c>
      <c r="HR183">
        <v>0</v>
      </c>
      <c r="HS183">
        <v>680550</v>
      </c>
      <c r="HT183">
        <v>0</v>
      </c>
      <c r="HU183">
        <v>0</v>
      </c>
      <c r="HV183">
        <v>0</v>
      </c>
      <c r="HW183">
        <v>0</v>
      </c>
      <c r="HX183">
        <v>17</v>
      </c>
      <c r="HY183">
        <v>12</v>
      </c>
      <c r="HZ183">
        <v>7</v>
      </c>
      <c r="IA183">
        <v>1</v>
      </c>
      <c r="IB183">
        <v>7</v>
      </c>
      <c r="IC183">
        <v>44</v>
      </c>
      <c r="ID183">
        <v>0</v>
      </c>
      <c r="IE183">
        <v>0</v>
      </c>
      <c r="IF183">
        <v>0</v>
      </c>
      <c r="IG183">
        <v>2.0830000000000002</v>
      </c>
      <c r="IH183">
        <v>0</v>
      </c>
      <c r="II183">
        <v>60.124000000000002</v>
      </c>
      <c r="IJ183">
        <v>0</v>
      </c>
      <c r="IK183">
        <v>0</v>
      </c>
      <c r="IL183">
        <v>0</v>
      </c>
      <c r="IM183">
        <v>0</v>
      </c>
      <c r="IN183">
        <v>0</v>
      </c>
      <c r="IO183">
        <v>0</v>
      </c>
      <c r="IP183">
        <v>60.124000000000002</v>
      </c>
      <c r="IQ183">
        <v>0</v>
      </c>
      <c r="IR183">
        <v>0</v>
      </c>
      <c r="IS183">
        <v>0</v>
      </c>
      <c r="IT183">
        <v>0</v>
      </c>
      <c r="IU183">
        <v>0</v>
      </c>
      <c r="IV183">
        <v>0</v>
      </c>
      <c r="IW183">
        <v>6159</v>
      </c>
      <c r="IX183">
        <v>0</v>
      </c>
      <c r="IY183">
        <v>0</v>
      </c>
      <c r="IZ183">
        <v>16534</v>
      </c>
      <c r="JA183">
        <v>0</v>
      </c>
    </row>
    <row r="184" spans="1:261" x14ac:dyDescent="0.2">
      <c r="A184">
        <v>28349</v>
      </c>
      <c r="B184">
        <v>236801</v>
      </c>
      <c r="C184">
        <v>9</v>
      </c>
      <c r="D184">
        <v>2021</v>
      </c>
      <c r="E184">
        <v>6159</v>
      </c>
      <c r="F184">
        <v>0</v>
      </c>
      <c r="G184">
        <v>59.547000000000004</v>
      </c>
      <c r="H184">
        <v>2.6310000000000002</v>
      </c>
      <c r="I184">
        <v>2.6310000000000002</v>
      </c>
      <c r="J184">
        <v>59.547000000000004</v>
      </c>
      <c r="K184">
        <v>0</v>
      </c>
      <c r="L184">
        <v>6159</v>
      </c>
      <c r="M184">
        <v>0</v>
      </c>
      <c r="N184">
        <v>0</v>
      </c>
      <c r="P184">
        <v>59.547000000000004</v>
      </c>
      <c r="Q184">
        <v>0</v>
      </c>
      <c r="R184">
        <v>28387</v>
      </c>
      <c r="S184">
        <v>476.71000000000004</v>
      </c>
      <c r="U184">
        <v>0</v>
      </c>
      <c r="V184">
        <v>2.75</v>
      </c>
      <c r="W184">
        <v>1694</v>
      </c>
      <c r="X184">
        <v>1694</v>
      </c>
      <c r="Z184">
        <v>0</v>
      </c>
      <c r="AC184">
        <v>0</v>
      </c>
      <c r="AD184" t="s">
        <v>318</v>
      </c>
      <c r="AE184">
        <v>0</v>
      </c>
      <c r="AH184">
        <v>0</v>
      </c>
      <c r="AI184">
        <v>0</v>
      </c>
      <c r="AJ184">
        <v>6159</v>
      </c>
      <c r="AK184" t="s">
        <v>787</v>
      </c>
      <c r="AL184" t="s">
        <v>84</v>
      </c>
      <c r="AM184">
        <v>0</v>
      </c>
      <c r="AN184">
        <v>0</v>
      </c>
      <c r="AO184">
        <v>0</v>
      </c>
      <c r="AP184">
        <v>0</v>
      </c>
      <c r="AQ184">
        <v>0</v>
      </c>
      <c r="AT184">
        <v>0</v>
      </c>
      <c r="AU184">
        <v>0</v>
      </c>
      <c r="AV184">
        <v>0</v>
      </c>
      <c r="AW184">
        <v>1522827</v>
      </c>
      <c r="AX184">
        <v>966739</v>
      </c>
      <c r="AY184">
        <v>0</v>
      </c>
      <c r="AZ184">
        <v>28387</v>
      </c>
      <c r="BA184">
        <v>91.167000000000002</v>
      </c>
      <c r="BE184">
        <v>13</v>
      </c>
      <c r="BF184">
        <v>868185</v>
      </c>
      <c r="BG184">
        <v>0</v>
      </c>
      <c r="BJ184">
        <v>12</v>
      </c>
      <c r="BK184">
        <v>0</v>
      </c>
      <c r="BL184">
        <v>0</v>
      </c>
      <c r="BM184">
        <v>0</v>
      </c>
      <c r="BN184">
        <v>0</v>
      </c>
      <c r="BO184">
        <v>0</v>
      </c>
      <c r="BP184">
        <v>0</v>
      </c>
      <c r="BQ184">
        <v>769</v>
      </c>
      <c r="BS184">
        <v>0</v>
      </c>
      <c r="BT184">
        <v>0</v>
      </c>
      <c r="BU184">
        <v>0</v>
      </c>
      <c r="BV184">
        <v>0</v>
      </c>
      <c r="BW184">
        <v>0</v>
      </c>
      <c r="BY184">
        <v>0</v>
      </c>
      <c r="CA184">
        <v>0</v>
      </c>
      <c r="CB184">
        <v>0</v>
      </c>
      <c r="CC184">
        <v>0</v>
      </c>
      <c r="CD184">
        <v>0</v>
      </c>
      <c r="CE184">
        <v>0</v>
      </c>
      <c r="CF184">
        <v>0</v>
      </c>
      <c r="CG184">
        <v>0</v>
      </c>
      <c r="CH184">
        <v>558018</v>
      </c>
      <c r="CI184">
        <v>0</v>
      </c>
      <c r="CJ184">
        <v>4</v>
      </c>
      <c r="CK184">
        <v>0</v>
      </c>
      <c r="CL184">
        <v>0</v>
      </c>
      <c r="CN184">
        <v>0</v>
      </c>
      <c r="CO184">
        <v>1</v>
      </c>
      <c r="CP184">
        <v>0</v>
      </c>
      <c r="CQ184">
        <v>4</v>
      </c>
      <c r="CR184">
        <v>59.547000000000004</v>
      </c>
      <c r="CS184">
        <v>0</v>
      </c>
      <c r="CT184">
        <v>0</v>
      </c>
      <c r="CU184">
        <v>0</v>
      </c>
      <c r="CV184">
        <v>0</v>
      </c>
      <c r="CW184">
        <v>0</v>
      </c>
      <c r="CX184">
        <v>0</v>
      </c>
      <c r="CY184">
        <v>0</v>
      </c>
      <c r="CZ184">
        <v>0</v>
      </c>
      <c r="DB184">
        <v>0</v>
      </c>
      <c r="DC184">
        <v>0</v>
      </c>
      <c r="DD184">
        <v>0</v>
      </c>
      <c r="DE184">
        <v>67901</v>
      </c>
      <c r="DF184">
        <v>67901</v>
      </c>
      <c r="DG184">
        <v>11.025</v>
      </c>
      <c r="DH184">
        <v>0</v>
      </c>
      <c r="DI184">
        <v>0</v>
      </c>
      <c r="DK184">
        <v>3935</v>
      </c>
      <c r="DL184">
        <v>0</v>
      </c>
      <c r="DM184">
        <v>470114</v>
      </c>
      <c r="DN184">
        <v>1917</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444517</v>
      </c>
      <c r="EJ184">
        <v>18.044</v>
      </c>
      <c r="EK184">
        <v>0</v>
      </c>
      <c r="EL184">
        <v>0</v>
      </c>
      <c r="EM184">
        <v>0</v>
      </c>
      <c r="EN184">
        <v>0</v>
      </c>
      <c r="EO184">
        <v>0</v>
      </c>
      <c r="EP184">
        <v>0</v>
      </c>
      <c r="EQ184">
        <v>18.044</v>
      </c>
      <c r="ER184">
        <v>0</v>
      </c>
      <c r="ES184">
        <v>0</v>
      </c>
      <c r="EV184">
        <v>0</v>
      </c>
      <c r="EW184">
        <v>0</v>
      </c>
      <c r="EX184">
        <v>0</v>
      </c>
      <c r="EZ184">
        <v>870259</v>
      </c>
      <c r="FA184">
        <v>0</v>
      </c>
      <c r="FB184">
        <v>896716</v>
      </c>
      <c r="FD184">
        <v>0</v>
      </c>
      <c r="FE184">
        <v>79350</v>
      </c>
      <c r="FF184">
        <v>17130</v>
      </c>
      <c r="FG184">
        <v>5.7111999999999996E-2</v>
      </c>
      <c r="FH184">
        <v>2.4659E-2</v>
      </c>
      <c r="FI184">
        <v>0</v>
      </c>
      <c r="FJ184">
        <v>0</v>
      </c>
      <c r="FK184">
        <v>140.96700000000001</v>
      </c>
      <c r="FL184">
        <v>1551214</v>
      </c>
      <c r="FM184">
        <v>0</v>
      </c>
      <c r="FN184">
        <v>0</v>
      </c>
      <c r="FO184">
        <v>0</v>
      </c>
      <c r="FP184">
        <v>0</v>
      </c>
      <c r="FQ184">
        <v>0</v>
      </c>
      <c r="FR184">
        <v>0</v>
      </c>
      <c r="FS184">
        <v>0</v>
      </c>
      <c r="FT184">
        <v>0</v>
      </c>
      <c r="FU184">
        <v>0</v>
      </c>
      <c r="FV184">
        <v>0</v>
      </c>
      <c r="FW184">
        <v>0</v>
      </c>
      <c r="FX184">
        <v>0</v>
      </c>
      <c r="FY184">
        <v>0</v>
      </c>
      <c r="FZ184">
        <v>0</v>
      </c>
      <c r="GA184">
        <v>0</v>
      </c>
      <c r="GB184">
        <v>323196</v>
      </c>
      <c r="GC184">
        <v>323196</v>
      </c>
      <c r="GD184">
        <v>38.872</v>
      </c>
      <c r="GF184">
        <v>0</v>
      </c>
      <c r="GG184">
        <v>0</v>
      </c>
      <c r="GH184">
        <v>0</v>
      </c>
      <c r="GI184">
        <v>0</v>
      </c>
      <c r="GK184">
        <v>5071</v>
      </c>
      <c r="GL184">
        <v>9226</v>
      </c>
      <c r="GM184">
        <v>0</v>
      </c>
      <c r="GN184">
        <v>0</v>
      </c>
      <c r="GR184">
        <v>0</v>
      </c>
      <c r="HB184">
        <v>0</v>
      </c>
      <c r="HC184">
        <v>0</v>
      </c>
      <c r="HD184">
        <v>0</v>
      </c>
      <c r="HE184">
        <v>0</v>
      </c>
      <c r="HF184">
        <v>2784</v>
      </c>
      <c r="HG184">
        <v>0</v>
      </c>
      <c r="HH184">
        <v>0</v>
      </c>
      <c r="HI184">
        <v>0</v>
      </c>
      <c r="HJ184">
        <v>579</v>
      </c>
      <c r="HK184">
        <v>1033</v>
      </c>
      <c r="HL184">
        <v>868</v>
      </c>
      <c r="HM184">
        <v>0</v>
      </c>
      <c r="HN184">
        <v>0</v>
      </c>
      <c r="HO184">
        <v>0</v>
      </c>
      <c r="HP184">
        <v>28560</v>
      </c>
      <c r="HQ184">
        <v>0</v>
      </c>
      <c r="HR184">
        <v>0</v>
      </c>
      <c r="HS184">
        <v>868329</v>
      </c>
      <c r="HT184">
        <v>0</v>
      </c>
      <c r="HU184">
        <v>558018</v>
      </c>
      <c r="HV184">
        <v>0</v>
      </c>
      <c r="HW184">
        <v>0</v>
      </c>
      <c r="HX184">
        <v>4</v>
      </c>
      <c r="HY184">
        <v>5</v>
      </c>
      <c r="HZ184">
        <v>12</v>
      </c>
      <c r="IA184">
        <v>9</v>
      </c>
      <c r="IB184">
        <v>13</v>
      </c>
      <c r="IC184">
        <v>43</v>
      </c>
      <c r="ID184">
        <v>0</v>
      </c>
      <c r="IE184">
        <v>0</v>
      </c>
      <c r="IF184">
        <v>0</v>
      </c>
      <c r="IG184">
        <v>0</v>
      </c>
      <c r="IH184">
        <v>0</v>
      </c>
      <c r="II184">
        <v>103.85600000000001</v>
      </c>
      <c r="IJ184">
        <v>2.75</v>
      </c>
      <c r="IK184">
        <v>0</v>
      </c>
      <c r="IL184">
        <v>0</v>
      </c>
      <c r="IM184">
        <v>0</v>
      </c>
      <c r="IN184">
        <v>0</v>
      </c>
      <c r="IO184">
        <v>0</v>
      </c>
      <c r="IP184">
        <v>103.85600000000001</v>
      </c>
      <c r="IQ184">
        <v>2.75</v>
      </c>
      <c r="IR184">
        <v>1694</v>
      </c>
      <c r="IS184">
        <v>0</v>
      </c>
      <c r="IT184">
        <v>0</v>
      </c>
      <c r="IU184">
        <v>0</v>
      </c>
      <c r="IV184">
        <v>0</v>
      </c>
      <c r="IW184">
        <v>6159</v>
      </c>
      <c r="IX184">
        <v>0</v>
      </c>
      <c r="IY184">
        <v>0</v>
      </c>
      <c r="IZ184">
        <v>28560</v>
      </c>
      <c r="JA184">
        <v>0</v>
      </c>
    </row>
    <row r="185" spans="1:261" x14ac:dyDescent="0.2">
      <c r="A185">
        <v>28349</v>
      </c>
      <c r="B185">
        <v>236802</v>
      </c>
      <c r="C185">
        <v>9</v>
      </c>
      <c r="D185">
        <v>2021</v>
      </c>
      <c r="E185">
        <v>6159</v>
      </c>
      <c r="F185">
        <v>0</v>
      </c>
      <c r="G185">
        <v>337.79200000000003</v>
      </c>
      <c r="H185">
        <v>336.59200000000004</v>
      </c>
      <c r="I185">
        <v>336.59200000000004</v>
      </c>
      <c r="J185">
        <v>337.79200000000003</v>
      </c>
      <c r="K185">
        <v>0</v>
      </c>
      <c r="L185">
        <v>6159</v>
      </c>
      <c r="M185">
        <v>0</v>
      </c>
      <c r="N185">
        <v>0</v>
      </c>
      <c r="P185">
        <v>337.79200000000003</v>
      </c>
      <c r="Q185">
        <v>0</v>
      </c>
      <c r="R185">
        <v>161029</v>
      </c>
      <c r="S185">
        <v>476.71000000000004</v>
      </c>
      <c r="U185">
        <v>0</v>
      </c>
      <c r="V185">
        <v>12.958</v>
      </c>
      <c r="W185">
        <v>7981</v>
      </c>
      <c r="X185">
        <v>7981</v>
      </c>
      <c r="Z185">
        <v>0</v>
      </c>
      <c r="AC185">
        <v>0</v>
      </c>
      <c r="AD185" t="s">
        <v>318</v>
      </c>
      <c r="AE185">
        <v>0</v>
      </c>
      <c r="AH185">
        <v>0</v>
      </c>
      <c r="AI185">
        <v>0</v>
      </c>
      <c r="AJ185">
        <v>6159</v>
      </c>
      <c r="AK185" t="s">
        <v>787</v>
      </c>
      <c r="AL185" t="s">
        <v>394</v>
      </c>
      <c r="AM185">
        <v>0</v>
      </c>
      <c r="AN185">
        <v>0</v>
      </c>
      <c r="AO185">
        <v>0</v>
      </c>
      <c r="AP185">
        <v>0</v>
      </c>
      <c r="AQ185">
        <v>0</v>
      </c>
      <c r="AT185">
        <v>0</v>
      </c>
      <c r="AU185">
        <v>0</v>
      </c>
      <c r="AV185">
        <v>0</v>
      </c>
      <c r="AW185">
        <v>2915541</v>
      </c>
      <c r="AX185">
        <v>2870976</v>
      </c>
      <c r="AY185">
        <v>0</v>
      </c>
      <c r="AZ185">
        <v>161029</v>
      </c>
      <c r="BA185">
        <v>0</v>
      </c>
      <c r="BE185">
        <v>39</v>
      </c>
      <c r="BF185">
        <v>2728763</v>
      </c>
      <c r="BG185">
        <v>0</v>
      </c>
      <c r="BJ185">
        <v>12</v>
      </c>
      <c r="BK185">
        <v>0</v>
      </c>
      <c r="BL185">
        <v>0</v>
      </c>
      <c r="BM185">
        <v>0</v>
      </c>
      <c r="BN185">
        <v>0</v>
      </c>
      <c r="BO185">
        <v>0</v>
      </c>
      <c r="BP185">
        <v>0</v>
      </c>
      <c r="BQ185">
        <v>718</v>
      </c>
      <c r="BS185">
        <v>0</v>
      </c>
      <c r="BT185">
        <v>0</v>
      </c>
      <c r="BU185">
        <v>0</v>
      </c>
      <c r="BV185">
        <v>0</v>
      </c>
      <c r="BW185">
        <v>0</v>
      </c>
      <c r="BY185">
        <v>0</v>
      </c>
      <c r="CA185">
        <v>0</v>
      </c>
      <c r="CB185">
        <v>0</v>
      </c>
      <c r="CC185">
        <v>0</v>
      </c>
      <c r="CD185">
        <v>0</v>
      </c>
      <c r="CE185">
        <v>0</v>
      </c>
      <c r="CF185">
        <v>0</v>
      </c>
      <c r="CG185">
        <v>0</v>
      </c>
      <c r="CH185">
        <v>45250</v>
      </c>
      <c r="CI185">
        <v>0</v>
      </c>
      <c r="CJ185">
        <v>4</v>
      </c>
      <c r="CK185">
        <v>0</v>
      </c>
      <c r="CL185">
        <v>0</v>
      </c>
      <c r="CN185">
        <v>0</v>
      </c>
      <c r="CO185">
        <v>1</v>
      </c>
      <c r="CP185">
        <v>0</v>
      </c>
      <c r="CQ185">
        <v>0</v>
      </c>
      <c r="CR185">
        <v>337.79200000000003</v>
      </c>
      <c r="CS185">
        <v>0</v>
      </c>
      <c r="CT185">
        <v>0</v>
      </c>
      <c r="CU185">
        <v>0</v>
      </c>
      <c r="CV185">
        <v>0</v>
      </c>
      <c r="CW185">
        <v>0</v>
      </c>
      <c r="CX185">
        <v>0</v>
      </c>
      <c r="CY185">
        <v>0</v>
      </c>
      <c r="CZ185">
        <v>0</v>
      </c>
      <c r="DB185">
        <v>2068937</v>
      </c>
      <c r="DC185">
        <v>0</v>
      </c>
      <c r="DD185">
        <v>0</v>
      </c>
      <c r="DE185">
        <v>117402</v>
      </c>
      <c r="DF185">
        <v>117402</v>
      </c>
      <c r="DG185">
        <v>19.063000000000002</v>
      </c>
      <c r="DH185">
        <v>0</v>
      </c>
      <c r="DI185">
        <v>0</v>
      </c>
      <c r="DK185">
        <v>3113</v>
      </c>
      <c r="DL185">
        <v>0</v>
      </c>
      <c r="DM185">
        <v>153230</v>
      </c>
      <c r="DN185">
        <v>646</v>
      </c>
      <c r="DO185">
        <v>0</v>
      </c>
      <c r="DP185">
        <v>0</v>
      </c>
      <c r="DQ185">
        <v>0</v>
      </c>
      <c r="DR185">
        <v>0</v>
      </c>
      <c r="DS185">
        <v>0</v>
      </c>
      <c r="DT185">
        <v>0</v>
      </c>
      <c r="DU185">
        <v>0</v>
      </c>
      <c r="DV185">
        <v>0</v>
      </c>
      <c r="DW185">
        <v>0</v>
      </c>
      <c r="DX185">
        <v>0</v>
      </c>
      <c r="DY185">
        <v>0</v>
      </c>
      <c r="DZ185">
        <v>0</v>
      </c>
      <c r="EA185">
        <v>0.20300000000000001</v>
      </c>
      <c r="EB185">
        <v>0</v>
      </c>
      <c r="EC185">
        <v>15.935</v>
      </c>
      <c r="ED185">
        <v>112861</v>
      </c>
      <c r="EE185">
        <v>0</v>
      </c>
      <c r="EF185">
        <v>0</v>
      </c>
      <c r="EG185">
        <v>0</v>
      </c>
      <c r="EH185">
        <v>36953</v>
      </c>
      <c r="EI185">
        <v>0</v>
      </c>
      <c r="EJ185">
        <v>0</v>
      </c>
      <c r="EK185">
        <v>0</v>
      </c>
      <c r="EL185">
        <v>0</v>
      </c>
      <c r="EM185">
        <v>0</v>
      </c>
      <c r="EN185">
        <v>0.997</v>
      </c>
      <c r="EO185">
        <v>0</v>
      </c>
      <c r="EP185">
        <v>0</v>
      </c>
      <c r="EQ185">
        <v>1.2</v>
      </c>
      <c r="ER185">
        <v>0</v>
      </c>
      <c r="ES185">
        <v>6</v>
      </c>
      <c r="EV185">
        <v>0</v>
      </c>
      <c r="EW185">
        <v>0</v>
      </c>
      <c r="EX185">
        <v>0</v>
      </c>
      <c r="EZ185">
        <v>2567734</v>
      </c>
      <c r="FA185">
        <v>0</v>
      </c>
      <c r="FB185">
        <v>2728077</v>
      </c>
      <c r="FD185">
        <v>0</v>
      </c>
      <c r="FE185">
        <v>249401</v>
      </c>
      <c r="FF185">
        <v>53841</v>
      </c>
      <c r="FG185">
        <v>5.7111999999999996E-2</v>
      </c>
      <c r="FH185">
        <v>2.4659E-2</v>
      </c>
      <c r="FI185">
        <v>0</v>
      </c>
      <c r="FJ185">
        <v>0</v>
      </c>
      <c r="FK185">
        <v>443.06800000000004</v>
      </c>
      <c r="FL185">
        <v>3076570</v>
      </c>
      <c r="FM185">
        <v>0</v>
      </c>
      <c r="FN185">
        <v>0</v>
      </c>
      <c r="FO185">
        <v>0</v>
      </c>
      <c r="FP185">
        <v>0</v>
      </c>
      <c r="FQ185">
        <v>0</v>
      </c>
      <c r="FR185">
        <v>0</v>
      </c>
      <c r="FS185">
        <v>0</v>
      </c>
      <c r="FT185">
        <v>0</v>
      </c>
      <c r="FU185">
        <v>0</v>
      </c>
      <c r="FV185">
        <v>0</v>
      </c>
      <c r="FW185">
        <v>0</v>
      </c>
      <c r="FX185">
        <v>0</v>
      </c>
      <c r="FY185">
        <v>0</v>
      </c>
      <c r="FZ185">
        <v>0</v>
      </c>
      <c r="GA185">
        <v>0</v>
      </c>
      <c r="GB185">
        <v>0</v>
      </c>
      <c r="GC185">
        <v>0</v>
      </c>
      <c r="GD185">
        <v>0</v>
      </c>
      <c r="GF185">
        <v>0</v>
      </c>
      <c r="GG185">
        <v>0</v>
      </c>
      <c r="GH185">
        <v>0</v>
      </c>
      <c r="GI185">
        <v>0</v>
      </c>
      <c r="GK185">
        <v>0</v>
      </c>
      <c r="GL185">
        <v>0</v>
      </c>
      <c r="GM185">
        <v>0</v>
      </c>
      <c r="GN185">
        <v>0</v>
      </c>
      <c r="GR185">
        <v>0</v>
      </c>
      <c r="HB185">
        <v>0</v>
      </c>
      <c r="HC185">
        <v>0</v>
      </c>
      <c r="HD185">
        <v>0</v>
      </c>
      <c r="HE185">
        <v>0</v>
      </c>
      <c r="HF185">
        <v>356114</v>
      </c>
      <c r="HG185">
        <v>5773</v>
      </c>
      <c r="HH185">
        <v>15397</v>
      </c>
      <c r="HI185">
        <v>0</v>
      </c>
      <c r="HJ185">
        <v>3283</v>
      </c>
      <c r="HK185">
        <v>0</v>
      </c>
      <c r="HL185">
        <v>0</v>
      </c>
      <c r="HM185">
        <v>0</v>
      </c>
      <c r="HN185">
        <v>0</v>
      </c>
      <c r="HO185">
        <v>0</v>
      </c>
      <c r="HP185">
        <v>0</v>
      </c>
      <c r="HQ185">
        <v>0</v>
      </c>
      <c r="HR185">
        <v>0</v>
      </c>
      <c r="HS185">
        <v>2567048</v>
      </c>
      <c r="HT185">
        <v>0</v>
      </c>
      <c r="HU185">
        <v>45250</v>
      </c>
      <c r="HV185">
        <v>0</v>
      </c>
      <c r="HW185">
        <v>0</v>
      </c>
      <c r="HX185">
        <v>31</v>
      </c>
      <c r="HY185">
        <v>14</v>
      </c>
      <c r="HZ185">
        <v>17</v>
      </c>
      <c r="IA185">
        <v>13</v>
      </c>
      <c r="IB185">
        <v>4</v>
      </c>
      <c r="IC185">
        <v>79</v>
      </c>
      <c r="ID185">
        <v>0</v>
      </c>
      <c r="IE185">
        <v>0</v>
      </c>
      <c r="IF185">
        <v>0</v>
      </c>
      <c r="IG185">
        <v>9.3740000000000006</v>
      </c>
      <c r="IH185">
        <v>25</v>
      </c>
      <c r="II185">
        <v>0</v>
      </c>
      <c r="IJ185">
        <v>12.958</v>
      </c>
      <c r="IK185">
        <v>0</v>
      </c>
      <c r="IL185">
        <v>0</v>
      </c>
      <c r="IM185">
        <v>0</v>
      </c>
      <c r="IN185">
        <v>0</v>
      </c>
      <c r="IO185">
        <v>0</v>
      </c>
      <c r="IP185">
        <v>0</v>
      </c>
      <c r="IQ185">
        <v>12.958</v>
      </c>
      <c r="IR185">
        <v>7981</v>
      </c>
      <c r="IS185">
        <v>0</v>
      </c>
      <c r="IT185">
        <v>0</v>
      </c>
      <c r="IU185">
        <v>0</v>
      </c>
      <c r="IV185">
        <v>0</v>
      </c>
      <c r="IW185">
        <v>6159</v>
      </c>
      <c r="IX185">
        <v>0</v>
      </c>
      <c r="IY185">
        <v>0</v>
      </c>
      <c r="IZ185">
        <v>0</v>
      </c>
      <c r="JA185">
        <v>0</v>
      </c>
    </row>
    <row r="186" spans="1:261" x14ac:dyDescent="0.2">
      <c r="A186">
        <v>28349</v>
      </c>
      <c r="B186">
        <v>240801</v>
      </c>
      <c r="C186">
        <v>9</v>
      </c>
      <c r="D186">
        <v>2021</v>
      </c>
      <c r="E186">
        <v>6159</v>
      </c>
      <c r="F186">
        <v>0</v>
      </c>
      <c r="G186">
        <v>218.17000000000002</v>
      </c>
      <c r="H186">
        <v>204.065</v>
      </c>
      <c r="I186">
        <v>204.065</v>
      </c>
      <c r="J186">
        <v>218.17000000000002</v>
      </c>
      <c r="K186">
        <v>0</v>
      </c>
      <c r="L186">
        <v>6159</v>
      </c>
      <c r="M186">
        <v>0</v>
      </c>
      <c r="N186">
        <v>0</v>
      </c>
      <c r="P186">
        <v>218.17000000000002</v>
      </c>
      <c r="Q186">
        <v>0</v>
      </c>
      <c r="R186">
        <v>104004</v>
      </c>
      <c r="S186">
        <v>476.71000000000004</v>
      </c>
      <c r="U186">
        <v>0</v>
      </c>
      <c r="V186">
        <v>96.457999999999998</v>
      </c>
      <c r="W186">
        <v>59406</v>
      </c>
      <c r="X186">
        <v>59406</v>
      </c>
      <c r="Z186">
        <v>0</v>
      </c>
      <c r="AC186">
        <v>0</v>
      </c>
      <c r="AD186" t="s">
        <v>318</v>
      </c>
      <c r="AE186">
        <v>0</v>
      </c>
      <c r="AH186">
        <v>0</v>
      </c>
      <c r="AI186">
        <v>0</v>
      </c>
      <c r="AJ186">
        <v>6159</v>
      </c>
      <c r="AK186" t="s">
        <v>787</v>
      </c>
      <c r="AL186" t="s">
        <v>510</v>
      </c>
      <c r="AM186">
        <v>0</v>
      </c>
      <c r="AN186">
        <v>0</v>
      </c>
      <c r="AO186">
        <v>0</v>
      </c>
      <c r="AP186">
        <v>0</v>
      </c>
      <c r="AQ186">
        <v>0</v>
      </c>
      <c r="AT186">
        <v>0</v>
      </c>
      <c r="AU186">
        <v>0</v>
      </c>
      <c r="AV186">
        <v>0</v>
      </c>
      <c r="AW186">
        <v>2440820</v>
      </c>
      <c r="AX186">
        <v>2441545</v>
      </c>
      <c r="AY186">
        <v>0</v>
      </c>
      <c r="AZ186">
        <v>104004</v>
      </c>
      <c r="BA186">
        <v>16.5</v>
      </c>
      <c r="BE186">
        <v>33</v>
      </c>
      <c r="BF186">
        <v>2225603</v>
      </c>
      <c r="BG186">
        <v>0</v>
      </c>
      <c r="BJ186">
        <v>12</v>
      </c>
      <c r="BK186">
        <v>0</v>
      </c>
      <c r="BL186">
        <v>0</v>
      </c>
      <c r="BM186">
        <v>0</v>
      </c>
      <c r="BN186">
        <v>0</v>
      </c>
      <c r="BO186">
        <v>0</v>
      </c>
      <c r="BP186">
        <v>0</v>
      </c>
      <c r="BQ186">
        <v>738</v>
      </c>
      <c r="BS186">
        <v>0</v>
      </c>
      <c r="BT186">
        <v>0</v>
      </c>
      <c r="BU186">
        <v>0</v>
      </c>
      <c r="BV186">
        <v>0</v>
      </c>
      <c r="BW186">
        <v>0</v>
      </c>
      <c r="BY186">
        <v>0</v>
      </c>
      <c r="CA186">
        <v>0</v>
      </c>
      <c r="CB186">
        <v>0</v>
      </c>
      <c r="CC186">
        <v>0</v>
      </c>
      <c r="CD186">
        <v>0</v>
      </c>
      <c r="CE186">
        <v>0</v>
      </c>
      <c r="CF186">
        <v>0</v>
      </c>
      <c r="CG186">
        <v>0</v>
      </c>
      <c r="CH186">
        <v>0</v>
      </c>
      <c r="CI186">
        <v>0</v>
      </c>
      <c r="CJ186">
        <v>4</v>
      </c>
      <c r="CK186">
        <v>0</v>
      </c>
      <c r="CL186">
        <v>0</v>
      </c>
      <c r="CN186">
        <v>0</v>
      </c>
      <c r="CO186">
        <v>1</v>
      </c>
      <c r="CP186">
        <v>1.8800000000000001</v>
      </c>
      <c r="CQ186">
        <v>12.42</v>
      </c>
      <c r="CR186">
        <v>218.17000000000002</v>
      </c>
      <c r="CS186">
        <v>0</v>
      </c>
      <c r="CT186">
        <v>0</v>
      </c>
      <c r="CU186">
        <v>0</v>
      </c>
      <c r="CV186">
        <v>0</v>
      </c>
      <c r="CW186">
        <v>0</v>
      </c>
      <c r="CX186">
        <v>0</v>
      </c>
      <c r="CY186">
        <v>0</v>
      </c>
      <c r="CZ186">
        <v>0</v>
      </c>
      <c r="DB186">
        <v>1253846</v>
      </c>
      <c r="DC186">
        <v>0</v>
      </c>
      <c r="DD186">
        <v>0</v>
      </c>
      <c r="DE186">
        <v>388158</v>
      </c>
      <c r="DF186">
        <v>416062</v>
      </c>
      <c r="DG186">
        <v>63.025000000000006</v>
      </c>
      <c r="DH186">
        <v>0</v>
      </c>
      <c r="DI186">
        <v>27904</v>
      </c>
      <c r="DK186">
        <v>3439</v>
      </c>
      <c r="DL186">
        <v>0</v>
      </c>
      <c r="DM186">
        <v>162770</v>
      </c>
      <c r="DN186">
        <v>692</v>
      </c>
      <c r="DO186">
        <v>0</v>
      </c>
      <c r="DP186">
        <v>0</v>
      </c>
      <c r="DQ186">
        <v>0</v>
      </c>
      <c r="DR186">
        <v>0</v>
      </c>
      <c r="DS186">
        <v>0</v>
      </c>
      <c r="DT186">
        <v>0</v>
      </c>
      <c r="DU186">
        <v>0</v>
      </c>
      <c r="DV186">
        <v>0</v>
      </c>
      <c r="DW186">
        <v>0</v>
      </c>
      <c r="DX186">
        <v>0</v>
      </c>
      <c r="DY186">
        <v>0</v>
      </c>
      <c r="DZ186">
        <v>0</v>
      </c>
      <c r="EA186">
        <v>0.26200000000000001</v>
      </c>
      <c r="EB186">
        <v>0</v>
      </c>
      <c r="EC186">
        <v>21.372</v>
      </c>
      <c r="ED186">
        <v>151369</v>
      </c>
      <c r="EE186">
        <v>0</v>
      </c>
      <c r="EF186">
        <v>0</v>
      </c>
      <c r="EG186">
        <v>0</v>
      </c>
      <c r="EH186">
        <v>9146</v>
      </c>
      <c r="EI186">
        <v>0</v>
      </c>
      <c r="EJ186">
        <v>0</v>
      </c>
      <c r="EK186">
        <v>0</v>
      </c>
      <c r="EL186">
        <v>0</v>
      </c>
      <c r="EM186">
        <v>0</v>
      </c>
      <c r="EN186">
        <v>3.5000000000000003E-2</v>
      </c>
      <c r="EO186">
        <v>0</v>
      </c>
      <c r="EP186">
        <v>0</v>
      </c>
      <c r="EQ186">
        <v>0.29700000000000004</v>
      </c>
      <c r="ER186">
        <v>0</v>
      </c>
      <c r="ES186">
        <v>1.4850000000000001</v>
      </c>
      <c r="EV186">
        <v>0</v>
      </c>
      <c r="EW186">
        <v>0</v>
      </c>
      <c r="EX186">
        <v>0</v>
      </c>
      <c r="EZ186">
        <v>2194217</v>
      </c>
      <c r="FA186">
        <v>0</v>
      </c>
      <c r="FB186">
        <v>2297496</v>
      </c>
      <c r="FD186">
        <v>0</v>
      </c>
      <c r="FE186">
        <v>203414</v>
      </c>
      <c r="FF186">
        <v>43914</v>
      </c>
      <c r="FG186">
        <v>5.7111999999999996E-2</v>
      </c>
      <c r="FH186">
        <v>2.4659E-2</v>
      </c>
      <c r="FI186">
        <v>0</v>
      </c>
      <c r="FJ186">
        <v>0</v>
      </c>
      <c r="FK186">
        <v>361.37</v>
      </c>
      <c r="FL186">
        <v>2544824</v>
      </c>
      <c r="FM186">
        <v>0</v>
      </c>
      <c r="FN186">
        <v>0</v>
      </c>
      <c r="FO186">
        <v>0</v>
      </c>
      <c r="FP186">
        <v>0</v>
      </c>
      <c r="FQ186">
        <v>0</v>
      </c>
      <c r="FR186">
        <v>0</v>
      </c>
      <c r="FS186">
        <v>0</v>
      </c>
      <c r="FT186">
        <v>0</v>
      </c>
      <c r="FU186">
        <v>0</v>
      </c>
      <c r="FV186">
        <v>0</v>
      </c>
      <c r="FW186">
        <v>0</v>
      </c>
      <c r="FX186">
        <v>0</v>
      </c>
      <c r="FY186">
        <v>0</v>
      </c>
      <c r="FZ186">
        <v>0</v>
      </c>
      <c r="GA186">
        <v>0</v>
      </c>
      <c r="GB186">
        <v>114805</v>
      </c>
      <c r="GC186">
        <v>114805</v>
      </c>
      <c r="GD186">
        <v>13.808</v>
      </c>
      <c r="GF186">
        <v>0</v>
      </c>
      <c r="GG186">
        <v>0</v>
      </c>
      <c r="GH186">
        <v>0</v>
      </c>
      <c r="GI186">
        <v>0</v>
      </c>
      <c r="GK186">
        <v>5139</v>
      </c>
      <c r="GL186">
        <v>19097</v>
      </c>
      <c r="GM186">
        <v>0</v>
      </c>
      <c r="GN186">
        <v>0</v>
      </c>
      <c r="GR186">
        <v>0</v>
      </c>
      <c r="HB186">
        <v>0</v>
      </c>
      <c r="HC186">
        <v>0</v>
      </c>
      <c r="HD186">
        <v>0</v>
      </c>
      <c r="HE186">
        <v>0</v>
      </c>
      <c r="HF186">
        <v>215901</v>
      </c>
      <c r="HG186">
        <v>0</v>
      </c>
      <c r="HH186">
        <v>0</v>
      </c>
      <c r="HI186">
        <v>0</v>
      </c>
      <c r="HJ186">
        <v>2121</v>
      </c>
      <c r="HK186">
        <v>2870</v>
      </c>
      <c r="HL186">
        <v>1047</v>
      </c>
      <c r="HM186">
        <v>0</v>
      </c>
      <c r="HN186">
        <v>0</v>
      </c>
      <c r="HO186">
        <v>0</v>
      </c>
      <c r="HP186">
        <v>68701</v>
      </c>
      <c r="HQ186">
        <v>0</v>
      </c>
      <c r="HR186">
        <v>0</v>
      </c>
      <c r="HS186">
        <v>2193492</v>
      </c>
      <c r="HT186">
        <v>0</v>
      </c>
      <c r="HU186">
        <v>0</v>
      </c>
      <c r="HV186">
        <v>0</v>
      </c>
      <c r="HW186">
        <v>0</v>
      </c>
      <c r="HX186">
        <v>4</v>
      </c>
      <c r="HY186">
        <v>19</v>
      </c>
      <c r="HZ186">
        <v>36</v>
      </c>
      <c r="IA186">
        <v>93</v>
      </c>
      <c r="IB186">
        <v>88</v>
      </c>
      <c r="IC186">
        <v>240</v>
      </c>
      <c r="ID186">
        <v>0</v>
      </c>
      <c r="IE186">
        <v>0</v>
      </c>
      <c r="IF186">
        <v>0</v>
      </c>
      <c r="IG186">
        <v>0</v>
      </c>
      <c r="IH186">
        <v>0</v>
      </c>
      <c r="II186">
        <v>249.82300000000001</v>
      </c>
      <c r="IJ186">
        <v>96.457999999999998</v>
      </c>
      <c r="IK186">
        <v>0</v>
      </c>
      <c r="IL186">
        <v>0</v>
      </c>
      <c r="IM186">
        <v>0</v>
      </c>
      <c r="IN186">
        <v>0</v>
      </c>
      <c r="IO186">
        <v>0</v>
      </c>
      <c r="IP186">
        <v>249.82300000000001</v>
      </c>
      <c r="IQ186">
        <v>96.457999999999998</v>
      </c>
      <c r="IR186">
        <v>59406</v>
      </c>
      <c r="IS186">
        <v>0</v>
      </c>
      <c r="IT186">
        <v>0</v>
      </c>
      <c r="IU186">
        <v>0</v>
      </c>
      <c r="IV186">
        <v>0</v>
      </c>
      <c r="IW186">
        <v>6159</v>
      </c>
      <c r="IX186">
        <v>0</v>
      </c>
      <c r="IY186">
        <v>0</v>
      </c>
      <c r="IZ186">
        <v>68701</v>
      </c>
      <c r="JA186">
        <v>0</v>
      </c>
    </row>
    <row r="187" spans="1:261" x14ac:dyDescent="0.2">
      <c r="A187">
        <v>28349</v>
      </c>
      <c r="B187">
        <v>246801</v>
      </c>
      <c r="C187">
        <v>9</v>
      </c>
      <c r="D187">
        <v>2021</v>
      </c>
      <c r="E187">
        <v>6159</v>
      </c>
      <c r="F187">
        <v>0</v>
      </c>
      <c r="G187">
        <v>1608.5980000000002</v>
      </c>
      <c r="H187">
        <v>1556.914</v>
      </c>
      <c r="I187">
        <v>1556.914</v>
      </c>
      <c r="J187">
        <v>1608.5980000000002</v>
      </c>
      <c r="K187">
        <v>0</v>
      </c>
      <c r="L187">
        <v>6159</v>
      </c>
      <c r="M187">
        <v>0</v>
      </c>
      <c r="N187">
        <v>0</v>
      </c>
      <c r="P187">
        <v>1608.5980000000002</v>
      </c>
      <c r="Q187">
        <v>0</v>
      </c>
      <c r="R187">
        <v>766835</v>
      </c>
      <c r="S187">
        <v>476.71000000000004</v>
      </c>
      <c r="U187">
        <v>0</v>
      </c>
      <c r="V187">
        <v>75.532000000000011</v>
      </c>
      <c r="W187">
        <v>46519</v>
      </c>
      <c r="X187">
        <v>46519</v>
      </c>
      <c r="Z187">
        <v>0</v>
      </c>
      <c r="AC187">
        <v>0</v>
      </c>
      <c r="AD187" t="s">
        <v>318</v>
      </c>
      <c r="AE187">
        <v>0</v>
      </c>
      <c r="AH187">
        <v>0</v>
      </c>
      <c r="AI187">
        <v>0</v>
      </c>
      <c r="AJ187">
        <v>6159</v>
      </c>
      <c r="AK187" t="s">
        <v>787</v>
      </c>
      <c r="AL187" t="s">
        <v>98</v>
      </c>
      <c r="AM187">
        <v>0</v>
      </c>
      <c r="AN187">
        <v>0</v>
      </c>
      <c r="AO187">
        <v>0</v>
      </c>
      <c r="AP187">
        <v>0</v>
      </c>
      <c r="AQ187">
        <v>0</v>
      </c>
      <c r="AT187">
        <v>0</v>
      </c>
      <c r="AU187">
        <v>0</v>
      </c>
      <c r="AV187">
        <v>0</v>
      </c>
      <c r="AW187">
        <v>14005603</v>
      </c>
      <c r="AX187">
        <v>13605372</v>
      </c>
      <c r="AY187">
        <v>0</v>
      </c>
      <c r="AZ187">
        <v>766835</v>
      </c>
      <c r="BA187">
        <v>0</v>
      </c>
      <c r="BE187">
        <v>187</v>
      </c>
      <c r="BF187">
        <v>12930693</v>
      </c>
      <c r="BG187">
        <v>0</v>
      </c>
      <c r="BJ187">
        <v>12</v>
      </c>
      <c r="BK187">
        <v>0</v>
      </c>
      <c r="BL187">
        <v>0</v>
      </c>
      <c r="BM187">
        <v>0</v>
      </c>
      <c r="BN187">
        <v>0</v>
      </c>
      <c r="BO187">
        <v>0</v>
      </c>
      <c r="BP187">
        <v>0</v>
      </c>
      <c r="BQ187">
        <v>530</v>
      </c>
      <c r="BS187">
        <v>0</v>
      </c>
      <c r="BT187">
        <v>0</v>
      </c>
      <c r="BU187">
        <v>0</v>
      </c>
      <c r="BV187">
        <v>0</v>
      </c>
      <c r="BW187">
        <v>0</v>
      </c>
      <c r="BY187">
        <v>0</v>
      </c>
      <c r="CA187">
        <v>0</v>
      </c>
      <c r="CB187">
        <v>0</v>
      </c>
      <c r="CC187">
        <v>0</v>
      </c>
      <c r="CD187">
        <v>0</v>
      </c>
      <c r="CE187">
        <v>0</v>
      </c>
      <c r="CF187">
        <v>0</v>
      </c>
      <c r="CG187">
        <v>0</v>
      </c>
      <c r="CH187">
        <v>405573</v>
      </c>
      <c r="CI187">
        <v>0</v>
      </c>
      <c r="CJ187">
        <v>4</v>
      </c>
      <c r="CK187">
        <v>0</v>
      </c>
      <c r="CL187">
        <v>0</v>
      </c>
      <c r="CN187">
        <v>0</v>
      </c>
      <c r="CO187">
        <v>1</v>
      </c>
      <c r="CP187">
        <v>0</v>
      </c>
      <c r="CQ187">
        <v>0</v>
      </c>
      <c r="CR187">
        <v>1608.5980000000002</v>
      </c>
      <c r="CS187">
        <v>0</v>
      </c>
      <c r="CT187">
        <v>0</v>
      </c>
      <c r="CU187">
        <v>0</v>
      </c>
      <c r="CV187">
        <v>0</v>
      </c>
      <c r="CW187">
        <v>0</v>
      </c>
      <c r="CX187">
        <v>0</v>
      </c>
      <c r="CY187">
        <v>0</v>
      </c>
      <c r="CZ187">
        <v>0</v>
      </c>
      <c r="DB187">
        <v>9523996</v>
      </c>
      <c r="DC187">
        <v>0</v>
      </c>
      <c r="DD187">
        <v>0</v>
      </c>
      <c r="DE187">
        <v>252972</v>
      </c>
      <c r="DF187">
        <v>252972</v>
      </c>
      <c r="DG187">
        <v>41.075000000000003</v>
      </c>
      <c r="DH187">
        <v>0</v>
      </c>
      <c r="DI187">
        <v>0</v>
      </c>
      <c r="DK187">
        <v>106</v>
      </c>
      <c r="DL187">
        <v>0</v>
      </c>
      <c r="DM187">
        <v>1254681</v>
      </c>
      <c r="DN187">
        <v>5155</v>
      </c>
      <c r="DO187">
        <v>0</v>
      </c>
      <c r="DP187">
        <v>0</v>
      </c>
      <c r="DQ187">
        <v>0</v>
      </c>
      <c r="DR187">
        <v>0</v>
      </c>
      <c r="DS187">
        <v>0</v>
      </c>
      <c r="DT187">
        <v>0</v>
      </c>
      <c r="DU187">
        <v>0</v>
      </c>
      <c r="DV187">
        <v>0</v>
      </c>
      <c r="DW187">
        <v>0</v>
      </c>
      <c r="DX187">
        <v>0</v>
      </c>
      <c r="DY187">
        <v>0</v>
      </c>
      <c r="DZ187">
        <v>0</v>
      </c>
      <c r="EA187">
        <v>0</v>
      </c>
      <c r="EB187">
        <v>0</v>
      </c>
      <c r="EC187">
        <v>28.335000000000001</v>
      </c>
      <c r="ED187">
        <v>200686</v>
      </c>
      <c r="EE187">
        <v>0</v>
      </c>
      <c r="EF187">
        <v>0</v>
      </c>
      <c r="EG187">
        <v>0.41000000000000003</v>
      </c>
      <c r="EH187">
        <v>994441</v>
      </c>
      <c r="EI187">
        <v>0</v>
      </c>
      <c r="EJ187">
        <v>0</v>
      </c>
      <c r="EK187">
        <v>42.901000000000003</v>
      </c>
      <c r="EL187">
        <v>0</v>
      </c>
      <c r="EM187">
        <v>5.1040000000000001</v>
      </c>
      <c r="EN187">
        <v>3.2690000000000001</v>
      </c>
      <c r="EO187">
        <v>0</v>
      </c>
      <c r="EP187">
        <v>0</v>
      </c>
      <c r="EQ187">
        <v>51.684000000000005</v>
      </c>
      <c r="ER187">
        <v>0</v>
      </c>
      <c r="ES187">
        <v>161.46700000000001</v>
      </c>
      <c r="EV187">
        <v>0</v>
      </c>
      <c r="EW187">
        <v>0</v>
      </c>
      <c r="EX187">
        <v>0</v>
      </c>
      <c r="EZ187">
        <v>12168407</v>
      </c>
      <c r="FA187">
        <v>0</v>
      </c>
      <c r="FB187">
        <v>12929901</v>
      </c>
      <c r="FD187">
        <v>0</v>
      </c>
      <c r="FE187">
        <v>1181829</v>
      </c>
      <c r="FF187">
        <v>255136</v>
      </c>
      <c r="FG187">
        <v>5.7111999999999996E-2</v>
      </c>
      <c r="FH187">
        <v>2.4659E-2</v>
      </c>
      <c r="FI187">
        <v>0</v>
      </c>
      <c r="FJ187">
        <v>0</v>
      </c>
      <c r="FK187">
        <v>2099.5509999999999</v>
      </c>
      <c r="FL187">
        <v>14772438</v>
      </c>
      <c r="FM187">
        <v>0</v>
      </c>
      <c r="FN187">
        <v>0</v>
      </c>
      <c r="FO187">
        <v>0</v>
      </c>
      <c r="FP187">
        <v>0</v>
      </c>
      <c r="FQ187">
        <v>0</v>
      </c>
      <c r="FR187">
        <v>0</v>
      </c>
      <c r="FS187">
        <v>0</v>
      </c>
      <c r="FT187">
        <v>0</v>
      </c>
      <c r="FU187">
        <v>0</v>
      </c>
      <c r="FV187">
        <v>0</v>
      </c>
      <c r="FW187">
        <v>0</v>
      </c>
      <c r="FX187">
        <v>0</v>
      </c>
      <c r="FY187">
        <v>0</v>
      </c>
      <c r="FZ187">
        <v>0</v>
      </c>
      <c r="GA187">
        <v>0</v>
      </c>
      <c r="GB187">
        <v>0</v>
      </c>
      <c r="GC187">
        <v>0</v>
      </c>
      <c r="GD187">
        <v>0</v>
      </c>
      <c r="GF187">
        <v>0</v>
      </c>
      <c r="GG187">
        <v>0</v>
      </c>
      <c r="GH187">
        <v>0</v>
      </c>
      <c r="GI187">
        <v>0</v>
      </c>
      <c r="GK187">
        <v>4971</v>
      </c>
      <c r="GL187">
        <v>0</v>
      </c>
      <c r="GM187">
        <v>0</v>
      </c>
      <c r="GN187">
        <v>0</v>
      </c>
      <c r="GR187">
        <v>0</v>
      </c>
      <c r="HB187">
        <v>0</v>
      </c>
      <c r="HC187">
        <v>0</v>
      </c>
      <c r="HD187">
        <v>0</v>
      </c>
      <c r="HE187">
        <v>0</v>
      </c>
      <c r="HF187">
        <v>1647215</v>
      </c>
      <c r="HG187">
        <v>55169</v>
      </c>
      <c r="HH187">
        <v>52350</v>
      </c>
      <c r="HI187">
        <v>0</v>
      </c>
      <c r="HJ187">
        <v>15636</v>
      </c>
      <c r="HK187">
        <v>4183</v>
      </c>
      <c r="HL187">
        <v>366</v>
      </c>
      <c r="HM187">
        <v>77000</v>
      </c>
      <c r="HN187">
        <v>0</v>
      </c>
      <c r="HO187">
        <v>0</v>
      </c>
      <c r="HP187">
        <v>0</v>
      </c>
      <c r="HQ187">
        <v>0</v>
      </c>
      <c r="HR187">
        <v>0</v>
      </c>
      <c r="HS187">
        <v>12163066</v>
      </c>
      <c r="HT187">
        <v>0</v>
      </c>
      <c r="HU187">
        <v>405573</v>
      </c>
      <c r="HV187">
        <v>0</v>
      </c>
      <c r="HW187">
        <v>0</v>
      </c>
      <c r="HX187">
        <v>98</v>
      </c>
      <c r="HY187">
        <v>34</v>
      </c>
      <c r="HZ187">
        <v>30</v>
      </c>
      <c r="IA187">
        <v>10</v>
      </c>
      <c r="IB187">
        <v>3</v>
      </c>
      <c r="IC187">
        <v>175</v>
      </c>
      <c r="ID187">
        <v>0</v>
      </c>
      <c r="IE187">
        <v>0</v>
      </c>
      <c r="IF187">
        <v>0</v>
      </c>
      <c r="IG187">
        <v>89.578000000000003</v>
      </c>
      <c r="IH187">
        <v>85</v>
      </c>
      <c r="II187">
        <v>0</v>
      </c>
      <c r="IJ187">
        <v>75.532000000000011</v>
      </c>
      <c r="IK187">
        <v>0</v>
      </c>
      <c r="IL187">
        <v>0</v>
      </c>
      <c r="IM187">
        <v>0</v>
      </c>
      <c r="IN187">
        <v>0</v>
      </c>
      <c r="IO187">
        <v>0</v>
      </c>
      <c r="IP187">
        <v>0</v>
      </c>
      <c r="IQ187">
        <v>75.532000000000011</v>
      </c>
      <c r="IR187">
        <v>46519</v>
      </c>
      <c r="IS187">
        <v>0</v>
      </c>
      <c r="IT187">
        <v>0</v>
      </c>
      <c r="IU187">
        <v>0</v>
      </c>
      <c r="IV187">
        <v>0</v>
      </c>
      <c r="IW187">
        <v>6159</v>
      </c>
      <c r="IX187">
        <v>0</v>
      </c>
      <c r="IY187">
        <v>0</v>
      </c>
      <c r="IZ187">
        <v>0</v>
      </c>
      <c r="JA187">
        <v>0</v>
      </c>
    </row>
    <row r="188" spans="1:261" x14ac:dyDescent="0.2">
      <c r="A188">
        <v>28349</v>
      </c>
      <c r="B188">
        <v>246802</v>
      </c>
      <c r="C188">
        <v>9</v>
      </c>
      <c r="D188">
        <v>2021</v>
      </c>
      <c r="E188">
        <v>6159</v>
      </c>
      <c r="F188">
        <v>0</v>
      </c>
      <c r="G188">
        <v>337.88200000000001</v>
      </c>
      <c r="H188">
        <v>323.202</v>
      </c>
      <c r="I188">
        <v>323.202</v>
      </c>
      <c r="J188">
        <v>337.88200000000001</v>
      </c>
      <c r="K188">
        <v>0</v>
      </c>
      <c r="L188">
        <v>6159</v>
      </c>
      <c r="M188">
        <v>0</v>
      </c>
      <c r="N188">
        <v>0</v>
      </c>
      <c r="P188">
        <v>337.88200000000001</v>
      </c>
      <c r="Q188">
        <v>0</v>
      </c>
      <c r="R188">
        <v>161072</v>
      </c>
      <c r="S188">
        <v>476.71000000000004</v>
      </c>
      <c r="U188">
        <v>0</v>
      </c>
      <c r="V188">
        <v>17.556000000000001</v>
      </c>
      <c r="W188">
        <v>10812</v>
      </c>
      <c r="X188">
        <v>10812</v>
      </c>
      <c r="Z188">
        <v>0</v>
      </c>
      <c r="AC188">
        <v>0</v>
      </c>
      <c r="AD188" t="s">
        <v>318</v>
      </c>
      <c r="AE188">
        <v>0</v>
      </c>
      <c r="AH188">
        <v>0</v>
      </c>
      <c r="AI188">
        <v>0</v>
      </c>
      <c r="AJ188">
        <v>6159</v>
      </c>
      <c r="AK188" t="s">
        <v>787</v>
      </c>
      <c r="AL188" t="s">
        <v>444</v>
      </c>
      <c r="AM188">
        <v>0</v>
      </c>
      <c r="AN188">
        <v>0</v>
      </c>
      <c r="AO188">
        <v>0</v>
      </c>
      <c r="AP188">
        <v>0</v>
      </c>
      <c r="AQ188">
        <v>0</v>
      </c>
      <c r="AT188">
        <v>0</v>
      </c>
      <c r="AU188">
        <v>0</v>
      </c>
      <c r="AV188">
        <v>0</v>
      </c>
      <c r="AW188">
        <v>3048998</v>
      </c>
      <c r="AX188">
        <v>2982652</v>
      </c>
      <c r="AY188">
        <v>0</v>
      </c>
      <c r="AZ188">
        <v>161072</v>
      </c>
      <c r="BA188">
        <v>0</v>
      </c>
      <c r="BE188">
        <v>41</v>
      </c>
      <c r="BF188">
        <v>2829308</v>
      </c>
      <c r="BG188">
        <v>0</v>
      </c>
      <c r="BJ188">
        <v>12</v>
      </c>
      <c r="BK188">
        <v>0</v>
      </c>
      <c r="BL188">
        <v>0</v>
      </c>
      <c r="BM188">
        <v>0</v>
      </c>
      <c r="BN188">
        <v>0</v>
      </c>
      <c r="BO188">
        <v>0</v>
      </c>
      <c r="BP188">
        <v>0</v>
      </c>
      <c r="BQ188">
        <v>720</v>
      </c>
      <c r="BS188">
        <v>0</v>
      </c>
      <c r="BT188">
        <v>0</v>
      </c>
      <c r="BU188">
        <v>0</v>
      </c>
      <c r="BV188">
        <v>0</v>
      </c>
      <c r="BW188">
        <v>0</v>
      </c>
      <c r="BY188">
        <v>0</v>
      </c>
      <c r="CA188">
        <v>0</v>
      </c>
      <c r="CB188">
        <v>0</v>
      </c>
      <c r="CC188">
        <v>0</v>
      </c>
      <c r="CD188">
        <v>0</v>
      </c>
      <c r="CE188">
        <v>0</v>
      </c>
      <c r="CF188">
        <v>0</v>
      </c>
      <c r="CG188">
        <v>0</v>
      </c>
      <c r="CH188">
        <v>67628</v>
      </c>
      <c r="CI188">
        <v>0</v>
      </c>
      <c r="CJ188">
        <v>5</v>
      </c>
      <c r="CK188">
        <v>0</v>
      </c>
      <c r="CL188">
        <v>0</v>
      </c>
      <c r="CN188">
        <v>0</v>
      </c>
      <c r="CO188">
        <v>1</v>
      </c>
      <c r="CP188">
        <v>0</v>
      </c>
      <c r="CQ188">
        <v>0</v>
      </c>
      <c r="CR188">
        <v>337.88200000000001</v>
      </c>
      <c r="CS188">
        <v>0</v>
      </c>
      <c r="CT188">
        <v>0</v>
      </c>
      <c r="CU188">
        <v>0</v>
      </c>
      <c r="CV188">
        <v>0</v>
      </c>
      <c r="CW188">
        <v>0</v>
      </c>
      <c r="CX188">
        <v>0</v>
      </c>
      <c r="CY188">
        <v>0</v>
      </c>
      <c r="CZ188">
        <v>0</v>
      </c>
      <c r="DB188">
        <v>1973065</v>
      </c>
      <c r="DC188">
        <v>0</v>
      </c>
      <c r="DD188">
        <v>0</v>
      </c>
      <c r="DE188">
        <v>173370</v>
      </c>
      <c r="DF188">
        <v>173370</v>
      </c>
      <c r="DG188">
        <v>28.150000000000002</v>
      </c>
      <c r="DH188">
        <v>0</v>
      </c>
      <c r="DI188">
        <v>0</v>
      </c>
      <c r="DK188">
        <v>3146</v>
      </c>
      <c r="DL188">
        <v>0</v>
      </c>
      <c r="DM188">
        <v>303930</v>
      </c>
      <c r="DN188">
        <v>1241</v>
      </c>
      <c r="DO188">
        <v>0</v>
      </c>
      <c r="DP188">
        <v>0</v>
      </c>
      <c r="DQ188">
        <v>0</v>
      </c>
      <c r="DR188">
        <v>0</v>
      </c>
      <c r="DS188">
        <v>0</v>
      </c>
      <c r="DT188">
        <v>0</v>
      </c>
      <c r="DU188">
        <v>0</v>
      </c>
      <c r="DV188">
        <v>0</v>
      </c>
      <c r="DW188">
        <v>0</v>
      </c>
      <c r="DX188">
        <v>0</v>
      </c>
      <c r="DY188">
        <v>0</v>
      </c>
      <c r="DZ188">
        <v>0</v>
      </c>
      <c r="EA188">
        <v>0</v>
      </c>
      <c r="EB188">
        <v>0</v>
      </c>
      <c r="EC188">
        <v>1.042</v>
      </c>
      <c r="ED188">
        <v>7380</v>
      </c>
      <c r="EE188">
        <v>0</v>
      </c>
      <c r="EF188">
        <v>0</v>
      </c>
      <c r="EG188">
        <v>0</v>
      </c>
      <c r="EH188">
        <v>280323</v>
      </c>
      <c r="EI188">
        <v>0</v>
      </c>
      <c r="EJ188">
        <v>0</v>
      </c>
      <c r="EK188">
        <v>13.942</v>
      </c>
      <c r="EL188">
        <v>0</v>
      </c>
      <c r="EM188">
        <v>0</v>
      </c>
      <c r="EN188">
        <v>0.73799999999999999</v>
      </c>
      <c r="EO188">
        <v>0</v>
      </c>
      <c r="EP188">
        <v>0</v>
      </c>
      <c r="EQ188">
        <v>14.68</v>
      </c>
      <c r="ER188">
        <v>0</v>
      </c>
      <c r="ES188">
        <v>45.516000000000005</v>
      </c>
      <c r="EV188">
        <v>0</v>
      </c>
      <c r="EW188">
        <v>0</v>
      </c>
      <c r="EX188">
        <v>0</v>
      </c>
      <c r="EZ188">
        <v>2668236</v>
      </c>
      <c r="FA188">
        <v>0</v>
      </c>
      <c r="FB188">
        <v>2828026</v>
      </c>
      <c r="FD188">
        <v>0</v>
      </c>
      <c r="FE188">
        <v>258591</v>
      </c>
      <c r="FF188">
        <v>55825</v>
      </c>
      <c r="FG188">
        <v>5.7111999999999996E-2</v>
      </c>
      <c r="FH188">
        <v>2.4659E-2</v>
      </c>
      <c r="FI188">
        <v>0</v>
      </c>
      <c r="FJ188">
        <v>0</v>
      </c>
      <c r="FK188">
        <v>459.39400000000001</v>
      </c>
      <c r="FL188">
        <v>3210070</v>
      </c>
      <c r="FM188">
        <v>0</v>
      </c>
      <c r="FN188">
        <v>0</v>
      </c>
      <c r="FO188">
        <v>0</v>
      </c>
      <c r="FP188">
        <v>0</v>
      </c>
      <c r="FQ188">
        <v>0</v>
      </c>
      <c r="FR188">
        <v>0</v>
      </c>
      <c r="FS188">
        <v>0</v>
      </c>
      <c r="FT188">
        <v>0</v>
      </c>
      <c r="FU188">
        <v>0</v>
      </c>
      <c r="FV188">
        <v>0</v>
      </c>
      <c r="FW188">
        <v>0</v>
      </c>
      <c r="FX188">
        <v>0</v>
      </c>
      <c r="FY188">
        <v>0</v>
      </c>
      <c r="FZ188">
        <v>0</v>
      </c>
      <c r="GA188">
        <v>0</v>
      </c>
      <c r="GB188">
        <v>0</v>
      </c>
      <c r="GC188">
        <v>0</v>
      </c>
      <c r="GD188">
        <v>0</v>
      </c>
      <c r="GF188">
        <v>0</v>
      </c>
      <c r="GG188">
        <v>0</v>
      </c>
      <c r="GH188">
        <v>0</v>
      </c>
      <c r="GI188">
        <v>0</v>
      </c>
      <c r="GK188">
        <v>0</v>
      </c>
      <c r="GL188">
        <v>0</v>
      </c>
      <c r="GM188">
        <v>0</v>
      </c>
      <c r="GN188">
        <v>0</v>
      </c>
      <c r="GR188">
        <v>0</v>
      </c>
      <c r="HB188">
        <v>0</v>
      </c>
      <c r="HC188">
        <v>0</v>
      </c>
      <c r="HD188">
        <v>0</v>
      </c>
      <c r="HE188">
        <v>0</v>
      </c>
      <c r="HF188">
        <v>341948</v>
      </c>
      <c r="HG188">
        <v>2566</v>
      </c>
      <c r="HH188">
        <v>19092</v>
      </c>
      <c r="HI188">
        <v>0</v>
      </c>
      <c r="HJ188">
        <v>3284</v>
      </c>
      <c r="HK188">
        <v>0</v>
      </c>
      <c r="HL188">
        <v>0</v>
      </c>
      <c r="HM188">
        <v>0</v>
      </c>
      <c r="HN188">
        <v>0</v>
      </c>
      <c r="HO188">
        <v>0</v>
      </c>
      <c r="HP188">
        <v>0</v>
      </c>
      <c r="HQ188">
        <v>0</v>
      </c>
      <c r="HR188">
        <v>0</v>
      </c>
      <c r="HS188">
        <v>2666954</v>
      </c>
      <c r="HT188">
        <v>0</v>
      </c>
      <c r="HU188">
        <v>67628</v>
      </c>
      <c r="HV188">
        <v>0</v>
      </c>
      <c r="HW188">
        <v>0</v>
      </c>
      <c r="HX188">
        <v>50</v>
      </c>
      <c r="HY188">
        <v>51</v>
      </c>
      <c r="HZ188">
        <v>16</v>
      </c>
      <c r="IA188">
        <v>3</v>
      </c>
      <c r="IB188">
        <v>0</v>
      </c>
      <c r="IC188">
        <v>120</v>
      </c>
      <c r="ID188">
        <v>0</v>
      </c>
      <c r="IE188">
        <v>0</v>
      </c>
      <c r="IF188">
        <v>0</v>
      </c>
      <c r="IG188">
        <v>4.1660000000000004</v>
      </c>
      <c r="IH188">
        <v>31</v>
      </c>
      <c r="II188">
        <v>0</v>
      </c>
      <c r="IJ188">
        <v>17.556000000000001</v>
      </c>
      <c r="IK188">
        <v>0</v>
      </c>
      <c r="IL188">
        <v>0</v>
      </c>
      <c r="IM188">
        <v>0</v>
      </c>
      <c r="IN188">
        <v>0</v>
      </c>
      <c r="IO188">
        <v>0</v>
      </c>
      <c r="IP188">
        <v>0</v>
      </c>
      <c r="IQ188">
        <v>17.556000000000001</v>
      </c>
      <c r="IR188">
        <v>10812</v>
      </c>
      <c r="IS188">
        <v>0</v>
      </c>
      <c r="IT188">
        <v>0</v>
      </c>
      <c r="IU188">
        <v>0</v>
      </c>
      <c r="IV188">
        <v>0</v>
      </c>
      <c r="IW188">
        <v>6159</v>
      </c>
      <c r="IX188">
        <v>0</v>
      </c>
      <c r="IY188">
        <v>0</v>
      </c>
      <c r="IZ188">
        <v>0</v>
      </c>
      <c r="JA188">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P199"/>
  <sheetViews>
    <sheetView zoomScale="130" zoomScaleNormal="130" workbookViewId="0">
      <selection sqref="A1:XFD1048576"/>
    </sheetView>
  </sheetViews>
  <sheetFormatPr defaultColWidth="8.85546875" defaultRowHeight="12.75" x14ac:dyDescent="0.2"/>
  <cols>
    <col min="1" max="1" width="13.28515625" style="739" bestFit="1" customWidth="1"/>
    <col min="2" max="2" width="11.7109375" style="739" customWidth="1"/>
    <col min="3" max="3" width="16" style="739" customWidth="1"/>
    <col min="4" max="4" width="14" style="739" customWidth="1"/>
    <col min="5" max="5" width="5.7109375" style="739" customWidth="1"/>
    <col min="6" max="6" width="22.140625" style="739" customWidth="1"/>
    <col min="7" max="7" width="23.140625" style="739" customWidth="1"/>
    <col min="8" max="8" width="15.28515625" style="739" customWidth="1"/>
    <col min="9" max="9" width="23.7109375" style="739" customWidth="1"/>
    <col min="10" max="10" width="18.42578125" style="739" customWidth="1"/>
    <col min="11" max="11" width="22.85546875" style="739" customWidth="1"/>
    <col min="12" max="12" width="11.140625" style="735" customWidth="1"/>
    <col min="13" max="13" width="29.28515625" style="739" customWidth="1"/>
    <col min="14" max="14" width="17.28515625" style="739" customWidth="1"/>
    <col min="15" max="15" width="23.42578125" style="739" customWidth="1"/>
    <col min="16" max="16" width="11" style="739" customWidth="1"/>
    <col min="17" max="17" width="23.7109375" style="739" customWidth="1"/>
    <col min="18" max="18" width="11.42578125" style="739" customWidth="1"/>
    <col min="19" max="19" width="10.42578125" style="735" customWidth="1"/>
    <col min="20" max="20" width="10.42578125" style="739" customWidth="1"/>
    <col min="21" max="21" width="20.85546875" style="739" customWidth="1"/>
    <col min="22" max="22" width="10" style="739" customWidth="1"/>
    <col min="23" max="23" width="10.42578125" style="739" customWidth="1"/>
    <col min="24" max="24" width="18.42578125" style="739" customWidth="1"/>
    <col min="25" max="25" width="17.42578125" style="739" customWidth="1"/>
    <col min="26" max="26" width="24.85546875" style="739" customWidth="1"/>
    <col min="27" max="27" width="5" style="739" customWidth="1"/>
    <col min="28" max="28" width="8.42578125" style="739" customWidth="1"/>
    <col min="29" max="29" width="18.7109375" style="739" customWidth="1"/>
    <col min="30" max="30" width="11.42578125" style="739" customWidth="1"/>
    <col min="31" max="31" width="21" style="739" customWidth="1"/>
    <col min="32" max="33" width="9" style="739" customWidth="1"/>
    <col min="34" max="34" width="24.42578125" style="739" customWidth="1"/>
    <col min="35" max="35" width="12.42578125" style="739" customWidth="1"/>
    <col min="36" max="36" width="12.42578125" style="735" customWidth="1"/>
    <col min="37" max="37" width="19.85546875" style="739" customWidth="1"/>
    <col min="38" max="38" width="60.5703125" style="739" customWidth="1"/>
    <col min="39" max="39" width="8.28515625" style="739" customWidth="1"/>
    <col min="40" max="40" width="20.5703125" style="739" customWidth="1"/>
    <col min="41" max="41" width="26.28515625" style="739" customWidth="1"/>
    <col min="42" max="43" width="19.5703125" style="739" customWidth="1"/>
    <col min="44" max="45" width="12.140625" style="739" customWidth="1"/>
    <col min="46" max="46" width="14.85546875" style="739" customWidth="1"/>
    <col min="47" max="47" width="11" style="739" customWidth="1"/>
    <col min="48" max="48" width="23.5703125" style="739" customWidth="1"/>
    <col min="49" max="50" width="16" style="739" customWidth="1"/>
    <col min="51" max="51" width="20.85546875" style="739" customWidth="1"/>
    <col min="52" max="52" width="19.5703125" style="739" customWidth="1"/>
    <col min="53" max="53" width="14.85546875" style="739" customWidth="1"/>
    <col min="54" max="54" width="10.28515625" style="739" customWidth="1"/>
    <col min="55" max="55" width="18.42578125" style="739" customWidth="1"/>
    <col min="56" max="56" width="11.85546875" style="739" customWidth="1"/>
    <col min="57" max="57" width="17.140625" style="739" customWidth="1"/>
    <col min="58" max="58" width="11.140625" style="739" customWidth="1"/>
    <col min="59" max="59" width="8.140625" style="739" customWidth="1"/>
    <col min="60" max="60" width="19.42578125" style="739" customWidth="1"/>
    <col min="61" max="61" width="21.28515625" style="739" customWidth="1"/>
    <col min="62" max="62" width="16.85546875" style="739" customWidth="1"/>
    <col min="63" max="63" width="24.5703125" style="739" customWidth="1"/>
    <col min="64" max="64" width="17.5703125" style="739" customWidth="1"/>
    <col min="65" max="65" width="17.42578125" style="739" customWidth="1"/>
    <col min="66" max="66" width="24.5703125" style="739" customWidth="1"/>
    <col min="67" max="67" width="26.140625" style="739" customWidth="1"/>
    <col min="68" max="68" width="26" style="739" customWidth="1"/>
    <col min="69" max="69" width="5.28515625" style="735" customWidth="1"/>
    <col min="70" max="70" width="9" style="739" customWidth="1"/>
    <col min="71" max="71" width="20.5703125" style="739" customWidth="1"/>
    <col min="72" max="74" width="14.28515625" style="739" customWidth="1"/>
    <col min="75" max="75" width="21" style="739" customWidth="1"/>
    <col min="76" max="76" width="18.140625" style="739" customWidth="1"/>
    <col min="77" max="77" width="14.42578125" style="739" customWidth="1"/>
    <col min="78" max="78" width="6" style="739" customWidth="1"/>
    <col min="79" max="79" width="10.140625" style="739" customWidth="1"/>
    <col min="80" max="80" width="12" style="739" customWidth="1"/>
    <col min="81" max="81" width="19.140625" style="739" customWidth="1"/>
    <col min="82" max="84" width="21.85546875" style="739" customWidth="1"/>
    <col min="85" max="85" width="20.85546875" style="739" customWidth="1"/>
    <col min="86" max="86" width="28.5703125" style="739" customWidth="1"/>
    <col min="87" max="87" width="9.85546875" style="739" customWidth="1"/>
    <col min="88" max="88" width="21.140625" style="739" customWidth="1"/>
    <col min="89" max="89" width="10" style="739" customWidth="1"/>
    <col min="90" max="90" width="11.85546875" style="739" customWidth="1"/>
    <col min="91" max="91" width="6.85546875" style="739" customWidth="1"/>
    <col min="92" max="92" width="17" style="739" customWidth="1"/>
    <col min="93" max="93" width="19.5703125" style="739" customWidth="1"/>
    <col min="94" max="94" width="9.42578125" style="739" customWidth="1"/>
    <col min="95" max="95" width="15" style="739" customWidth="1"/>
    <col min="96" max="96" width="23.42578125" style="739" customWidth="1"/>
    <col min="97" max="97" width="16.5703125" style="739" customWidth="1"/>
    <col min="98" max="98" width="13.28515625" style="739" customWidth="1"/>
    <col min="99" max="99" width="21.85546875" style="739" customWidth="1"/>
    <col min="100" max="100" width="22.28515625" style="739" customWidth="1"/>
    <col min="101" max="101" width="19.5703125" style="739" customWidth="1"/>
    <col min="102" max="102" width="23" style="739" customWidth="1"/>
    <col min="103" max="103" width="18.5703125" style="739" customWidth="1"/>
    <col min="104" max="104" width="12.42578125" style="739" customWidth="1"/>
    <col min="105" max="105" width="23.5703125" style="739" customWidth="1"/>
    <col min="106" max="106" width="17.42578125" style="739" customWidth="1"/>
    <col min="107" max="107" width="13.5703125" style="739" customWidth="1"/>
    <col min="108" max="108" width="20.140625" style="739" customWidth="1"/>
    <col min="109" max="109" width="11.5703125" style="739" customWidth="1"/>
    <col min="110" max="110" width="19.85546875" style="739" customWidth="1"/>
    <col min="111" max="111" width="13.42578125" style="739" customWidth="1"/>
    <col min="112" max="112" width="21.28515625" style="739" customWidth="1"/>
    <col min="113" max="113" width="16.5703125" style="739" customWidth="1"/>
    <col min="114" max="114" width="18.5703125" style="739" customWidth="1"/>
    <col min="115" max="115" width="5.5703125" style="735" customWidth="1"/>
    <col min="116" max="116" width="22.5703125" style="739" customWidth="1"/>
    <col min="117" max="117" width="23.85546875" style="739" customWidth="1"/>
    <col min="118" max="118" width="26.85546875" style="739" customWidth="1"/>
    <col min="119" max="119" width="20.5703125" style="739" customWidth="1"/>
    <col min="120" max="120" width="32" style="739" customWidth="1"/>
    <col min="121" max="121" width="28.5703125" style="739" customWidth="1"/>
    <col min="122" max="122" width="30" style="739" customWidth="1"/>
    <col min="123" max="123" width="26.85546875" style="739" customWidth="1"/>
    <col min="124" max="124" width="30.28515625" style="739" customWidth="1"/>
    <col min="125" max="125" width="34.28515625" style="739" customWidth="1"/>
    <col min="126" max="126" width="33.5703125" style="739" customWidth="1"/>
    <col min="127" max="127" width="27.42578125" style="739" customWidth="1"/>
    <col min="128" max="128" width="30.85546875" style="739" customWidth="1"/>
    <col min="129" max="129" width="23.42578125" style="739" customWidth="1"/>
    <col min="130" max="130" width="29.5703125" style="739" customWidth="1"/>
    <col min="131" max="131" width="27" style="739" customWidth="1"/>
    <col min="132" max="132" width="23.5703125" style="739" customWidth="1"/>
    <col min="133" max="133" width="27.5703125" style="739" customWidth="1"/>
    <col min="134" max="134" width="29.42578125" style="739" customWidth="1"/>
    <col min="135" max="135" width="24.85546875" style="739" customWidth="1"/>
    <col min="136" max="136" width="22.5703125" style="739" customWidth="1"/>
    <col min="137" max="137" width="24.85546875" style="739" customWidth="1"/>
    <col min="138" max="138" width="20.85546875" style="739" customWidth="1"/>
    <col min="139" max="139" width="24.140625" style="739" customWidth="1"/>
    <col min="140" max="140" width="21.85546875" style="739" customWidth="1"/>
    <col min="141" max="141" width="25.140625" style="739" customWidth="1"/>
    <col min="142" max="142" width="29.140625" style="739" customWidth="1"/>
    <col min="143" max="143" width="29" style="739" customWidth="1"/>
    <col min="144" max="144" width="22.42578125" style="739" customWidth="1"/>
    <col min="145" max="145" width="28.140625" style="739" customWidth="1"/>
    <col min="146" max="146" width="25.85546875" style="739" customWidth="1"/>
    <col min="147" max="147" width="23.28515625" style="739" customWidth="1"/>
    <col min="148" max="148" width="18.42578125" style="739" customWidth="1"/>
    <col min="149" max="149" width="29.140625" style="739" customWidth="1"/>
    <col min="150" max="150" width="13.85546875" style="739" customWidth="1"/>
    <col min="151" max="151" width="12.28515625" style="739" customWidth="1"/>
    <col min="152" max="152" width="20.140625" style="739" customWidth="1"/>
    <col min="153" max="153" width="17.42578125" style="739" customWidth="1"/>
    <col min="154" max="154" width="12.5703125" style="739" customWidth="1"/>
    <col min="155" max="155" width="19.5703125" style="739" customWidth="1"/>
    <col min="156" max="156" width="16.5703125" style="739" customWidth="1"/>
    <col min="157" max="157" width="21.28515625" style="739" customWidth="1"/>
    <col min="158" max="158" width="20.5703125" style="739" customWidth="1"/>
    <col min="159" max="159" width="16.42578125" style="739" customWidth="1"/>
    <col min="160" max="162" width="15.42578125" style="739" customWidth="1"/>
    <col min="163" max="164" width="16" style="735" customWidth="1"/>
    <col min="165" max="166" width="23.5703125" style="739" customWidth="1"/>
    <col min="167" max="167" width="13.85546875" style="739" customWidth="1"/>
    <col min="168" max="168" width="15.5703125" style="739" customWidth="1"/>
    <col min="169" max="169" width="21.5703125" style="739" customWidth="1"/>
    <col min="170" max="170" width="23.28515625" style="739" customWidth="1"/>
    <col min="171" max="171" width="19.28515625" style="739" customWidth="1"/>
    <col min="172" max="172" width="23.140625" style="739" customWidth="1"/>
    <col min="173" max="173" width="18.5703125" style="739" customWidth="1"/>
    <col min="174" max="174" width="28.85546875" style="739" customWidth="1"/>
    <col min="175" max="175" width="22" style="739" customWidth="1"/>
    <col min="176" max="176" width="19.85546875" style="739" customWidth="1"/>
    <col min="177" max="177" width="11.28515625" style="739" customWidth="1"/>
    <col min="178" max="178" width="24.5703125" style="739" customWidth="1"/>
    <col min="179" max="179" width="9.5703125" style="739" customWidth="1"/>
    <col min="180" max="180" width="22.85546875" style="739" customWidth="1"/>
    <col min="181" max="181" width="13.42578125" style="739" customWidth="1"/>
    <col min="182" max="182" width="19.5703125" style="739" customWidth="1"/>
    <col min="183" max="183" width="17.140625" style="739" customWidth="1"/>
    <col min="184" max="184" width="14.5703125" style="739" customWidth="1"/>
    <col min="185" max="185" width="22.5703125" style="739" customWidth="1"/>
    <col min="186" max="186" width="12.140625" style="739" customWidth="1"/>
    <col min="187" max="187" width="21.5703125" style="739" customWidth="1"/>
    <col min="188" max="188" width="9.85546875" style="739" customWidth="1"/>
    <col min="189" max="189" width="13.42578125" style="739" customWidth="1"/>
    <col min="190" max="190" width="18.5703125" style="739" customWidth="1"/>
    <col min="191" max="191" width="19.28515625" style="739" customWidth="1"/>
    <col min="192" max="192" width="22" style="739" customWidth="1"/>
    <col min="193" max="193" width="26" style="739" customWidth="1"/>
    <col min="194" max="194" width="18.5703125" style="739" customWidth="1"/>
    <col min="195" max="195" width="16.42578125" style="739" customWidth="1"/>
    <col min="196" max="196" width="18.5703125" style="739" customWidth="1"/>
    <col min="197" max="197" width="20.85546875" style="739" customWidth="1"/>
    <col min="198" max="198" width="28.5703125" style="739" customWidth="1"/>
    <col min="199" max="199" width="18.28515625" style="739" customWidth="1"/>
    <col min="200" max="200" width="14.140625" style="739" customWidth="1"/>
    <col min="201" max="202" width="19.140625" style="739" customWidth="1"/>
    <col min="203" max="203" width="18.5703125" style="739" customWidth="1"/>
    <col min="204" max="204" width="25.5703125" style="739" customWidth="1"/>
    <col min="205" max="205" width="23" style="739" customWidth="1"/>
    <col min="206" max="206" width="19" style="739" customWidth="1"/>
    <col min="207" max="207" width="23.5703125" style="739" customWidth="1"/>
    <col min="208" max="208" width="22.140625" style="739" customWidth="1"/>
    <col min="209" max="209" width="23.140625" style="739" customWidth="1"/>
    <col min="210" max="210" width="27.85546875" style="739" customWidth="1"/>
    <col min="211" max="211" width="26.28515625" style="735" customWidth="1"/>
    <col min="212" max="212" width="20.42578125" style="739" customWidth="1"/>
    <col min="213" max="213" width="4.42578125" style="739" customWidth="1"/>
    <col min="214" max="214" width="10" style="739" customWidth="1"/>
    <col min="215" max="215" width="9" style="739" customWidth="1"/>
    <col min="216" max="216" width="17.85546875" style="739" customWidth="1"/>
    <col min="217" max="220" width="9" style="739" customWidth="1"/>
    <col min="221" max="221" width="25.28515625" style="739" customWidth="1"/>
    <col min="222" max="222" width="23.7109375" style="739" customWidth="1"/>
    <col min="223" max="223" width="15.85546875" style="739" customWidth="1"/>
    <col min="224" max="224" width="17" style="739" customWidth="1"/>
    <col min="225" max="226" width="9" style="739" customWidth="1"/>
    <col min="227" max="227" width="11.140625" style="739" customWidth="1"/>
    <col min="228" max="237" width="9" style="739" customWidth="1"/>
    <col min="238" max="238" width="28.42578125" style="739" customWidth="1"/>
    <col min="239" max="239" width="19.42578125" style="735" customWidth="1"/>
    <col min="240" max="240" width="23.5703125" style="735" customWidth="1"/>
    <col min="241" max="241" width="9" style="739" customWidth="1"/>
    <col min="242" max="242" width="15.85546875" style="735" customWidth="1"/>
    <col min="243" max="243" width="15.140625" style="735" customWidth="1"/>
    <col min="244" max="244" width="13.28515625" style="739" customWidth="1"/>
    <col min="245" max="245" width="14.7109375" style="735" customWidth="1"/>
    <col min="246" max="246" width="23.28515625" style="739" customWidth="1"/>
    <col min="247" max="247" width="27.42578125" style="739" customWidth="1"/>
    <col min="248" max="248" width="21.28515625" style="739" customWidth="1"/>
    <col min="249" max="249" width="27" style="739" customWidth="1"/>
    <col min="250" max="253" width="9" style="739" customWidth="1"/>
    <col min="254" max="254" width="21.7109375" style="739" customWidth="1"/>
    <col min="255" max="255" width="25.85546875" style="739" customWidth="1"/>
    <col min="256" max="256" width="19.7109375" style="739" customWidth="1"/>
    <col min="257" max="258" width="9" style="739" customWidth="1"/>
    <col min="259" max="259" width="25.42578125" style="739" customWidth="1"/>
    <col min="260" max="260" width="22.140625" style="739" customWidth="1"/>
    <col min="261" max="261" width="26.85546875" style="739" customWidth="1"/>
    <col min="262" max="272" width="8.85546875" style="739" customWidth="1"/>
    <col min="273" max="273" width="23.42578125" style="739" customWidth="1"/>
    <col min="274" max="274" width="36.28515625" style="739" bestFit="1" customWidth="1"/>
    <col min="275" max="275" width="8.85546875" style="739"/>
    <col min="276" max="276" width="36.28515625" style="739" bestFit="1" customWidth="1"/>
    <col min="277" max="16384" width="8.85546875" style="739"/>
  </cols>
  <sheetData>
    <row r="1" spans="1:274" s="732" customFormat="1" x14ac:dyDescent="0.2">
      <c r="A1" s="732" t="s">
        <v>123</v>
      </c>
      <c r="B1" s="737" t="s">
        <v>124</v>
      </c>
      <c r="C1" s="732" t="s">
        <v>447</v>
      </c>
      <c r="D1" s="732" t="s">
        <v>125</v>
      </c>
      <c r="E1" s="732" t="s">
        <v>126</v>
      </c>
      <c r="F1" s="732" t="s">
        <v>127</v>
      </c>
      <c r="G1" s="732" t="s">
        <v>128</v>
      </c>
      <c r="H1" s="732" t="s">
        <v>129</v>
      </c>
      <c r="I1" s="732" t="s">
        <v>130</v>
      </c>
      <c r="J1" s="732" t="s">
        <v>131</v>
      </c>
      <c r="K1" s="732" t="s">
        <v>132</v>
      </c>
      <c r="L1" s="735" t="s">
        <v>133</v>
      </c>
      <c r="M1" s="732" t="s">
        <v>134</v>
      </c>
      <c r="N1" s="732" t="s">
        <v>135</v>
      </c>
      <c r="O1" s="732" t="s">
        <v>136</v>
      </c>
      <c r="P1" s="732" t="s">
        <v>137</v>
      </c>
      <c r="Q1" s="732" t="s">
        <v>138</v>
      </c>
      <c r="R1" s="732" t="s">
        <v>139</v>
      </c>
      <c r="S1" s="735" t="s">
        <v>140</v>
      </c>
      <c r="T1" s="732" t="s">
        <v>141</v>
      </c>
      <c r="U1" s="732" t="s">
        <v>142</v>
      </c>
      <c r="V1" s="732" t="s">
        <v>143</v>
      </c>
      <c r="W1" s="732" t="s">
        <v>144</v>
      </c>
      <c r="X1" s="732" t="s">
        <v>145</v>
      </c>
      <c r="Y1" s="732" t="s">
        <v>146</v>
      </c>
      <c r="Z1" s="732" t="s">
        <v>147</v>
      </c>
      <c r="AA1" s="732" t="s">
        <v>148</v>
      </c>
      <c r="AB1" s="732" t="s">
        <v>149</v>
      </c>
      <c r="AC1" s="732" t="s">
        <v>150</v>
      </c>
      <c r="AD1" s="732" t="s">
        <v>151</v>
      </c>
      <c r="AE1" s="732" t="s">
        <v>152</v>
      </c>
      <c r="AF1" s="732" t="s">
        <v>153</v>
      </c>
      <c r="AG1" s="732" t="s">
        <v>154</v>
      </c>
      <c r="AH1" s="732" t="s">
        <v>155</v>
      </c>
      <c r="AI1" s="732" t="s">
        <v>156</v>
      </c>
      <c r="AJ1" s="732" t="s">
        <v>157</v>
      </c>
      <c r="AK1" s="732" t="s">
        <v>158</v>
      </c>
      <c r="AL1" s="732" t="s">
        <v>159</v>
      </c>
      <c r="AM1" s="732" t="s">
        <v>160</v>
      </c>
      <c r="AN1" s="732" t="s">
        <v>161</v>
      </c>
      <c r="AO1" s="732" t="s">
        <v>162</v>
      </c>
      <c r="AP1" s="732" t="s">
        <v>163</v>
      </c>
      <c r="AQ1" s="732" t="s">
        <v>164</v>
      </c>
      <c r="AR1" s="732" t="s">
        <v>165</v>
      </c>
      <c r="AS1" s="732" t="s">
        <v>166</v>
      </c>
      <c r="AT1" s="732" t="s">
        <v>167</v>
      </c>
      <c r="AU1" s="732" t="s">
        <v>168</v>
      </c>
      <c r="AV1" s="732" t="s">
        <v>169</v>
      </c>
      <c r="AW1" s="732" t="s">
        <v>170</v>
      </c>
      <c r="AX1" s="732" t="s">
        <v>171</v>
      </c>
      <c r="AY1" s="732" t="s">
        <v>172</v>
      </c>
      <c r="AZ1" s="732" t="s">
        <v>173</v>
      </c>
      <c r="BA1" s="732" t="s">
        <v>174</v>
      </c>
      <c r="BB1" s="732" t="s">
        <v>175</v>
      </c>
      <c r="BC1" s="732" t="s">
        <v>176</v>
      </c>
      <c r="BD1" s="732" t="s">
        <v>177</v>
      </c>
      <c r="BE1" s="732" t="s">
        <v>178</v>
      </c>
      <c r="BF1" s="732" t="s">
        <v>179</v>
      </c>
      <c r="BG1" s="732" t="s">
        <v>180</v>
      </c>
      <c r="BH1" s="732" t="s">
        <v>181</v>
      </c>
      <c r="BI1" s="732" t="s">
        <v>182</v>
      </c>
      <c r="BJ1" s="732" t="s">
        <v>183</v>
      </c>
      <c r="BK1" s="732" t="s">
        <v>184</v>
      </c>
      <c r="BL1" s="732" t="s">
        <v>185</v>
      </c>
      <c r="BM1" s="732" t="s">
        <v>186</v>
      </c>
      <c r="BN1" s="732" t="s">
        <v>187</v>
      </c>
      <c r="BO1" s="732" t="s">
        <v>188</v>
      </c>
      <c r="BP1" s="732" t="s">
        <v>189</v>
      </c>
      <c r="BQ1" s="732" t="s">
        <v>190</v>
      </c>
      <c r="BR1" s="732" t="s">
        <v>191</v>
      </c>
      <c r="BS1" s="732" t="s">
        <v>192</v>
      </c>
      <c r="BT1" s="732" t="s">
        <v>193</v>
      </c>
      <c r="BU1" s="732" t="s">
        <v>194</v>
      </c>
      <c r="BV1" s="732" t="s">
        <v>195</v>
      </c>
      <c r="BW1" s="732" t="s">
        <v>196</v>
      </c>
      <c r="BX1" s="732" t="s">
        <v>197</v>
      </c>
      <c r="BY1" s="732" t="s">
        <v>198</v>
      </c>
      <c r="BZ1" s="732" t="s">
        <v>199</v>
      </c>
      <c r="CA1" s="732" t="s">
        <v>200</v>
      </c>
      <c r="CB1" s="732" t="s">
        <v>201</v>
      </c>
      <c r="CC1" s="732" t="s">
        <v>202</v>
      </c>
      <c r="CD1" s="732" t="s">
        <v>203</v>
      </c>
      <c r="CE1" s="732" t="s">
        <v>204</v>
      </c>
      <c r="CF1" s="732" t="s">
        <v>205</v>
      </c>
      <c r="CG1" s="732" t="s">
        <v>206</v>
      </c>
      <c r="CH1" s="732" t="s">
        <v>207</v>
      </c>
      <c r="CI1" s="732" t="s">
        <v>208</v>
      </c>
      <c r="CJ1" s="732" t="s">
        <v>209</v>
      </c>
      <c r="CK1" s="732" t="s">
        <v>210</v>
      </c>
      <c r="CL1" s="732" t="s">
        <v>211</v>
      </c>
      <c r="CM1" s="732" t="s">
        <v>212</v>
      </c>
      <c r="CN1" s="732" t="s">
        <v>213</v>
      </c>
      <c r="CO1" s="732" t="s">
        <v>214</v>
      </c>
      <c r="CP1" s="732" t="s">
        <v>215</v>
      </c>
      <c r="CQ1" s="732" t="s">
        <v>216</v>
      </c>
      <c r="CR1" s="732" t="s">
        <v>217</v>
      </c>
      <c r="CS1" s="732" t="s">
        <v>218</v>
      </c>
      <c r="CT1" s="732" t="s">
        <v>219</v>
      </c>
      <c r="CU1" s="732" t="s">
        <v>220</v>
      </c>
      <c r="CV1" s="732" t="s">
        <v>221</v>
      </c>
      <c r="CW1" s="732" t="s">
        <v>222</v>
      </c>
      <c r="CX1" s="732" t="s">
        <v>223</v>
      </c>
      <c r="CY1" s="732" t="s">
        <v>224</v>
      </c>
      <c r="CZ1" s="732" t="s">
        <v>225</v>
      </c>
      <c r="DA1" s="732" t="s">
        <v>226</v>
      </c>
      <c r="DB1" s="732" t="s">
        <v>227</v>
      </c>
      <c r="DC1" s="732" t="s">
        <v>228</v>
      </c>
      <c r="DD1" s="732" t="s">
        <v>229</v>
      </c>
      <c r="DE1" s="732" t="s">
        <v>230</v>
      </c>
      <c r="DF1" s="732" t="s">
        <v>231</v>
      </c>
      <c r="DG1" s="732" t="s">
        <v>232</v>
      </c>
      <c r="DH1" s="732" t="s">
        <v>233</v>
      </c>
      <c r="DI1" s="732" t="s">
        <v>234</v>
      </c>
      <c r="DJ1" s="732" t="s">
        <v>235</v>
      </c>
      <c r="DK1" s="732" t="s">
        <v>236</v>
      </c>
      <c r="DL1" s="732" t="s">
        <v>237</v>
      </c>
      <c r="DM1" s="732" t="s">
        <v>238</v>
      </c>
      <c r="DN1" s="732" t="s">
        <v>239</v>
      </c>
      <c r="DO1" s="732" t="s">
        <v>240</v>
      </c>
      <c r="DP1" s="732" t="s">
        <v>241</v>
      </c>
      <c r="DQ1" s="732" t="s">
        <v>242</v>
      </c>
      <c r="DR1" s="732" t="s">
        <v>243</v>
      </c>
      <c r="DS1" s="732" t="s">
        <v>244</v>
      </c>
      <c r="DT1" s="732" t="s">
        <v>245</v>
      </c>
      <c r="DU1" s="732" t="s">
        <v>246</v>
      </c>
      <c r="DV1" s="732" t="s">
        <v>247</v>
      </c>
      <c r="DW1" s="732" t="s">
        <v>248</v>
      </c>
      <c r="DX1" s="732" t="s">
        <v>249</v>
      </c>
      <c r="DY1" s="732" t="s">
        <v>250</v>
      </c>
      <c r="DZ1" s="732" t="s">
        <v>251</v>
      </c>
      <c r="EA1" s="732" t="s">
        <v>252</v>
      </c>
      <c r="EB1" s="732" t="s">
        <v>253</v>
      </c>
      <c r="EC1" s="732" t="s">
        <v>254</v>
      </c>
      <c r="ED1" s="732" t="s">
        <v>255</v>
      </c>
      <c r="EE1" s="732" t="s">
        <v>256</v>
      </c>
      <c r="EF1" s="732" t="s">
        <v>257</v>
      </c>
      <c r="EG1" s="732" t="s">
        <v>258</v>
      </c>
      <c r="EH1" s="732" t="s">
        <v>259</v>
      </c>
      <c r="EI1" s="732" t="s">
        <v>260</v>
      </c>
      <c r="EJ1" s="732" t="s">
        <v>261</v>
      </c>
      <c r="EK1" s="732" t="s">
        <v>262</v>
      </c>
      <c r="EL1" s="732" t="s">
        <v>263</v>
      </c>
      <c r="EM1" s="732" t="s">
        <v>264</v>
      </c>
      <c r="EN1" s="732" t="s">
        <v>265</v>
      </c>
      <c r="EO1" s="732" t="s">
        <v>266</v>
      </c>
      <c r="EP1" s="732" t="s">
        <v>267</v>
      </c>
      <c r="EQ1" s="732" t="s">
        <v>268</v>
      </c>
      <c r="ER1" s="732" t="s">
        <v>269</v>
      </c>
      <c r="ES1" s="732" t="s">
        <v>270</v>
      </c>
      <c r="ET1" s="732" t="s">
        <v>271</v>
      </c>
      <c r="EU1" s="732" t="s">
        <v>272</v>
      </c>
      <c r="EV1" s="732" t="s">
        <v>273</v>
      </c>
      <c r="EW1" s="732" t="s">
        <v>274</v>
      </c>
      <c r="EX1" s="732" t="s">
        <v>275</v>
      </c>
      <c r="EY1" s="732" t="s">
        <v>276</v>
      </c>
      <c r="EZ1" s="732" t="s">
        <v>277</v>
      </c>
      <c r="FA1" s="732" t="s">
        <v>278</v>
      </c>
      <c r="FB1" s="732" t="s">
        <v>279</v>
      </c>
      <c r="FC1" s="732" t="s">
        <v>280</v>
      </c>
      <c r="FD1" s="732" t="s">
        <v>281</v>
      </c>
      <c r="FE1" s="732" t="s">
        <v>282</v>
      </c>
      <c r="FF1" s="732" t="s">
        <v>283</v>
      </c>
      <c r="FG1" s="735" t="s">
        <v>284</v>
      </c>
      <c r="FH1" s="735" t="s">
        <v>285</v>
      </c>
      <c r="FI1" s="732" t="s">
        <v>286</v>
      </c>
      <c r="FJ1" s="732" t="s">
        <v>287</v>
      </c>
      <c r="FK1" s="732" t="s">
        <v>288</v>
      </c>
      <c r="FL1" s="732" t="s">
        <v>289</v>
      </c>
      <c r="FM1" s="732" t="s">
        <v>290</v>
      </c>
      <c r="FN1" s="732" t="s">
        <v>291</v>
      </c>
      <c r="FO1" s="732" t="s">
        <v>292</v>
      </c>
      <c r="FP1" s="732" t="s">
        <v>293</v>
      </c>
      <c r="FQ1" s="732" t="s">
        <v>294</v>
      </c>
      <c r="FR1" s="732" t="s">
        <v>295</v>
      </c>
      <c r="FS1" s="732" t="s">
        <v>296</v>
      </c>
      <c r="FT1" s="732" t="s">
        <v>297</v>
      </c>
      <c r="FU1" s="732" t="s">
        <v>298</v>
      </c>
      <c r="FV1" s="732" t="s">
        <v>299</v>
      </c>
      <c r="FW1" s="732" t="s">
        <v>300</v>
      </c>
      <c r="FX1" s="732" t="s">
        <v>301</v>
      </c>
      <c r="FY1" s="732" t="s">
        <v>302</v>
      </c>
      <c r="FZ1" s="732" t="s">
        <v>303</v>
      </c>
      <c r="GA1" s="732" t="s">
        <v>304</v>
      </c>
      <c r="GB1" s="732" t="s">
        <v>305</v>
      </c>
      <c r="GC1" s="732" t="s">
        <v>306</v>
      </c>
      <c r="GD1" s="732" t="s">
        <v>307</v>
      </c>
      <c r="GE1" s="732" t="s">
        <v>308</v>
      </c>
      <c r="GF1" s="732" t="s">
        <v>309</v>
      </c>
      <c r="GG1" s="732" t="s">
        <v>310</v>
      </c>
      <c r="GH1" s="732" t="s">
        <v>311</v>
      </c>
      <c r="GI1" s="732" t="s">
        <v>312</v>
      </c>
      <c r="GJ1" s="732" t="s">
        <v>313</v>
      </c>
      <c r="GK1" s="732" t="s">
        <v>314</v>
      </c>
      <c r="GL1" s="732" t="s">
        <v>315</v>
      </c>
      <c r="GM1" s="732" t="s">
        <v>316</v>
      </c>
      <c r="GN1" s="732" t="s">
        <v>317</v>
      </c>
      <c r="GO1" s="732" t="s">
        <v>448</v>
      </c>
      <c r="GP1" s="732" t="s">
        <v>449</v>
      </c>
      <c r="GQ1" s="732" t="s">
        <v>450</v>
      </c>
      <c r="GR1" s="732" t="s">
        <v>451</v>
      </c>
      <c r="GS1" s="732" t="s">
        <v>452</v>
      </c>
      <c r="GT1" s="732" t="s">
        <v>453</v>
      </c>
      <c r="GU1" s="732" t="s">
        <v>465</v>
      </c>
      <c r="GV1" s="732" t="s">
        <v>466</v>
      </c>
      <c r="GW1" s="732" t="s">
        <v>467</v>
      </c>
      <c r="GX1" s="732" t="s">
        <v>468</v>
      </c>
      <c r="GY1" s="732" t="s">
        <v>469</v>
      </c>
      <c r="GZ1" s="732" t="s">
        <v>470</v>
      </c>
      <c r="HA1" s="732" t="s">
        <v>471</v>
      </c>
      <c r="HB1" s="732" t="s">
        <v>472</v>
      </c>
      <c r="HC1" s="732" t="s">
        <v>473</v>
      </c>
      <c r="HD1" s="732" t="s">
        <v>474</v>
      </c>
      <c r="HE1" s="732" t="s">
        <v>542</v>
      </c>
      <c r="HF1" s="732" t="s">
        <v>543</v>
      </c>
      <c r="HG1" s="732" t="s">
        <v>544</v>
      </c>
      <c r="HH1" s="732" t="s">
        <v>545</v>
      </c>
      <c r="HI1" s="732" t="s">
        <v>546</v>
      </c>
      <c r="HJ1" s="732" t="s">
        <v>547</v>
      </c>
      <c r="HK1" s="732" t="s">
        <v>548</v>
      </c>
      <c r="HL1" s="732" t="s">
        <v>549</v>
      </c>
      <c r="HM1" s="732" t="s">
        <v>550</v>
      </c>
      <c r="HN1" s="732" t="s">
        <v>551</v>
      </c>
      <c r="HO1" s="732" t="s">
        <v>552</v>
      </c>
      <c r="HP1" s="732" t="s">
        <v>553</v>
      </c>
      <c r="HQ1" s="732" t="s">
        <v>554</v>
      </c>
      <c r="HR1" s="732" t="s">
        <v>555</v>
      </c>
      <c r="HS1" s="732" t="s">
        <v>556</v>
      </c>
      <c r="HT1" s="732" t="s">
        <v>557</v>
      </c>
      <c r="HU1" s="732" t="s">
        <v>558</v>
      </c>
      <c r="HV1" s="732" t="s">
        <v>559</v>
      </c>
      <c r="HW1" s="732" t="s">
        <v>560</v>
      </c>
      <c r="HX1" s="732" t="s">
        <v>561</v>
      </c>
      <c r="HY1" s="732" t="s">
        <v>562</v>
      </c>
      <c r="HZ1" s="732" t="s">
        <v>563</v>
      </c>
      <c r="IA1" s="732" t="s">
        <v>564</v>
      </c>
      <c r="IB1" s="732" t="s">
        <v>565</v>
      </c>
      <c r="IC1" s="732" t="s">
        <v>566</v>
      </c>
      <c r="ID1" s="732" t="s">
        <v>567</v>
      </c>
      <c r="IE1" s="735" t="s">
        <v>568</v>
      </c>
      <c r="IF1" s="735" t="s">
        <v>569</v>
      </c>
      <c r="IG1" s="732" t="s">
        <v>570</v>
      </c>
      <c r="IH1" s="735" t="s">
        <v>571</v>
      </c>
      <c r="II1" s="735" t="s">
        <v>572</v>
      </c>
      <c r="IJ1" s="732" t="s">
        <v>573</v>
      </c>
      <c r="IK1" s="735" t="s">
        <v>574</v>
      </c>
      <c r="IL1" s="732" t="s">
        <v>575</v>
      </c>
      <c r="IM1" s="732" t="s">
        <v>576</v>
      </c>
      <c r="IN1" s="732" t="s">
        <v>577</v>
      </c>
      <c r="IO1" s="732" t="s">
        <v>578</v>
      </c>
      <c r="IP1" s="732" t="s">
        <v>579</v>
      </c>
      <c r="IQ1" s="732" t="s">
        <v>580</v>
      </c>
      <c r="IR1" s="732" t="s">
        <v>581</v>
      </c>
      <c r="IS1" s="732" t="s">
        <v>582</v>
      </c>
      <c r="IT1" s="732" t="s">
        <v>583</v>
      </c>
      <c r="IU1" s="732" t="s">
        <v>584</v>
      </c>
      <c r="IV1" s="732" t="s">
        <v>585</v>
      </c>
      <c r="IW1" s="732" t="s">
        <v>586</v>
      </c>
      <c r="IX1" s="732" t="s">
        <v>587</v>
      </c>
      <c r="IY1" s="732" t="s">
        <v>588</v>
      </c>
      <c r="IZ1" s="732" t="s">
        <v>589</v>
      </c>
      <c r="JA1" s="732" t="s">
        <v>590</v>
      </c>
      <c r="JB1" s="732" t="s">
        <v>808</v>
      </c>
      <c r="JC1" s="732" t="s">
        <v>809</v>
      </c>
      <c r="JD1" s="732" t="s">
        <v>810</v>
      </c>
      <c r="JE1" s="732" t="s">
        <v>811</v>
      </c>
      <c r="JF1" s="732" t="s">
        <v>812</v>
      </c>
      <c r="JG1" s="732" t="s">
        <v>813</v>
      </c>
      <c r="JH1" s="732" t="s">
        <v>814</v>
      </c>
      <c r="JI1" s="732" t="s">
        <v>815</v>
      </c>
      <c r="JJ1" s="732" t="s">
        <v>816</v>
      </c>
      <c r="JK1" s="732" t="s">
        <v>817</v>
      </c>
      <c r="JL1" s="732" t="s">
        <v>818</v>
      </c>
      <c r="JM1" s="732" t="s">
        <v>819</v>
      </c>
    </row>
    <row r="2" spans="1:274" s="732" customFormat="1" x14ac:dyDescent="0.2">
      <c r="A2" s="737"/>
      <c r="B2" s="737">
        <v>1</v>
      </c>
      <c r="C2" s="737">
        <v>2</v>
      </c>
      <c r="D2" s="737">
        <v>3</v>
      </c>
      <c r="E2" s="737">
        <v>4</v>
      </c>
      <c r="F2" s="737">
        <v>5</v>
      </c>
      <c r="G2" s="737">
        <v>6</v>
      </c>
      <c r="H2" s="737">
        <v>7</v>
      </c>
      <c r="I2" s="737">
        <v>8</v>
      </c>
      <c r="J2" s="737">
        <v>9</v>
      </c>
      <c r="K2" s="737">
        <v>10</v>
      </c>
      <c r="L2" s="738">
        <v>11</v>
      </c>
      <c r="M2" s="737">
        <v>12</v>
      </c>
      <c r="N2" s="737">
        <v>13</v>
      </c>
      <c r="O2" s="737">
        <v>14</v>
      </c>
      <c r="P2" s="737">
        <v>15</v>
      </c>
      <c r="Q2" s="737">
        <v>16</v>
      </c>
      <c r="R2" s="737">
        <v>17</v>
      </c>
      <c r="S2" s="738">
        <v>18</v>
      </c>
      <c r="T2" s="737">
        <v>19</v>
      </c>
      <c r="U2" s="737">
        <v>20</v>
      </c>
      <c r="V2" s="737">
        <v>21</v>
      </c>
      <c r="W2" s="737">
        <v>22</v>
      </c>
      <c r="X2" s="737">
        <v>23</v>
      </c>
      <c r="Y2" s="737">
        <v>24</v>
      </c>
      <c r="Z2" s="737">
        <v>25</v>
      </c>
      <c r="AA2" s="737">
        <v>26</v>
      </c>
      <c r="AB2" s="737">
        <v>27</v>
      </c>
      <c r="AC2" s="737">
        <v>28</v>
      </c>
      <c r="AD2" s="737">
        <v>29</v>
      </c>
      <c r="AE2" s="737">
        <v>30</v>
      </c>
      <c r="AF2" s="737">
        <v>31</v>
      </c>
      <c r="AG2" s="737">
        <v>32</v>
      </c>
      <c r="AH2" s="737">
        <v>33</v>
      </c>
      <c r="AI2" s="737">
        <v>34</v>
      </c>
      <c r="AJ2" s="738">
        <v>35</v>
      </c>
      <c r="AK2" s="737">
        <v>36</v>
      </c>
      <c r="AL2" s="737">
        <v>37</v>
      </c>
      <c r="AM2" s="737">
        <v>38</v>
      </c>
      <c r="AN2" s="737">
        <v>39</v>
      </c>
      <c r="AO2" s="737">
        <v>40</v>
      </c>
      <c r="AP2" s="737">
        <v>41</v>
      </c>
      <c r="AQ2" s="737">
        <v>42</v>
      </c>
      <c r="AR2" s="737">
        <v>43</v>
      </c>
      <c r="AS2" s="737">
        <v>44</v>
      </c>
      <c r="AT2" s="737">
        <v>45</v>
      </c>
      <c r="AU2" s="737">
        <v>46</v>
      </c>
      <c r="AV2" s="737">
        <v>47</v>
      </c>
      <c r="AW2" s="737">
        <v>48</v>
      </c>
      <c r="AX2" s="737">
        <v>49</v>
      </c>
      <c r="AY2" s="737">
        <v>50</v>
      </c>
      <c r="AZ2" s="737">
        <v>51</v>
      </c>
      <c r="BA2" s="737">
        <v>52</v>
      </c>
      <c r="BB2" s="737">
        <v>53</v>
      </c>
      <c r="BC2" s="737">
        <v>54</v>
      </c>
      <c r="BD2" s="737">
        <v>55</v>
      </c>
      <c r="BE2" s="737">
        <v>56</v>
      </c>
      <c r="BF2" s="737">
        <v>57</v>
      </c>
      <c r="BG2" s="737">
        <v>58</v>
      </c>
      <c r="BH2" s="737">
        <v>59</v>
      </c>
      <c r="BI2" s="737">
        <v>60</v>
      </c>
      <c r="BJ2" s="737">
        <v>61</v>
      </c>
      <c r="BK2" s="737">
        <v>62</v>
      </c>
      <c r="BL2" s="737">
        <v>63</v>
      </c>
      <c r="BM2" s="737">
        <v>64</v>
      </c>
      <c r="BN2" s="737">
        <v>65</v>
      </c>
      <c r="BO2" s="737">
        <v>66</v>
      </c>
      <c r="BP2" s="737">
        <v>67</v>
      </c>
      <c r="BQ2" s="738">
        <v>68</v>
      </c>
      <c r="BR2" s="737">
        <v>69</v>
      </c>
      <c r="BS2" s="737">
        <v>70</v>
      </c>
      <c r="BT2" s="737">
        <v>71</v>
      </c>
      <c r="BU2" s="737">
        <v>72</v>
      </c>
      <c r="BV2" s="737">
        <v>73</v>
      </c>
      <c r="BW2" s="737">
        <v>74</v>
      </c>
      <c r="BX2" s="737">
        <v>75</v>
      </c>
      <c r="BY2" s="737">
        <v>76</v>
      </c>
      <c r="BZ2" s="737">
        <v>77</v>
      </c>
      <c r="CA2" s="737">
        <v>78</v>
      </c>
      <c r="CB2" s="737">
        <v>79</v>
      </c>
      <c r="CC2" s="737">
        <v>80</v>
      </c>
      <c r="CD2" s="737">
        <v>81</v>
      </c>
      <c r="CE2" s="737">
        <v>82</v>
      </c>
      <c r="CF2" s="737">
        <v>83</v>
      </c>
      <c r="CG2" s="737">
        <v>84</v>
      </c>
      <c r="CH2" s="737">
        <v>85</v>
      </c>
      <c r="CI2" s="737">
        <v>86</v>
      </c>
      <c r="CJ2" s="737">
        <v>87</v>
      </c>
      <c r="CK2" s="737">
        <v>88</v>
      </c>
      <c r="CL2" s="737">
        <v>89</v>
      </c>
      <c r="CM2" s="737">
        <v>90</v>
      </c>
      <c r="CN2" s="737">
        <v>91</v>
      </c>
      <c r="CO2" s="737">
        <v>92</v>
      </c>
      <c r="CP2" s="737">
        <v>93</v>
      </c>
      <c r="CQ2" s="737">
        <v>94</v>
      </c>
      <c r="CR2" s="737">
        <v>95</v>
      </c>
      <c r="CS2" s="737">
        <v>96</v>
      </c>
      <c r="CT2" s="737">
        <v>97</v>
      </c>
      <c r="CU2" s="737">
        <v>98</v>
      </c>
      <c r="CV2" s="737">
        <v>99</v>
      </c>
      <c r="CW2" s="737">
        <v>100</v>
      </c>
      <c r="CX2" s="737">
        <v>101</v>
      </c>
      <c r="CY2" s="737">
        <v>102</v>
      </c>
      <c r="CZ2" s="737">
        <v>103</v>
      </c>
      <c r="DA2" s="737">
        <v>104</v>
      </c>
      <c r="DB2" s="737">
        <v>105</v>
      </c>
      <c r="DC2" s="737">
        <v>106</v>
      </c>
      <c r="DD2" s="737">
        <v>107</v>
      </c>
      <c r="DE2" s="737">
        <v>108</v>
      </c>
      <c r="DF2" s="737">
        <v>109</v>
      </c>
      <c r="DG2" s="737">
        <v>110</v>
      </c>
      <c r="DH2" s="737">
        <v>111</v>
      </c>
      <c r="DI2" s="737">
        <v>112</v>
      </c>
      <c r="DJ2" s="737">
        <v>113</v>
      </c>
      <c r="DK2" s="738">
        <v>114</v>
      </c>
      <c r="DL2" s="737">
        <v>115</v>
      </c>
      <c r="DM2" s="737">
        <v>116</v>
      </c>
      <c r="DN2" s="737">
        <v>117</v>
      </c>
      <c r="DO2" s="737">
        <v>118</v>
      </c>
      <c r="DP2" s="737">
        <v>119</v>
      </c>
      <c r="DQ2" s="737">
        <v>120</v>
      </c>
      <c r="DR2" s="737">
        <v>121</v>
      </c>
      <c r="DS2" s="737">
        <v>122</v>
      </c>
      <c r="DT2" s="737">
        <v>123</v>
      </c>
      <c r="DU2" s="737">
        <v>124</v>
      </c>
      <c r="DV2" s="737">
        <v>125</v>
      </c>
      <c r="DW2" s="737">
        <v>126</v>
      </c>
      <c r="DX2" s="737">
        <v>127</v>
      </c>
      <c r="DY2" s="737">
        <v>128</v>
      </c>
      <c r="DZ2" s="737">
        <v>129</v>
      </c>
      <c r="EA2" s="737">
        <v>130</v>
      </c>
      <c r="EB2" s="737">
        <v>131</v>
      </c>
      <c r="EC2" s="737">
        <v>132</v>
      </c>
      <c r="ED2" s="737">
        <v>133</v>
      </c>
      <c r="EE2" s="737">
        <v>134</v>
      </c>
      <c r="EF2" s="737">
        <v>135</v>
      </c>
      <c r="EG2" s="737">
        <v>136</v>
      </c>
      <c r="EH2" s="737">
        <v>137</v>
      </c>
      <c r="EI2" s="737">
        <v>138</v>
      </c>
      <c r="EJ2" s="737">
        <v>139</v>
      </c>
      <c r="EK2" s="737">
        <v>140</v>
      </c>
      <c r="EL2" s="737">
        <v>141</v>
      </c>
      <c r="EM2" s="737">
        <v>142</v>
      </c>
      <c r="EN2" s="737">
        <v>143</v>
      </c>
      <c r="EO2" s="737">
        <v>144</v>
      </c>
      <c r="EP2" s="737">
        <v>145</v>
      </c>
      <c r="EQ2" s="737">
        <v>146</v>
      </c>
      <c r="ER2" s="737">
        <v>147</v>
      </c>
      <c r="ES2" s="737">
        <v>148</v>
      </c>
      <c r="ET2" s="737">
        <v>149</v>
      </c>
      <c r="EU2" s="737">
        <v>150</v>
      </c>
      <c r="EV2" s="737">
        <v>151</v>
      </c>
      <c r="EW2" s="737">
        <v>152</v>
      </c>
      <c r="EX2" s="737">
        <v>153</v>
      </c>
      <c r="EY2" s="737">
        <v>154</v>
      </c>
      <c r="EZ2" s="737">
        <v>155</v>
      </c>
      <c r="FA2" s="737">
        <v>156</v>
      </c>
      <c r="FB2" s="737">
        <v>157</v>
      </c>
      <c r="FC2" s="737">
        <v>158</v>
      </c>
      <c r="FD2" s="737">
        <v>159</v>
      </c>
      <c r="FE2" s="737">
        <v>160</v>
      </c>
      <c r="FF2" s="737">
        <v>161</v>
      </c>
      <c r="FG2" s="738">
        <v>162</v>
      </c>
      <c r="FH2" s="738">
        <v>163</v>
      </c>
      <c r="FI2" s="737">
        <v>164</v>
      </c>
      <c r="FJ2" s="737">
        <v>165</v>
      </c>
      <c r="FK2" s="737">
        <v>166</v>
      </c>
      <c r="FL2" s="737">
        <v>167</v>
      </c>
      <c r="FM2" s="737">
        <v>168</v>
      </c>
      <c r="FN2" s="737">
        <v>169</v>
      </c>
      <c r="FO2" s="737">
        <v>170</v>
      </c>
      <c r="FP2" s="737">
        <v>171</v>
      </c>
      <c r="FQ2" s="737">
        <v>172</v>
      </c>
      <c r="FR2" s="737">
        <v>173</v>
      </c>
      <c r="FS2" s="737">
        <v>174</v>
      </c>
      <c r="FT2" s="737">
        <v>175</v>
      </c>
      <c r="FU2" s="737">
        <v>176</v>
      </c>
      <c r="FV2" s="737">
        <v>177</v>
      </c>
      <c r="FW2" s="737">
        <v>178</v>
      </c>
      <c r="FX2" s="737">
        <v>179</v>
      </c>
      <c r="FY2" s="737">
        <v>180</v>
      </c>
      <c r="FZ2" s="737">
        <v>181</v>
      </c>
      <c r="GA2" s="737">
        <v>182</v>
      </c>
      <c r="GB2" s="737">
        <v>183</v>
      </c>
      <c r="GC2" s="737">
        <v>184</v>
      </c>
      <c r="GD2" s="737">
        <v>185</v>
      </c>
      <c r="GE2" s="737">
        <v>186</v>
      </c>
      <c r="GF2" s="737">
        <v>187</v>
      </c>
      <c r="GG2" s="737">
        <v>188</v>
      </c>
      <c r="GH2" s="737">
        <v>189</v>
      </c>
      <c r="GI2" s="737">
        <v>190</v>
      </c>
      <c r="GJ2" s="737">
        <v>191</v>
      </c>
      <c r="GK2" s="737">
        <v>192</v>
      </c>
      <c r="GL2" s="737">
        <v>193</v>
      </c>
      <c r="GM2" s="737">
        <v>194</v>
      </c>
      <c r="GN2" s="737">
        <v>195</v>
      </c>
      <c r="GO2" s="737">
        <v>196</v>
      </c>
      <c r="GP2" s="737">
        <v>197</v>
      </c>
      <c r="GQ2" s="737">
        <v>198</v>
      </c>
      <c r="GR2" s="737">
        <v>199</v>
      </c>
      <c r="GS2" s="737">
        <v>200</v>
      </c>
      <c r="GT2" s="737">
        <v>201</v>
      </c>
      <c r="GU2" s="737">
        <v>202</v>
      </c>
      <c r="GV2" s="737">
        <v>203</v>
      </c>
      <c r="GW2" s="737">
        <v>204</v>
      </c>
      <c r="GX2" s="737">
        <v>205</v>
      </c>
      <c r="GY2" s="737">
        <v>206</v>
      </c>
      <c r="GZ2" s="737">
        <v>207</v>
      </c>
      <c r="HA2" s="737">
        <v>208</v>
      </c>
      <c r="HB2" s="737">
        <v>209</v>
      </c>
      <c r="HC2" s="738">
        <v>210</v>
      </c>
      <c r="HD2" s="737">
        <v>211</v>
      </c>
      <c r="HE2" s="737">
        <v>212</v>
      </c>
      <c r="HF2" s="737">
        <v>213</v>
      </c>
      <c r="HG2" s="737">
        <v>214</v>
      </c>
      <c r="HH2" s="737">
        <v>215</v>
      </c>
      <c r="HI2" s="737">
        <v>216</v>
      </c>
      <c r="HJ2" s="737">
        <v>217</v>
      </c>
      <c r="HK2" s="737">
        <v>218</v>
      </c>
      <c r="HL2" s="737">
        <v>219</v>
      </c>
      <c r="HM2" s="737">
        <v>220</v>
      </c>
      <c r="HN2" s="737">
        <v>221</v>
      </c>
      <c r="HO2" s="737">
        <v>222</v>
      </c>
      <c r="HP2" s="737">
        <v>223</v>
      </c>
      <c r="HQ2" s="737">
        <v>224</v>
      </c>
      <c r="HR2" s="737">
        <v>225</v>
      </c>
      <c r="HS2" s="737">
        <v>226</v>
      </c>
      <c r="HT2" s="737">
        <v>227</v>
      </c>
      <c r="HU2" s="737">
        <v>228</v>
      </c>
      <c r="HV2" s="737">
        <v>229</v>
      </c>
      <c r="HW2" s="737">
        <v>230</v>
      </c>
      <c r="HX2" s="737">
        <v>231</v>
      </c>
      <c r="HY2" s="737">
        <v>232</v>
      </c>
      <c r="HZ2" s="737">
        <v>233</v>
      </c>
      <c r="IA2" s="737">
        <v>234</v>
      </c>
      <c r="IB2" s="737">
        <v>235</v>
      </c>
      <c r="IC2" s="737">
        <v>236</v>
      </c>
      <c r="ID2" s="737">
        <v>237</v>
      </c>
      <c r="IE2" s="738">
        <v>238</v>
      </c>
      <c r="IF2" s="738">
        <v>239</v>
      </c>
      <c r="IG2" s="737">
        <v>240</v>
      </c>
      <c r="IH2" s="738">
        <v>241</v>
      </c>
      <c r="II2" s="738">
        <v>242</v>
      </c>
      <c r="IJ2" s="737">
        <v>243</v>
      </c>
      <c r="IK2" s="738">
        <v>244</v>
      </c>
      <c r="IL2" s="737">
        <v>245</v>
      </c>
      <c r="IM2" s="737">
        <v>246</v>
      </c>
      <c r="IN2" s="737">
        <v>247</v>
      </c>
      <c r="IO2" s="737">
        <v>248</v>
      </c>
      <c r="IP2" s="737">
        <v>249</v>
      </c>
      <c r="IQ2" s="737">
        <v>250</v>
      </c>
      <c r="IR2" s="737">
        <v>251</v>
      </c>
      <c r="IS2" s="737">
        <v>252</v>
      </c>
      <c r="IT2" s="737">
        <v>253</v>
      </c>
      <c r="IU2" s="737">
        <v>254</v>
      </c>
      <c r="IV2" s="737">
        <v>255</v>
      </c>
      <c r="IW2" s="737">
        <v>256</v>
      </c>
      <c r="IX2" s="737">
        <v>257</v>
      </c>
      <c r="IY2" s="737">
        <v>258</v>
      </c>
      <c r="IZ2" s="737">
        <v>259</v>
      </c>
      <c r="JA2" s="737">
        <v>260</v>
      </c>
      <c r="JB2" s="737">
        <v>261</v>
      </c>
      <c r="JC2" s="737">
        <v>262</v>
      </c>
      <c r="JD2" s="737">
        <v>263</v>
      </c>
      <c r="JE2" s="737">
        <v>264</v>
      </c>
      <c r="JF2" s="737">
        <v>265</v>
      </c>
      <c r="JG2" s="737">
        <v>266</v>
      </c>
      <c r="JH2" s="737">
        <v>267</v>
      </c>
      <c r="JI2" s="737">
        <v>268</v>
      </c>
      <c r="JJ2" s="737">
        <v>269</v>
      </c>
      <c r="JK2" s="737">
        <v>270</v>
      </c>
      <c r="JL2" s="737">
        <v>271</v>
      </c>
      <c r="JM2" s="737">
        <v>272</v>
      </c>
      <c r="JN2" s="737"/>
    </row>
    <row r="3" spans="1:274" s="737" customFormat="1" x14ac:dyDescent="0.2">
      <c r="A3" s="739"/>
      <c r="B3" s="737">
        <v>0</v>
      </c>
      <c r="C3" s="737">
        <v>0</v>
      </c>
      <c r="D3" s="737">
        <v>0</v>
      </c>
      <c r="E3" s="732">
        <v>6159</v>
      </c>
      <c r="F3" s="737">
        <v>0</v>
      </c>
      <c r="G3" s="737">
        <v>0</v>
      </c>
      <c r="H3" s="737">
        <v>0</v>
      </c>
      <c r="I3" s="737">
        <v>0</v>
      </c>
      <c r="J3" s="737">
        <v>0</v>
      </c>
      <c r="K3" s="737">
        <v>0</v>
      </c>
      <c r="L3" s="735">
        <v>6159</v>
      </c>
      <c r="M3" s="737">
        <v>0</v>
      </c>
      <c r="N3" s="737">
        <v>0</v>
      </c>
      <c r="O3" s="737">
        <v>0</v>
      </c>
      <c r="P3" s="737">
        <v>0</v>
      </c>
      <c r="Q3" s="737">
        <v>0</v>
      </c>
      <c r="R3" s="737">
        <v>0</v>
      </c>
      <c r="S3" s="735">
        <v>411.57400000000001</v>
      </c>
      <c r="T3" s="737">
        <v>0</v>
      </c>
      <c r="U3" s="737">
        <v>0</v>
      </c>
      <c r="V3" s="737">
        <v>0</v>
      </c>
      <c r="W3" s="737">
        <v>0</v>
      </c>
      <c r="X3" s="737">
        <v>0</v>
      </c>
      <c r="Y3" s="737">
        <v>0</v>
      </c>
      <c r="Z3" s="737">
        <v>0</v>
      </c>
      <c r="AA3" s="737">
        <v>0</v>
      </c>
      <c r="AB3" s="737">
        <v>0</v>
      </c>
      <c r="AC3" s="737">
        <v>0</v>
      </c>
      <c r="AD3" s="737">
        <v>0</v>
      </c>
      <c r="AE3" s="737">
        <v>0</v>
      </c>
      <c r="AF3" s="737">
        <v>0</v>
      </c>
      <c r="AG3" s="737">
        <v>0</v>
      </c>
      <c r="AH3" s="737">
        <v>0</v>
      </c>
      <c r="AI3" s="737">
        <v>0</v>
      </c>
      <c r="AJ3" s="732">
        <v>6159</v>
      </c>
      <c r="AK3" s="737">
        <v>0</v>
      </c>
      <c r="AL3" s="739" t="s">
        <v>655</v>
      </c>
      <c r="AM3" s="737">
        <v>0</v>
      </c>
      <c r="AN3" s="737">
        <v>0</v>
      </c>
      <c r="AO3" s="737">
        <v>0</v>
      </c>
      <c r="AP3" s="737">
        <v>0</v>
      </c>
      <c r="AQ3" s="737">
        <v>0</v>
      </c>
      <c r="AR3" s="737">
        <v>0</v>
      </c>
      <c r="AS3" s="737">
        <v>0</v>
      </c>
      <c r="AT3" s="737">
        <v>0</v>
      </c>
      <c r="AU3" s="737">
        <v>0</v>
      </c>
      <c r="AV3" s="737">
        <v>0</v>
      </c>
      <c r="AW3" s="737">
        <v>0</v>
      </c>
      <c r="AX3" s="737">
        <v>0</v>
      </c>
      <c r="AY3" s="737">
        <v>0</v>
      </c>
      <c r="AZ3" s="737">
        <v>0</v>
      </c>
      <c r="BA3" s="737">
        <v>0</v>
      </c>
      <c r="BB3" s="737">
        <v>0</v>
      </c>
      <c r="BC3" s="737">
        <v>0</v>
      </c>
      <c r="BD3" s="737">
        <v>0</v>
      </c>
      <c r="BE3" s="737">
        <v>0</v>
      </c>
      <c r="BF3" s="737">
        <v>0</v>
      </c>
      <c r="BG3" s="737">
        <v>0</v>
      </c>
      <c r="BH3" s="737">
        <v>0</v>
      </c>
      <c r="BI3" s="737">
        <v>0</v>
      </c>
      <c r="BJ3" s="737">
        <v>0</v>
      </c>
      <c r="BK3" s="737">
        <v>0</v>
      </c>
      <c r="BL3" s="737">
        <v>0</v>
      </c>
      <c r="BM3" s="737">
        <v>0</v>
      </c>
      <c r="BN3" s="737">
        <v>0</v>
      </c>
      <c r="BO3" s="737">
        <v>0</v>
      </c>
      <c r="BP3" s="737">
        <v>0</v>
      </c>
      <c r="BQ3" s="735">
        <v>0</v>
      </c>
      <c r="BR3" s="737">
        <v>0</v>
      </c>
      <c r="BS3" s="737">
        <v>0</v>
      </c>
      <c r="BT3" s="737">
        <v>0</v>
      </c>
      <c r="BU3" s="737">
        <v>0</v>
      </c>
      <c r="BV3" s="737">
        <v>0</v>
      </c>
      <c r="BW3" s="737">
        <v>0</v>
      </c>
      <c r="BX3" s="737">
        <v>0</v>
      </c>
      <c r="BY3" s="737">
        <v>0</v>
      </c>
      <c r="BZ3" s="737">
        <v>0</v>
      </c>
      <c r="CA3" s="737">
        <v>0</v>
      </c>
      <c r="CB3" s="737">
        <v>0</v>
      </c>
      <c r="CC3" s="737">
        <v>0</v>
      </c>
      <c r="CD3" s="737">
        <v>0</v>
      </c>
      <c r="CE3" s="737">
        <v>0</v>
      </c>
      <c r="CF3" s="737">
        <v>0</v>
      </c>
      <c r="CG3" s="737">
        <v>0</v>
      </c>
      <c r="CH3" s="737">
        <v>0</v>
      </c>
      <c r="CI3" s="737">
        <v>0</v>
      </c>
      <c r="CJ3" s="737">
        <v>0</v>
      </c>
      <c r="CK3" s="737">
        <v>0</v>
      </c>
      <c r="CL3" s="737">
        <v>0</v>
      </c>
      <c r="CM3" s="737">
        <v>0</v>
      </c>
      <c r="CN3" s="737">
        <v>0</v>
      </c>
      <c r="CO3" s="737">
        <v>0</v>
      </c>
      <c r="CP3" s="737">
        <v>0</v>
      </c>
      <c r="CQ3" s="737">
        <v>0</v>
      </c>
      <c r="CR3" s="737">
        <v>0</v>
      </c>
      <c r="CS3" s="737">
        <v>0</v>
      </c>
      <c r="CT3" s="737">
        <v>0</v>
      </c>
      <c r="CU3" s="737">
        <v>0</v>
      </c>
      <c r="CV3" s="737">
        <v>0</v>
      </c>
      <c r="CW3" s="737">
        <v>0</v>
      </c>
      <c r="CX3" s="737">
        <v>0</v>
      </c>
      <c r="CY3" s="737">
        <v>0</v>
      </c>
      <c r="CZ3" s="737">
        <v>0</v>
      </c>
      <c r="DA3" s="737">
        <v>0</v>
      </c>
      <c r="DB3" s="737">
        <v>0</v>
      </c>
      <c r="DC3" s="737">
        <v>0</v>
      </c>
      <c r="DD3" s="737">
        <v>0</v>
      </c>
      <c r="DE3" s="737">
        <v>0</v>
      </c>
      <c r="DF3" s="737">
        <v>0</v>
      </c>
      <c r="DG3" s="737">
        <v>0</v>
      </c>
      <c r="DH3" s="737">
        <v>0</v>
      </c>
      <c r="DI3" s="737">
        <v>0</v>
      </c>
      <c r="DJ3" s="737">
        <v>0</v>
      </c>
      <c r="DK3" s="735">
        <v>0</v>
      </c>
      <c r="DL3" s="737">
        <v>0</v>
      </c>
      <c r="DM3" s="737">
        <v>0</v>
      </c>
      <c r="DN3" s="737">
        <v>0</v>
      </c>
      <c r="DO3" s="737">
        <v>0</v>
      </c>
      <c r="DP3" s="737">
        <v>0</v>
      </c>
      <c r="DQ3" s="737">
        <v>0</v>
      </c>
      <c r="DR3" s="737">
        <v>0</v>
      </c>
      <c r="DS3" s="737">
        <v>0</v>
      </c>
      <c r="DT3" s="737">
        <v>0</v>
      </c>
      <c r="DU3" s="737">
        <v>0</v>
      </c>
      <c r="DV3" s="737">
        <v>0</v>
      </c>
      <c r="DW3" s="737">
        <v>0</v>
      </c>
      <c r="DX3" s="737">
        <v>0</v>
      </c>
      <c r="DY3" s="737">
        <v>0</v>
      </c>
      <c r="DZ3" s="737">
        <v>0</v>
      </c>
      <c r="EA3" s="737">
        <v>0</v>
      </c>
      <c r="EB3" s="737">
        <v>0</v>
      </c>
      <c r="EC3" s="737">
        <v>0</v>
      </c>
      <c r="ED3" s="737">
        <v>0</v>
      </c>
      <c r="EE3" s="737">
        <v>0</v>
      </c>
      <c r="EF3" s="737">
        <v>0</v>
      </c>
      <c r="EG3" s="737">
        <v>0</v>
      </c>
      <c r="EH3" s="737">
        <v>0</v>
      </c>
      <c r="EI3" s="737">
        <v>0</v>
      </c>
      <c r="EJ3" s="737">
        <v>0</v>
      </c>
      <c r="EK3" s="737">
        <v>0</v>
      </c>
      <c r="EL3" s="737">
        <v>0</v>
      </c>
      <c r="EM3" s="737">
        <v>0</v>
      </c>
      <c r="EN3" s="737">
        <v>0</v>
      </c>
      <c r="EO3" s="737">
        <v>0</v>
      </c>
      <c r="EP3" s="737">
        <v>0</v>
      </c>
      <c r="EQ3" s="737">
        <v>0</v>
      </c>
      <c r="ER3" s="737">
        <v>0</v>
      </c>
      <c r="ES3" s="737">
        <v>0</v>
      </c>
      <c r="ET3" s="737">
        <v>0</v>
      </c>
      <c r="EU3" s="737">
        <v>0</v>
      </c>
      <c r="EV3" s="737">
        <v>0</v>
      </c>
      <c r="EW3" s="737">
        <v>0</v>
      </c>
      <c r="EX3" s="737">
        <v>0</v>
      </c>
      <c r="EY3" s="737">
        <v>0</v>
      </c>
      <c r="EZ3" s="737">
        <v>0</v>
      </c>
      <c r="FA3" s="737">
        <v>0</v>
      </c>
      <c r="FB3" s="737">
        <v>0</v>
      </c>
      <c r="FC3" s="737">
        <v>0</v>
      </c>
      <c r="FD3" s="737">
        <v>0</v>
      </c>
      <c r="FE3" s="737">
        <v>0</v>
      </c>
      <c r="FF3" s="737">
        <v>0</v>
      </c>
      <c r="FG3" s="732">
        <v>6.4643000000000006E-2</v>
      </c>
      <c r="FH3" s="732">
        <v>2.6228000000000001E-2</v>
      </c>
      <c r="FI3" s="737">
        <v>0</v>
      </c>
      <c r="FJ3" s="737">
        <v>0</v>
      </c>
      <c r="FK3" s="737">
        <v>0</v>
      </c>
      <c r="FL3" s="737">
        <v>0</v>
      </c>
      <c r="FM3" s="737">
        <v>0</v>
      </c>
      <c r="FN3" s="737">
        <v>0</v>
      </c>
      <c r="FO3" s="737">
        <v>0</v>
      </c>
      <c r="FP3" s="737">
        <v>0</v>
      </c>
      <c r="FQ3" s="737">
        <v>0</v>
      </c>
      <c r="FR3" s="737">
        <v>0</v>
      </c>
      <c r="FS3" s="737">
        <v>0</v>
      </c>
      <c r="FT3" s="737">
        <v>0</v>
      </c>
      <c r="FU3" s="737">
        <v>0</v>
      </c>
      <c r="FV3" s="737">
        <v>0</v>
      </c>
      <c r="FW3" s="737">
        <v>0</v>
      </c>
      <c r="FX3" s="737">
        <v>0</v>
      </c>
      <c r="FY3" s="737">
        <v>0</v>
      </c>
      <c r="FZ3" s="737">
        <v>0</v>
      </c>
      <c r="GA3" s="737">
        <v>0</v>
      </c>
      <c r="GB3" s="737">
        <v>0</v>
      </c>
      <c r="GC3" s="737">
        <v>0</v>
      </c>
      <c r="GD3" s="737">
        <v>0</v>
      </c>
      <c r="GE3" s="737">
        <v>0</v>
      </c>
      <c r="GF3" s="737">
        <v>0</v>
      </c>
      <c r="GG3" s="737">
        <v>0</v>
      </c>
      <c r="GH3" s="737">
        <v>0</v>
      </c>
      <c r="GI3" s="737">
        <v>0</v>
      </c>
      <c r="GJ3" s="737">
        <v>0</v>
      </c>
      <c r="GK3" s="737">
        <v>0</v>
      </c>
      <c r="GL3" s="737">
        <v>0</v>
      </c>
      <c r="GM3" s="737">
        <v>0</v>
      </c>
      <c r="GN3" s="737">
        <v>0</v>
      </c>
      <c r="GO3" s="737">
        <v>0</v>
      </c>
      <c r="GP3" s="737">
        <v>0</v>
      </c>
      <c r="GQ3" s="737">
        <v>0</v>
      </c>
      <c r="GR3" s="737">
        <v>0</v>
      </c>
      <c r="GS3" s="737">
        <v>0</v>
      </c>
      <c r="GT3" s="737">
        <v>0</v>
      </c>
      <c r="GU3" s="737">
        <v>0</v>
      </c>
      <c r="GV3" s="737">
        <v>0</v>
      </c>
      <c r="GW3" s="737">
        <v>0</v>
      </c>
      <c r="GX3" s="737">
        <v>0</v>
      </c>
      <c r="GY3" s="737">
        <v>0</v>
      </c>
      <c r="GZ3" s="737">
        <v>0</v>
      </c>
      <c r="HA3" s="737">
        <v>0</v>
      </c>
      <c r="HB3" s="737">
        <v>0</v>
      </c>
      <c r="HC3" s="732">
        <v>4.6019999999999998E-2</v>
      </c>
      <c r="HD3" s="737">
        <v>0</v>
      </c>
      <c r="HE3" s="739">
        <v>0</v>
      </c>
      <c r="HF3" s="739">
        <v>0</v>
      </c>
      <c r="HG3" s="739">
        <v>0</v>
      </c>
      <c r="HH3" s="739">
        <v>0</v>
      </c>
      <c r="HI3" s="739">
        <v>0</v>
      </c>
      <c r="HJ3" s="739">
        <v>0</v>
      </c>
      <c r="HK3" s="739">
        <v>0</v>
      </c>
      <c r="HL3" s="739">
        <v>0</v>
      </c>
      <c r="HM3" s="739">
        <v>0</v>
      </c>
      <c r="HN3" s="739">
        <v>0</v>
      </c>
      <c r="HO3" s="739">
        <v>0</v>
      </c>
      <c r="HP3" s="739">
        <v>0</v>
      </c>
      <c r="HQ3" s="739">
        <v>0</v>
      </c>
      <c r="HR3" s="739">
        <v>0</v>
      </c>
      <c r="HS3" s="739">
        <v>0</v>
      </c>
      <c r="HT3" s="739">
        <v>0</v>
      </c>
      <c r="HU3" s="739">
        <v>0</v>
      </c>
      <c r="HV3" s="739">
        <v>0</v>
      </c>
      <c r="HW3" s="739">
        <v>0</v>
      </c>
      <c r="HX3" s="739">
        <v>0</v>
      </c>
      <c r="HY3" s="739">
        <v>0</v>
      </c>
      <c r="HZ3" s="739">
        <v>0</v>
      </c>
      <c r="IA3" s="739">
        <v>0</v>
      </c>
      <c r="IB3" s="739">
        <v>0</v>
      </c>
      <c r="IC3" s="739">
        <v>0</v>
      </c>
      <c r="ID3" s="739">
        <v>0</v>
      </c>
      <c r="IE3" s="735">
        <v>0</v>
      </c>
      <c r="IF3" s="735">
        <v>0</v>
      </c>
      <c r="IG3" s="739">
        <v>0</v>
      </c>
      <c r="IH3" s="735">
        <v>0</v>
      </c>
      <c r="II3" s="735">
        <v>0</v>
      </c>
      <c r="IJ3" s="739">
        <v>0</v>
      </c>
      <c r="IK3" s="735">
        <v>0</v>
      </c>
      <c r="IL3" s="739">
        <v>0</v>
      </c>
      <c r="IM3" s="739">
        <v>0</v>
      </c>
      <c r="IN3" s="739">
        <v>0</v>
      </c>
      <c r="IO3" s="739">
        <v>0</v>
      </c>
      <c r="IP3" s="739">
        <v>0</v>
      </c>
      <c r="IQ3" s="739">
        <v>0</v>
      </c>
      <c r="IR3" s="739">
        <v>0</v>
      </c>
      <c r="IS3" s="739">
        <v>0</v>
      </c>
      <c r="IT3" s="739">
        <v>0</v>
      </c>
      <c r="IU3" s="739">
        <v>0</v>
      </c>
      <c r="IV3" s="739">
        <v>0</v>
      </c>
      <c r="IW3" s="732">
        <v>6159</v>
      </c>
      <c r="IX3" s="739">
        <v>0</v>
      </c>
      <c r="IY3" s="739">
        <v>0</v>
      </c>
      <c r="IZ3" s="739">
        <v>0</v>
      </c>
      <c r="JA3" s="739">
        <v>0</v>
      </c>
    </row>
    <row r="4" spans="1:274" s="732" customFormat="1" x14ac:dyDescent="0.2">
      <c r="A4" s="732">
        <v>31709</v>
      </c>
      <c r="B4" s="732">
        <v>3801</v>
      </c>
      <c r="C4" s="732">
        <v>9</v>
      </c>
      <c r="D4" s="732">
        <v>2021</v>
      </c>
      <c r="E4" s="732">
        <v>6159</v>
      </c>
      <c r="F4" s="732">
        <v>0</v>
      </c>
      <c r="G4" s="732">
        <v>879.89200000000005</v>
      </c>
      <c r="H4" s="732">
        <v>829.23300000000006</v>
      </c>
      <c r="I4" s="732">
        <v>829.23300000000006</v>
      </c>
      <c r="J4" s="732">
        <v>879.89200000000005</v>
      </c>
      <c r="K4" s="732">
        <v>0</v>
      </c>
      <c r="L4" s="732">
        <v>6159</v>
      </c>
      <c r="M4" s="732">
        <v>0</v>
      </c>
      <c r="N4" s="732">
        <v>0</v>
      </c>
      <c r="P4" s="732">
        <v>904.08</v>
      </c>
      <c r="Q4" s="732">
        <v>0</v>
      </c>
      <c r="R4" s="732">
        <v>372096</v>
      </c>
      <c r="S4" s="732">
        <v>411.57400000000001</v>
      </c>
      <c r="U4" s="732">
        <v>260292</v>
      </c>
      <c r="V4" s="732">
        <v>31.64</v>
      </c>
      <c r="W4" s="732">
        <v>19487</v>
      </c>
      <c r="X4" s="732">
        <v>19487</v>
      </c>
      <c r="Z4" s="732">
        <v>0</v>
      </c>
      <c r="AC4" s="732">
        <v>0</v>
      </c>
      <c r="AD4" s="732" t="s">
        <v>318</v>
      </c>
      <c r="AE4" s="732">
        <v>0</v>
      </c>
      <c r="AH4" s="732">
        <v>0</v>
      </c>
      <c r="AI4" s="732">
        <v>0</v>
      </c>
      <c r="AJ4" s="732">
        <v>6159</v>
      </c>
      <c r="AK4" s="732" t="s">
        <v>787</v>
      </c>
      <c r="AL4" s="732" t="s">
        <v>55</v>
      </c>
      <c r="AM4" s="732">
        <v>0</v>
      </c>
      <c r="AN4" s="732">
        <v>0</v>
      </c>
      <c r="AO4" s="732">
        <v>0</v>
      </c>
      <c r="AP4" s="732">
        <v>0</v>
      </c>
      <c r="AQ4" s="732">
        <v>0</v>
      </c>
      <c r="AT4" s="732">
        <v>0</v>
      </c>
      <c r="AU4" s="732">
        <v>0</v>
      </c>
      <c r="AV4" s="732">
        <v>-253</v>
      </c>
      <c r="AW4" s="732">
        <v>9023281</v>
      </c>
      <c r="AX4" s="732">
        <v>8634309</v>
      </c>
      <c r="AY4" s="732">
        <v>5306154</v>
      </c>
      <c r="AZ4" s="732">
        <v>372096</v>
      </c>
      <c r="BA4" s="732">
        <v>47.083000000000006</v>
      </c>
      <c r="BE4" s="732">
        <v>115</v>
      </c>
      <c r="BF4" s="732">
        <v>7996687</v>
      </c>
      <c r="BG4" s="732">
        <v>0</v>
      </c>
      <c r="BJ4" s="732">
        <v>12</v>
      </c>
      <c r="BK4" s="732">
        <v>0</v>
      </c>
      <c r="BL4" s="732">
        <v>0</v>
      </c>
      <c r="BM4" s="732">
        <v>0</v>
      </c>
      <c r="BN4" s="732">
        <v>0</v>
      </c>
      <c r="BO4" s="732">
        <v>0</v>
      </c>
      <c r="BP4" s="732">
        <v>0</v>
      </c>
      <c r="BQ4" s="732">
        <v>642</v>
      </c>
      <c r="BS4" s="732">
        <v>0</v>
      </c>
      <c r="BT4" s="732">
        <v>0</v>
      </c>
      <c r="BU4" s="732">
        <v>0</v>
      </c>
      <c r="BV4" s="732">
        <v>0</v>
      </c>
      <c r="BW4" s="732">
        <v>0</v>
      </c>
      <c r="BY4" s="732">
        <v>0</v>
      </c>
      <c r="CA4" s="732">
        <v>0</v>
      </c>
      <c r="CB4" s="732">
        <v>0</v>
      </c>
      <c r="CC4" s="732">
        <v>0</v>
      </c>
      <c r="CD4" s="732">
        <v>0</v>
      </c>
      <c r="CE4" s="732">
        <v>0</v>
      </c>
      <c r="CF4" s="732">
        <v>0</v>
      </c>
      <c r="CG4" s="732">
        <v>0</v>
      </c>
      <c r="CH4" s="732">
        <v>392055</v>
      </c>
      <c r="CI4" s="732">
        <v>0</v>
      </c>
      <c r="CJ4" s="732">
        <v>4</v>
      </c>
      <c r="CK4" s="732">
        <v>0</v>
      </c>
      <c r="CL4" s="732">
        <v>0</v>
      </c>
      <c r="CN4" s="732">
        <v>0</v>
      </c>
      <c r="CO4" s="732">
        <v>1</v>
      </c>
      <c r="CP4" s="732">
        <v>0</v>
      </c>
      <c r="CQ4" s="732">
        <v>8.3000000000000004E-2</v>
      </c>
      <c r="CR4" s="732">
        <v>965.57100000000003</v>
      </c>
      <c r="CS4" s="732">
        <v>0</v>
      </c>
      <c r="CT4" s="732">
        <v>0</v>
      </c>
      <c r="CU4" s="732">
        <v>0</v>
      </c>
      <c r="CV4" s="732">
        <v>0</v>
      </c>
      <c r="CW4" s="732">
        <v>0</v>
      </c>
      <c r="CX4" s="732">
        <v>0</v>
      </c>
      <c r="CY4" s="732">
        <v>0</v>
      </c>
      <c r="CZ4" s="732">
        <v>0</v>
      </c>
      <c r="DB4" s="732">
        <v>5078506</v>
      </c>
      <c r="DC4" s="732">
        <v>0</v>
      </c>
      <c r="DD4" s="732">
        <v>0</v>
      </c>
      <c r="DE4" s="732">
        <v>846489</v>
      </c>
      <c r="DF4" s="732">
        <v>846489</v>
      </c>
      <c r="DG4" s="732">
        <v>137.43800000000002</v>
      </c>
      <c r="DH4" s="732">
        <v>0</v>
      </c>
      <c r="DI4" s="732">
        <v>0</v>
      </c>
      <c r="DK4" s="732">
        <v>1899</v>
      </c>
      <c r="DL4" s="732">
        <v>0</v>
      </c>
      <c r="DM4" s="732">
        <v>717881</v>
      </c>
      <c r="DN4" s="732">
        <v>2968</v>
      </c>
      <c r="DO4" s="732">
        <v>0</v>
      </c>
      <c r="DP4" s="732">
        <v>0</v>
      </c>
      <c r="DQ4" s="732">
        <v>0</v>
      </c>
      <c r="DR4" s="732">
        <v>0</v>
      </c>
      <c r="DS4" s="732">
        <v>0</v>
      </c>
      <c r="DT4" s="732">
        <v>0</v>
      </c>
      <c r="DU4" s="732">
        <v>0</v>
      </c>
      <c r="DV4" s="732">
        <v>0</v>
      </c>
      <c r="DW4" s="732">
        <v>0</v>
      </c>
      <c r="DX4" s="732">
        <v>0</v>
      </c>
      <c r="DY4" s="732">
        <v>0</v>
      </c>
      <c r="DZ4" s="732">
        <v>0</v>
      </c>
      <c r="EA4" s="732">
        <v>0</v>
      </c>
      <c r="EB4" s="732">
        <v>0</v>
      </c>
      <c r="EC4" s="732">
        <v>43.117000000000004</v>
      </c>
      <c r="ED4" s="732">
        <v>305395</v>
      </c>
      <c r="EE4" s="732">
        <v>0</v>
      </c>
      <c r="EF4" s="732">
        <v>0</v>
      </c>
      <c r="EG4" s="732">
        <v>0</v>
      </c>
      <c r="EH4" s="732">
        <v>386643</v>
      </c>
      <c r="EI4" s="732">
        <v>0</v>
      </c>
      <c r="EJ4" s="732">
        <v>0</v>
      </c>
      <c r="EK4" s="732">
        <v>19.077000000000002</v>
      </c>
      <c r="EL4" s="732">
        <v>0</v>
      </c>
      <c r="EM4" s="732">
        <v>0</v>
      </c>
      <c r="EN4" s="732">
        <v>1.109</v>
      </c>
      <c r="EO4" s="732">
        <v>0</v>
      </c>
      <c r="EP4" s="732">
        <v>0</v>
      </c>
      <c r="EQ4" s="732">
        <v>20.186</v>
      </c>
      <c r="ER4" s="732">
        <v>0</v>
      </c>
      <c r="ES4" s="732">
        <v>62.776000000000003</v>
      </c>
      <c r="EV4" s="732">
        <v>0</v>
      </c>
      <c r="EW4" s="732">
        <v>0</v>
      </c>
      <c r="EX4" s="732">
        <v>0</v>
      </c>
      <c r="EZ4" s="732">
        <v>7639284</v>
      </c>
      <c r="FA4" s="732">
        <v>0</v>
      </c>
      <c r="FB4" s="732">
        <v>8008297</v>
      </c>
      <c r="FD4" s="732">
        <v>0</v>
      </c>
      <c r="FE4" s="732">
        <v>827210</v>
      </c>
      <c r="FF4" s="732">
        <v>167815</v>
      </c>
      <c r="FG4" s="732">
        <v>6.4642999999999992E-2</v>
      </c>
      <c r="FH4" s="732">
        <v>2.6227999999999998E-2</v>
      </c>
      <c r="FI4" s="732">
        <v>0</v>
      </c>
      <c r="FJ4" s="732">
        <v>0</v>
      </c>
      <c r="FK4" s="732">
        <v>1298.356</v>
      </c>
      <c r="FL4" s="732">
        <v>9395377</v>
      </c>
      <c r="FM4" s="732">
        <v>0</v>
      </c>
      <c r="FN4" s="732">
        <v>0</v>
      </c>
      <c r="FO4" s="732">
        <v>9960</v>
      </c>
      <c r="FP4" s="732">
        <v>0</v>
      </c>
      <c r="FQ4" s="732">
        <v>9960</v>
      </c>
      <c r="FR4" s="732">
        <v>9960</v>
      </c>
      <c r="FS4" s="732">
        <v>0</v>
      </c>
      <c r="FT4" s="732">
        <v>0</v>
      </c>
      <c r="FU4" s="732">
        <v>0</v>
      </c>
      <c r="FV4" s="732">
        <v>0</v>
      </c>
      <c r="FW4" s="732">
        <v>0</v>
      </c>
      <c r="FX4" s="732">
        <v>0</v>
      </c>
      <c r="FY4" s="732">
        <v>0</v>
      </c>
      <c r="FZ4" s="732">
        <v>0</v>
      </c>
      <c r="GA4" s="732">
        <v>0</v>
      </c>
      <c r="GB4" s="732">
        <v>253376</v>
      </c>
      <c r="GC4" s="732">
        <v>253376</v>
      </c>
      <c r="GD4" s="732">
        <v>30.473000000000003</v>
      </c>
      <c r="GF4" s="732">
        <v>0</v>
      </c>
      <c r="GG4" s="732">
        <v>0</v>
      </c>
      <c r="GH4" s="732">
        <v>0</v>
      </c>
      <c r="GI4" s="732">
        <v>0</v>
      </c>
      <c r="GK4" s="732">
        <v>4999</v>
      </c>
      <c r="GL4" s="732">
        <v>9474</v>
      </c>
      <c r="GM4" s="732">
        <v>0</v>
      </c>
      <c r="GN4" s="732">
        <v>0</v>
      </c>
      <c r="GR4" s="732">
        <v>0</v>
      </c>
      <c r="HB4" s="732">
        <v>292382768</v>
      </c>
      <c r="HC4" s="732">
        <v>4.6019999999999998E-2</v>
      </c>
      <c r="HD4" s="732">
        <v>158083</v>
      </c>
      <c r="HE4" s="732">
        <v>0</v>
      </c>
      <c r="HF4" s="732">
        <v>877329</v>
      </c>
      <c r="HG4" s="732">
        <v>28869</v>
      </c>
      <c r="HH4" s="732">
        <v>125029</v>
      </c>
      <c r="HI4" s="732">
        <v>0</v>
      </c>
      <c r="HJ4" s="732">
        <v>8553</v>
      </c>
      <c r="HK4" s="732">
        <v>3019</v>
      </c>
      <c r="HL4" s="732">
        <v>1714</v>
      </c>
      <c r="HM4" s="732">
        <v>13000</v>
      </c>
      <c r="HN4" s="732">
        <v>0</v>
      </c>
      <c r="HO4" s="732">
        <v>25200</v>
      </c>
      <c r="HP4" s="732">
        <v>0</v>
      </c>
      <c r="HQ4" s="732">
        <v>0</v>
      </c>
      <c r="HR4" s="732">
        <v>0</v>
      </c>
      <c r="HS4" s="732">
        <v>7636201</v>
      </c>
      <c r="HT4" s="732">
        <v>0</v>
      </c>
      <c r="HU4" s="732">
        <v>233972</v>
      </c>
      <c r="HV4" s="732">
        <v>0</v>
      </c>
      <c r="HW4" s="732">
        <v>0</v>
      </c>
      <c r="HX4" s="732">
        <v>127</v>
      </c>
      <c r="HY4" s="732">
        <v>122</v>
      </c>
      <c r="HZ4" s="732">
        <v>114</v>
      </c>
      <c r="IA4" s="732">
        <v>91</v>
      </c>
      <c r="IB4" s="732">
        <v>100</v>
      </c>
      <c r="IC4" s="732">
        <v>502</v>
      </c>
      <c r="ID4" s="732">
        <v>0</v>
      </c>
      <c r="IE4" s="732">
        <v>0</v>
      </c>
      <c r="IF4" s="732">
        <v>0</v>
      </c>
      <c r="IG4" s="732">
        <v>46.872</v>
      </c>
      <c r="IH4" s="732">
        <v>203</v>
      </c>
      <c r="II4" s="732">
        <v>0</v>
      </c>
      <c r="IJ4" s="732">
        <v>31.64</v>
      </c>
      <c r="IK4" s="732">
        <v>0</v>
      </c>
      <c r="IL4" s="732">
        <v>2</v>
      </c>
      <c r="IM4" s="732">
        <v>1</v>
      </c>
      <c r="IN4" s="732">
        <v>0</v>
      </c>
      <c r="IO4" s="732">
        <v>3</v>
      </c>
      <c r="IP4" s="732">
        <v>0</v>
      </c>
      <c r="IQ4" s="732">
        <v>31.64</v>
      </c>
      <c r="IR4" s="732">
        <v>19487</v>
      </c>
      <c r="IS4" s="732">
        <v>0</v>
      </c>
      <c r="IT4" s="732">
        <v>10000</v>
      </c>
      <c r="IU4" s="732">
        <v>3000</v>
      </c>
      <c r="IV4" s="732">
        <v>0</v>
      </c>
      <c r="IW4" s="732">
        <v>6159</v>
      </c>
      <c r="IX4" s="732">
        <v>0</v>
      </c>
      <c r="IY4" s="732">
        <v>0</v>
      </c>
      <c r="IZ4" s="732">
        <v>0</v>
      </c>
      <c r="JA4" s="732">
        <v>0</v>
      </c>
      <c r="JB4" s="732">
        <v>0</v>
      </c>
      <c r="JC4" s="732">
        <v>0</v>
      </c>
      <c r="JD4" s="732">
        <v>0</v>
      </c>
      <c r="JE4" s="732">
        <v>0</v>
      </c>
      <c r="JF4" s="732">
        <v>0</v>
      </c>
      <c r="JG4" s="732">
        <v>0</v>
      </c>
      <c r="JH4" s="732">
        <v>0</v>
      </c>
      <c r="JJ4" s="732">
        <v>0</v>
      </c>
      <c r="JK4" s="732">
        <v>0</v>
      </c>
      <c r="JL4" s="732">
        <v>0</v>
      </c>
      <c r="JM4" s="732">
        <v>0</v>
      </c>
    </row>
    <row r="5" spans="1:274" s="732" customFormat="1" x14ac:dyDescent="0.2">
      <c r="A5" s="732">
        <v>31709</v>
      </c>
      <c r="B5" s="732">
        <v>13801</v>
      </c>
      <c r="C5" s="732">
        <v>9</v>
      </c>
      <c r="D5" s="732">
        <v>2021</v>
      </c>
      <c r="E5" s="732">
        <v>6159</v>
      </c>
      <c r="F5" s="732">
        <v>0</v>
      </c>
      <c r="G5" s="732">
        <v>372.327</v>
      </c>
      <c r="H5" s="732">
        <v>363.983</v>
      </c>
      <c r="I5" s="732">
        <v>363.983</v>
      </c>
      <c r="J5" s="732">
        <v>372.327</v>
      </c>
      <c r="K5" s="732">
        <v>0</v>
      </c>
      <c r="L5" s="732">
        <v>6159</v>
      </c>
      <c r="M5" s="732">
        <v>0</v>
      </c>
      <c r="N5" s="732">
        <v>0</v>
      </c>
      <c r="P5" s="732">
        <v>405.72200000000004</v>
      </c>
      <c r="Q5" s="732">
        <v>0</v>
      </c>
      <c r="R5" s="732">
        <v>166985</v>
      </c>
      <c r="S5" s="732">
        <v>411.57400000000001</v>
      </c>
      <c r="U5" s="732">
        <v>116812</v>
      </c>
      <c r="V5" s="732">
        <v>6.9950000000000001</v>
      </c>
      <c r="W5" s="732">
        <v>4308</v>
      </c>
      <c r="X5" s="732">
        <v>4308</v>
      </c>
      <c r="Z5" s="732">
        <v>0</v>
      </c>
      <c r="AC5" s="732">
        <v>0</v>
      </c>
      <c r="AD5" s="732" t="s">
        <v>318</v>
      </c>
      <c r="AE5" s="732">
        <v>0</v>
      </c>
      <c r="AH5" s="732">
        <v>0</v>
      </c>
      <c r="AI5" s="732">
        <v>0</v>
      </c>
      <c r="AJ5" s="732">
        <v>6159</v>
      </c>
      <c r="AK5" s="732" t="s">
        <v>787</v>
      </c>
      <c r="AL5" s="732" t="s">
        <v>56</v>
      </c>
      <c r="AM5" s="732">
        <v>0</v>
      </c>
      <c r="AN5" s="732">
        <v>0</v>
      </c>
      <c r="AO5" s="732">
        <v>0</v>
      </c>
      <c r="AP5" s="732">
        <v>0</v>
      </c>
      <c r="AQ5" s="732">
        <v>0</v>
      </c>
      <c r="AT5" s="732">
        <v>0</v>
      </c>
      <c r="AU5" s="732">
        <v>0</v>
      </c>
      <c r="AV5" s="732">
        <v>-190994</v>
      </c>
      <c r="AW5" s="732">
        <v>3789955</v>
      </c>
      <c r="AX5" s="732">
        <v>3723887</v>
      </c>
      <c r="AY5" s="732">
        <v>2152282</v>
      </c>
      <c r="AZ5" s="732">
        <v>166985</v>
      </c>
      <c r="BA5" s="732">
        <v>39.167000000000002</v>
      </c>
      <c r="BE5" s="732">
        <v>50</v>
      </c>
      <c r="BF5" s="732">
        <v>3460307</v>
      </c>
      <c r="BG5" s="732">
        <v>0</v>
      </c>
      <c r="BJ5" s="732">
        <v>12</v>
      </c>
      <c r="BK5" s="732">
        <v>0</v>
      </c>
      <c r="BL5" s="732">
        <v>0</v>
      </c>
      <c r="BM5" s="732">
        <v>0</v>
      </c>
      <c r="BN5" s="732">
        <v>0</v>
      </c>
      <c r="BO5" s="732">
        <v>0</v>
      </c>
      <c r="BP5" s="732">
        <v>0</v>
      </c>
      <c r="BQ5" s="732">
        <v>714</v>
      </c>
      <c r="BS5" s="732">
        <v>0</v>
      </c>
      <c r="BT5" s="732">
        <v>0</v>
      </c>
      <c r="BU5" s="732">
        <v>0</v>
      </c>
      <c r="BV5" s="732">
        <v>0</v>
      </c>
      <c r="BW5" s="732">
        <v>0</v>
      </c>
      <c r="BY5" s="732">
        <v>0</v>
      </c>
      <c r="CA5" s="732">
        <v>0</v>
      </c>
      <c r="CB5" s="732">
        <v>0</v>
      </c>
      <c r="CC5" s="732">
        <v>0</v>
      </c>
      <c r="CD5" s="732">
        <v>0</v>
      </c>
      <c r="CE5" s="732">
        <v>0</v>
      </c>
      <c r="CF5" s="732">
        <v>0</v>
      </c>
      <c r="CG5" s="732">
        <v>0</v>
      </c>
      <c r="CH5" s="732">
        <v>66893</v>
      </c>
      <c r="CI5" s="732">
        <v>0</v>
      </c>
      <c r="CJ5" s="732">
        <v>4</v>
      </c>
      <c r="CK5" s="732">
        <v>0</v>
      </c>
      <c r="CL5" s="732">
        <v>0</v>
      </c>
      <c r="CN5" s="732">
        <v>0</v>
      </c>
      <c r="CO5" s="732">
        <v>1</v>
      </c>
      <c r="CP5" s="732">
        <v>0</v>
      </c>
      <c r="CQ5" s="732">
        <v>2</v>
      </c>
      <c r="CR5" s="732">
        <v>384.47900000000004</v>
      </c>
      <c r="CS5" s="732">
        <v>0</v>
      </c>
      <c r="CT5" s="732">
        <v>0</v>
      </c>
      <c r="CU5" s="732">
        <v>0</v>
      </c>
      <c r="CV5" s="732">
        <v>0</v>
      </c>
      <c r="CW5" s="732">
        <v>0</v>
      </c>
      <c r="CX5" s="732">
        <v>0</v>
      </c>
      <c r="CY5" s="732">
        <v>0</v>
      </c>
      <c r="CZ5" s="732">
        <v>0</v>
      </c>
      <c r="DB5" s="732">
        <v>2231112</v>
      </c>
      <c r="DC5" s="732">
        <v>0</v>
      </c>
      <c r="DD5" s="732">
        <v>0</v>
      </c>
      <c r="DE5" s="732">
        <v>493112</v>
      </c>
      <c r="DF5" s="732">
        <v>493112</v>
      </c>
      <c r="DG5" s="732">
        <v>80.063000000000002</v>
      </c>
      <c r="DH5" s="732">
        <v>0</v>
      </c>
      <c r="DI5" s="732">
        <v>0</v>
      </c>
      <c r="DK5" s="732">
        <v>3045</v>
      </c>
      <c r="DL5" s="732">
        <v>0</v>
      </c>
      <c r="DM5" s="732">
        <v>190620</v>
      </c>
      <c r="DN5" s="732">
        <v>775</v>
      </c>
      <c r="DO5" s="732">
        <v>0</v>
      </c>
      <c r="DP5" s="732">
        <v>0</v>
      </c>
      <c r="DQ5" s="732">
        <v>0</v>
      </c>
      <c r="DR5" s="732">
        <v>0</v>
      </c>
      <c r="DS5" s="732">
        <v>0</v>
      </c>
      <c r="DT5" s="732">
        <v>0</v>
      </c>
      <c r="DU5" s="732">
        <v>0</v>
      </c>
      <c r="DV5" s="732">
        <v>0</v>
      </c>
      <c r="DW5" s="732">
        <v>0</v>
      </c>
      <c r="DX5" s="732">
        <v>0</v>
      </c>
      <c r="DY5" s="732">
        <v>0</v>
      </c>
      <c r="DZ5" s="732">
        <v>0</v>
      </c>
      <c r="EA5" s="732">
        <v>0</v>
      </c>
      <c r="EB5" s="732">
        <v>0</v>
      </c>
      <c r="EC5" s="732">
        <v>1.5770000000000002</v>
      </c>
      <c r="ED5" s="732">
        <v>11170</v>
      </c>
      <c r="EE5" s="732">
        <v>0</v>
      </c>
      <c r="EF5" s="732">
        <v>0</v>
      </c>
      <c r="EG5" s="732">
        <v>0</v>
      </c>
      <c r="EH5" s="732">
        <v>169535</v>
      </c>
      <c r="EI5" s="732">
        <v>0</v>
      </c>
      <c r="EJ5" s="732">
        <v>0</v>
      </c>
      <c r="EK5" s="732">
        <v>7.0940000000000003</v>
      </c>
      <c r="EL5" s="732">
        <v>0</v>
      </c>
      <c r="EM5" s="732">
        <v>3.0000000000000001E-3</v>
      </c>
      <c r="EN5" s="732">
        <v>1.2470000000000001</v>
      </c>
      <c r="EO5" s="732">
        <v>0</v>
      </c>
      <c r="EP5" s="732">
        <v>0</v>
      </c>
      <c r="EQ5" s="732">
        <v>8.3440000000000012</v>
      </c>
      <c r="ER5" s="732">
        <v>0</v>
      </c>
      <c r="ES5" s="732">
        <v>27.526</v>
      </c>
      <c r="EV5" s="732">
        <v>0</v>
      </c>
      <c r="EW5" s="732">
        <v>0</v>
      </c>
      <c r="EX5" s="732">
        <v>0</v>
      </c>
      <c r="EZ5" s="732">
        <v>3293322</v>
      </c>
      <c r="FA5" s="732">
        <v>0</v>
      </c>
      <c r="FB5" s="732">
        <v>3459482</v>
      </c>
      <c r="FD5" s="732">
        <v>0</v>
      </c>
      <c r="FE5" s="732">
        <v>357949</v>
      </c>
      <c r="FF5" s="732">
        <v>72616</v>
      </c>
      <c r="FG5" s="732">
        <v>6.4642999999999992E-2</v>
      </c>
      <c r="FH5" s="732">
        <v>2.6227999999999998E-2</v>
      </c>
      <c r="FI5" s="732">
        <v>0</v>
      </c>
      <c r="FJ5" s="732">
        <v>0</v>
      </c>
      <c r="FK5" s="732">
        <v>561.822</v>
      </c>
      <c r="FL5" s="732">
        <v>3956940</v>
      </c>
      <c r="FM5" s="732">
        <v>0</v>
      </c>
      <c r="FN5" s="732">
        <v>0</v>
      </c>
      <c r="FO5" s="732">
        <v>0</v>
      </c>
      <c r="FP5" s="732">
        <v>0</v>
      </c>
      <c r="FQ5" s="732">
        <v>0</v>
      </c>
      <c r="FR5" s="732">
        <v>0</v>
      </c>
      <c r="FS5" s="732">
        <v>0</v>
      </c>
      <c r="FT5" s="732">
        <v>0</v>
      </c>
      <c r="FU5" s="732">
        <v>0</v>
      </c>
      <c r="FV5" s="732">
        <v>0</v>
      </c>
      <c r="FW5" s="732">
        <v>0</v>
      </c>
      <c r="FX5" s="732">
        <v>0</v>
      </c>
      <c r="FY5" s="732">
        <v>0</v>
      </c>
      <c r="FZ5" s="732">
        <v>0</v>
      </c>
      <c r="GA5" s="732">
        <v>0</v>
      </c>
      <c r="GB5" s="732">
        <v>0</v>
      </c>
      <c r="GC5" s="732">
        <v>0</v>
      </c>
      <c r="GD5" s="732">
        <v>0</v>
      </c>
      <c r="GF5" s="732">
        <v>0</v>
      </c>
      <c r="GG5" s="732">
        <v>0</v>
      </c>
      <c r="GH5" s="732">
        <v>0</v>
      </c>
      <c r="GI5" s="732">
        <v>0</v>
      </c>
      <c r="GK5" s="732">
        <v>5082</v>
      </c>
      <c r="GL5" s="732">
        <v>11274</v>
      </c>
      <c r="GM5" s="732">
        <v>0</v>
      </c>
      <c r="GN5" s="732">
        <v>0</v>
      </c>
      <c r="GR5" s="732">
        <v>0</v>
      </c>
      <c r="HB5" s="732">
        <v>292382768</v>
      </c>
      <c r="HC5" s="732">
        <v>4.6019999999999998E-2</v>
      </c>
      <c r="HD5" s="732">
        <v>66893</v>
      </c>
      <c r="HE5" s="732">
        <v>0</v>
      </c>
      <c r="HF5" s="732">
        <v>385094</v>
      </c>
      <c r="HG5" s="732">
        <v>3849</v>
      </c>
      <c r="HH5" s="732">
        <v>147818</v>
      </c>
      <c r="HI5" s="732">
        <v>0</v>
      </c>
      <c r="HJ5" s="732">
        <v>3619</v>
      </c>
      <c r="HK5" s="732">
        <v>0</v>
      </c>
      <c r="HL5" s="732">
        <v>0</v>
      </c>
      <c r="HM5" s="732">
        <v>0</v>
      </c>
      <c r="HN5" s="732">
        <v>0</v>
      </c>
      <c r="HO5" s="732">
        <v>0</v>
      </c>
      <c r="HP5" s="732">
        <v>0</v>
      </c>
      <c r="HQ5" s="732">
        <v>0</v>
      </c>
      <c r="HR5" s="732">
        <v>0</v>
      </c>
      <c r="HS5" s="732">
        <v>3292497</v>
      </c>
      <c r="HT5" s="732">
        <v>0</v>
      </c>
      <c r="HU5" s="732">
        <v>0</v>
      </c>
      <c r="HV5" s="732">
        <v>0</v>
      </c>
      <c r="HW5" s="732">
        <v>0</v>
      </c>
      <c r="HX5" s="732">
        <v>33</v>
      </c>
      <c r="HY5" s="732">
        <v>40</v>
      </c>
      <c r="HZ5" s="732">
        <v>89</v>
      </c>
      <c r="IA5" s="732">
        <v>51</v>
      </c>
      <c r="IB5" s="732">
        <v>100</v>
      </c>
      <c r="IC5" s="732">
        <v>304</v>
      </c>
      <c r="ID5" s="732">
        <v>0</v>
      </c>
      <c r="IE5" s="732">
        <v>0</v>
      </c>
      <c r="IF5" s="732">
        <v>0</v>
      </c>
      <c r="IG5" s="732">
        <v>6.25</v>
      </c>
      <c r="IH5" s="732">
        <v>240</v>
      </c>
      <c r="II5" s="732">
        <v>0</v>
      </c>
      <c r="IJ5" s="732">
        <v>6.9950000000000001</v>
      </c>
      <c r="IK5" s="732">
        <v>0</v>
      </c>
      <c r="IL5" s="732">
        <v>0</v>
      </c>
      <c r="IM5" s="732">
        <v>0</v>
      </c>
      <c r="IN5" s="732">
        <v>0</v>
      </c>
      <c r="IO5" s="732">
        <v>0</v>
      </c>
      <c r="IP5" s="732">
        <v>0</v>
      </c>
      <c r="IQ5" s="732">
        <v>6.9950000000000001</v>
      </c>
      <c r="IR5" s="732">
        <v>4308</v>
      </c>
      <c r="IS5" s="732">
        <v>0</v>
      </c>
      <c r="IT5" s="732">
        <v>0</v>
      </c>
      <c r="IU5" s="732">
        <v>0</v>
      </c>
      <c r="IV5" s="732">
        <v>0</v>
      </c>
      <c r="IW5" s="732">
        <v>6159</v>
      </c>
      <c r="IX5" s="732">
        <v>0</v>
      </c>
      <c r="IY5" s="732">
        <v>0</v>
      </c>
      <c r="IZ5" s="732">
        <v>0</v>
      </c>
      <c r="JA5" s="732">
        <v>0</v>
      </c>
      <c r="JB5" s="732">
        <v>0</v>
      </c>
      <c r="JC5" s="732">
        <v>0</v>
      </c>
      <c r="JD5" s="732">
        <v>0</v>
      </c>
      <c r="JE5" s="732">
        <v>0</v>
      </c>
      <c r="JF5" s="732">
        <v>0</v>
      </c>
      <c r="JG5" s="732">
        <v>0</v>
      </c>
      <c r="JH5" s="732">
        <v>0</v>
      </c>
      <c r="JJ5" s="732">
        <v>0</v>
      </c>
      <c r="JK5" s="732">
        <v>0</v>
      </c>
      <c r="JL5" s="732">
        <v>0</v>
      </c>
      <c r="JM5" s="732">
        <v>0</v>
      </c>
    </row>
    <row r="6" spans="1:274" s="732" customFormat="1" x14ac:dyDescent="0.2">
      <c r="A6" s="732">
        <v>31709</v>
      </c>
      <c r="B6" s="732">
        <v>14801</v>
      </c>
      <c r="C6" s="732">
        <v>9</v>
      </c>
      <c r="D6" s="732">
        <v>2021</v>
      </c>
      <c r="E6" s="732">
        <v>6159</v>
      </c>
      <c r="F6" s="732">
        <v>0</v>
      </c>
      <c r="G6" s="732">
        <v>1248.403</v>
      </c>
      <c r="H6" s="732">
        <v>1133.0160000000001</v>
      </c>
      <c r="I6" s="732">
        <v>1133.0160000000001</v>
      </c>
      <c r="J6" s="732">
        <v>1248.403</v>
      </c>
      <c r="K6" s="732">
        <v>0</v>
      </c>
      <c r="L6" s="732">
        <v>6159</v>
      </c>
      <c r="M6" s="732">
        <v>0</v>
      </c>
      <c r="N6" s="732">
        <v>0</v>
      </c>
      <c r="P6" s="732">
        <v>1520.8500000000001</v>
      </c>
      <c r="Q6" s="732">
        <v>0</v>
      </c>
      <c r="R6" s="732">
        <v>625942</v>
      </c>
      <c r="S6" s="732">
        <v>411.57400000000001</v>
      </c>
      <c r="U6" s="732">
        <v>437866</v>
      </c>
      <c r="V6" s="732">
        <v>126.39200000000001</v>
      </c>
      <c r="W6" s="732">
        <v>77846</v>
      </c>
      <c r="X6" s="732">
        <v>77846</v>
      </c>
      <c r="Z6" s="732">
        <v>0</v>
      </c>
      <c r="AC6" s="732">
        <v>0</v>
      </c>
      <c r="AD6" s="732" t="s">
        <v>318</v>
      </c>
      <c r="AE6" s="732">
        <v>0</v>
      </c>
      <c r="AH6" s="732">
        <v>0</v>
      </c>
      <c r="AI6" s="732">
        <v>0</v>
      </c>
      <c r="AJ6" s="732">
        <v>6159</v>
      </c>
      <c r="AK6" s="732" t="s">
        <v>787</v>
      </c>
      <c r="AL6" s="732" t="s">
        <v>37</v>
      </c>
      <c r="AM6" s="732">
        <v>0</v>
      </c>
      <c r="AN6" s="732">
        <v>0</v>
      </c>
      <c r="AO6" s="732">
        <v>0</v>
      </c>
      <c r="AP6" s="732">
        <v>0</v>
      </c>
      <c r="AQ6" s="732">
        <v>0</v>
      </c>
      <c r="AT6" s="732">
        <v>0</v>
      </c>
      <c r="AU6" s="732">
        <v>0</v>
      </c>
      <c r="AV6" s="732">
        <v>-63778</v>
      </c>
      <c r="AW6" s="732">
        <v>14302656</v>
      </c>
      <c r="AX6" s="732">
        <v>14083303</v>
      </c>
      <c r="AY6" s="732">
        <v>8390102</v>
      </c>
      <c r="AZ6" s="732">
        <v>625942</v>
      </c>
      <c r="BA6" s="732">
        <v>0</v>
      </c>
      <c r="BE6" s="732">
        <v>188</v>
      </c>
      <c r="BF6" s="732">
        <v>12578724</v>
      </c>
      <c r="BG6" s="732">
        <v>0</v>
      </c>
      <c r="BJ6" s="732">
        <v>12</v>
      </c>
      <c r="BK6" s="732">
        <v>0</v>
      </c>
      <c r="BL6" s="732">
        <v>0</v>
      </c>
      <c r="BM6" s="732">
        <v>0</v>
      </c>
      <c r="BN6" s="732">
        <v>0</v>
      </c>
      <c r="BO6" s="732">
        <v>0</v>
      </c>
      <c r="BP6" s="732">
        <v>0</v>
      </c>
      <c r="BQ6" s="732">
        <v>595</v>
      </c>
      <c r="BS6" s="732">
        <v>0</v>
      </c>
      <c r="BT6" s="732">
        <v>0</v>
      </c>
      <c r="BU6" s="732">
        <v>0</v>
      </c>
      <c r="BV6" s="732">
        <v>0</v>
      </c>
      <c r="BW6" s="732">
        <v>0</v>
      </c>
      <c r="BY6" s="732">
        <v>0</v>
      </c>
      <c r="CA6" s="732">
        <v>194.297</v>
      </c>
      <c r="CB6" s="732">
        <v>194297</v>
      </c>
      <c r="CC6" s="732">
        <v>0</v>
      </c>
      <c r="CD6" s="732">
        <v>0</v>
      </c>
      <c r="CE6" s="732">
        <v>0</v>
      </c>
      <c r="CF6" s="732">
        <v>0</v>
      </c>
      <c r="CG6" s="732">
        <v>0</v>
      </c>
      <c r="CH6" s="732">
        <v>224290</v>
      </c>
      <c r="CI6" s="732">
        <v>0</v>
      </c>
      <c r="CJ6" s="732">
        <v>4</v>
      </c>
      <c r="CK6" s="732">
        <v>0</v>
      </c>
      <c r="CL6" s="732">
        <v>0</v>
      </c>
      <c r="CN6" s="732">
        <v>0</v>
      </c>
      <c r="CO6" s="732">
        <v>1</v>
      </c>
      <c r="CP6" s="732">
        <v>3.222</v>
      </c>
      <c r="CQ6" s="732">
        <v>0</v>
      </c>
      <c r="CR6" s="732">
        <v>1504.597</v>
      </c>
      <c r="CS6" s="732">
        <v>0</v>
      </c>
      <c r="CT6" s="732">
        <v>0</v>
      </c>
      <c r="CU6" s="732">
        <v>0</v>
      </c>
      <c r="CV6" s="732">
        <v>0</v>
      </c>
      <c r="CW6" s="732">
        <v>0</v>
      </c>
      <c r="CX6" s="732">
        <v>0</v>
      </c>
      <c r="CY6" s="732">
        <v>0</v>
      </c>
      <c r="CZ6" s="732">
        <v>0</v>
      </c>
      <c r="DB6" s="732">
        <v>6950815</v>
      </c>
      <c r="DC6" s="732">
        <v>0</v>
      </c>
      <c r="DD6" s="732">
        <v>0</v>
      </c>
      <c r="DE6" s="732">
        <v>2255611</v>
      </c>
      <c r="DF6" s="732">
        <v>2303436</v>
      </c>
      <c r="DG6" s="732">
        <v>366.22500000000002</v>
      </c>
      <c r="DH6" s="732">
        <v>0</v>
      </c>
      <c r="DI6" s="732">
        <v>47825</v>
      </c>
      <c r="DK6" s="732">
        <v>1150</v>
      </c>
      <c r="DL6" s="732">
        <v>0</v>
      </c>
      <c r="DM6" s="732">
        <v>1129896</v>
      </c>
      <c r="DN6" s="732">
        <v>4749</v>
      </c>
      <c r="DO6" s="732">
        <v>0</v>
      </c>
      <c r="DP6" s="732">
        <v>0</v>
      </c>
      <c r="DQ6" s="732">
        <v>0</v>
      </c>
      <c r="DR6" s="732">
        <v>0</v>
      </c>
      <c r="DS6" s="732">
        <v>0</v>
      </c>
      <c r="DT6" s="732">
        <v>0</v>
      </c>
      <c r="DU6" s="732">
        <v>0</v>
      </c>
      <c r="DV6" s="732">
        <v>0</v>
      </c>
      <c r="DW6" s="732">
        <v>0</v>
      </c>
      <c r="DX6" s="732">
        <v>0</v>
      </c>
      <c r="DY6" s="732">
        <v>0</v>
      </c>
      <c r="DZ6" s="732">
        <v>0</v>
      </c>
      <c r="EA6" s="732">
        <v>5.0000000000000001E-3</v>
      </c>
      <c r="EB6" s="732">
        <v>0</v>
      </c>
      <c r="EC6" s="732">
        <v>125.73700000000001</v>
      </c>
      <c r="ED6" s="732">
        <v>890589</v>
      </c>
      <c r="EE6" s="732">
        <v>0</v>
      </c>
      <c r="EF6" s="732">
        <v>0</v>
      </c>
      <c r="EG6" s="732">
        <v>0</v>
      </c>
      <c r="EH6" s="732">
        <v>216529</v>
      </c>
      <c r="EI6" s="732">
        <v>0</v>
      </c>
      <c r="EJ6" s="732">
        <v>0</v>
      </c>
      <c r="EK6" s="732">
        <v>11.432</v>
      </c>
      <c r="EL6" s="732">
        <v>0</v>
      </c>
      <c r="EM6" s="732">
        <v>0</v>
      </c>
      <c r="EN6" s="732">
        <v>0.16700000000000001</v>
      </c>
      <c r="EO6" s="732">
        <v>0</v>
      </c>
      <c r="EP6" s="732">
        <v>0</v>
      </c>
      <c r="EQ6" s="732">
        <v>11.604000000000001</v>
      </c>
      <c r="ER6" s="732">
        <v>0</v>
      </c>
      <c r="ES6" s="732">
        <v>35.155999999999999</v>
      </c>
      <c r="EV6" s="732">
        <v>0</v>
      </c>
      <c r="EW6" s="732">
        <v>0</v>
      </c>
      <c r="EX6" s="732">
        <v>0</v>
      </c>
      <c r="EZ6" s="732">
        <v>12518136</v>
      </c>
      <c r="FA6" s="732">
        <v>0</v>
      </c>
      <c r="FB6" s="732">
        <v>13139141</v>
      </c>
      <c r="FD6" s="732">
        <v>0</v>
      </c>
      <c r="FE6" s="732">
        <v>1301196</v>
      </c>
      <c r="FF6" s="732">
        <v>263971</v>
      </c>
      <c r="FG6" s="732">
        <v>6.4642999999999992E-2</v>
      </c>
      <c r="FH6" s="732">
        <v>2.6227999999999998E-2</v>
      </c>
      <c r="FI6" s="732">
        <v>0</v>
      </c>
      <c r="FJ6" s="732">
        <v>0</v>
      </c>
      <c r="FK6" s="732">
        <v>2042.3040000000001</v>
      </c>
      <c r="FL6" s="732">
        <v>14928598</v>
      </c>
      <c r="FM6" s="732">
        <v>0</v>
      </c>
      <c r="FN6" s="732">
        <v>0</v>
      </c>
      <c r="FO6" s="732">
        <v>0</v>
      </c>
      <c r="FP6" s="732">
        <v>0</v>
      </c>
      <c r="FQ6" s="732">
        <v>0</v>
      </c>
      <c r="FR6" s="732">
        <v>0</v>
      </c>
      <c r="FS6" s="732">
        <v>0</v>
      </c>
      <c r="FT6" s="732">
        <v>0</v>
      </c>
      <c r="FU6" s="732">
        <v>0</v>
      </c>
      <c r="FV6" s="732">
        <v>0</v>
      </c>
      <c r="FW6" s="732">
        <v>0</v>
      </c>
      <c r="FX6" s="732">
        <v>0</v>
      </c>
      <c r="FY6" s="732">
        <v>0</v>
      </c>
      <c r="FZ6" s="732">
        <v>0</v>
      </c>
      <c r="GA6" s="732">
        <v>0</v>
      </c>
      <c r="GB6" s="732">
        <v>862931</v>
      </c>
      <c r="GC6" s="732">
        <v>862931</v>
      </c>
      <c r="GD6" s="732">
        <v>103.783</v>
      </c>
      <c r="GF6" s="732">
        <v>0</v>
      </c>
      <c r="GG6" s="732">
        <v>0</v>
      </c>
      <c r="GH6" s="732">
        <v>0</v>
      </c>
      <c r="GI6" s="732">
        <v>0</v>
      </c>
      <c r="GK6" s="732">
        <v>5111</v>
      </c>
      <c r="GL6" s="732">
        <v>5764</v>
      </c>
      <c r="GM6" s="732">
        <v>0</v>
      </c>
      <c r="GN6" s="732">
        <v>0</v>
      </c>
      <c r="GR6" s="732">
        <v>0</v>
      </c>
      <c r="HB6" s="732">
        <v>292382768</v>
      </c>
      <c r="HC6" s="732">
        <v>4.6019999999999998E-2</v>
      </c>
      <c r="HD6" s="732">
        <v>224290</v>
      </c>
      <c r="HE6" s="732">
        <v>0</v>
      </c>
      <c r="HF6" s="732">
        <v>1198731</v>
      </c>
      <c r="HG6" s="732">
        <v>38186</v>
      </c>
      <c r="HH6" s="732">
        <v>0</v>
      </c>
      <c r="HI6" s="732">
        <v>0</v>
      </c>
      <c r="HJ6" s="732">
        <v>12134</v>
      </c>
      <c r="HK6" s="732">
        <v>23853</v>
      </c>
      <c r="HL6" s="732">
        <v>8850</v>
      </c>
      <c r="HM6" s="732">
        <v>0</v>
      </c>
      <c r="HN6" s="732">
        <v>0</v>
      </c>
      <c r="HO6" s="732">
        <v>0</v>
      </c>
      <c r="HP6" s="732">
        <v>338354</v>
      </c>
      <c r="HQ6" s="732">
        <v>0</v>
      </c>
      <c r="HR6" s="732">
        <v>0</v>
      </c>
      <c r="HS6" s="732">
        <v>12513199</v>
      </c>
      <c r="HT6" s="732">
        <v>0</v>
      </c>
      <c r="HU6" s="732">
        <v>0</v>
      </c>
      <c r="HV6" s="732">
        <v>0</v>
      </c>
      <c r="HW6" s="732">
        <v>0</v>
      </c>
      <c r="HX6" s="732">
        <v>196</v>
      </c>
      <c r="HY6" s="732">
        <v>236</v>
      </c>
      <c r="HZ6" s="732">
        <v>280</v>
      </c>
      <c r="IA6" s="732">
        <v>352</v>
      </c>
      <c r="IB6" s="732">
        <v>377</v>
      </c>
      <c r="IC6" s="732">
        <v>1307</v>
      </c>
      <c r="ID6" s="732">
        <v>0</v>
      </c>
      <c r="IE6" s="732">
        <v>0</v>
      </c>
      <c r="IF6" s="732">
        <v>0</v>
      </c>
      <c r="IG6" s="732">
        <v>62</v>
      </c>
      <c r="IH6" s="732">
        <v>0</v>
      </c>
      <c r="II6" s="732">
        <v>1230.377</v>
      </c>
      <c r="IJ6" s="732">
        <v>126.39200000000001</v>
      </c>
      <c r="IK6" s="732">
        <v>0</v>
      </c>
      <c r="IL6" s="732">
        <v>0</v>
      </c>
      <c r="IM6" s="732">
        <v>0</v>
      </c>
      <c r="IN6" s="732">
        <v>0</v>
      </c>
      <c r="IO6" s="732">
        <v>0</v>
      </c>
      <c r="IP6" s="732">
        <v>1230.377</v>
      </c>
      <c r="IQ6" s="732">
        <v>126.39200000000001</v>
      </c>
      <c r="IR6" s="732">
        <v>77846</v>
      </c>
      <c r="IS6" s="732">
        <v>0</v>
      </c>
      <c r="IT6" s="732">
        <v>0</v>
      </c>
      <c r="IU6" s="732">
        <v>0</v>
      </c>
      <c r="IV6" s="732">
        <v>0</v>
      </c>
      <c r="IW6" s="732">
        <v>6159</v>
      </c>
      <c r="IX6" s="732">
        <v>0</v>
      </c>
      <c r="IY6" s="732">
        <v>0</v>
      </c>
      <c r="IZ6" s="732">
        <v>338354</v>
      </c>
      <c r="JA6" s="732">
        <v>0</v>
      </c>
      <c r="JB6" s="732">
        <v>0</v>
      </c>
      <c r="JC6" s="732">
        <v>0</v>
      </c>
      <c r="JD6" s="732">
        <v>0</v>
      </c>
      <c r="JE6" s="732">
        <v>0</v>
      </c>
      <c r="JF6" s="732">
        <v>0</v>
      </c>
      <c r="JG6" s="732">
        <v>0</v>
      </c>
      <c r="JH6" s="732">
        <v>0</v>
      </c>
      <c r="JJ6" s="732">
        <v>0</v>
      </c>
      <c r="JK6" s="732">
        <v>0</v>
      </c>
      <c r="JL6" s="732">
        <v>0</v>
      </c>
      <c r="JM6" s="732">
        <v>0</v>
      </c>
    </row>
    <row r="7" spans="1:274" s="732" customFormat="1" x14ac:dyDescent="0.2">
      <c r="A7" s="732">
        <v>31709</v>
      </c>
      <c r="B7" s="732">
        <v>14803</v>
      </c>
      <c r="C7" s="732">
        <v>9</v>
      </c>
      <c r="D7" s="732">
        <v>2021</v>
      </c>
      <c r="E7" s="732">
        <v>6159</v>
      </c>
      <c r="F7" s="732">
        <v>0</v>
      </c>
      <c r="G7" s="732">
        <v>764.05799999999999</v>
      </c>
      <c r="H7" s="732">
        <v>719.82</v>
      </c>
      <c r="I7" s="732">
        <v>719.82</v>
      </c>
      <c r="J7" s="732">
        <v>764.05799999999999</v>
      </c>
      <c r="K7" s="732">
        <v>0</v>
      </c>
      <c r="L7" s="732">
        <v>6159</v>
      </c>
      <c r="M7" s="732">
        <v>0</v>
      </c>
      <c r="N7" s="732">
        <v>0</v>
      </c>
      <c r="P7" s="732">
        <v>712.42200000000003</v>
      </c>
      <c r="Q7" s="732">
        <v>0</v>
      </c>
      <c r="R7" s="732">
        <v>293214</v>
      </c>
      <c r="S7" s="732">
        <v>411.57400000000001</v>
      </c>
      <c r="U7" s="732">
        <v>205112</v>
      </c>
      <c r="V7" s="732">
        <v>33.443000000000005</v>
      </c>
      <c r="W7" s="732">
        <v>20598</v>
      </c>
      <c r="X7" s="732">
        <v>20598</v>
      </c>
      <c r="Z7" s="732">
        <v>0</v>
      </c>
      <c r="AC7" s="732">
        <v>0</v>
      </c>
      <c r="AD7" s="732" t="s">
        <v>318</v>
      </c>
      <c r="AE7" s="732">
        <v>0</v>
      </c>
      <c r="AH7" s="732">
        <v>0</v>
      </c>
      <c r="AI7" s="732">
        <v>0</v>
      </c>
      <c r="AJ7" s="732">
        <v>6159</v>
      </c>
      <c r="AK7" s="732" t="s">
        <v>787</v>
      </c>
      <c r="AL7" s="732" t="s">
        <v>319</v>
      </c>
      <c r="AM7" s="732">
        <v>0</v>
      </c>
      <c r="AN7" s="732">
        <v>0</v>
      </c>
      <c r="AO7" s="732">
        <v>0</v>
      </c>
      <c r="AP7" s="732">
        <v>0</v>
      </c>
      <c r="AQ7" s="732">
        <v>0</v>
      </c>
      <c r="AT7" s="732">
        <v>0</v>
      </c>
      <c r="AU7" s="732">
        <v>0</v>
      </c>
      <c r="AV7" s="732">
        <v>-220413</v>
      </c>
      <c r="AW7" s="732">
        <v>7861303</v>
      </c>
      <c r="AX7" s="732">
        <v>7728115</v>
      </c>
      <c r="AY7" s="732">
        <v>4396732</v>
      </c>
      <c r="AZ7" s="732">
        <v>293214</v>
      </c>
      <c r="BA7" s="732">
        <v>34.5</v>
      </c>
      <c r="BE7" s="732">
        <v>102</v>
      </c>
      <c r="BF7" s="732">
        <v>7044079</v>
      </c>
      <c r="BG7" s="732">
        <v>0</v>
      </c>
      <c r="BJ7" s="732">
        <v>12</v>
      </c>
      <c r="BK7" s="732">
        <v>0</v>
      </c>
      <c r="BL7" s="732">
        <v>0</v>
      </c>
      <c r="BM7" s="732">
        <v>0</v>
      </c>
      <c r="BN7" s="732">
        <v>0</v>
      </c>
      <c r="BO7" s="732">
        <v>0</v>
      </c>
      <c r="BP7" s="732">
        <v>0</v>
      </c>
      <c r="BQ7" s="732">
        <v>659</v>
      </c>
      <c r="BS7" s="732">
        <v>0</v>
      </c>
      <c r="BT7" s="732">
        <v>0</v>
      </c>
      <c r="BU7" s="732">
        <v>0</v>
      </c>
      <c r="BV7" s="732">
        <v>0</v>
      </c>
      <c r="BW7" s="732">
        <v>0</v>
      </c>
      <c r="BY7" s="732">
        <v>0</v>
      </c>
      <c r="CA7" s="732">
        <v>0</v>
      </c>
      <c r="CB7" s="732">
        <v>0</v>
      </c>
      <c r="CC7" s="732">
        <v>0</v>
      </c>
      <c r="CD7" s="732">
        <v>0</v>
      </c>
      <c r="CE7" s="732">
        <v>0</v>
      </c>
      <c r="CF7" s="732">
        <v>0</v>
      </c>
      <c r="CG7" s="732">
        <v>0</v>
      </c>
      <c r="CH7" s="732">
        <v>137272</v>
      </c>
      <c r="CI7" s="732">
        <v>0</v>
      </c>
      <c r="CJ7" s="732">
        <v>4</v>
      </c>
      <c r="CK7" s="732">
        <v>0</v>
      </c>
      <c r="CL7" s="732">
        <v>0</v>
      </c>
      <c r="CN7" s="732">
        <v>0</v>
      </c>
      <c r="CO7" s="732">
        <v>1</v>
      </c>
      <c r="CP7" s="732">
        <v>0</v>
      </c>
      <c r="CQ7" s="732">
        <v>1</v>
      </c>
      <c r="CR7" s="732">
        <v>689.52300000000002</v>
      </c>
      <c r="CS7" s="732">
        <v>0</v>
      </c>
      <c r="CT7" s="732">
        <v>0</v>
      </c>
      <c r="CU7" s="732">
        <v>0</v>
      </c>
      <c r="CV7" s="732">
        <v>0</v>
      </c>
      <c r="CW7" s="732">
        <v>0</v>
      </c>
      <c r="CX7" s="732">
        <v>0</v>
      </c>
      <c r="CY7" s="732">
        <v>0</v>
      </c>
      <c r="CZ7" s="732">
        <v>0</v>
      </c>
      <c r="DB7" s="732">
        <v>4384383</v>
      </c>
      <c r="DC7" s="732">
        <v>0</v>
      </c>
      <c r="DD7" s="732">
        <v>0</v>
      </c>
      <c r="DE7" s="732">
        <v>647320</v>
      </c>
      <c r="DF7" s="732">
        <v>647320</v>
      </c>
      <c r="DG7" s="732">
        <v>105.10000000000001</v>
      </c>
      <c r="DH7" s="732">
        <v>0</v>
      </c>
      <c r="DI7" s="732">
        <v>0</v>
      </c>
      <c r="DK7" s="732">
        <v>2168</v>
      </c>
      <c r="DL7" s="732">
        <v>0</v>
      </c>
      <c r="DM7" s="732">
        <v>973293</v>
      </c>
      <c r="DN7" s="732">
        <v>3982</v>
      </c>
      <c r="DO7" s="732">
        <v>0</v>
      </c>
      <c r="DP7" s="732">
        <v>0</v>
      </c>
      <c r="DQ7" s="732">
        <v>0</v>
      </c>
      <c r="DR7" s="732">
        <v>0</v>
      </c>
      <c r="DS7" s="732">
        <v>0</v>
      </c>
      <c r="DT7" s="732">
        <v>0</v>
      </c>
      <c r="DU7" s="732">
        <v>0</v>
      </c>
      <c r="DV7" s="732">
        <v>0</v>
      </c>
      <c r="DW7" s="732">
        <v>0</v>
      </c>
      <c r="DX7" s="732">
        <v>0</v>
      </c>
      <c r="DY7" s="732">
        <v>0</v>
      </c>
      <c r="DZ7" s="732">
        <v>0</v>
      </c>
      <c r="EA7" s="732">
        <v>0.152</v>
      </c>
      <c r="EB7" s="732">
        <v>0</v>
      </c>
      <c r="EC7" s="732">
        <v>26.015000000000001</v>
      </c>
      <c r="ED7" s="732">
        <v>184263</v>
      </c>
      <c r="EE7" s="732">
        <v>0</v>
      </c>
      <c r="EF7" s="732">
        <v>0</v>
      </c>
      <c r="EG7" s="732">
        <v>0</v>
      </c>
      <c r="EH7" s="732">
        <v>743962</v>
      </c>
      <c r="EI7" s="732">
        <v>0</v>
      </c>
      <c r="EJ7" s="732">
        <v>0</v>
      </c>
      <c r="EK7" s="732">
        <v>36.966999999999999</v>
      </c>
      <c r="EL7" s="732">
        <v>0</v>
      </c>
      <c r="EM7" s="732">
        <v>0</v>
      </c>
      <c r="EN7" s="732">
        <v>1.8260000000000001</v>
      </c>
      <c r="EO7" s="732">
        <v>0</v>
      </c>
      <c r="EP7" s="732">
        <v>0</v>
      </c>
      <c r="EQ7" s="732">
        <v>38.945</v>
      </c>
      <c r="ER7" s="732">
        <v>0</v>
      </c>
      <c r="ES7" s="732">
        <v>120.79100000000001</v>
      </c>
      <c r="EV7" s="732">
        <v>0</v>
      </c>
      <c r="EW7" s="732">
        <v>0</v>
      </c>
      <c r="EX7" s="732">
        <v>0</v>
      </c>
      <c r="EZ7" s="732">
        <v>6851622</v>
      </c>
      <c r="FA7" s="732">
        <v>0</v>
      </c>
      <c r="FB7" s="732">
        <v>7140752</v>
      </c>
      <c r="FD7" s="732">
        <v>0</v>
      </c>
      <c r="FE7" s="732">
        <v>728669</v>
      </c>
      <c r="FF7" s="732">
        <v>147824</v>
      </c>
      <c r="FG7" s="732">
        <v>6.4642999999999992E-2</v>
      </c>
      <c r="FH7" s="732">
        <v>2.6227999999999998E-2</v>
      </c>
      <c r="FI7" s="732">
        <v>0</v>
      </c>
      <c r="FJ7" s="732">
        <v>0</v>
      </c>
      <c r="FK7" s="732">
        <v>1143.6890000000001</v>
      </c>
      <c r="FL7" s="732">
        <v>8154517</v>
      </c>
      <c r="FM7" s="732">
        <v>0</v>
      </c>
      <c r="FN7" s="732">
        <v>0</v>
      </c>
      <c r="FO7" s="732">
        <v>97156</v>
      </c>
      <c r="FP7" s="732">
        <v>0</v>
      </c>
      <c r="FQ7" s="732">
        <v>97156</v>
      </c>
      <c r="FR7" s="732">
        <v>97156</v>
      </c>
      <c r="FS7" s="732">
        <v>0</v>
      </c>
      <c r="FT7" s="732">
        <v>0</v>
      </c>
      <c r="FU7" s="732">
        <v>0</v>
      </c>
      <c r="FV7" s="732">
        <v>0</v>
      </c>
      <c r="FW7" s="732">
        <v>0</v>
      </c>
      <c r="FX7" s="732">
        <v>0</v>
      </c>
      <c r="FY7" s="732">
        <v>0</v>
      </c>
      <c r="FZ7" s="732">
        <v>0</v>
      </c>
      <c r="GA7" s="732">
        <v>0</v>
      </c>
      <c r="GB7" s="732">
        <v>44010</v>
      </c>
      <c r="GC7" s="732">
        <v>44010</v>
      </c>
      <c r="GD7" s="732">
        <v>5.2930000000000001</v>
      </c>
      <c r="GF7" s="732">
        <v>0</v>
      </c>
      <c r="GG7" s="732">
        <v>0</v>
      </c>
      <c r="GH7" s="732">
        <v>0</v>
      </c>
      <c r="GI7" s="732">
        <v>0</v>
      </c>
      <c r="GK7" s="732">
        <v>5042</v>
      </c>
      <c r="GL7" s="732">
        <v>5162</v>
      </c>
      <c r="GM7" s="732">
        <v>0</v>
      </c>
      <c r="GN7" s="732">
        <v>0</v>
      </c>
      <c r="GR7" s="732">
        <v>0</v>
      </c>
      <c r="HB7" s="732">
        <v>292382768</v>
      </c>
      <c r="HC7" s="732">
        <v>4.6019999999999998E-2</v>
      </c>
      <c r="HD7" s="732">
        <v>137272</v>
      </c>
      <c r="HE7" s="732">
        <v>0</v>
      </c>
      <c r="HF7" s="732">
        <v>761570</v>
      </c>
      <c r="HG7" s="732">
        <v>14782</v>
      </c>
      <c r="HH7" s="732">
        <v>179714</v>
      </c>
      <c r="HI7" s="732">
        <v>0</v>
      </c>
      <c r="HJ7" s="732">
        <v>7427</v>
      </c>
      <c r="HK7" s="732">
        <v>1575</v>
      </c>
      <c r="HL7" s="732">
        <v>2026</v>
      </c>
      <c r="HM7" s="732">
        <v>7000</v>
      </c>
      <c r="HN7" s="732">
        <v>0</v>
      </c>
      <c r="HO7" s="732">
        <v>0</v>
      </c>
      <c r="HP7" s="732">
        <v>0</v>
      </c>
      <c r="HQ7" s="732">
        <v>0</v>
      </c>
      <c r="HR7" s="732">
        <v>0</v>
      </c>
      <c r="HS7" s="732">
        <v>6847538</v>
      </c>
      <c r="HT7" s="732">
        <v>0</v>
      </c>
      <c r="HU7" s="732">
        <v>0</v>
      </c>
      <c r="HV7" s="732">
        <v>0</v>
      </c>
      <c r="HW7" s="732">
        <v>0</v>
      </c>
      <c r="HX7" s="732">
        <v>99</v>
      </c>
      <c r="HY7" s="732">
        <v>110</v>
      </c>
      <c r="HZ7" s="732">
        <v>116</v>
      </c>
      <c r="IA7" s="732">
        <v>50</v>
      </c>
      <c r="IB7" s="732">
        <v>53</v>
      </c>
      <c r="IC7" s="732">
        <v>428</v>
      </c>
      <c r="ID7" s="732">
        <v>0</v>
      </c>
      <c r="IE7" s="732">
        <v>0</v>
      </c>
      <c r="IF7" s="732">
        <v>0</v>
      </c>
      <c r="IG7" s="732">
        <v>24</v>
      </c>
      <c r="IH7" s="732">
        <v>291.78700000000003</v>
      </c>
      <c r="II7" s="732">
        <v>0</v>
      </c>
      <c r="IJ7" s="732">
        <v>33.443000000000005</v>
      </c>
      <c r="IK7" s="732">
        <v>0</v>
      </c>
      <c r="IL7" s="732">
        <v>1</v>
      </c>
      <c r="IM7" s="732">
        <v>0</v>
      </c>
      <c r="IN7" s="732">
        <v>1</v>
      </c>
      <c r="IO7" s="732">
        <v>2</v>
      </c>
      <c r="IP7" s="732">
        <v>0</v>
      </c>
      <c r="IQ7" s="732">
        <v>33.443000000000005</v>
      </c>
      <c r="IR7" s="732">
        <v>20598</v>
      </c>
      <c r="IS7" s="732">
        <v>0</v>
      </c>
      <c r="IT7" s="732">
        <v>5000</v>
      </c>
      <c r="IU7" s="732">
        <v>0</v>
      </c>
      <c r="IV7" s="732">
        <v>2000</v>
      </c>
      <c r="IW7" s="732">
        <v>6159</v>
      </c>
      <c r="IX7" s="732">
        <v>0</v>
      </c>
      <c r="IY7" s="732">
        <v>0</v>
      </c>
      <c r="IZ7" s="732">
        <v>0</v>
      </c>
      <c r="JA7" s="732">
        <v>0</v>
      </c>
      <c r="JB7" s="732">
        <v>0</v>
      </c>
      <c r="JC7" s="732">
        <v>0</v>
      </c>
      <c r="JD7" s="732">
        <v>0</v>
      </c>
      <c r="JE7" s="732">
        <v>0</v>
      </c>
      <c r="JF7" s="732">
        <v>0</v>
      </c>
      <c r="JG7" s="732">
        <v>0</v>
      </c>
      <c r="JH7" s="732">
        <v>0</v>
      </c>
      <c r="JJ7" s="732">
        <v>0</v>
      </c>
      <c r="JK7" s="732">
        <v>0</v>
      </c>
      <c r="JL7" s="732">
        <v>0</v>
      </c>
      <c r="JM7" s="732">
        <v>0</v>
      </c>
    </row>
    <row r="8" spans="1:274" s="732" customFormat="1" x14ac:dyDescent="0.2">
      <c r="A8" s="732">
        <v>31709</v>
      </c>
      <c r="B8" s="732">
        <v>14804</v>
      </c>
      <c r="C8" s="732">
        <v>9</v>
      </c>
      <c r="D8" s="732">
        <v>2021</v>
      </c>
      <c r="E8" s="732">
        <v>6159</v>
      </c>
      <c r="F8" s="732">
        <v>0</v>
      </c>
      <c r="G8" s="732">
        <v>1808.7930000000001</v>
      </c>
      <c r="H8" s="732">
        <v>1679.424</v>
      </c>
      <c r="I8" s="732">
        <v>1679.424</v>
      </c>
      <c r="J8" s="732">
        <v>1808.7930000000001</v>
      </c>
      <c r="K8" s="732">
        <v>0</v>
      </c>
      <c r="L8" s="732">
        <v>6159</v>
      </c>
      <c r="M8" s="732">
        <v>0</v>
      </c>
      <c r="N8" s="732">
        <v>0</v>
      </c>
      <c r="P8" s="732">
        <v>1741.817</v>
      </c>
      <c r="Q8" s="732">
        <v>0</v>
      </c>
      <c r="R8" s="732">
        <v>716887</v>
      </c>
      <c r="S8" s="732">
        <v>411.57400000000001</v>
      </c>
      <c r="U8" s="732">
        <v>501485</v>
      </c>
      <c r="V8" s="732">
        <v>27.62</v>
      </c>
      <c r="W8" s="732">
        <v>17011</v>
      </c>
      <c r="X8" s="732">
        <v>17011</v>
      </c>
      <c r="Z8" s="732">
        <v>0</v>
      </c>
      <c r="AC8" s="732">
        <v>0</v>
      </c>
      <c r="AD8" s="732" t="s">
        <v>318</v>
      </c>
      <c r="AE8" s="732">
        <v>0</v>
      </c>
      <c r="AH8" s="732">
        <v>0</v>
      </c>
      <c r="AI8" s="732">
        <v>0</v>
      </c>
      <c r="AJ8" s="732">
        <v>6159</v>
      </c>
      <c r="AK8" s="732" t="s">
        <v>787</v>
      </c>
      <c r="AL8" s="732" t="s">
        <v>1</v>
      </c>
      <c r="AM8" s="732">
        <v>0</v>
      </c>
      <c r="AN8" s="732">
        <v>0</v>
      </c>
      <c r="AO8" s="732">
        <v>0</v>
      </c>
      <c r="AP8" s="732">
        <v>0</v>
      </c>
      <c r="AQ8" s="732">
        <v>0</v>
      </c>
      <c r="AT8" s="732">
        <v>0</v>
      </c>
      <c r="AU8" s="732">
        <v>0</v>
      </c>
      <c r="AV8" s="732">
        <v>-227143</v>
      </c>
      <c r="AW8" s="732">
        <v>16730730</v>
      </c>
      <c r="AX8" s="732">
        <v>16321735</v>
      </c>
      <c r="AY8" s="732">
        <v>9510865</v>
      </c>
      <c r="AZ8" s="732">
        <v>716887</v>
      </c>
      <c r="BA8" s="732">
        <v>36.332999999999998</v>
      </c>
      <c r="BE8" s="732">
        <v>217</v>
      </c>
      <c r="BF8" s="732">
        <v>15129565</v>
      </c>
      <c r="BG8" s="732">
        <v>0</v>
      </c>
      <c r="BJ8" s="732">
        <v>12</v>
      </c>
      <c r="BK8" s="732">
        <v>0</v>
      </c>
      <c r="BL8" s="732">
        <v>0</v>
      </c>
      <c r="BM8" s="732">
        <v>0</v>
      </c>
      <c r="BN8" s="732">
        <v>0</v>
      </c>
      <c r="BO8" s="732">
        <v>0</v>
      </c>
      <c r="BP8" s="732">
        <v>0</v>
      </c>
      <c r="BQ8" s="732">
        <v>511</v>
      </c>
      <c r="BS8" s="732">
        <v>0</v>
      </c>
      <c r="BT8" s="732">
        <v>0</v>
      </c>
      <c r="BU8" s="732">
        <v>0</v>
      </c>
      <c r="BV8" s="732">
        <v>0</v>
      </c>
      <c r="BW8" s="732">
        <v>0</v>
      </c>
      <c r="BY8" s="732">
        <v>0</v>
      </c>
      <c r="CA8" s="732">
        <v>0</v>
      </c>
      <c r="CB8" s="732">
        <v>0</v>
      </c>
      <c r="CC8" s="732">
        <v>0</v>
      </c>
      <c r="CD8" s="732">
        <v>0</v>
      </c>
      <c r="CE8" s="732">
        <v>0</v>
      </c>
      <c r="CF8" s="732">
        <v>0</v>
      </c>
      <c r="CG8" s="732">
        <v>0</v>
      </c>
      <c r="CH8" s="732">
        <v>417446</v>
      </c>
      <c r="CI8" s="732">
        <v>0</v>
      </c>
      <c r="CJ8" s="732">
        <v>4</v>
      </c>
      <c r="CK8" s="732">
        <v>0</v>
      </c>
      <c r="CL8" s="732">
        <v>0</v>
      </c>
      <c r="CN8" s="732">
        <v>0</v>
      </c>
      <c r="CO8" s="732">
        <v>1</v>
      </c>
      <c r="CP8" s="732">
        <v>0</v>
      </c>
      <c r="CQ8" s="732">
        <v>10.083</v>
      </c>
      <c r="CR8" s="732">
        <v>1717.2260000000001</v>
      </c>
      <c r="CS8" s="732">
        <v>0</v>
      </c>
      <c r="CT8" s="732">
        <v>0</v>
      </c>
      <c r="CU8" s="732">
        <v>0</v>
      </c>
      <c r="CV8" s="732">
        <v>0</v>
      </c>
      <c r="CW8" s="732">
        <v>0</v>
      </c>
      <c r="CX8" s="732">
        <v>0</v>
      </c>
      <c r="CY8" s="732">
        <v>0</v>
      </c>
      <c r="CZ8" s="732">
        <v>0</v>
      </c>
      <c r="DB8" s="732">
        <v>10235822</v>
      </c>
      <c r="DC8" s="732">
        <v>0</v>
      </c>
      <c r="DD8" s="732">
        <v>0</v>
      </c>
      <c r="DE8" s="732">
        <v>435216</v>
      </c>
      <c r="DF8" s="732">
        <v>435216</v>
      </c>
      <c r="DG8" s="732">
        <v>70.662999999999997</v>
      </c>
      <c r="DH8" s="732">
        <v>0</v>
      </c>
      <c r="DI8" s="732">
        <v>0</v>
      </c>
      <c r="DK8" s="732">
        <v>0</v>
      </c>
      <c r="DL8" s="732">
        <v>0</v>
      </c>
      <c r="DM8" s="732">
        <v>2019194</v>
      </c>
      <c r="DN8" s="732">
        <v>8234</v>
      </c>
      <c r="DO8" s="732">
        <v>0</v>
      </c>
      <c r="DP8" s="732">
        <v>0</v>
      </c>
      <c r="DQ8" s="732">
        <v>0</v>
      </c>
      <c r="DR8" s="732">
        <v>0</v>
      </c>
      <c r="DS8" s="732">
        <v>0</v>
      </c>
      <c r="DT8" s="732">
        <v>0</v>
      </c>
      <c r="DU8" s="732">
        <v>0</v>
      </c>
      <c r="DV8" s="732">
        <v>0</v>
      </c>
      <c r="DW8" s="732">
        <v>0</v>
      </c>
      <c r="DX8" s="732">
        <v>0</v>
      </c>
      <c r="DY8" s="732">
        <v>0</v>
      </c>
      <c r="DZ8" s="732">
        <v>0</v>
      </c>
      <c r="EA8" s="732">
        <v>0</v>
      </c>
      <c r="EB8" s="732">
        <v>0</v>
      </c>
      <c r="EC8" s="732">
        <v>34.047000000000004</v>
      </c>
      <c r="ED8" s="732">
        <v>241153</v>
      </c>
      <c r="EE8" s="732">
        <v>0</v>
      </c>
      <c r="EF8" s="732">
        <v>0</v>
      </c>
      <c r="EG8" s="732">
        <v>0</v>
      </c>
      <c r="EH8" s="732">
        <v>852226</v>
      </c>
      <c r="EI8" s="732">
        <v>826155</v>
      </c>
      <c r="EJ8" s="732">
        <v>33.533999999999999</v>
      </c>
      <c r="EK8" s="732">
        <v>39.100999999999999</v>
      </c>
      <c r="EL8" s="732">
        <v>0</v>
      </c>
      <c r="EM8" s="732">
        <v>1.357</v>
      </c>
      <c r="EN8" s="732">
        <v>3.399</v>
      </c>
      <c r="EO8" s="732">
        <v>0</v>
      </c>
      <c r="EP8" s="732">
        <v>0</v>
      </c>
      <c r="EQ8" s="732">
        <v>77.391000000000005</v>
      </c>
      <c r="ER8" s="732">
        <v>0</v>
      </c>
      <c r="ES8" s="732">
        <v>138.369</v>
      </c>
      <c r="EV8" s="732">
        <v>0</v>
      </c>
      <c r="EW8" s="732">
        <v>0</v>
      </c>
      <c r="EX8" s="732">
        <v>0</v>
      </c>
      <c r="EZ8" s="732">
        <v>14439168</v>
      </c>
      <c r="FA8" s="732">
        <v>0</v>
      </c>
      <c r="FB8" s="732">
        <v>15147604</v>
      </c>
      <c r="FD8" s="732">
        <v>0</v>
      </c>
      <c r="FE8" s="732">
        <v>1565065</v>
      </c>
      <c r="FF8" s="732">
        <v>317502</v>
      </c>
      <c r="FG8" s="732">
        <v>6.4642999999999992E-2</v>
      </c>
      <c r="FH8" s="732">
        <v>2.6227999999999998E-2</v>
      </c>
      <c r="FI8" s="732">
        <v>0</v>
      </c>
      <c r="FJ8" s="732">
        <v>0</v>
      </c>
      <c r="FK8" s="732">
        <v>2456.4630000000002</v>
      </c>
      <c r="FL8" s="732">
        <v>17447617</v>
      </c>
      <c r="FM8" s="732">
        <v>0</v>
      </c>
      <c r="FN8" s="732">
        <v>0</v>
      </c>
      <c r="FO8" s="732">
        <v>0</v>
      </c>
      <c r="FP8" s="732">
        <v>0</v>
      </c>
      <c r="FQ8" s="732">
        <v>0</v>
      </c>
      <c r="FR8" s="732">
        <v>0</v>
      </c>
      <c r="FS8" s="732">
        <v>0</v>
      </c>
      <c r="FT8" s="732">
        <v>0</v>
      </c>
      <c r="FU8" s="732">
        <v>0</v>
      </c>
      <c r="FV8" s="732">
        <v>0</v>
      </c>
      <c r="FW8" s="732">
        <v>0</v>
      </c>
      <c r="FX8" s="732">
        <v>0</v>
      </c>
      <c r="FY8" s="732">
        <v>0</v>
      </c>
      <c r="FZ8" s="732">
        <v>0</v>
      </c>
      <c r="GA8" s="732">
        <v>0</v>
      </c>
      <c r="GB8" s="732">
        <v>432185</v>
      </c>
      <c r="GC8" s="732">
        <v>432185</v>
      </c>
      <c r="GD8" s="732">
        <v>51.978000000000002</v>
      </c>
      <c r="GF8" s="732">
        <v>0</v>
      </c>
      <c r="GG8" s="732">
        <v>0</v>
      </c>
      <c r="GH8" s="732">
        <v>0</v>
      </c>
      <c r="GI8" s="732">
        <v>0</v>
      </c>
      <c r="GK8" s="732">
        <v>5134</v>
      </c>
      <c r="GL8" s="732">
        <v>8046</v>
      </c>
      <c r="GM8" s="732">
        <v>0</v>
      </c>
      <c r="GN8" s="732">
        <v>0</v>
      </c>
      <c r="GR8" s="732">
        <v>0</v>
      </c>
      <c r="HB8" s="732">
        <v>292382768</v>
      </c>
      <c r="HC8" s="732">
        <v>4.6019999999999998E-2</v>
      </c>
      <c r="HD8" s="732">
        <v>324970</v>
      </c>
      <c r="HE8" s="732">
        <v>0</v>
      </c>
      <c r="HF8" s="732">
        <v>1776831</v>
      </c>
      <c r="HG8" s="732">
        <v>72677</v>
      </c>
      <c r="HH8" s="732">
        <v>66814</v>
      </c>
      <c r="HI8" s="732">
        <v>0</v>
      </c>
      <c r="HJ8" s="732">
        <v>17581</v>
      </c>
      <c r="HK8" s="732">
        <v>5355</v>
      </c>
      <c r="HL8" s="732">
        <v>2127</v>
      </c>
      <c r="HM8" s="732">
        <v>48000</v>
      </c>
      <c r="HN8" s="732">
        <v>0</v>
      </c>
      <c r="HO8" s="732">
        <v>0</v>
      </c>
      <c r="HP8" s="732">
        <v>0</v>
      </c>
      <c r="HQ8" s="732">
        <v>0</v>
      </c>
      <c r="HR8" s="732">
        <v>0</v>
      </c>
      <c r="HS8" s="732">
        <v>14430717</v>
      </c>
      <c r="HT8" s="732">
        <v>0</v>
      </c>
      <c r="HU8" s="732">
        <v>92476</v>
      </c>
      <c r="HV8" s="732">
        <v>0</v>
      </c>
      <c r="HW8" s="732">
        <v>0</v>
      </c>
      <c r="HX8" s="732">
        <v>76</v>
      </c>
      <c r="HY8" s="732">
        <v>61</v>
      </c>
      <c r="HZ8" s="732">
        <v>68</v>
      </c>
      <c r="IA8" s="732">
        <v>16</v>
      </c>
      <c r="IB8" s="732">
        <v>65</v>
      </c>
      <c r="IC8" s="732">
        <v>265</v>
      </c>
      <c r="ID8" s="732">
        <v>0</v>
      </c>
      <c r="IE8" s="732">
        <v>0</v>
      </c>
      <c r="IF8" s="732">
        <v>0</v>
      </c>
      <c r="IG8" s="732">
        <v>118</v>
      </c>
      <c r="IH8" s="732">
        <v>108.48</v>
      </c>
      <c r="II8" s="732">
        <v>0</v>
      </c>
      <c r="IJ8" s="732">
        <v>27.62</v>
      </c>
      <c r="IK8" s="732">
        <v>69.12</v>
      </c>
      <c r="IL8" s="732">
        <v>0</v>
      </c>
      <c r="IM8" s="732">
        <v>16</v>
      </c>
      <c r="IN8" s="732">
        <v>0</v>
      </c>
      <c r="IO8" s="732">
        <v>16</v>
      </c>
      <c r="IP8" s="732">
        <v>69.12</v>
      </c>
      <c r="IQ8" s="732">
        <v>27.62</v>
      </c>
      <c r="IR8" s="732">
        <v>17011</v>
      </c>
      <c r="IS8" s="732">
        <v>19008</v>
      </c>
      <c r="IT8" s="732">
        <v>0</v>
      </c>
      <c r="IU8" s="732">
        <v>48000</v>
      </c>
      <c r="IV8" s="732">
        <v>0</v>
      </c>
      <c r="IW8" s="732">
        <v>6159</v>
      </c>
      <c r="IX8" s="732">
        <v>0</v>
      </c>
      <c r="IY8" s="732">
        <v>0</v>
      </c>
      <c r="IZ8" s="732">
        <v>19008</v>
      </c>
      <c r="JA8" s="732">
        <v>0</v>
      </c>
      <c r="JB8" s="732">
        <v>0</v>
      </c>
      <c r="JC8" s="732">
        <v>0</v>
      </c>
      <c r="JD8" s="732">
        <v>0</v>
      </c>
      <c r="JE8" s="732">
        <v>0</v>
      </c>
      <c r="JF8" s="732">
        <v>0</v>
      </c>
      <c r="JG8" s="732">
        <v>0</v>
      </c>
      <c r="JH8" s="732">
        <v>0</v>
      </c>
      <c r="JJ8" s="732">
        <v>0</v>
      </c>
      <c r="JK8" s="732">
        <v>0</v>
      </c>
      <c r="JL8" s="732">
        <v>0</v>
      </c>
      <c r="JM8" s="732">
        <v>0</v>
      </c>
    </row>
    <row r="9" spans="1:274" s="732" customFormat="1" x14ac:dyDescent="0.2">
      <c r="A9" s="732">
        <v>31709</v>
      </c>
      <c r="B9" s="732">
        <v>15801</v>
      </c>
      <c r="C9" s="732">
        <v>9</v>
      </c>
      <c r="D9" s="732">
        <v>2021</v>
      </c>
      <c r="E9" s="732">
        <v>6159</v>
      </c>
      <c r="F9" s="732">
        <v>0</v>
      </c>
      <c r="G9" s="732">
        <v>114.95</v>
      </c>
      <c r="H9" s="732">
        <v>87.231999999999999</v>
      </c>
      <c r="I9" s="732">
        <v>87.231999999999999</v>
      </c>
      <c r="J9" s="732">
        <v>114.95</v>
      </c>
      <c r="K9" s="732">
        <v>0</v>
      </c>
      <c r="L9" s="732">
        <v>6159</v>
      </c>
      <c r="M9" s="732">
        <v>0</v>
      </c>
      <c r="N9" s="732">
        <v>0</v>
      </c>
      <c r="P9" s="732">
        <v>175.18300000000002</v>
      </c>
      <c r="Q9" s="732">
        <v>0</v>
      </c>
      <c r="R9" s="732">
        <v>72101</v>
      </c>
      <c r="S9" s="732">
        <v>411.57400000000001</v>
      </c>
      <c r="U9" s="732">
        <v>50438</v>
      </c>
      <c r="V9" s="732">
        <v>0.93300000000000005</v>
      </c>
      <c r="W9" s="732">
        <v>575</v>
      </c>
      <c r="X9" s="732">
        <v>575</v>
      </c>
      <c r="Z9" s="732">
        <v>0</v>
      </c>
      <c r="AC9" s="732">
        <v>0</v>
      </c>
      <c r="AD9" s="732" t="s">
        <v>318</v>
      </c>
      <c r="AE9" s="732">
        <v>0</v>
      </c>
      <c r="AH9" s="732">
        <v>0</v>
      </c>
      <c r="AI9" s="732">
        <v>0</v>
      </c>
      <c r="AJ9" s="732">
        <v>6159</v>
      </c>
      <c r="AK9" s="732" t="s">
        <v>787</v>
      </c>
      <c r="AL9" s="732" t="s">
        <v>38</v>
      </c>
      <c r="AM9" s="732">
        <v>0</v>
      </c>
      <c r="AN9" s="732">
        <v>0</v>
      </c>
      <c r="AO9" s="732">
        <v>0</v>
      </c>
      <c r="AP9" s="732">
        <v>0</v>
      </c>
      <c r="AQ9" s="732">
        <v>0</v>
      </c>
      <c r="AT9" s="732">
        <v>0</v>
      </c>
      <c r="AU9" s="732">
        <v>0</v>
      </c>
      <c r="AV9" s="732">
        <v>-58466</v>
      </c>
      <c r="AW9" s="732">
        <v>1511424</v>
      </c>
      <c r="AX9" s="732">
        <v>1375518</v>
      </c>
      <c r="AY9" s="732">
        <v>906978</v>
      </c>
      <c r="AZ9" s="732">
        <v>72101</v>
      </c>
      <c r="BA9" s="732">
        <v>15.75</v>
      </c>
      <c r="BE9" s="732">
        <v>18</v>
      </c>
      <c r="BF9" s="732">
        <v>1243871</v>
      </c>
      <c r="BG9" s="732">
        <v>0</v>
      </c>
      <c r="BJ9" s="732">
        <v>12</v>
      </c>
      <c r="BK9" s="732">
        <v>0</v>
      </c>
      <c r="BL9" s="732">
        <v>0</v>
      </c>
      <c r="BM9" s="732">
        <v>0</v>
      </c>
      <c r="BN9" s="732">
        <v>0</v>
      </c>
      <c r="BO9" s="732">
        <v>0</v>
      </c>
      <c r="BP9" s="732">
        <v>0</v>
      </c>
      <c r="BQ9" s="732">
        <v>756</v>
      </c>
      <c r="BS9" s="732">
        <v>0</v>
      </c>
      <c r="BT9" s="732">
        <v>0</v>
      </c>
      <c r="BU9" s="732">
        <v>0</v>
      </c>
      <c r="BV9" s="732">
        <v>0</v>
      </c>
      <c r="BW9" s="732">
        <v>0</v>
      </c>
      <c r="BY9" s="732">
        <v>0</v>
      </c>
      <c r="CA9" s="732">
        <v>0</v>
      </c>
      <c r="CB9" s="732">
        <v>0</v>
      </c>
      <c r="CC9" s="732">
        <v>0</v>
      </c>
      <c r="CD9" s="732">
        <v>0</v>
      </c>
      <c r="CE9" s="732">
        <v>0</v>
      </c>
      <c r="CF9" s="732">
        <v>0</v>
      </c>
      <c r="CG9" s="732">
        <v>0</v>
      </c>
      <c r="CH9" s="732">
        <v>136181</v>
      </c>
      <c r="CI9" s="732">
        <v>0</v>
      </c>
      <c r="CJ9" s="732">
        <v>4</v>
      </c>
      <c r="CK9" s="732">
        <v>0</v>
      </c>
      <c r="CL9" s="732">
        <v>0</v>
      </c>
      <c r="CN9" s="732">
        <v>0</v>
      </c>
      <c r="CO9" s="732">
        <v>1</v>
      </c>
      <c r="CP9" s="732">
        <v>0</v>
      </c>
      <c r="CQ9" s="732">
        <v>0.16700000000000001</v>
      </c>
      <c r="CR9" s="732">
        <v>171.23600000000002</v>
      </c>
      <c r="CS9" s="732">
        <v>0</v>
      </c>
      <c r="CT9" s="732">
        <v>0</v>
      </c>
      <c r="CU9" s="732">
        <v>0</v>
      </c>
      <c r="CV9" s="732">
        <v>0</v>
      </c>
      <c r="CW9" s="732">
        <v>0</v>
      </c>
      <c r="CX9" s="732">
        <v>0</v>
      </c>
      <c r="CY9" s="732">
        <v>0</v>
      </c>
      <c r="CZ9" s="732">
        <v>0</v>
      </c>
      <c r="DB9" s="732">
        <v>536297</v>
      </c>
      <c r="DC9" s="732">
        <v>0</v>
      </c>
      <c r="DD9" s="732">
        <v>0</v>
      </c>
      <c r="DE9" s="732">
        <v>320657</v>
      </c>
      <c r="DF9" s="732">
        <v>320657</v>
      </c>
      <c r="DG9" s="732">
        <v>52.063000000000002</v>
      </c>
      <c r="DH9" s="732">
        <v>0</v>
      </c>
      <c r="DI9" s="732">
        <v>0</v>
      </c>
      <c r="DK9" s="732">
        <v>3727</v>
      </c>
      <c r="DL9" s="732">
        <v>0</v>
      </c>
      <c r="DM9" s="732">
        <v>60467</v>
      </c>
      <c r="DN9" s="732">
        <v>256</v>
      </c>
      <c r="DO9" s="732">
        <v>0</v>
      </c>
      <c r="DP9" s="732">
        <v>0</v>
      </c>
      <c r="DQ9" s="732">
        <v>0</v>
      </c>
      <c r="DR9" s="732">
        <v>0</v>
      </c>
      <c r="DS9" s="732">
        <v>0</v>
      </c>
      <c r="DT9" s="732">
        <v>0</v>
      </c>
      <c r="DU9" s="732">
        <v>0</v>
      </c>
      <c r="DV9" s="732">
        <v>0</v>
      </c>
      <c r="DW9" s="732">
        <v>0</v>
      </c>
      <c r="DX9" s="732">
        <v>0</v>
      </c>
      <c r="DY9" s="732">
        <v>0</v>
      </c>
      <c r="DZ9" s="732">
        <v>0</v>
      </c>
      <c r="EA9" s="732">
        <v>0</v>
      </c>
      <c r="EB9" s="732">
        <v>0</v>
      </c>
      <c r="EC9" s="732">
        <v>8.3550000000000004</v>
      </c>
      <c r="ED9" s="732">
        <v>59178</v>
      </c>
      <c r="EE9" s="732">
        <v>0</v>
      </c>
      <c r="EF9" s="732">
        <v>0</v>
      </c>
      <c r="EG9" s="732">
        <v>0</v>
      </c>
      <c r="EH9" s="732">
        <v>573</v>
      </c>
      <c r="EI9" s="732">
        <v>0</v>
      </c>
      <c r="EJ9" s="732">
        <v>0</v>
      </c>
      <c r="EK9" s="732">
        <v>3.1E-2</v>
      </c>
      <c r="EL9" s="732">
        <v>0</v>
      </c>
      <c r="EM9" s="732">
        <v>0</v>
      </c>
      <c r="EN9" s="732">
        <v>0</v>
      </c>
      <c r="EO9" s="732">
        <v>0</v>
      </c>
      <c r="EP9" s="732">
        <v>0</v>
      </c>
      <c r="EQ9" s="732">
        <v>3.1E-2</v>
      </c>
      <c r="ER9" s="732">
        <v>0</v>
      </c>
      <c r="ES9" s="732">
        <v>9.2999999999999999E-2</v>
      </c>
      <c r="EV9" s="732">
        <v>0</v>
      </c>
      <c r="EW9" s="732">
        <v>0</v>
      </c>
      <c r="EX9" s="732">
        <v>0</v>
      </c>
      <c r="EZ9" s="732">
        <v>1220744</v>
      </c>
      <c r="FA9" s="732">
        <v>0</v>
      </c>
      <c r="FB9" s="732">
        <v>1292570</v>
      </c>
      <c r="FD9" s="732">
        <v>0</v>
      </c>
      <c r="FE9" s="732">
        <v>128671</v>
      </c>
      <c r="FF9" s="732">
        <v>26103</v>
      </c>
      <c r="FG9" s="732">
        <v>6.4642999999999992E-2</v>
      </c>
      <c r="FH9" s="732">
        <v>2.6227999999999998E-2</v>
      </c>
      <c r="FI9" s="732">
        <v>0</v>
      </c>
      <c r="FJ9" s="732">
        <v>0</v>
      </c>
      <c r="FK9" s="732">
        <v>201.95700000000002</v>
      </c>
      <c r="FL9" s="732">
        <v>1583525</v>
      </c>
      <c r="FM9" s="732">
        <v>0</v>
      </c>
      <c r="FN9" s="732">
        <v>0</v>
      </c>
      <c r="FO9" s="732">
        <v>0</v>
      </c>
      <c r="FP9" s="732">
        <v>0</v>
      </c>
      <c r="FQ9" s="732">
        <v>0</v>
      </c>
      <c r="FR9" s="732">
        <v>0</v>
      </c>
      <c r="FS9" s="732">
        <v>0</v>
      </c>
      <c r="FT9" s="732">
        <v>0</v>
      </c>
      <c r="FU9" s="732">
        <v>0</v>
      </c>
      <c r="FV9" s="732">
        <v>0</v>
      </c>
      <c r="FW9" s="732">
        <v>0</v>
      </c>
      <c r="FX9" s="732">
        <v>0</v>
      </c>
      <c r="FY9" s="732">
        <v>0</v>
      </c>
      <c r="FZ9" s="732">
        <v>0</v>
      </c>
      <c r="GA9" s="732">
        <v>0</v>
      </c>
      <c r="GB9" s="732">
        <v>230211</v>
      </c>
      <c r="GC9" s="732">
        <v>230211</v>
      </c>
      <c r="GD9" s="732">
        <v>27.687000000000001</v>
      </c>
      <c r="GF9" s="732">
        <v>0</v>
      </c>
      <c r="GG9" s="732">
        <v>0</v>
      </c>
      <c r="GH9" s="732">
        <v>0</v>
      </c>
      <c r="GI9" s="732">
        <v>0</v>
      </c>
      <c r="GK9" s="732">
        <v>5236</v>
      </c>
      <c r="GL9" s="732">
        <v>11659</v>
      </c>
      <c r="GM9" s="732">
        <v>0</v>
      </c>
      <c r="GN9" s="732">
        <v>30454</v>
      </c>
      <c r="GR9" s="732">
        <v>0</v>
      </c>
      <c r="HB9" s="732">
        <v>292382768</v>
      </c>
      <c r="HC9" s="732">
        <v>4.6019999999999998E-2</v>
      </c>
      <c r="HD9" s="732">
        <v>20652</v>
      </c>
      <c r="HE9" s="732">
        <v>0</v>
      </c>
      <c r="HF9" s="732">
        <v>92291</v>
      </c>
      <c r="HG9" s="732">
        <v>0</v>
      </c>
      <c r="HH9" s="732">
        <v>0</v>
      </c>
      <c r="HI9" s="732">
        <v>0</v>
      </c>
      <c r="HJ9" s="732">
        <v>1117</v>
      </c>
      <c r="HK9" s="732">
        <v>2091</v>
      </c>
      <c r="HL9" s="732">
        <v>1784</v>
      </c>
      <c r="HM9" s="732">
        <v>2000</v>
      </c>
      <c r="HN9" s="732">
        <v>0</v>
      </c>
      <c r="HO9" s="732">
        <v>0</v>
      </c>
      <c r="HP9" s="732">
        <v>45099</v>
      </c>
      <c r="HQ9" s="732">
        <v>0</v>
      </c>
      <c r="HR9" s="732">
        <v>0</v>
      </c>
      <c r="HS9" s="732">
        <v>1220469</v>
      </c>
      <c r="HT9" s="732">
        <v>0</v>
      </c>
      <c r="HU9" s="732">
        <v>115529</v>
      </c>
      <c r="HV9" s="732">
        <v>0</v>
      </c>
      <c r="HW9" s="732">
        <v>0</v>
      </c>
      <c r="HX9" s="732">
        <v>10</v>
      </c>
      <c r="HY9" s="732">
        <v>22</v>
      </c>
      <c r="HZ9" s="732">
        <v>38</v>
      </c>
      <c r="IA9" s="732">
        <v>53</v>
      </c>
      <c r="IB9" s="732">
        <v>77</v>
      </c>
      <c r="IC9" s="732">
        <v>108</v>
      </c>
      <c r="ID9" s="732">
        <v>0</v>
      </c>
      <c r="IE9" s="732">
        <v>0</v>
      </c>
      <c r="IF9" s="732">
        <v>0</v>
      </c>
      <c r="IG9" s="732">
        <v>0</v>
      </c>
      <c r="IH9" s="732">
        <v>0</v>
      </c>
      <c r="II9" s="732">
        <v>163.995</v>
      </c>
      <c r="IJ9" s="732">
        <v>0.93300000000000005</v>
      </c>
      <c r="IK9" s="732">
        <v>0</v>
      </c>
      <c r="IL9" s="732">
        <v>0</v>
      </c>
      <c r="IM9" s="732">
        <v>0</v>
      </c>
      <c r="IN9" s="732">
        <v>1</v>
      </c>
      <c r="IO9" s="732">
        <v>1</v>
      </c>
      <c r="IP9" s="732">
        <v>163.995</v>
      </c>
      <c r="IQ9" s="732">
        <v>0.93300000000000005</v>
      </c>
      <c r="IR9" s="732">
        <v>575</v>
      </c>
      <c r="IS9" s="732">
        <v>0</v>
      </c>
      <c r="IT9" s="732">
        <v>0</v>
      </c>
      <c r="IU9" s="732">
        <v>0</v>
      </c>
      <c r="IV9" s="732">
        <v>2000</v>
      </c>
      <c r="IW9" s="732">
        <v>6159</v>
      </c>
      <c r="IX9" s="732">
        <v>0</v>
      </c>
      <c r="IY9" s="732">
        <v>0</v>
      </c>
      <c r="IZ9" s="732">
        <v>45099</v>
      </c>
      <c r="JA9" s="732">
        <v>0</v>
      </c>
      <c r="JB9" s="732">
        <v>0</v>
      </c>
      <c r="JC9" s="732">
        <v>0</v>
      </c>
      <c r="JD9" s="732">
        <v>0</v>
      </c>
      <c r="JE9" s="732">
        <v>0</v>
      </c>
      <c r="JF9" s="732">
        <v>0</v>
      </c>
      <c r="JG9" s="732">
        <v>0</v>
      </c>
      <c r="JH9" s="732">
        <v>0</v>
      </c>
      <c r="JJ9" s="732">
        <v>0</v>
      </c>
      <c r="JK9" s="732">
        <v>0</v>
      </c>
      <c r="JL9" s="732">
        <v>0</v>
      </c>
      <c r="JM9" s="732">
        <v>0</v>
      </c>
    </row>
    <row r="10" spans="1:274" s="732" customFormat="1" x14ac:dyDescent="0.2">
      <c r="A10" s="732">
        <v>31709</v>
      </c>
      <c r="B10" s="732">
        <v>15802</v>
      </c>
      <c r="C10" s="732">
        <v>9</v>
      </c>
      <c r="D10" s="732">
        <v>2021</v>
      </c>
      <c r="E10" s="732">
        <v>6159</v>
      </c>
      <c r="F10" s="732">
        <v>0</v>
      </c>
      <c r="G10" s="732">
        <v>710.77800000000002</v>
      </c>
      <c r="H10" s="732">
        <v>653.70299999999997</v>
      </c>
      <c r="I10" s="732">
        <v>653.70299999999997</v>
      </c>
      <c r="J10" s="732">
        <v>710.77800000000002</v>
      </c>
      <c r="K10" s="732">
        <v>0</v>
      </c>
      <c r="L10" s="732">
        <v>6159</v>
      </c>
      <c r="M10" s="732">
        <v>0</v>
      </c>
      <c r="N10" s="732">
        <v>0</v>
      </c>
      <c r="P10" s="732">
        <v>751.91800000000001</v>
      </c>
      <c r="Q10" s="732">
        <v>0</v>
      </c>
      <c r="R10" s="732">
        <v>309470</v>
      </c>
      <c r="S10" s="732">
        <v>411.57400000000001</v>
      </c>
      <c r="U10" s="732">
        <v>216484</v>
      </c>
      <c r="V10" s="732">
        <v>47.185000000000002</v>
      </c>
      <c r="W10" s="732">
        <v>65703</v>
      </c>
      <c r="X10" s="732">
        <v>65703</v>
      </c>
      <c r="Z10" s="732">
        <v>0</v>
      </c>
      <c r="AC10" s="732">
        <v>0</v>
      </c>
      <c r="AD10" s="732" t="s">
        <v>318</v>
      </c>
      <c r="AE10" s="732">
        <v>0</v>
      </c>
      <c r="AH10" s="732">
        <v>0</v>
      </c>
      <c r="AI10" s="732">
        <v>0</v>
      </c>
      <c r="AJ10" s="732">
        <v>6159</v>
      </c>
      <c r="AK10" s="732" t="s">
        <v>787</v>
      </c>
      <c r="AL10" s="732" t="s">
        <v>57</v>
      </c>
      <c r="AM10" s="732">
        <v>0</v>
      </c>
      <c r="AN10" s="732">
        <v>0</v>
      </c>
      <c r="AO10" s="732">
        <v>0</v>
      </c>
      <c r="AP10" s="732">
        <v>0</v>
      </c>
      <c r="AQ10" s="732">
        <v>0</v>
      </c>
      <c r="AT10" s="732">
        <v>0</v>
      </c>
      <c r="AU10" s="732">
        <v>0</v>
      </c>
      <c r="AV10" s="732">
        <v>-333623</v>
      </c>
      <c r="AW10" s="732">
        <v>8398293</v>
      </c>
      <c r="AX10" s="732">
        <v>8401350</v>
      </c>
      <c r="AY10" s="732">
        <v>4813392</v>
      </c>
      <c r="AZ10" s="732">
        <v>309470</v>
      </c>
      <c r="BA10" s="732">
        <v>46.833000000000006</v>
      </c>
      <c r="BE10" s="732">
        <v>111</v>
      </c>
      <c r="BF10" s="732">
        <v>7669003</v>
      </c>
      <c r="BG10" s="732">
        <v>0</v>
      </c>
      <c r="BJ10" s="732">
        <v>12</v>
      </c>
      <c r="BK10" s="732">
        <v>0</v>
      </c>
      <c r="BL10" s="732">
        <v>0</v>
      </c>
      <c r="BM10" s="732">
        <v>0</v>
      </c>
      <c r="BN10" s="732">
        <v>0</v>
      </c>
      <c r="BO10" s="732">
        <v>0</v>
      </c>
      <c r="BP10" s="732">
        <v>0</v>
      </c>
      <c r="BQ10" s="732">
        <v>669</v>
      </c>
      <c r="BS10" s="732">
        <v>0</v>
      </c>
      <c r="BT10" s="732">
        <v>0</v>
      </c>
      <c r="BU10" s="732">
        <v>0</v>
      </c>
      <c r="BV10" s="732">
        <v>0</v>
      </c>
      <c r="BW10" s="732">
        <v>0</v>
      </c>
      <c r="BY10" s="732">
        <v>0</v>
      </c>
      <c r="CA10" s="732">
        <v>0</v>
      </c>
      <c r="CB10" s="732">
        <v>0</v>
      </c>
      <c r="CC10" s="732">
        <v>0</v>
      </c>
      <c r="CD10" s="732">
        <v>0</v>
      </c>
      <c r="CE10" s="732">
        <v>0</v>
      </c>
      <c r="CF10" s="732">
        <v>0</v>
      </c>
      <c r="CG10" s="732">
        <v>0</v>
      </c>
      <c r="CH10" s="732">
        <v>0</v>
      </c>
      <c r="CI10" s="732">
        <v>0</v>
      </c>
      <c r="CJ10" s="732">
        <v>4</v>
      </c>
      <c r="CK10" s="732">
        <v>0</v>
      </c>
      <c r="CL10" s="732">
        <v>0</v>
      </c>
      <c r="CN10" s="732">
        <v>0</v>
      </c>
      <c r="CO10" s="732">
        <v>1</v>
      </c>
      <c r="CP10" s="732">
        <v>0</v>
      </c>
      <c r="CQ10" s="732">
        <v>0</v>
      </c>
      <c r="CR10" s="732">
        <v>722.10800000000006</v>
      </c>
      <c r="CS10" s="732">
        <v>0</v>
      </c>
      <c r="CT10" s="732">
        <v>0</v>
      </c>
      <c r="CU10" s="732">
        <v>0</v>
      </c>
      <c r="CV10" s="732">
        <v>0</v>
      </c>
      <c r="CW10" s="732">
        <v>0</v>
      </c>
      <c r="CX10" s="732">
        <v>0</v>
      </c>
      <c r="CY10" s="732">
        <v>0</v>
      </c>
      <c r="CZ10" s="732">
        <v>0</v>
      </c>
      <c r="DB10" s="732">
        <v>3996798</v>
      </c>
      <c r="DC10" s="732">
        <v>0</v>
      </c>
      <c r="DD10" s="732">
        <v>0</v>
      </c>
      <c r="DE10" s="732">
        <v>1544622</v>
      </c>
      <c r="DF10" s="732">
        <v>1544622</v>
      </c>
      <c r="DG10" s="732">
        <v>250.78800000000001</v>
      </c>
      <c r="DH10" s="732">
        <v>0</v>
      </c>
      <c r="DI10" s="732">
        <v>0</v>
      </c>
      <c r="DK10" s="732">
        <v>2331</v>
      </c>
      <c r="DL10" s="732">
        <v>0</v>
      </c>
      <c r="DM10" s="732">
        <v>713274</v>
      </c>
      <c r="DN10" s="732">
        <v>2946</v>
      </c>
      <c r="DO10" s="732">
        <v>0</v>
      </c>
      <c r="DP10" s="732">
        <v>0</v>
      </c>
      <c r="DQ10" s="732">
        <v>0</v>
      </c>
      <c r="DR10" s="732">
        <v>0</v>
      </c>
      <c r="DS10" s="732">
        <v>0</v>
      </c>
      <c r="DT10" s="732">
        <v>0</v>
      </c>
      <c r="DU10" s="732">
        <v>0</v>
      </c>
      <c r="DV10" s="732">
        <v>0</v>
      </c>
      <c r="DW10" s="732">
        <v>0</v>
      </c>
      <c r="DX10" s="732">
        <v>0</v>
      </c>
      <c r="DY10" s="732">
        <v>0</v>
      </c>
      <c r="DZ10" s="732">
        <v>0</v>
      </c>
      <c r="EA10" s="732">
        <v>0</v>
      </c>
      <c r="EB10" s="732">
        <v>0</v>
      </c>
      <c r="EC10" s="732">
        <v>40.28</v>
      </c>
      <c r="ED10" s="732">
        <v>285301</v>
      </c>
      <c r="EE10" s="732">
        <v>0</v>
      </c>
      <c r="EF10" s="732">
        <v>0</v>
      </c>
      <c r="EG10" s="732">
        <v>0</v>
      </c>
      <c r="EH10" s="732">
        <v>392438</v>
      </c>
      <c r="EI10" s="732">
        <v>9066</v>
      </c>
      <c r="EJ10" s="732">
        <v>0.36799999999999999</v>
      </c>
      <c r="EK10" s="732">
        <v>18.673999999999999</v>
      </c>
      <c r="EL10" s="732">
        <v>0</v>
      </c>
      <c r="EM10" s="732">
        <v>0</v>
      </c>
      <c r="EN10" s="732">
        <v>1.5390000000000001</v>
      </c>
      <c r="EO10" s="732">
        <v>0</v>
      </c>
      <c r="EP10" s="732">
        <v>0</v>
      </c>
      <c r="EQ10" s="732">
        <v>20.581</v>
      </c>
      <c r="ER10" s="732">
        <v>0</v>
      </c>
      <c r="ES10" s="732">
        <v>63.717000000000006</v>
      </c>
      <c r="EV10" s="732">
        <v>0</v>
      </c>
      <c r="EW10" s="732">
        <v>0</v>
      </c>
      <c r="EX10" s="732">
        <v>0</v>
      </c>
      <c r="EZ10" s="732">
        <v>7447098</v>
      </c>
      <c r="FA10" s="732">
        <v>0</v>
      </c>
      <c r="FB10" s="732">
        <v>7753511</v>
      </c>
      <c r="FD10" s="732">
        <v>0</v>
      </c>
      <c r="FE10" s="732">
        <v>793314</v>
      </c>
      <c r="FF10" s="732">
        <v>160938</v>
      </c>
      <c r="FG10" s="732">
        <v>6.4642999999999992E-2</v>
      </c>
      <c r="FH10" s="732">
        <v>2.6227999999999998E-2</v>
      </c>
      <c r="FI10" s="732">
        <v>0</v>
      </c>
      <c r="FJ10" s="732">
        <v>0</v>
      </c>
      <c r="FK10" s="732">
        <v>1245.153</v>
      </c>
      <c r="FL10" s="732">
        <v>8707763</v>
      </c>
      <c r="FM10" s="732">
        <v>0</v>
      </c>
      <c r="FN10" s="732">
        <v>0</v>
      </c>
      <c r="FO10" s="732">
        <v>82941</v>
      </c>
      <c r="FP10" s="732">
        <v>0</v>
      </c>
      <c r="FQ10" s="732">
        <v>82941</v>
      </c>
      <c r="FR10" s="732">
        <v>82941</v>
      </c>
      <c r="FS10" s="732">
        <v>0</v>
      </c>
      <c r="FT10" s="732">
        <v>0</v>
      </c>
      <c r="FU10" s="732">
        <v>0</v>
      </c>
      <c r="FV10" s="732">
        <v>0</v>
      </c>
      <c r="FW10" s="732">
        <v>0</v>
      </c>
      <c r="FX10" s="732">
        <v>0</v>
      </c>
      <c r="FY10" s="732">
        <v>0</v>
      </c>
      <c r="FZ10" s="732">
        <v>0</v>
      </c>
      <c r="GA10" s="732">
        <v>0</v>
      </c>
      <c r="GB10" s="732">
        <v>303439</v>
      </c>
      <c r="GC10" s="732">
        <v>303439</v>
      </c>
      <c r="GD10" s="732">
        <v>36.494</v>
      </c>
      <c r="GF10" s="732">
        <v>0</v>
      </c>
      <c r="GG10" s="732">
        <v>0</v>
      </c>
      <c r="GH10" s="732">
        <v>0</v>
      </c>
      <c r="GI10" s="732">
        <v>0</v>
      </c>
      <c r="GK10" s="732">
        <v>5220</v>
      </c>
      <c r="GL10" s="732">
        <v>15410</v>
      </c>
      <c r="GM10" s="732">
        <v>0</v>
      </c>
      <c r="GN10" s="732">
        <v>78951</v>
      </c>
      <c r="GR10" s="732">
        <v>0</v>
      </c>
      <c r="HB10" s="732">
        <v>0</v>
      </c>
      <c r="HC10" s="732">
        <v>4.6019999999999998E-2</v>
      </c>
      <c r="HD10" s="732">
        <v>0</v>
      </c>
      <c r="HE10" s="732">
        <v>0</v>
      </c>
      <c r="HF10" s="732">
        <v>691618</v>
      </c>
      <c r="HG10" s="732">
        <v>9239</v>
      </c>
      <c r="HH10" s="732">
        <v>202255</v>
      </c>
      <c r="HI10" s="732">
        <v>0</v>
      </c>
      <c r="HJ10" s="732">
        <v>6909</v>
      </c>
      <c r="HK10" s="732">
        <v>1330</v>
      </c>
      <c r="HL10" s="732">
        <v>1462</v>
      </c>
      <c r="HM10" s="732">
        <v>62000</v>
      </c>
      <c r="HN10" s="732">
        <v>0</v>
      </c>
      <c r="HO10" s="732">
        <v>70200</v>
      </c>
      <c r="HP10" s="732">
        <v>0</v>
      </c>
      <c r="HQ10" s="732">
        <v>0</v>
      </c>
      <c r="HR10" s="732">
        <v>0</v>
      </c>
      <c r="HS10" s="732">
        <v>7444041</v>
      </c>
      <c r="HT10" s="732">
        <v>0</v>
      </c>
      <c r="HU10" s="732">
        <v>0</v>
      </c>
      <c r="HV10" s="732">
        <v>0</v>
      </c>
      <c r="HW10" s="732">
        <v>0</v>
      </c>
      <c r="HX10" s="732">
        <v>91</v>
      </c>
      <c r="HY10" s="732">
        <v>160</v>
      </c>
      <c r="HZ10" s="732">
        <v>186</v>
      </c>
      <c r="IA10" s="732">
        <v>215</v>
      </c>
      <c r="IB10" s="732">
        <v>325</v>
      </c>
      <c r="IC10" s="732">
        <v>870</v>
      </c>
      <c r="ID10" s="732">
        <v>0</v>
      </c>
      <c r="IE10" s="732">
        <v>32.363</v>
      </c>
      <c r="IF10" s="732">
        <v>21.891999999999999</v>
      </c>
      <c r="IG10" s="732">
        <v>15</v>
      </c>
      <c r="IH10" s="732">
        <v>328.38499999999999</v>
      </c>
      <c r="II10" s="732">
        <v>0</v>
      </c>
      <c r="IJ10" s="732">
        <v>101.44</v>
      </c>
      <c r="IK10" s="732">
        <v>6.6630000000000003</v>
      </c>
      <c r="IL10" s="732">
        <v>11</v>
      </c>
      <c r="IM10" s="732">
        <v>1</v>
      </c>
      <c r="IN10" s="732">
        <v>2</v>
      </c>
      <c r="IO10" s="732">
        <v>14</v>
      </c>
      <c r="IP10" s="732">
        <v>6.6630000000000003</v>
      </c>
      <c r="IQ10" s="732">
        <v>47.185000000000002</v>
      </c>
      <c r="IR10" s="732">
        <v>29062</v>
      </c>
      <c r="IS10" s="732">
        <v>1832</v>
      </c>
      <c r="IT10" s="732">
        <v>55000</v>
      </c>
      <c r="IU10" s="732">
        <v>3000</v>
      </c>
      <c r="IV10" s="732">
        <v>4000</v>
      </c>
      <c r="IW10" s="732">
        <v>6159</v>
      </c>
      <c r="IX10" s="732">
        <v>29899</v>
      </c>
      <c r="IY10" s="732">
        <v>6742</v>
      </c>
      <c r="IZ10" s="732">
        <v>1832</v>
      </c>
      <c r="JA10" s="732">
        <v>0</v>
      </c>
      <c r="JB10" s="732">
        <v>0</v>
      </c>
      <c r="JC10" s="732">
        <v>0</v>
      </c>
      <c r="JD10" s="732">
        <v>0</v>
      </c>
      <c r="JE10" s="732">
        <v>0</v>
      </c>
      <c r="JF10" s="732">
        <v>0</v>
      </c>
      <c r="JG10" s="732">
        <v>0</v>
      </c>
      <c r="JH10" s="732">
        <v>0</v>
      </c>
      <c r="JJ10" s="732">
        <v>0</v>
      </c>
      <c r="JK10" s="732">
        <v>0</v>
      </c>
      <c r="JL10" s="732">
        <v>0</v>
      </c>
      <c r="JM10" s="732">
        <v>0</v>
      </c>
    </row>
    <row r="11" spans="1:274" s="732" customFormat="1" x14ac:dyDescent="0.2">
      <c r="A11" s="732">
        <v>31709</v>
      </c>
      <c r="B11" s="732">
        <v>15805</v>
      </c>
      <c r="C11" s="732">
        <v>9</v>
      </c>
      <c r="D11" s="732">
        <v>2021</v>
      </c>
      <c r="E11" s="732">
        <v>6159</v>
      </c>
      <c r="F11" s="732">
        <v>0</v>
      </c>
      <c r="G11" s="732">
        <v>449.24299999999999</v>
      </c>
      <c r="H11" s="732">
        <v>445.74600000000004</v>
      </c>
      <c r="I11" s="732">
        <v>445.74600000000004</v>
      </c>
      <c r="J11" s="732">
        <v>449.24299999999999</v>
      </c>
      <c r="K11" s="732">
        <v>0</v>
      </c>
      <c r="L11" s="732">
        <v>6159</v>
      </c>
      <c r="M11" s="732">
        <v>0</v>
      </c>
      <c r="N11" s="732">
        <v>0</v>
      </c>
      <c r="P11" s="732">
        <v>535.56799999999998</v>
      </c>
      <c r="Q11" s="732">
        <v>0</v>
      </c>
      <c r="R11" s="732">
        <v>220426</v>
      </c>
      <c r="S11" s="732">
        <v>411.57400000000001</v>
      </c>
      <c r="U11" s="732">
        <v>154193</v>
      </c>
      <c r="V11" s="732">
        <v>49.887</v>
      </c>
      <c r="W11" s="732">
        <v>30726</v>
      </c>
      <c r="X11" s="732">
        <v>30726</v>
      </c>
      <c r="Z11" s="732">
        <v>0</v>
      </c>
      <c r="AC11" s="732">
        <v>0</v>
      </c>
      <c r="AD11" s="732" t="s">
        <v>318</v>
      </c>
      <c r="AE11" s="732">
        <v>0</v>
      </c>
      <c r="AH11" s="732">
        <v>0</v>
      </c>
      <c r="AI11" s="732">
        <v>0</v>
      </c>
      <c r="AJ11" s="732">
        <v>6159</v>
      </c>
      <c r="AK11" s="732" t="s">
        <v>787</v>
      </c>
      <c r="AL11" s="732" t="s">
        <v>499</v>
      </c>
      <c r="AM11" s="732">
        <v>0</v>
      </c>
      <c r="AN11" s="732">
        <v>0</v>
      </c>
      <c r="AO11" s="732">
        <v>0</v>
      </c>
      <c r="AP11" s="732">
        <v>0</v>
      </c>
      <c r="AQ11" s="732">
        <v>0</v>
      </c>
      <c r="AT11" s="732">
        <v>0</v>
      </c>
      <c r="AU11" s="732">
        <v>0</v>
      </c>
      <c r="AV11" s="732">
        <v>-355428</v>
      </c>
      <c r="AW11" s="732">
        <v>4748790</v>
      </c>
      <c r="AX11" s="732">
        <v>4669106</v>
      </c>
      <c r="AY11" s="732">
        <v>2607334</v>
      </c>
      <c r="AZ11" s="732">
        <v>220426</v>
      </c>
      <c r="BA11" s="732">
        <v>0</v>
      </c>
      <c r="BE11" s="732">
        <v>62</v>
      </c>
      <c r="BF11" s="732">
        <v>4343863</v>
      </c>
      <c r="BG11" s="732">
        <v>0</v>
      </c>
      <c r="BJ11" s="732">
        <v>12</v>
      </c>
      <c r="BK11" s="732">
        <v>0</v>
      </c>
      <c r="BL11" s="732">
        <v>0</v>
      </c>
      <c r="BM11" s="732">
        <v>0</v>
      </c>
      <c r="BN11" s="732">
        <v>0</v>
      </c>
      <c r="BO11" s="732">
        <v>0</v>
      </c>
      <c r="BP11" s="732">
        <v>0</v>
      </c>
      <c r="BQ11" s="732">
        <v>701</v>
      </c>
      <c r="BS11" s="732">
        <v>0</v>
      </c>
      <c r="BT11" s="732">
        <v>0</v>
      </c>
      <c r="BU11" s="732">
        <v>0</v>
      </c>
      <c r="BV11" s="732">
        <v>0</v>
      </c>
      <c r="BW11" s="732">
        <v>0</v>
      </c>
      <c r="BY11" s="732">
        <v>0</v>
      </c>
      <c r="CA11" s="732">
        <v>0</v>
      </c>
      <c r="CB11" s="732">
        <v>0</v>
      </c>
      <c r="CC11" s="732">
        <v>0</v>
      </c>
      <c r="CD11" s="732">
        <v>0</v>
      </c>
      <c r="CE11" s="732">
        <v>0</v>
      </c>
      <c r="CF11" s="732">
        <v>0</v>
      </c>
      <c r="CG11" s="732">
        <v>0</v>
      </c>
      <c r="CH11" s="732">
        <v>80712</v>
      </c>
      <c r="CI11" s="732">
        <v>0</v>
      </c>
      <c r="CJ11" s="732">
        <v>4</v>
      </c>
      <c r="CK11" s="732">
        <v>0</v>
      </c>
      <c r="CL11" s="732">
        <v>0</v>
      </c>
      <c r="CN11" s="732">
        <v>0</v>
      </c>
      <c r="CO11" s="732">
        <v>1</v>
      </c>
      <c r="CP11" s="732">
        <v>0</v>
      </c>
      <c r="CQ11" s="732">
        <v>0</v>
      </c>
      <c r="CR11" s="732">
        <v>495.84100000000001</v>
      </c>
      <c r="CS11" s="732">
        <v>0</v>
      </c>
      <c r="CT11" s="732">
        <v>0</v>
      </c>
      <c r="CU11" s="732">
        <v>0</v>
      </c>
      <c r="CV11" s="732">
        <v>0</v>
      </c>
      <c r="CW11" s="732">
        <v>0</v>
      </c>
      <c r="CX11" s="732">
        <v>0</v>
      </c>
      <c r="CY11" s="732">
        <v>0</v>
      </c>
      <c r="CZ11" s="732">
        <v>0</v>
      </c>
      <c r="DB11" s="732">
        <v>2738552</v>
      </c>
      <c r="DC11" s="732">
        <v>0</v>
      </c>
      <c r="DD11" s="732">
        <v>0</v>
      </c>
      <c r="DE11" s="732">
        <v>799449</v>
      </c>
      <c r="DF11" s="732">
        <v>799449</v>
      </c>
      <c r="DG11" s="732">
        <v>129.80000000000001</v>
      </c>
      <c r="DH11" s="732">
        <v>0</v>
      </c>
      <c r="DI11" s="732">
        <v>0</v>
      </c>
      <c r="DK11" s="732">
        <v>2844</v>
      </c>
      <c r="DL11" s="732">
        <v>0</v>
      </c>
      <c r="DM11" s="732">
        <v>230948</v>
      </c>
      <c r="DN11" s="732">
        <v>965</v>
      </c>
      <c r="DO11" s="732">
        <v>0</v>
      </c>
      <c r="DP11" s="732">
        <v>0</v>
      </c>
      <c r="DQ11" s="732">
        <v>0</v>
      </c>
      <c r="DR11" s="732">
        <v>0</v>
      </c>
      <c r="DS11" s="732">
        <v>0</v>
      </c>
      <c r="DT11" s="732">
        <v>0</v>
      </c>
      <c r="DU11" s="732">
        <v>0</v>
      </c>
      <c r="DV11" s="732">
        <v>0</v>
      </c>
      <c r="DW11" s="732">
        <v>0</v>
      </c>
      <c r="DX11" s="732">
        <v>0</v>
      </c>
      <c r="DY11" s="732">
        <v>0</v>
      </c>
      <c r="DZ11" s="732">
        <v>0</v>
      </c>
      <c r="EA11" s="732">
        <v>0</v>
      </c>
      <c r="EB11" s="732">
        <v>0</v>
      </c>
      <c r="EC11" s="732">
        <v>21.773</v>
      </c>
      <c r="ED11" s="732">
        <v>154217</v>
      </c>
      <c r="EE11" s="732">
        <v>0</v>
      </c>
      <c r="EF11" s="732">
        <v>0</v>
      </c>
      <c r="EG11" s="732">
        <v>0</v>
      </c>
      <c r="EH11" s="732">
        <v>70860</v>
      </c>
      <c r="EI11" s="732">
        <v>0</v>
      </c>
      <c r="EJ11" s="732">
        <v>0</v>
      </c>
      <c r="EK11" s="732">
        <v>0.48500000000000004</v>
      </c>
      <c r="EL11" s="732">
        <v>0</v>
      </c>
      <c r="EM11" s="732">
        <v>2.5050000000000003</v>
      </c>
      <c r="EN11" s="732">
        <v>0.50700000000000001</v>
      </c>
      <c r="EO11" s="732">
        <v>0</v>
      </c>
      <c r="EP11" s="732">
        <v>0</v>
      </c>
      <c r="EQ11" s="732">
        <v>3.4970000000000003</v>
      </c>
      <c r="ER11" s="732">
        <v>0</v>
      </c>
      <c r="ES11" s="732">
        <v>11.505000000000001</v>
      </c>
      <c r="EV11" s="732">
        <v>0</v>
      </c>
      <c r="EW11" s="732">
        <v>0</v>
      </c>
      <c r="EX11" s="732">
        <v>0</v>
      </c>
      <c r="EZ11" s="732">
        <v>4128601</v>
      </c>
      <c r="FA11" s="732">
        <v>0</v>
      </c>
      <c r="FB11" s="732">
        <v>4347999</v>
      </c>
      <c r="FD11" s="732">
        <v>0</v>
      </c>
      <c r="FE11" s="732">
        <v>449347</v>
      </c>
      <c r="FF11" s="732">
        <v>91158</v>
      </c>
      <c r="FG11" s="732">
        <v>6.4642999999999992E-2</v>
      </c>
      <c r="FH11" s="732">
        <v>2.6227999999999998E-2</v>
      </c>
      <c r="FI11" s="732">
        <v>0</v>
      </c>
      <c r="FJ11" s="732">
        <v>0</v>
      </c>
      <c r="FK11" s="732">
        <v>705.27700000000004</v>
      </c>
      <c r="FL11" s="732">
        <v>4969216</v>
      </c>
      <c r="FM11" s="732">
        <v>0</v>
      </c>
      <c r="FN11" s="732">
        <v>0</v>
      </c>
      <c r="FO11" s="732">
        <v>3363</v>
      </c>
      <c r="FP11" s="732">
        <v>0</v>
      </c>
      <c r="FQ11" s="732">
        <v>3363</v>
      </c>
      <c r="FR11" s="732">
        <v>3363</v>
      </c>
      <c r="FS11" s="732">
        <v>0</v>
      </c>
      <c r="FT11" s="732">
        <v>0</v>
      </c>
      <c r="FU11" s="732">
        <v>0</v>
      </c>
      <c r="FV11" s="732">
        <v>0</v>
      </c>
      <c r="FW11" s="732">
        <v>0</v>
      </c>
      <c r="FX11" s="732">
        <v>0</v>
      </c>
      <c r="FY11" s="732">
        <v>0</v>
      </c>
      <c r="FZ11" s="732">
        <v>0</v>
      </c>
      <c r="GA11" s="732">
        <v>0</v>
      </c>
      <c r="GB11" s="732">
        <v>0</v>
      </c>
      <c r="GC11" s="732">
        <v>0</v>
      </c>
      <c r="GD11" s="732">
        <v>0</v>
      </c>
      <c r="GF11" s="732">
        <v>0</v>
      </c>
      <c r="GG11" s="732">
        <v>0</v>
      </c>
      <c r="GH11" s="732">
        <v>0</v>
      </c>
      <c r="GI11" s="732">
        <v>0</v>
      </c>
      <c r="GK11" s="732">
        <v>4979</v>
      </c>
      <c r="GL11" s="732">
        <v>20520</v>
      </c>
      <c r="GM11" s="732">
        <v>0</v>
      </c>
      <c r="GN11" s="732">
        <v>0</v>
      </c>
      <c r="GR11" s="732">
        <v>0</v>
      </c>
      <c r="HB11" s="732">
        <v>292382768</v>
      </c>
      <c r="HC11" s="732">
        <v>4.6019999999999998E-2</v>
      </c>
      <c r="HD11" s="732">
        <v>80712</v>
      </c>
      <c r="HE11" s="732">
        <v>0</v>
      </c>
      <c r="HF11" s="732">
        <v>471599</v>
      </c>
      <c r="HG11" s="732">
        <v>8623</v>
      </c>
      <c r="HH11" s="732">
        <v>58634</v>
      </c>
      <c r="HI11" s="732">
        <v>0</v>
      </c>
      <c r="HJ11" s="732">
        <v>4367</v>
      </c>
      <c r="HK11" s="732">
        <v>1680</v>
      </c>
      <c r="HL11" s="732">
        <v>121</v>
      </c>
      <c r="HM11" s="732">
        <v>0</v>
      </c>
      <c r="HN11" s="732">
        <v>0</v>
      </c>
      <c r="HO11" s="732">
        <v>0</v>
      </c>
      <c r="HP11" s="732">
        <v>0</v>
      </c>
      <c r="HQ11" s="732">
        <v>0</v>
      </c>
      <c r="HR11" s="732">
        <v>0</v>
      </c>
      <c r="HS11" s="732">
        <v>4127573</v>
      </c>
      <c r="HT11" s="732">
        <v>0</v>
      </c>
      <c r="HU11" s="732">
        <v>0</v>
      </c>
      <c r="HV11" s="732">
        <v>0</v>
      </c>
      <c r="HW11" s="732">
        <v>0</v>
      </c>
      <c r="HX11" s="732">
        <v>34</v>
      </c>
      <c r="HY11" s="732">
        <v>93</v>
      </c>
      <c r="HZ11" s="732">
        <v>62</v>
      </c>
      <c r="IA11" s="732">
        <v>121</v>
      </c>
      <c r="IB11" s="732">
        <v>192</v>
      </c>
      <c r="IC11" s="732">
        <v>399</v>
      </c>
      <c r="ID11" s="732">
        <v>0</v>
      </c>
      <c r="IE11" s="732">
        <v>0</v>
      </c>
      <c r="IF11" s="732">
        <v>0</v>
      </c>
      <c r="IG11" s="732">
        <v>14</v>
      </c>
      <c r="IH11" s="732">
        <v>95.2</v>
      </c>
      <c r="II11" s="732">
        <v>0</v>
      </c>
      <c r="IJ11" s="732">
        <v>49.887</v>
      </c>
      <c r="IK11" s="732">
        <v>0</v>
      </c>
      <c r="IL11" s="732">
        <v>0</v>
      </c>
      <c r="IM11" s="732">
        <v>0</v>
      </c>
      <c r="IN11" s="732">
        <v>0</v>
      </c>
      <c r="IO11" s="732">
        <v>0</v>
      </c>
      <c r="IP11" s="732">
        <v>0</v>
      </c>
      <c r="IQ11" s="732">
        <v>49.887</v>
      </c>
      <c r="IR11" s="732">
        <v>30726</v>
      </c>
      <c r="IS11" s="732">
        <v>0</v>
      </c>
      <c r="IT11" s="732">
        <v>0</v>
      </c>
      <c r="IU11" s="732">
        <v>0</v>
      </c>
      <c r="IV11" s="732">
        <v>0</v>
      </c>
      <c r="IW11" s="732">
        <v>6159</v>
      </c>
      <c r="IX11" s="732">
        <v>0</v>
      </c>
      <c r="IY11" s="732">
        <v>0</v>
      </c>
      <c r="IZ11" s="732">
        <v>0</v>
      </c>
      <c r="JA11" s="732">
        <v>0</v>
      </c>
      <c r="JB11" s="732">
        <v>0</v>
      </c>
      <c r="JC11" s="732">
        <v>0</v>
      </c>
      <c r="JD11" s="732">
        <v>0</v>
      </c>
      <c r="JE11" s="732">
        <v>0</v>
      </c>
      <c r="JF11" s="732">
        <v>0</v>
      </c>
      <c r="JG11" s="732">
        <v>0</v>
      </c>
      <c r="JH11" s="732">
        <v>0</v>
      </c>
      <c r="JJ11" s="732">
        <v>0</v>
      </c>
      <c r="JK11" s="732">
        <v>0</v>
      </c>
      <c r="JL11" s="732">
        <v>0</v>
      </c>
      <c r="JM11" s="732">
        <v>0</v>
      </c>
    </row>
    <row r="12" spans="1:274" s="732" customFormat="1" x14ac:dyDescent="0.2">
      <c r="A12" s="732">
        <v>31709</v>
      </c>
      <c r="B12" s="732">
        <v>15806</v>
      </c>
      <c r="C12" s="732">
        <v>9</v>
      </c>
      <c r="D12" s="732">
        <v>2021</v>
      </c>
      <c r="E12" s="732">
        <v>6159</v>
      </c>
      <c r="F12" s="732">
        <v>0</v>
      </c>
      <c r="G12" s="732">
        <v>306.05700000000002</v>
      </c>
      <c r="H12" s="732">
        <v>276.55600000000004</v>
      </c>
      <c r="I12" s="732">
        <v>276.55600000000004</v>
      </c>
      <c r="J12" s="732">
        <v>306.05700000000002</v>
      </c>
      <c r="K12" s="732">
        <v>0</v>
      </c>
      <c r="L12" s="732">
        <v>6159</v>
      </c>
      <c r="M12" s="732">
        <v>0</v>
      </c>
      <c r="N12" s="732">
        <v>0</v>
      </c>
      <c r="P12" s="732">
        <v>412.86</v>
      </c>
      <c r="Q12" s="732">
        <v>0</v>
      </c>
      <c r="R12" s="732">
        <v>169922</v>
      </c>
      <c r="S12" s="732">
        <v>411.57400000000001</v>
      </c>
      <c r="U12" s="732">
        <v>118867</v>
      </c>
      <c r="V12" s="732">
        <v>68.018000000000001</v>
      </c>
      <c r="W12" s="732">
        <v>41893</v>
      </c>
      <c r="X12" s="732">
        <v>41893</v>
      </c>
      <c r="Z12" s="732">
        <v>0</v>
      </c>
      <c r="AC12" s="732">
        <v>0</v>
      </c>
      <c r="AD12" s="732" t="s">
        <v>318</v>
      </c>
      <c r="AE12" s="732">
        <v>0</v>
      </c>
      <c r="AH12" s="732">
        <v>0</v>
      </c>
      <c r="AI12" s="732">
        <v>0</v>
      </c>
      <c r="AJ12" s="732">
        <v>6159</v>
      </c>
      <c r="AK12" s="732" t="s">
        <v>787</v>
      </c>
      <c r="AL12" s="732" t="s">
        <v>58</v>
      </c>
      <c r="AM12" s="732">
        <v>0</v>
      </c>
      <c r="AN12" s="732">
        <v>0</v>
      </c>
      <c r="AO12" s="732">
        <v>0</v>
      </c>
      <c r="AP12" s="732">
        <v>0</v>
      </c>
      <c r="AQ12" s="732">
        <v>0</v>
      </c>
      <c r="AT12" s="732">
        <v>0</v>
      </c>
      <c r="AU12" s="732">
        <v>0</v>
      </c>
      <c r="AV12" s="732">
        <v>-422882</v>
      </c>
      <c r="AW12" s="732">
        <v>3717531</v>
      </c>
      <c r="AX12" s="732">
        <v>3663496</v>
      </c>
      <c r="AY12" s="732">
        <v>2021366</v>
      </c>
      <c r="AZ12" s="732">
        <v>169922</v>
      </c>
      <c r="BA12" s="732">
        <v>46.5</v>
      </c>
      <c r="BE12" s="732">
        <v>49</v>
      </c>
      <c r="BF12" s="732">
        <v>3350679</v>
      </c>
      <c r="BG12" s="732">
        <v>0</v>
      </c>
      <c r="BJ12" s="732">
        <v>12</v>
      </c>
      <c r="BK12" s="732">
        <v>0</v>
      </c>
      <c r="BL12" s="732">
        <v>0</v>
      </c>
      <c r="BM12" s="732">
        <v>0</v>
      </c>
      <c r="BN12" s="732">
        <v>0</v>
      </c>
      <c r="BO12" s="732">
        <v>0</v>
      </c>
      <c r="BP12" s="732">
        <v>0</v>
      </c>
      <c r="BQ12" s="732">
        <v>727</v>
      </c>
      <c r="BS12" s="732">
        <v>0</v>
      </c>
      <c r="BT12" s="732">
        <v>0</v>
      </c>
      <c r="BU12" s="732">
        <v>0</v>
      </c>
      <c r="BV12" s="732">
        <v>0</v>
      </c>
      <c r="BW12" s="732">
        <v>0</v>
      </c>
      <c r="BY12" s="732">
        <v>0</v>
      </c>
      <c r="CA12" s="732">
        <v>0</v>
      </c>
      <c r="CB12" s="732">
        <v>0</v>
      </c>
      <c r="CC12" s="732">
        <v>0</v>
      </c>
      <c r="CD12" s="732">
        <v>0</v>
      </c>
      <c r="CE12" s="732">
        <v>0</v>
      </c>
      <c r="CF12" s="732">
        <v>0</v>
      </c>
      <c r="CG12" s="732">
        <v>0</v>
      </c>
      <c r="CH12" s="732">
        <v>54987</v>
      </c>
      <c r="CI12" s="732">
        <v>0</v>
      </c>
      <c r="CJ12" s="732">
        <v>4</v>
      </c>
      <c r="CK12" s="732">
        <v>0</v>
      </c>
      <c r="CL12" s="732">
        <v>0</v>
      </c>
      <c r="CN12" s="732">
        <v>0</v>
      </c>
      <c r="CO12" s="732">
        <v>1</v>
      </c>
      <c r="CP12" s="732">
        <v>0</v>
      </c>
      <c r="CQ12" s="732">
        <v>0.58300000000000007</v>
      </c>
      <c r="CR12" s="732">
        <v>372.02300000000002</v>
      </c>
      <c r="CS12" s="732">
        <v>0</v>
      </c>
      <c r="CT12" s="732">
        <v>0</v>
      </c>
      <c r="CU12" s="732">
        <v>0</v>
      </c>
      <c r="CV12" s="732">
        <v>0</v>
      </c>
      <c r="CW12" s="732">
        <v>0</v>
      </c>
      <c r="CX12" s="732">
        <v>0</v>
      </c>
      <c r="CY12" s="732">
        <v>0</v>
      </c>
      <c r="CZ12" s="732">
        <v>0</v>
      </c>
      <c r="DB12" s="732">
        <v>1696719</v>
      </c>
      <c r="DC12" s="732">
        <v>0</v>
      </c>
      <c r="DD12" s="732">
        <v>0</v>
      </c>
      <c r="DE12" s="732">
        <v>675113</v>
      </c>
      <c r="DF12" s="732">
        <v>675113</v>
      </c>
      <c r="DG12" s="732">
        <v>109.613</v>
      </c>
      <c r="DH12" s="732">
        <v>0</v>
      </c>
      <c r="DI12" s="732">
        <v>0</v>
      </c>
      <c r="DK12" s="732">
        <v>3260</v>
      </c>
      <c r="DL12" s="732">
        <v>0</v>
      </c>
      <c r="DM12" s="732">
        <v>216254</v>
      </c>
      <c r="DN12" s="732">
        <v>903</v>
      </c>
      <c r="DO12" s="732">
        <v>0</v>
      </c>
      <c r="DP12" s="732">
        <v>0</v>
      </c>
      <c r="DQ12" s="732">
        <v>0</v>
      </c>
      <c r="DR12" s="732">
        <v>0</v>
      </c>
      <c r="DS12" s="732">
        <v>0</v>
      </c>
      <c r="DT12" s="732">
        <v>0</v>
      </c>
      <c r="DU12" s="732">
        <v>0</v>
      </c>
      <c r="DV12" s="732">
        <v>0</v>
      </c>
      <c r="DW12" s="732">
        <v>0</v>
      </c>
      <c r="DX12" s="732">
        <v>0</v>
      </c>
      <c r="DY12" s="732">
        <v>0</v>
      </c>
      <c r="DZ12" s="732">
        <v>0</v>
      </c>
      <c r="EA12" s="732">
        <v>0</v>
      </c>
      <c r="EB12" s="732">
        <v>0</v>
      </c>
      <c r="EC12" s="732">
        <v>19.695</v>
      </c>
      <c r="ED12" s="732">
        <v>139499</v>
      </c>
      <c r="EE12" s="732">
        <v>0</v>
      </c>
      <c r="EF12" s="732">
        <v>0</v>
      </c>
      <c r="EG12" s="732">
        <v>0</v>
      </c>
      <c r="EH12" s="732">
        <v>71045</v>
      </c>
      <c r="EI12" s="732">
        <v>0</v>
      </c>
      <c r="EJ12" s="732">
        <v>0</v>
      </c>
      <c r="EK12" s="732">
        <v>1.5880000000000001</v>
      </c>
      <c r="EL12" s="732">
        <v>0</v>
      </c>
      <c r="EM12" s="732">
        <v>1.6520000000000001</v>
      </c>
      <c r="EN12" s="732">
        <v>0.36300000000000004</v>
      </c>
      <c r="EO12" s="732">
        <v>0</v>
      </c>
      <c r="EP12" s="732">
        <v>0</v>
      </c>
      <c r="EQ12" s="732">
        <v>3.6030000000000002</v>
      </c>
      <c r="ER12" s="732">
        <v>0</v>
      </c>
      <c r="ES12" s="732">
        <v>11.535</v>
      </c>
      <c r="EV12" s="732">
        <v>0</v>
      </c>
      <c r="EW12" s="732">
        <v>0</v>
      </c>
      <c r="EX12" s="732">
        <v>0</v>
      </c>
      <c r="EZ12" s="732">
        <v>3246572</v>
      </c>
      <c r="FA12" s="732">
        <v>0</v>
      </c>
      <c r="FB12" s="732">
        <v>3415542</v>
      </c>
      <c r="FD12" s="732">
        <v>0</v>
      </c>
      <c r="FE12" s="732">
        <v>346608</v>
      </c>
      <c r="FF12" s="732">
        <v>70316</v>
      </c>
      <c r="FG12" s="732">
        <v>6.4642999999999992E-2</v>
      </c>
      <c r="FH12" s="732">
        <v>2.6227999999999998E-2</v>
      </c>
      <c r="FI12" s="732">
        <v>0</v>
      </c>
      <c r="FJ12" s="732">
        <v>0</v>
      </c>
      <c r="FK12" s="732">
        <v>544.02200000000005</v>
      </c>
      <c r="FL12" s="732">
        <v>3887453</v>
      </c>
      <c r="FM12" s="732">
        <v>0</v>
      </c>
      <c r="FN12" s="732">
        <v>0</v>
      </c>
      <c r="FO12" s="732">
        <v>63289</v>
      </c>
      <c r="FP12" s="732">
        <v>0</v>
      </c>
      <c r="FQ12" s="732">
        <v>63289</v>
      </c>
      <c r="FR12" s="732">
        <v>63289</v>
      </c>
      <c r="FS12" s="732">
        <v>0</v>
      </c>
      <c r="FT12" s="732">
        <v>0</v>
      </c>
      <c r="FU12" s="732">
        <v>0</v>
      </c>
      <c r="FV12" s="732">
        <v>0</v>
      </c>
      <c r="FW12" s="732">
        <v>0</v>
      </c>
      <c r="FX12" s="732">
        <v>0</v>
      </c>
      <c r="FY12" s="732">
        <v>0</v>
      </c>
      <c r="FZ12" s="732">
        <v>0</v>
      </c>
      <c r="GA12" s="732">
        <v>0</v>
      </c>
      <c r="GB12" s="732">
        <v>215336</v>
      </c>
      <c r="GC12" s="732">
        <v>215336</v>
      </c>
      <c r="GD12" s="732">
        <v>25.898</v>
      </c>
      <c r="GF12" s="732">
        <v>0</v>
      </c>
      <c r="GG12" s="732">
        <v>0</v>
      </c>
      <c r="GH12" s="732">
        <v>0</v>
      </c>
      <c r="GI12" s="732">
        <v>0</v>
      </c>
      <c r="GK12" s="732">
        <v>5180</v>
      </c>
      <c r="GL12" s="732">
        <v>80006</v>
      </c>
      <c r="GM12" s="732">
        <v>0</v>
      </c>
      <c r="GN12" s="732">
        <v>248790</v>
      </c>
      <c r="GR12" s="732">
        <v>0</v>
      </c>
      <c r="HB12" s="732">
        <v>292382768</v>
      </c>
      <c r="HC12" s="732">
        <v>4.6019999999999998E-2</v>
      </c>
      <c r="HD12" s="732">
        <v>54987</v>
      </c>
      <c r="HE12" s="732">
        <v>0</v>
      </c>
      <c r="HF12" s="732">
        <v>292596</v>
      </c>
      <c r="HG12" s="732">
        <v>16038</v>
      </c>
      <c r="HH12" s="732">
        <v>187852</v>
      </c>
      <c r="HI12" s="732">
        <v>0</v>
      </c>
      <c r="HJ12" s="732">
        <v>2975</v>
      </c>
      <c r="HK12" s="732">
        <v>954</v>
      </c>
      <c r="HL12" s="732">
        <v>1572</v>
      </c>
      <c r="HM12" s="732">
        <v>5000</v>
      </c>
      <c r="HN12" s="732">
        <v>0</v>
      </c>
      <c r="HO12" s="732">
        <v>0</v>
      </c>
      <c r="HP12" s="732">
        <v>0</v>
      </c>
      <c r="HQ12" s="732">
        <v>0</v>
      </c>
      <c r="HR12" s="732">
        <v>0</v>
      </c>
      <c r="HS12" s="732">
        <v>3245620</v>
      </c>
      <c r="HT12" s="732">
        <v>0</v>
      </c>
      <c r="HU12" s="732">
        <v>0</v>
      </c>
      <c r="HV12" s="732">
        <v>0</v>
      </c>
      <c r="HW12" s="732">
        <v>0</v>
      </c>
      <c r="HX12" s="732">
        <v>56</v>
      </c>
      <c r="HY12" s="732">
        <v>43</v>
      </c>
      <c r="HZ12" s="732">
        <v>74</v>
      </c>
      <c r="IA12" s="732">
        <v>102</v>
      </c>
      <c r="IB12" s="732">
        <v>151</v>
      </c>
      <c r="IC12" s="732">
        <v>329</v>
      </c>
      <c r="ID12" s="732">
        <v>0</v>
      </c>
      <c r="IE12" s="732">
        <v>0</v>
      </c>
      <c r="IF12" s="732">
        <v>0</v>
      </c>
      <c r="IG12" s="732">
        <v>26.04</v>
      </c>
      <c r="IH12" s="732">
        <v>305</v>
      </c>
      <c r="II12" s="732">
        <v>0</v>
      </c>
      <c r="IJ12" s="732">
        <v>68.018000000000001</v>
      </c>
      <c r="IK12" s="732">
        <v>0</v>
      </c>
      <c r="IL12" s="732">
        <v>1</v>
      </c>
      <c r="IM12" s="732">
        <v>0</v>
      </c>
      <c r="IN12" s="732">
        <v>0</v>
      </c>
      <c r="IO12" s="732">
        <v>1</v>
      </c>
      <c r="IP12" s="732">
        <v>0</v>
      </c>
      <c r="IQ12" s="732">
        <v>68.018000000000001</v>
      </c>
      <c r="IR12" s="732">
        <v>41893</v>
      </c>
      <c r="IS12" s="732">
        <v>0</v>
      </c>
      <c r="IT12" s="732">
        <v>5000</v>
      </c>
      <c r="IU12" s="732">
        <v>0</v>
      </c>
      <c r="IV12" s="732">
        <v>0</v>
      </c>
      <c r="IW12" s="732">
        <v>6159</v>
      </c>
      <c r="IX12" s="732">
        <v>0</v>
      </c>
      <c r="IY12" s="732">
        <v>0</v>
      </c>
      <c r="IZ12" s="732">
        <v>0</v>
      </c>
      <c r="JA12" s="732">
        <v>0</v>
      </c>
      <c r="JB12" s="732">
        <v>0</v>
      </c>
      <c r="JC12" s="732">
        <v>0</v>
      </c>
      <c r="JD12" s="732">
        <v>0</v>
      </c>
      <c r="JE12" s="732">
        <v>0</v>
      </c>
      <c r="JF12" s="732">
        <v>0</v>
      </c>
      <c r="JG12" s="732">
        <v>0</v>
      </c>
      <c r="JH12" s="732">
        <v>0</v>
      </c>
      <c r="JJ12" s="732">
        <v>0</v>
      </c>
      <c r="JK12" s="732">
        <v>0</v>
      </c>
      <c r="JL12" s="732">
        <v>0</v>
      </c>
      <c r="JM12" s="732">
        <v>0</v>
      </c>
    </row>
    <row r="13" spans="1:274" s="732" customFormat="1" x14ac:dyDescent="0.2">
      <c r="A13" s="732">
        <v>31709</v>
      </c>
      <c r="B13" s="732">
        <v>15807</v>
      </c>
      <c r="C13" s="732">
        <v>9</v>
      </c>
      <c r="D13" s="732">
        <v>2021</v>
      </c>
      <c r="E13" s="732">
        <v>6159</v>
      </c>
      <c r="F13" s="732">
        <v>0</v>
      </c>
      <c r="G13" s="732">
        <v>753.02</v>
      </c>
      <c r="H13" s="732">
        <v>620.97699999999998</v>
      </c>
      <c r="I13" s="732">
        <v>620.97699999999998</v>
      </c>
      <c r="J13" s="732">
        <v>753.02</v>
      </c>
      <c r="K13" s="732">
        <v>0</v>
      </c>
      <c r="L13" s="732">
        <v>6159</v>
      </c>
      <c r="M13" s="732">
        <v>0</v>
      </c>
      <c r="N13" s="732">
        <v>0</v>
      </c>
      <c r="P13" s="732">
        <v>835.27700000000004</v>
      </c>
      <c r="Q13" s="732">
        <v>0</v>
      </c>
      <c r="R13" s="732">
        <v>343778</v>
      </c>
      <c r="S13" s="732">
        <v>411.57400000000001</v>
      </c>
      <c r="U13" s="732">
        <v>240484</v>
      </c>
      <c r="V13" s="732">
        <v>72.399000000000001</v>
      </c>
      <c r="W13" s="732">
        <v>44591</v>
      </c>
      <c r="X13" s="732">
        <v>44591</v>
      </c>
      <c r="Z13" s="732">
        <v>0</v>
      </c>
      <c r="AC13" s="732">
        <v>0</v>
      </c>
      <c r="AD13" s="732" t="s">
        <v>318</v>
      </c>
      <c r="AE13" s="732">
        <v>0</v>
      </c>
      <c r="AH13" s="732">
        <v>0</v>
      </c>
      <c r="AI13" s="732">
        <v>0</v>
      </c>
      <c r="AJ13" s="732">
        <v>6159</v>
      </c>
      <c r="AK13" s="732" t="s">
        <v>787</v>
      </c>
      <c r="AL13" s="732" t="s">
        <v>40</v>
      </c>
      <c r="AM13" s="732">
        <v>0</v>
      </c>
      <c r="AN13" s="732">
        <v>0</v>
      </c>
      <c r="AO13" s="732">
        <v>0</v>
      </c>
      <c r="AP13" s="732">
        <v>0</v>
      </c>
      <c r="AQ13" s="732">
        <v>0</v>
      </c>
      <c r="AT13" s="732">
        <v>0</v>
      </c>
      <c r="AU13" s="732">
        <v>0</v>
      </c>
      <c r="AV13" s="732">
        <v>-236861</v>
      </c>
      <c r="AW13" s="732">
        <v>8325937</v>
      </c>
      <c r="AX13" s="732">
        <v>8193840</v>
      </c>
      <c r="AY13" s="732">
        <v>4667485</v>
      </c>
      <c r="AZ13" s="732">
        <v>343778</v>
      </c>
      <c r="BA13" s="732">
        <v>36.082999999999998</v>
      </c>
      <c r="BE13" s="732">
        <v>109</v>
      </c>
      <c r="BF13" s="732">
        <v>7569095</v>
      </c>
      <c r="BG13" s="732">
        <v>0</v>
      </c>
      <c r="BJ13" s="732">
        <v>12</v>
      </c>
      <c r="BK13" s="732">
        <v>0</v>
      </c>
      <c r="BL13" s="732">
        <v>0</v>
      </c>
      <c r="BM13" s="732">
        <v>0</v>
      </c>
      <c r="BN13" s="732">
        <v>0</v>
      </c>
      <c r="BO13" s="732">
        <v>0</v>
      </c>
      <c r="BP13" s="732">
        <v>0</v>
      </c>
      <c r="BQ13" s="732">
        <v>674</v>
      </c>
      <c r="BS13" s="732">
        <v>0</v>
      </c>
      <c r="BT13" s="732">
        <v>0</v>
      </c>
      <c r="BU13" s="732">
        <v>0</v>
      </c>
      <c r="BV13" s="732">
        <v>0</v>
      </c>
      <c r="BW13" s="732">
        <v>0</v>
      </c>
      <c r="BY13" s="732">
        <v>0</v>
      </c>
      <c r="CA13" s="732">
        <v>0</v>
      </c>
      <c r="CB13" s="732">
        <v>0</v>
      </c>
      <c r="CC13" s="732">
        <v>0</v>
      </c>
      <c r="CD13" s="732">
        <v>0</v>
      </c>
      <c r="CE13" s="732">
        <v>0</v>
      </c>
      <c r="CF13" s="732">
        <v>0</v>
      </c>
      <c r="CG13" s="732">
        <v>0</v>
      </c>
      <c r="CH13" s="732">
        <v>135289</v>
      </c>
      <c r="CI13" s="732">
        <v>0</v>
      </c>
      <c r="CJ13" s="732">
        <v>4</v>
      </c>
      <c r="CK13" s="732">
        <v>0</v>
      </c>
      <c r="CL13" s="732">
        <v>0</v>
      </c>
      <c r="CN13" s="732">
        <v>0</v>
      </c>
      <c r="CO13" s="732">
        <v>1</v>
      </c>
      <c r="CP13" s="732">
        <v>0</v>
      </c>
      <c r="CQ13" s="732">
        <v>1</v>
      </c>
      <c r="CR13" s="732">
        <v>802.39700000000005</v>
      </c>
      <c r="CS13" s="732">
        <v>0</v>
      </c>
      <c r="CT13" s="732">
        <v>0</v>
      </c>
      <c r="CU13" s="732">
        <v>0</v>
      </c>
      <c r="CV13" s="732">
        <v>0</v>
      </c>
      <c r="CW13" s="732">
        <v>0</v>
      </c>
      <c r="CX13" s="732">
        <v>0</v>
      </c>
      <c r="CY13" s="732">
        <v>0</v>
      </c>
      <c r="CZ13" s="732">
        <v>0</v>
      </c>
      <c r="DB13" s="732">
        <v>3793066</v>
      </c>
      <c r="DC13" s="732">
        <v>0</v>
      </c>
      <c r="DD13" s="732">
        <v>0</v>
      </c>
      <c r="DE13" s="732">
        <v>1246599</v>
      </c>
      <c r="DF13" s="732">
        <v>1246599</v>
      </c>
      <c r="DG13" s="732">
        <v>202.4</v>
      </c>
      <c r="DH13" s="732">
        <v>0</v>
      </c>
      <c r="DI13" s="732">
        <v>0</v>
      </c>
      <c r="DK13" s="732">
        <v>2412</v>
      </c>
      <c r="DL13" s="732">
        <v>0</v>
      </c>
      <c r="DM13" s="732">
        <v>747347</v>
      </c>
      <c r="DN13" s="732">
        <v>3083</v>
      </c>
      <c r="DO13" s="732">
        <v>0</v>
      </c>
      <c r="DP13" s="732">
        <v>0</v>
      </c>
      <c r="DQ13" s="732">
        <v>0</v>
      </c>
      <c r="DR13" s="732">
        <v>0</v>
      </c>
      <c r="DS13" s="732">
        <v>0</v>
      </c>
      <c r="DT13" s="732">
        <v>0</v>
      </c>
      <c r="DU13" s="732">
        <v>0</v>
      </c>
      <c r="DV13" s="732">
        <v>0</v>
      </c>
      <c r="DW13" s="732">
        <v>0</v>
      </c>
      <c r="DX13" s="732">
        <v>0</v>
      </c>
      <c r="DY13" s="732">
        <v>0</v>
      </c>
      <c r="DZ13" s="732">
        <v>0</v>
      </c>
      <c r="EA13" s="732">
        <v>0</v>
      </c>
      <c r="EB13" s="732">
        <v>0</v>
      </c>
      <c r="EC13" s="732">
        <v>39.721000000000004</v>
      </c>
      <c r="ED13" s="732">
        <v>281342</v>
      </c>
      <c r="EE13" s="732">
        <v>0</v>
      </c>
      <c r="EF13" s="732">
        <v>0</v>
      </c>
      <c r="EG13" s="732">
        <v>0</v>
      </c>
      <c r="EH13" s="732">
        <v>437504</v>
      </c>
      <c r="EI13" s="732">
        <v>0</v>
      </c>
      <c r="EJ13" s="732">
        <v>0</v>
      </c>
      <c r="EK13" s="732">
        <v>20.734999999999999</v>
      </c>
      <c r="EL13" s="732">
        <v>0</v>
      </c>
      <c r="EM13" s="732">
        <v>0.443</v>
      </c>
      <c r="EN13" s="732">
        <v>1.5</v>
      </c>
      <c r="EO13" s="732">
        <v>0</v>
      </c>
      <c r="EP13" s="732">
        <v>0</v>
      </c>
      <c r="EQ13" s="732">
        <v>22.678000000000001</v>
      </c>
      <c r="ER13" s="732">
        <v>0</v>
      </c>
      <c r="ES13" s="732">
        <v>71.034000000000006</v>
      </c>
      <c r="EV13" s="732">
        <v>0</v>
      </c>
      <c r="EW13" s="732">
        <v>0</v>
      </c>
      <c r="EX13" s="732">
        <v>0</v>
      </c>
      <c r="EZ13" s="732">
        <v>7252020</v>
      </c>
      <c r="FA13" s="732">
        <v>0</v>
      </c>
      <c r="FB13" s="732">
        <v>7592606</v>
      </c>
      <c r="FD13" s="732">
        <v>0</v>
      </c>
      <c r="FE13" s="732">
        <v>782979</v>
      </c>
      <c r="FF13" s="732">
        <v>158841</v>
      </c>
      <c r="FG13" s="732">
        <v>6.4642999999999992E-2</v>
      </c>
      <c r="FH13" s="732">
        <v>2.6227999999999998E-2</v>
      </c>
      <c r="FI13" s="732">
        <v>0</v>
      </c>
      <c r="FJ13" s="732">
        <v>0</v>
      </c>
      <c r="FK13" s="732">
        <v>1228.932</v>
      </c>
      <c r="FL13" s="732">
        <v>8669715</v>
      </c>
      <c r="FM13" s="732">
        <v>0</v>
      </c>
      <c r="FN13" s="732">
        <v>0</v>
      </c>
      <c r="FO13" s="732">
        <v>19557</v>
      </c>
      <c r="FP13" s="732">
        <v>0</v>
      </c>
      <c r="FQ13" s="732">
        <v>19557</v>
      </c>
      <c r="FR13" s="732">
        <v>19557</v>
      </c>
      <c r="FS13" s="732">
        <v>0</v>
      </c>
      <c r="FT13" s="732">
        <v>0</v>
      </c>
      <c r="FU13" s="732">
        <v>0</v>
      </c>
      <c r="FV13" s="732">
        <v>0</v>
      </c>
      <c r="FW13" s="732">
        <v>0</v>
      </c>
      <c r="FX13" s="732">
        <v>0</v>
      </c>
      <c r="FY13" s="732">
        <v>0</v>
      </c>
      <c r="FZ13" s="732">
        <v>0</v>
      </c>
      <c r="GA13" s="732">
        <v>0</v>
      </c>
      <c r="GB13" s="732">
        <v>909344</v>
      </c>
      <c r="GC13" s="732">
        <v>909344</v>
      </c>
      <c r="GD13" s="732">
        <v>109.36500000000001</v>
      </c>
      <c r="GF13" s="732">
        <v>0</v>
      </c>
      <c r="GG13" s="732">
        <v>0</v>
      </c>
      <c r="GH13" s="732">
        <v>0</v>
      </c>
      <c r="GI13" s="732">
        <v>0</v>
      </c>
      <c r="GK13" s="732">
        <v>5220</v>
      </c>
      <c r="GL13" s="732">
        <v>23309</v>
      </c>
      <c r="GM13" s="732">
        <v>0</v>
      </c>
      <c r="GN13" s="732">
        <v>0</v>
      </c>
      <c r="GR13" s="732">
        <v>0</v>
      </c>
      <c r="HB13" s="732">
        <v>292382768</v>
      </c>
      <c r="HC13" s="732">
        <v>4.6019999999999998E-2</v>
      </c>
      <c r="HD13" s="732">
        <v>135289</v>
      </c>
      <c r="HE13" s="732">
        <v>0</v>
      </c>
      <c r="HF13" s="732">
        <v>656994</v>
      </c>
      <c r="HG13" s="732">
        <v>19093</v>
      </c>
      <c r="HH13" s="732">
        <v>141659</v>
      </c>
      <c r="HI13" s="732">
        <v>0</v>
      </c>
      <c r="HJ13" s="732">
        <v>7319</v>
      </c>
      <c r="HK13" s="732">
        <v>3124</v>
      </c>
      <c r="HL13" s="732">
        <v>4022</v>
      </c>
      <c r="HM13" s="732">
        <v>0</v>
      </c>
      <c r="HN13" s="732">
        <v>0</v>
      </c>
      <c r="HO13" s="732">
        <v>0</v>
      </c>
      <c r="HP13" s="732">
        <v>0</v>
      </c>
      <c r="HQ13" s="732">
        <v>0</v>
      </c>
      <c r="HR13" s="732">
        <v>0</v>
      </c>
      <c r="HS13" s="732">
        <v>7248828</v>
      </c>
      <c r="HT13" s="732">
        <v>0</v>
      </c>
      <c r="HU13" s="732">
        <v>0</v>
      </c>
      <c r="HV13" s="732">
        <v>0</v>
      </c>
      <c r="HW13" s="732">
        <v>0</v>
      </c>
      <c r="HX13" s="732">
        <v>128</v>
      </c>
      <c r="HY13" s="732">
        <v>160</v>
      </c>
      <c r="HZ13" s="732">
        <v>106</v>
      </c>
      <c r="IA13" s="732">
        <v>160</v>
      </c>
      <c r="IB13" s="732">
        <v>244</v>
      </c>
      <c r="IC13" s="732">
        <v>711</v>
      </c>
      <c r="ID13" s="732">
        <v>0</v>
      </c>
      <c r="IE13" s="732">
        <v>0</v>
      </c>
      <c r="IF13" s="732">
        <v>0</v>
      </c>
      <c r="IG13" s="732">
        <v>31</v>
      </c>
      <c r="IH13" s="732">
        <v>230</v>
      </c>
      <c r="II13" s="732">
        <v>0</v>
      </c>
      <c r="IJ13" s="732">
        <v>72.399000000000001</v>
      </c>
      <c r="IK13" s="732">
        <v>0</v>
      </c>
      <c r="IL13" s="732">
        <v>0</v>
      </c>
      <c r="IM13" s="732">
        <v>0</v>
      </c>
      <c r="IN13" s="732">
        <v>0</v>
      </c>
      <c r="IO13" s="732">
        <v>0</v>
      </c>
      <c r="IP13" s="732">
        <v>0</v>
      </c>
      <c r="IQ13" s="732">
        <v>72.399000000000001</v>
      </c>
      <c r="IR13" s="732">
        <v>44591</v>
      </c>
      <c r="IS13" s="732">
        <v>0</v>
      </c>
      <c r="IT13" s="732">
        <v>0</v>
      </c>
      <c r="IU13" s="732">
        <v>0</v>
      </c>
      <c r="IV13" s="732">
        <v>0</v>
      </c>
      <c r="IW13" s="732">
        <v>6159</v>
      </c>
      <c r="IX13" s="732">
        <v>0</v>
      </c>
      <c r="IY13" s="732">
        <v>0</v>
      </c>
      <c r="IZ13" s="732">
        <v>0</v>
      </c>
      <c r="JA13" s="732">
        <v>0</v>
      </c>
      <c r="JB13" s="732">
        <v>0</v>
      </c>
      <c r="JC13" s="732">
        <v>0</v>
      </c>
      <c r="JD13" s="732">
        <v>0</v>
      </c>
      <c r="JE13" s="732">
        <v>0</v>
      </c>
      <c r="JF13" s="732">
        <v>0</v>
      </c>
      <c r="JG13" s="732">
        <v>0</v>
      </c>
      <c r="JH13" s="732">
        <v>0</v>
      </c>
      <c r="JJ13" s="732">
        <v>0</v>
      </c>
      <c r="JK13" s="732">
        <v>0</v>
      </c>
      <c r="JL13" s="732">
        <v>0</v>
      </c>
      <c r="JM13" s="732">
        <v>0</v>
      </c>
    </row>
    <row r="14" spans="1:274" s="732" customFormat="1" x14ac:dyDescent="0.2">
      <c r="A14" s="732">
        <v>31709</v>
      </c>
      <c r="B14" s="732">
        <v>15808</v>
      </c>
      <c r="C14" s="732">
        <v>9</v>
      </c>
      <c r="D14" s="732">
        <v>2021</v>
      </c>
      <c r="E14" s="732">
        <v>6159</v>
      </c>
      <c r="F14" s="732">
        <v>0</v>
      </c>
      <c r="G14" s="732">
        <v>551.495</v>
      </c>
      <c r="H14" s="732">
        <v>485.13300000000004</v>
      </c>
      <c r="I14" s="732">
        <v>485.13300000000004</v>
      </c>
      <c r="J14" s="732">
        <v>551.495</v>
      </c>
      <c r="K14" s="732">
        <v>0</v>
      </c>
      <c r="L14" s="732">
        <v>6159</v>
      </c>
      <c r="M14" s="732">
        <v>0</v>
      </c>
      <c r="N14" s="732">
        <v>0</v>
      </c>
      <c r="P14" s="732">
        <v>776.07800000000009</v>
      </c>
      <c r="Q14" s="732">
        <v>0</v>
      </c>
      <c r="R14" s="732">
        <v>319414</v>
      </c>
      <c r="S14" s="732">
        <v>411.57400000000001</v>
      </c>
      <c r="U14" s="732">
        <v>223440</v>
      </c>
      <c r="V14" s="732">
        <v>14.74</v>
      </c>
      <c r="W14" s="732">
        <v>9078</v>
      </c>
      <c r="X14" s="732">
        <v>9078</v>
      </c>
      <c r="Z14" s="732">
        <v>0</v>
      </c>
      <c r="AC14" s="732">
        <v>0</v>
      </c>
      <c r="AD14" s="732" t="s">
        <v>318</v>
      </c>
      <c r="AE14" s="732">
        <v>0</v>
      </c>
      <c r="AH14" s="732">
        <v>0</v>
      </c>
      <c r="AI14" s="732">
        <v>0</v>
      </c>
      <c r="AJ14" s="732">
        <v>6159</v>
      </c>
      <c r="AK14" s="732" t="s">
        <v>787</v>
      </c>
      <c r="AL14" s="732" t="s">
        <v>477</v>
      </c>
      <c r="AM14" s="732">
        <v>0</v>
      </c>
      <c r="AN14" s="732">
        <v>0</v>
      </c>
      <c r="AO14" s="732">
        <v>0</v>
      </c>
      <c r="AP14" s="732">
        <v>0</v>
      </c>
      <c r="AQ14" s="732">
        <v>0</v>
      </c>
      <c r="AT14" s="732">
        <v>0</v>
      </c>
      <c r="AU14" s="732">
        <v>0</v>
      </c>
      <c r="AV14" s="732">
        <v>-415414</v>
      </c>
      <c r="AW14" s="732">
        <v>6650800</v>
      </c>
      <c r="AX14" s="732">
        <v>6557628</v>
      </c>
      <c r="AY14" s="732">
        <v>3913104</v>
      </c>
      <c r="AZ14" s="732">
        <v>319414</v>
      </c>
      <c r="BA14" s="732">
        <v>0</v>
      </c>
      <c r="BE14" s="732">
        <v>88</v>
      </c>
      <c r="BF14" s="732">
        <v>6015052</v>
      </c>
      <c r="BG14" s="732">
        <v>0</v>
      </c>
      <c r="BJ14" s="732">
        <v>12</v>
      </c>
      <c r="BK14" s="732">
        <v>0</v>
      </c>
      <c r="BL14" s="732">
        <v>0</v>
      </c>
      <c r="BM14" s="732">
        <v>0</v>
      </c>
      <c r="BN14" s="732">
        <v>0</v>
      </c>
      <c r="BO14" s="732">
        <v>0</v>
      </c>
      <c r="BP14" s="732">
        <v>0</v>
      </c>
      <c r="BQ14" s="732">
        <v>695</v>
      </c>
      <c r="BS14" s="732">
        <v>0</v>
      </c>
      <c r="BT14" s="732">
        <v>0</v>
      </c>
      <c r="BU14" s="732">
        <v>0</v>
      </c>
      <c r="BV14" s="732">
        <v>0</v>
      </c>
      <c r="BW14" s="732">
        <v>0</v>
      </c>
      <c r="BY14" s="732">
        <v>0</v>
      </c>
      <c r="CA14" s="732">
        <v>0</v>
      </c>
      <c r="CB14" s="732">
        <v>0</v>
      </c>
      <c r="CC14" s="732">
        <v>0</v>
      </c>
      <c r="CD14" s="732">
        <v>0</v>
      </c>
      <c r="CE14" s="732">
        <v>0</v>
      </c>
      <c r="CF14" s="732">
        <v>0</v>
      </c>
      <c r="CG14" s="732">
        <v>0</v>
      </c>
      <c r="CH14" s="732">
        <v>99082</v>
      </c>
      <c r="CI14" s="732">
        <v>0</v>
      </c>
      <c r="CJ14" s="732">
        <v>4</v>
      </c>
      <c r="CK14" s="732">
        <v>0</v>
      </c>
      <c r="CL14" s="732">
        <v>0</v>
      </c>
      <c r="CN14" s="732">
        <v>0</v>
      </c>
      <c r="CO14" s="732">
        <v>1</v>
      </c>
      <c r="CP14" s="732">
        <v>0</v>
      </c>
      <c r="CQ14" s="732">
        <v>0</v>
      </c>
      <c r="CR14" s="732">
        <v>740.94900000000007</v>
      </c>
      <c r="CS14" s="732">
        <v>0</v>
      </c>
      <c r="CT14" s="732">
        <v>0</v>
      </c>
      <c r="CU14" s="732">
        <v>0</v>
      </c>
      <c r="CV14" s="732">
        <v>0</v>
      </c>
      <c r="CW14" s="732">
        <v>0</v>
      </c>
      <c r="CX14" s="732">
        <v>0</v>
      </c>
      <c r="CY14" s="732">
        <v>0</v>
      </c>
      <c r="CZ14" s="732">
        <v>0</v>
      </c>
      <c r="DB14" s="732">
        <v>2916052</v>
      </c>
      <c r="DC14" s="732">
        <v>0</v>
      </c>
      <c r="DD14" s="732">
        <v>0</v>
      </c>
      <c r="DE14" s="732">
        <v>952426</v>
      </c>
      <c r="DF14" s="732">
        <v>952426</v>
      </c>
      <c r="DG14" s="732">
        <v>154.63800000000001</v>
      </c>
      <c r="DH14" s="732">
        <v>0</v>
      </c>
      <c r="DI14" s="732">
        <v>0</v>
      </c>
      <c r="DK14" s="732">
        <v>2747</v>
      </c>
      <c r="DL14" s="732">
        <v>0</v>
      </c>
      <c r="DM14" s="732">
        <v>1423378</v>
      </c>
      <c r="DN14" s="732">
        <v>5822</v>
      </c>
      <c r="DO14" s="732">
        <v>0</v>
      </c>
      <c r="DP14" s="732">
        <v>0</v>
      </c>
      <c r="DQ14" s="732">
        <v>0</v>
      </c>
      <c r="DR14" s="732">
        <v>0</v>
      </c>
      <c r="DS14" s="732">
        <v>0</v>
      </c>
      <c r="DT14" s="732">
        <v>0</v>
      </c>
      <c r="DU14" s="732">
        <v>0</v>
      </c>
      <c r="DV14" s="732">
        <v>0</v>
      </c>
      <c r="DW14" s="732">
        <v>0</v>
      </c>
      <c r="DX14" s="732">
        <v>0</v>
      </c>
      <c r="DY14" s="732">
        <v>0</v>
      </c>
      <c r="DZ14" s="732">
        <v>0</v>
      </c>
      <c r="EA14" s="732">
        <v>0.27700000000000002</v>
      </c>
      <c r="EB14" s="732">
        <v>0</v>
      </c>
      <c r="EC14" s="732">
        <v>37.417000000000002</v>
      </c>
      <c r="ED14" s="732">
        <v>265023</v>
      </c>
      <c r="EE14" s="732">
        <v>0</v>
      </c>
      <c r="EF14" s="732">
        <v>0</v>
      </c>
      <c r="EG14" s="732">
        <v>0</v>
      </c>
      <c r="EH14" s="732">
        <v>187409</v>
      </c>
      <c r="EI14" s="732">
        <v>904844</v>
      </c>
      <c r="EJ14" s="732">
        <v>36.728000000000002</v>
      </c>
      <c r="EK14" s="732">
        <v>8.2260000000000009</v>
      </c>
      <c r="EL14" s="732">
        <v>0</v>
      </c>
      <c r="EM14" s="732">
        <v>0</v>
      </c>
      <c r="EN14" s="732">
        <v>0.873</v>
      </c>
      <c r="EO14" s="732">
        <v>0</v>
      </c>
      <c r="EP14" s="732">
        <v>0</v>
      </c>
      <c r="EQ14" s="732">
        <v>46.103999999999999</v>
      </c>
      <c r="ER14" s="732">
        <v>0</v>
      </c>
      <c r="ES14" s="732">
        <v>30.428000000000001</v>
      </c>
      <c r="EV14" s="732">
        <v>0</v>
      </c>
      <c r="EW14" s="732">
        <v>0</v>
      </c>
      <c r="EX14" s="732">
        <v>0</v>
      </c>
      <c r="EZ14" s="732">
        <v>5809177</v>
      </c>
      <c r="FA14" s="732">
        <v>0</v>
      </c>
      <c r="FB14" s="732">
        <v>6122681</v>
      </c>
      <c r="FD14" s="732">
        <v>0</v>
      </c>
      <c r="FE14" s="732">
        <v>622222</v>
      </c>
      <c r="FF14" s="732">
        <v>126229</v>
      </c>
      <c r="FG14" s="732">
        <v>6.4642999999999992E-2</v>
      </c>
      <c r="FH14" s="732">
        <v>2.6227999999999998E-2</v>
      </c>
      <c r="FI14" s="732">
        <v>0</v>
      </c>
      <c r="FJ14" s="732">
        <v>0</v>
      </c>
      <c r="FK14" s="732">
        <v>976.61400000000003</v>
      </c>
      <c r="FL14" s="732">
        <v>6970214</v>
      </c>
      <c r="FM14" s="732">
        <v>0</v>
      </c>
      <c r="FN14" s="732">
        <v>0</v>
      </c>
      <c r="FO14" s="732">
        <v>0</v>
      </c>
      <c r="FP14" s="732">
        <v>0</v>
      </c>
      <c r="FQ14" s="732">
        <v>0</v>
      </c>
      <c r="FR14" s="732">
        <v>0</v>
      </c>
      <c r="FS14" s="732">
        <v>0</v>
      </c>
      <c r="FT14" s="732">
        <v>0</v>
      </c>
      <c r="FU14" s="732">
        <v>0</v>
      </c>
      <c r="FV14" s="732">
        <v>0</v>
      </c>
      <c r="FW14" s="732">
        <v>0</v>
      </c>
      <c r="FX14" s="732">
        <v>0</v>
      </c>
      <c r="FY14" s="732">
        <v>0</v>
      </c>
      <c r="FZ14" s="732">
        <v>0</v>
      </c>
      <c r="GA14" s="732">
        <v>0</v>
      </c>
      <c r="GB14" s="732">
        <v>168441</v>
      </c>
      <c r="GC14" s="732">
        <v>168441</v>
      </c>
      <c r="GD14" s="732">
        <v>20.258000000000003</v>
      </c>
      <c r="GF14" s="732">
        <v>0</v>
      </c>
      <c r="GG14" s="732">
        <v>0</v>
      </c>
      <c r="GH14" s="732">
        <v>0</v>
      </c>
      <c r="GI14" s="732">
        <v>0</v>
      </c>
      <c r="GK14" s="732">
        <v>5115</v>
      </c>
      <c r="GL14" s="732">
        <v>21253</v>
      </c>
      <c r="GM14" s="732">
        <v>0</v>
      </c>
      <c r="GN14" s="732">
        <v>0</v>
      </c>
      <c r="GR14" s="732">
        <v>0</v>
      </c>
      <c r="HB14" s="732">
        <v>292382768</v>
      </c>
      <c r="HC14" s="732">
        <v>4.6019999999999998E-2</v>
      </c>
      <c r="HD14" s="732">
        <v>99082</v>
      </c>
      <c r="HE14" s="732">
        <v>0</v>
      </c>
      <c r="HF14" s="732">
        <v>513271</v>
      </c>
      <c r="HG14" s="732">
        <v>7057</v>
      </c>
      <c r="HH14" s="732">
        <v>14166</v>
      </c>
      <c r="HI14" s="732">
        <v>0</v>
      </c>
      <c r="HJ14" s="732">
        <v>5361</v>
      </c>
      <c r="HK14" s="732">
        <v>4253</v>
      </c>
      <c r="HL14" s="732">
        <v>1200</v>
      </c>
      <c r="HM14" s="732">
        <v>0</v>
      </c>
      <c r="HN14" s="732">
        <v>0</v>
      </c>
      <c r="HO14" s="732">
        <v>0</v>
      </c>
      <c r="HP14" s="732">
        <v>108086</v>
      </c>
      <c r="HQ14" s="732">
        <v>0</v>
      </c>
      <c r="HR14" s="732">
        <v>0</v>
      </c>
      <c r="HS14" s="732">
        <v>5803267</v>
      </c>
      <c r="HT14" s="732">
        <v>0</v>
      </c>
      <c r="HU14" s="732">
        <v>0</v>
      </c>
      <c r="HV14" s="732">
        <v>0</v>
      </c>
      <c r="HW14" s="732">
        <v>0</v>
      </c>
      <c r="HX14" s="732">
        <v>66</v>
      </c>
      <c r="HY14" s="732">
        <v>33</v>
      </c>
      <c r="HZ14" s="732">
        <v>151</v>
      </c>
      <c r="IA14" s="732">
        <v>10</v>
      </c>
      <c r="IB14" s="732">
        <v>333</v>
      </c>
      <c r="IC14" s="732">
        <v>305</v>
      </c>
      <c r="ID14" s="732">
        <v>0</v>
      </c>
      <c r="IE14" s="732">
        <v>0</v>
      </c>
      <c r="IF14" s="732">
        <v>0</v>
      </c>
      <c r="IG14" s="732">
        <v>11.458</v>
      </c>
      <c r="IH14" s="732">
        <v>23</v>
      </c>
      <c r="II14" s="732">
        <v>393.03900000000004</v>
      </c>
      <c r="IJ14" s="732">
        <v>14.74</v>
      </c>
      <c r="IK14" s="732">
        <v>0</v>
      </c>
      <c r="IL14" s="732">
        <v>0</v>
      </c>
      <c r="IM14" s="732">
        <v>0</v>
      </c>
      <c r="IN14" s="732">
        <v>0</v>
      </c>
      <c r="IO14" s="732">
        <v>0</v>
      </c>
      <c r="IP14" s="732">
        <v>393.03900000000004</v>
      </c>
      <c r="IQ14" s="732">
        <v>14.74</v>
      </c>
      <c r="IR14" s="732">
        <v>9078</v>
      </c>
      <c r="IS14" s="732">
        <v>0</v>
      </c>
      <c r="IT14" s="732">
        <v>0</v>
      </c>
      <c r="IU14" s="732">
        <v>0</v>
      </c>
      <c r="IV14" s="732">
        <v>0</v>
      </c>
      <c r="IW14" s="732">
        <v>6159</v>
      </c>
      <c r="IX14" s="732">
        <v>0</v>
      </c>
      <c r="IY14" s="732">
        <v>0</v>
      </c>
      <c r="IZ14" s="732">
        <v>108086</v>
      </c>
      <c r="JA14" s="732">
        <v>0</v>
      </c>
      <c r="JB14" s="732">
        <v>0</v>
      </c>
      <c r="JC14" s="732">
        <v>0</v>
      </c>
      <c r="JD14" s="732">
        <v>0</v>
      </c>
      <c r="JE14" s="732">
        <v>0</v>
      </c>
      <c r="JF14" s="732">
        <v>0</v>
      </c>
      <c r="JG14" s="732">
        <v>0</v>
      </c>
      <c r="JH14" s="732">
        <v>0</v>
      </c>
      <c r="JJ14" s="732">
        <v>0</v>
      </c>
      <c r="JK14" s="732">
        <v>0</v>
      </c>
      <c r="JL14" s="732">
        <v>0</v>
      </c>
      <c r="JM14" s="732">
        <v>0</v>
      </c>
    </row>
    <row r="15" spans="1:274" s="732" customFormat="1" x14ac:dyDescent="0.2">
      <c r="A15" s="732">
        <v>31709</v>
      </c>
      <c r="B15" s="732">
        <v>15809</v>
      </c>
      <c r="C15" s="732">
        <v>9</v>
      </c>
      <c r="D15" s="732">
        <v>2021</v>
      </c>
      <c r="E15" s="732">
        <v>6159</v>
      </c>
      <c r="F15" s="732">
        <v>0</v>
      </c>
      <c r="G15" s="732">
        <v>230.27500000000001</v>
      </c>
      <c r="H15" s="732">
        <v>220.46</v>
      </c>
      <c r="I15" s="732">
        <v>220.46</v>
      </c>
      <c r="J15" s="732">
        <v>230.27500000000001</v>
      </c>
      <c r="K15" s="732">
        <v>0</v>
      </c>
      <c r="L15" s="732">
        <v>6159</v>
      </c>
      <c r="M15" s="732">
        <v>0</v>
      </c>
      <c r="N15" s="732">
        <v>0</v>
      </c>
      <c r="P15" s="732">
        <v>278.04000000000002</v>
      </c>
      <c r="Q15" s="732">
        <v>0</v>
      </c>
      <c r="R15" s="732">
        <v>114434</v>
      </c>
      <c r="S15" s="732">
        <v>411.57400000000001</v>
      </c>
      <c r="U15" s="732">
        <v>80050</v>
      </c>
      <c r="V15" s="732">
        <v>53.837000000000003</v>
      </c>
      <c r="W15" s="732">
        <v>33159</v>
      </c>
      <c r="X15" s="732">
        <v>33159</v>
      </c>
      <c r="Z15" s="732">
        <v>0</v>
      </c>
      <c r="AC15" s="732">
        <v>0</v>
      </c>
      <c r="AD15" s="732" t="s">
        <v>318</v>
      </c>
      <c r="AE15" s="732">
        <v>0</v>
      </c>
      <c r="AH15" s="732">
        <v>0</v>
      </c>
      <c r="AI15" s="732">
        <v>0</v>
      </c>
      <c r="AJ15" s="732">
        <v>6159</v>
      </c>
      <c r="AK15" s="732" t="s">
        <v>787</v>
      </c>
      <c r="AL15" s="732" t="s">
        <v>39</v>
      </c>
      <c r="AM15" s="732">
        <v>0</v>
      </c>
      <c r="AN15" s="732">
        <v>0</v>
      </c>
      <c r="AO15" s="732">
        <v>0</v>
      </c>
      <c r="AP15" s="732">
        <v>0</v>
      </c>
      <c r="AQ15" s="732">
        <v>0</v>
      </c>
      <c r="AT15" s="732">
        <v>0</v>
      </c>
      <c r="AU15" s="732">
        <v>0</v>
      </c>
      <c r="AV15" s="732">
        <v>-204960</v>
      </c>
      <c r="AW15" s="732">
        <v>2767726</v>
      </c>
      <c r="AX15" s="732">
        <v>2727276</v>
      </c>
      <c r="AY15" s="732">
        <v>1560649</v>
      </c>
      <c r="AZ15" s="732">
        <v>114434</v>
      </c>
      <c r="BA15" s="732">
        <v>0</v>
      </c>
      <c r="BE15" s="732">
        <v>36</v>
      </c>
      <c r="BF15" s="732">
        <v>2527245</v>
      </c>
      <c r="BG15" s="732">
        <v>0</v>
      </c>
      <c r="BJ15" s="732">
        <v>12</v>
      </c>
      <c r="BK15" s="732">
        <v>0</v>
      </c>
      <c r="BL15" s="732">
        <v>0</v>
      </c>
      <c r="BM15" s="732">
        <v>0</v>
      </c>
      <c r="BN15" s="732">
        <v>0</v>
      </c>
      <c r="BO15" s="732">
        <v>0</v>
      </c>
      <c r="BP15" s="732">
        <v>0</v>
      </c>
      <c r="BQ15" s="732">
        <v>736</v>
      </c>
      <c r="BS15" s="732">
        <v>0</v>
      </c>
      <c r="BT15" s="732">
        <v>0</v>
      </c>
      <c r="BU15" s="732">
        <v>0</v>
      </c>
      <c r="BV15" s="732">
        <v>0</v>
      </c>
      <c r="BW15" s="732">
        <v>0</v>
      </c>
      <c r="BY15" s="732">
        <v>0</v>
      </c>
      <c r="CA15" s="732">
        <v>0</v>
      </c>
      <c r="CB15" s="732">
        <v>0</v>
      </c>
      <c r="CC15" s="732">
        <v>0</v>
      </c>
      <c r="CD15" s="732">
        <v>0</v>
      </c>
      <c r="CE15" s="732">
        <v>0</v>
      </c>
      <c r="CF15" s="732">
        <v>0</v>
      </c>
      <c r="CG15" s="732">
        <v>0</v>
      </c>
      <c r="CH15" s="732">
        <v>41372</v>
      </c>
      <c r="CI15" s="732">
        <v>0</v>
      </c>
      <c r="CJ15" s="732">
        <v>4</v>
      </c>
      <c r="CK15" s="732">
        <v>0</v>
      </c>
      <c r="CL15" s="732">
        <v>0</v>
      </c>
      <c r="CN15" s="732">
        <v>0</v>
      </c>
      <c r="CO15" s="732">
        <v>1</v>
      </c>
      <c r="CP15" s="732">
        <v>0</v>
      </c>
      <c r="CQ15" s="732">
        <v>0</v>
      </c>
      <c r="CR15" s="732">
        <v>263.125</v>
      </c>
      <c r="CS15" s="732">
        <v>0</v>
      </c>
      <c r="CT15" s="732">
        <v>0</v>
      </c>
      <c r="CU15" s="732">
        <v>0</v>
      </c>
      <c r="CV15" s="732">
        <v>0</v>
      </c>
      <c r="CW15" s="732">
        <v>0</v>
      </c>
      <c r="CX15" s="732">
        <v>0</v>
      </c>
      <c r="CY15" s="732">
        <v>0</v>
      </c>
      <c r="CZ15" s="732">
        <v>0</v>
      </c>
      <c r="DB15" s="732">
        <v>1345833</v>
      </c>
      <c r="DC15" s="732">
        <v>0</v>
      </c>
      <c r="DD15" s="732">
        <v>0</v>
      </c>
      <c r="DE15" s="732">
        <v>573103</v>
      </c>
      <c r="DF15" s="732">
        <v>573103</v>
      </c>
      <c r="DG15" s="732">
        <v>93.05</v>
      </c>
      <c r="DH15" s="732">
        <v>0</v>
      </c>
      <c r="DI15" s="732">
        <v>0</v>
      </c>
      <c r="DK15" s="732">
        <v>3399</v>
      </c>
      <c r="DL15" s="732">
        <v>0</v>
      </c>
      <c r="DM15" s="732">
        <v>217650</v>
      </c>
      <c r="DN15" s="732">
        <v>886</v>
      </c>
      <c r="DO15" s="732">
        <v>0</v>
      </c>
      <c r="DP15" s="732">
        <v>0</v>
      </c>
      <c r="DQ15" s="732">
        <v>0</v>
      </c>
      <c r="DR15" s="732">
        <v>0</v>
      </c>
      <c r="DS15" s="732">
        <v>0</v>
      </c>
      <c r="DT15" s="732">
        <v>0</v>
      </c>
      <c r="DU15" s="732">
        <v>0</v>
      </c>
      <c r="DV15" s="732">
        <v>0</v>
      </c>
      <c r="DW15" s="732">
        <v>0</v>
      </c>
      <c r="DX15" s="732">
        <v>0</v>
      </c>
      <c r="DY15" s="732">
        <v>0</v>
      </c>
      <c r="DZ15" s="732">
        <v>0</v>
      </c>
      <c r="EA15" s="732">
        <v>9.9000000000000005E-2</v>
      </c>
      <c r="EB15" s="732">
        <v>0</v>
      </c>
      <c r="EC15" s="732">
        <v>2.472</v>
      </c>
      <c r="ED15" s="732">
        <v>17509</v>
      </c>
      <c r="EE15" s="732">
        <v>0</v>
      </c>
      <c r="EF15" s="732">
        <v>0</v>
      </c>
      <c r="EG15" s="732">
        <v>0</v>
      </c>
      <c r="EH15" s="732">
        <v>189028</v>
      </c>
      <c r="EI15" s="732">
        <v>0</v>
      </c>
      <c r="EJ15" s="732">
        <v>0</v>
      </c>
      <c r="EK15" s="732">
        <v>7.601</v>
      </c>
      <c r="EL15" s="732">
        <v>0</v>
      </c>
      <c r="EM15" s="732">
        <v>1.591</v>
      </c>
      <c r="EN15" s="732">
        <v>0.52400000000000002</v>
      </c>
      <c r="EO15" s="732">
        <v>0</v>
      </c>
      <c r="EP15" s="732">
        <v>0</v>
      </c>
      <c r="EQ15" s="732">
        <v>9.8150000000000013</v>
      </c>
      <c r="ER15" s="732">
        <v>0</v>
      </c>
      <c r="ES15" s="732">
        <v>30.691000000000003</v>
      </c>
      <c r="EV15" s="732">
        <v>0</v>
      </c>
      <c r="EW15" s="732">
        <v>0</v>
      </c>
      <c r="EX15" s="732">
        <v>0</v>
      </c>
      <c r="EZ15" s="732">
        <v>2412811</v>
      </c>
      <c r="FA15" s="732">
        <v>0</v>
      </c>
      <c r="FB15" s="732">
        <v>2526323</v>
      </c>
      <c r="FD15" s="732">
        <v>0</v>
      </c>
      <c r="FE15" s="732">
        <v>261429</v>
      </c>
      <c r="FF15" s="732">
        <v>53036</v>
      </c>
      <c r="FG15" s="732">
        <v>6.4642999999999992E-2</v>
      </c>
      <c r="FH15" s="732">
        <v>2.6227999999999998E-2</v>
      </c>
      <c r="FI15" s="732">
        <v>0</v>
      </c>
      <c r="FJ15" s="732">
        <v>0</v>
      </c>
      <c r="FK15" s="732">
        <v>410.32800000000003</v>
      </c>
      <c r="FL15" s="732">
        <v>2882160</v>
      </c>
      <c r="FM15" s="732">
        <v>0</v>
      </c>
      <c r="FN15" s="732">
        <v>0</v>
      </c>
      <c r="FO15" s="732">
        <v>0</v>
      </c>
      <c r="FP15" s="732">
        <v>0</v>
      </c>
      <c r="FQ15" s="732">
        <v>0</v>
      </c>
      <c r="FR15" s="732">
        <v>0</v>
      </c>
      <c r="FS15" s="732">
        <v>0</v>
      </c>
      <c r="FT15" s="732">
        <v>0</v>
      </c>
      <c r="FU15" s="732">
        <v>0</v>
      </c>
      <c r="FV15" s="732">
        <v>0</v>
      </c>
      <c r="FW15" s="732">
        <v>0</v>
      </c>
      <c r="FX15" s="732">
        <v>0</v>
      </c>
      <c r="FY15" s="732">
        <v>0</v>
      </c>
      <c r="FZ15" s="732">
        <v>0</v>
      </c>
      <c r="GA15" s="732">
        <v>0</v>
      </c>
      <c r="GB15" s="732">
        <v>0</v>
      </c>
      <c r="GC15" s="732">
        <v>0</v>
      </c>
      <c r="GD15" s="732">
        <v>0</v>
      </c>
      <c r="GF15" s="732">
        <v>0</v>
      </c>
      <c r="GG15" s="732">
        <v>0</v>
      </c>
      <c r="GH15" s="732">
        <v>0</v>
      </c>
      <c r="GI15" s="732">
        <v>0</v>
      </c>
      <c r="GK15" s="732">
        <v>4886</v>
      </c>
      <c r="GL15" s="732">
        <v>12553</v>
      </c>
      <c r="GM15" s="732">
        <v>0</v>
      </c>
      <c r="GN15" s="732">
        <v>0</v>
      </c>
      <c r="GR15" s="732">
        <v>0</v>
      </c>
      <c r="HB15" s="732">
        <v>292382768</v>
      </c>
      <c r="HC15" s="732">
        <v>4.6019999999999998E-2</v>
      </c>
      <c r="HD15" s="732">
        <v>41372</v>
      </c>
      <c r="HE15" s="732">
        <v>0</v>
      </c>
      <c r="HF15" s="732">
        <v>233247</v>
      </c>
      <c r="HG15" s="732">
        <v>10265</v>
      </c>
      <c r="HH15" s="732">
        <v>110864</v>
      </c>
      <c r="HI15" s="732">
        <v>0</v>
      </c>
      <c r="HJ15" s="732">
        <v>2238</v>
      </c>
      <c r="HK15" s="732">
        <v>0</v>
      </c>
      <c r="HL15" s="732">
        <v>0</v>
      </c>
      <c r="HM15" s="732">
        <v>0</v>
      </c>
      <c r="HN15" s="732">
        <v>0</v>
      </c>
      <c r="HO15" s="732">
        <v>0</v>
      </c>
      <c r="HP15" s="732">
        <v>0</v>
      </c>
      <c r="HQ15" s="732">
        <v>0</v>
      </c>
      <c r="HR15" s="732">
        <v>0</v>
      </c>
      <c r="HS15" s="732">
        <v>2411889</v>
      </c>
      <c r="HT15" s="732">
        <v>0</v>
      </c>
      <c r="HU15" s="732">
        <v>0</v>
      </c>
      <c r="HV15" s="732">
        <v>0</v>
      </c>
      <c r="HW15" s="732">
        <v>0</v>
      </c>
      <c r="HX15" s="732">
        <v>14</v>
      </c>
      <c r="HY15" s="732">
        <v>25</v>
      </c>
      <c r="HZ15" s="732">
        <v>49</v>
      </c>
      <c r="IA15" s="732">
        <v>93</v>
      </c>
      <c r="IB15" s="732">
        <v>172</v>
      </c>
      <c r="IC15" s="732">
        <v>264</v>
      </c>
      <c r="ID15" s="732">
        <v>0</v>
      </c>
      <c r="IE15" s="732">
        <v>0</v>
      </c>
      <c r="IF15" s="732">
        <v>0</v>
      </c>
      <c r="IG15" s="732">
        <v>16.666</v>
      </c>
      <c r="IH15" s="732">
        <v>180</v>
      </c>
      <c r="II15" s="732">
        <v>0</v>
      </c>
      <c r="IJ15" s="732">
        <v>53.837000000000003</v>
      </c>
      <c r="IK15" s="732">
        <v>0</v>
      </c>
      <c r="IL15" s="732">
        <v>0</v>
      </c>
      <c r="IM15" s="732">
        <v>0</v>
      </c>
      <c r="IN15" s="732">
        <v>0</v>
      </c>
      <c r="IO15" s="732">
        <v>0</v>
      </c>
      <c r="IP15" s="732">
        <v>0</v>
      </c>
      <c r="IQ15" s="732">
        <v>53.837000000000003</v>
      </c>
      <c r="IR15" s="732">
        <v>33159</v>
      </c>
      <c r="IS15" s="732">
        <v>0</v>
      </c>
      <c r="IT15" s="732">
        <v>0</v>
      </c>
      <c r="IU15" s="732">
        <v>0</v>
      </c>
      <c r="IV15" s="732">
        <v>0</v>
      </c>
      <c r="IW15" s="732">
        <v>6159</v>
      </c>
      <c r="IX15" s="732">
        <v>0</v>
      </c>
      <c r="IY15" s="732">
        <v>0</v>
      </c>
      <c r="IZ15" s="732">
        <v>0</v>
      </c>
      <c r="JA15" s="732">
        <v>0</v>
      </c>
      <c r="JB15" s="732">
        <v>0</v>
      </c>
      <c r="JC15" s="732">
        <v>0</v>
      </c>
      <c r="JD15" s="732">
        <v>0</v>
      </c>
      <c r="JE15" s="732">
        <v>0</v>
      </c>
      <c r="JF15" s="732">
        <v>0</v>
      </c>
      <c r="JG15" s="732">
        <v>0</v>
      </c>
      <c r="JH15" s="732">
        <v>0</v>
      </c>
      <c r="JJ15" s="732">
        <v>0</v>
      </c>
      <c r="JK15" s="732">
        <v>0</v>
      </c>
      <c r="JL15" s="732">
        <v>0</v>
      </c>
      <c r="JM15" s="732">
        <v>0</v>
      </c>
    </row>
    <row r="16" spans="1:274" s="732" customFormat="1" x14ac:dyDescent="0.2">
      <c r="A16" s="732">
        <v>31709</v>
      </c>
      <c r="B16" s="732">
        <v>15814</v>
      </c>
      <c r="C16" s="732">
        <v>9</v>
      </c>
      <c r="D16" s="732">
        <v>2021</v>
      </c>
      <c r="E16" s="732">
        <v>6159</v>
      </c>
      <c r="F16" s="732">
        <v>0</v>
      </c>
      <c r="G16" s="732">
        <v>69.927999999999997</v>
      </c>
      <c r="H16" s="732">
        <v>68.87700000000001</v>
      </c>
      <c r="I16" s="732">
        <v>68.87700000000001</v>
      </c>
      <c r="J16" s="732">
        <v>69.927999999999997</v>
      </c>
      <c r="K16" s="732">
        <v>0</v>
      </c>
      <c r="L16" s="732">
        <v>6159</v>
      </c>
      <c r="M16" s="732">
        <v>0</v>
      </c>
      <c r="N16" s="732">
        <v>0</v>
      </c>
      <c r="P16" s="732">
        <v>108.63800000000001</v>
      </c>
      <c r="Q16" s="732">
        <v>0</v>
      </c>
      <c r="R16" s="732">
        <v>44713</v>
      </c>
      <c r="S16" s="732">
        <v>411.57400000000001</v>
      </c>
      <c r="U16" s="732">
        <v>31279</v>
      </c>
      <c r="V16" s="732">
        <v>3.5620000000000003</v>
      </c>
      <c r="W16" s="732">
        <v>2194</v>
      </c>
      <c r="X16" s="732">
        <v>2194</v>
      </c>
      <c r="Z16" s="732">
        <v>0</v>
      </c>
      <c r="AC16" s="732">
        <v>0</v>
      </c>
      <c r="AD16" s="732" t="s">
        <v>318</v>
      </c>
      <c r="AE16" s="732">
        <v>0</v>
      </c>
      <c r="AH16" s="732">
        <v>0</v>
      </c>
      <c r="AI16" s="732">
        <v>0</v>
      </c>
      <c r="AJ16" s="732">
        <v>6159</v>
      </c>
      <c r="AK16" s="732" t="s">
        <v>787</v>
      </c>
      <c r="AL16" s="732" t="s">
        <v>41</v>
      </c>
      <c r="AM16" s="732">
        <v>0</v>
      </c>
      <c r="AN16" s="732">
        <v>0</v>
      </c>
      <c r="AO16" s="732">
        <v>0</v>
      </c>
      <c r="AP16" s="732">
        <v>0</v>
      </c>
      <c r="AQ16" s="732">
        <v>0</v>
      </c>
      <c r="AT16" s="732">
        <v>0</v>
      </c>
      <c r="AU16" s="732">
        <v>0</v>
      </c>
      <c r="AV16" s="732">
        <v>-16</v>
      </c>
      <c r="AW16" s="732">
        <v>848119</v>
      </c>
      <c r="AX16" s="732">
        <v>835845</v>
      </c>
      <c r="AY16" s="732">
        <v>560208</v>
      </c>
      <c r="AZ16" s="732">
        <v>44713</v>
      </c>
      <c r="BA16" s="732">
        <v>0</v>
      </c>
      <c r="BE16" s="732">
        <v>11</v>
      </c>
      <c r="BF16" s="732">
        <v>775399</v>
      </c>
      <c r="BG16" s="732">
        <v>0</v>
      </c>
      <c r="BJ16" s="732">
        <v>12</v>
      </c>
      <c r="BK16" s="732">
        <v>0</v>
      </c>
      <c r="BL16" s="732">
        <v>0</v>
      </c>
      <c r="BM16" s="732">
        <v>0</v>
      </c>
      <c r="BN16" s="732">
        <v>0</v>
      </c>
      <c r="BO16" s="732">
        <v>0</v>
      </c>
      <c r="BP16" s="732">
        <v>0</v>
      </c>
      <c r="BQ16" s="732">
        <v>759</v>
      </c>
      <c r="BS16" s="732">
        <v>0</v>
      </c>
      <c r="BT16" s="732">
        <v>0</v>
      </c>
      <c r="BU16" s="732">
        <v>0</v>
      </c>
      <c r="BV16" s="732">
        <v>0</v>
      </c>
      <c r="BW16" s="732">
        <v>0</v>
      </c>
      <c r="BY16" s="732">
        <v>0</v>
      </c>
      <c r="CA16" s="732">
        <v>0</v>
      </c>
      <c r="CB16" s="732">
        <v>0</v>
      </c>
      <c r="CC16" s="732">
        <v>0</v>
      </c>
      <c r="CD16" s="732">
        <v>0</v>
      </c>
      <c r="CE16" s="732">
        <v>0</v>
      </c>
      <c r="CF16" s="732">
        <v>0</v>
      </c>
      <c r="CG16" s="732">
        <v>0</v>
      </c>
      <c r="CH16" s="732">
        <v>12563</v>
      </c>
      <c r="CI16" s="732">
        <v>0</v>
      </c>
      <c r="CJ16" s="732">
        <v>4</v>
      </c>
      <c r="CK16" s="732">
        <v>0</v>
      </c>
      <c r="CL16" s="732">
        <v>0</v>
      </c>
      <c r="CN16" s="732">
        <v>0</v>
      </c>
      <c r="CO16" s="732">
        <v>1</v>
      </c>
      <c r="CP16" s="732">
        <v>7.9000000000000001E-2</v>
      </c>
      <c r="CQ16" s="732">
        <v>0</v>
      </c>
      <c r="CR16" s="732">
        <v>103.461</v>
      </c>
      <c r="CS16" s="732">
        <v>0</v>
      </c>
      <c r="CT16" s="732">
        <v>0</v>
      </c>
      <c r="CU16" s="732">
        <v>0</v>
      </c>
      <c r="CV16" s="732">
        <v>0</v>
      </c>
      <c r="CW16" s="732">
        <v>0</v>
      </c>
      <c r="CX16" s="732">
        <v>0</v>
      </c>
      <c r="CY16" s="732">
        <v>0</v>
      </c>
      <c r="CZ16" s="732">
        <v>0</v>
      </c>
      <c r="DB16" s="732">
        <v>423132</v>
      </c>
      <c r="DC16" s="732">
        <v>0</v>
      </c>
      <c r="DD16" s="732">
        <v>0</v>
      </c>
      <c r="DE16" s="732">
        <v>201094</v>
      </c>
      <c r="DF16" s="732">
        <v>202267</v>
      </c>
      <c r="DG16" s="732">
        <v>32.65</v>
      </c>
      <c r="DH16" s="732">
        <v>0</v>
      </c>
      <c r="DI16" s="732">
        <v>1173</v>
      </c>
      <c r="DK16" s="732">
        <v>3772</v>
      </c>
      <c r="DL16" s="732">
        <v>0</v>
      </c>
      <c r="DM16" s="732">
        <v>65586</v>
      </c>
      <c r="DN16" s="732">
        <v>278</v>
      </c>
      <c r="DO16" s="732">
        <v>0</v>
      </c>
      <c r="DP16" s="732">
        <v>0</v>
      </c>
      <c r="DQ16" s="732">
        <v>0</v>
      </c>
      <c r="DR16" s="732">
        <v>0</v>
      </c>
      <c r="DS16" s="732">
        <v>0</v>
      </c>
      <c r="DT16" s="732">
        <v>0</v>
      </c>
      <c r="DU16" s="732">
        <v>0</v>
      </c>
      <c r="DV16" s="732">
        <v>0</v>
      </c>
      <c r="DW16" s="732">
        <v>0</v>
      </c>
      <c r="DX16" s="732">
        <v>0</v>
      </c>
      <c r="DY16" s="732">
        <v>0</v>
      </c>
      <c r="DZ16" s="732">
        <v>0</v>
      </c>
      <c r="EA16" s="732">
        <v>0</v>
      </c>
      <c r="EB16" s="732">
        <v>0</v>
      </c>
      <c r="EC16" s="732">
        <v>8.963000000000001</v>
      </c>
      <c r="ED16" s="732">
        <v>63484</v>
      </c>
      <c r="EE16" s="732">
        <v>0</v>
      </c>
      <c r="EF16" s="732">
        <v>0</v>
      </c>
      <c r="EG16" s="732">
        <v>0</v>
      </c>
      <c r="EH16" s="732">
        <v>1293</v>
      </c>
      <c r="EI16" s="732">
        <v>0</v>
      </c>
      <c r="EJ16" s="732">
        <v>0</v>
      </c>
      <c r="EK16" s="732">
        <v>0</v>
      </c>
      <c r="EL16" s="732">
        <v>0</v>
      </c>
      <c r="EM16" s="732">
        <v>0</v>
      </c>
      <c r="EN16" s="732">
        <v>4.2000000000000003E-2</v>
      </c>
      <c r="EO16" s="732">
        <v>0</v>
      </c>
      <c r="EP16" s="732">
        <v>0</v>
      </c>
      <c r="EQ16" s="732">
        <v>4.2000000000000003E-2</v>
      </c>
      <c r="ER16" s="732">
        <v>0</v>
      </c>
      <c r="ES16" s="732">
        <v>0.21</v>
      </c>
      <c r="EV16" s="732">
        <v>0</v>
      </c>
      <c r="EW16" s="732">
        <v>0</v>
      </c>
      <c r="EX16" s="732">
        <v>0</v>
      </c>
      <c r="EZ16" s="732">
        <v>739363</v>
      </c>
      <c r="FA16" s="732">
        <v>0</v>
      </c>
      <c r="FB16" s="732">
        <v>783787</v>
      </c>
      <c r="FD16" s="732">
        <v>0</v>
      </c>
      <c r="FE16" s="732">
        <v>80210</v>
      </c>
      <c r="FF16" s="732">
        <v>16272</v>
      </c>
      <c r="FG16" s="732">
        <v>6.4642999999999992E-2</v>
      </c>
      <c r="FH16" s="732">
        <v>2.6227999999999998E-2</v>
      </c>
      <c r="FI16" s="732">
        <v>0</v>
      </c>
      <c r="FJ16" s="732">
        <v>0</v>
      </c>
      <c r="FK16" s="732">
        <v>125.89500000000001</v>
      </c>
      <c r="FL16" s="732">
        <v>892832</v>
      </c>
      <c r="FM16" s="732">
        <v>0</v>
      </c>
      <c r="FN16" s="732">
        <v>0</v>
      </c>
      <c r="FO16" s="732">
        <v>7049</v>
      </c>
      <c r="FP16" s="732">
        <v>0</v>
      </c>
      <c r="FQ16" s="732">
        <v>7049</v>
      </c>
      <c r="FR16" s="732">
        <v>7049</v>
      </c>
      <c r="FS16" s="732">
        <v>0</v>
      </c>
      <c r="FT16" s="732">
        <v>0</v>
      </c>
      <c r="FU16" s="732">
        <v>0</v>
      </c>
      <c r="FV16" s="732">
        <v>0</v>
      </c>
      <c r="FW16" s="732">
        <v>0</v>
      </c>
      <c r="FX16" s="732">
        <v>0</v>
      </c>
      <c r="FY16" s="732">
        <v>0</v>
      </c>
      <c r="FZ16" s="732">
        <v>0</v>
      </c>
      <c r="GA16" s="732">
        <v>0</v>
      </c>
      <c r="GB16" s="732">
        <v>8390</v>
      </c>
      <c r="GC16" s="732">
        <v>8390</v>
      </c>
      <c r="GD16" s="732">
        <v>1.0090000000000001</v>
      </c>
      <c r="GF16" s="732">
        <v>0</v>
      </c>
      <c r="GG16" s="732">
        <v>0</v>
      </c>
      <c r="GH16" s="732">
        <v>0</v>
      </c>
      <c r="GI16" s="732">
        <v>0</v>
      </c>
      <c r="GK16" s="732">
        <v>5225</v>
      </c>
      <c r="GL16" s="732">
        <v>4759</v>
      </c>
      <c r="GM16" s="732">
        <v>0</v>
      </c>
      <c r="GN16" s="732">
        <v>13245</v>
      </c>
      <c r="GR16" s="732">
        <v>0</v>
      </c>
      <c r="HB16" s="732">
        <v>292382768</v>
      </c>
      <c r="HC16" s="732">
        <v>4.6019999999999998E-2</v>
      </c>
      <c r="HD16" s="732">
        <v>12563</v>
      </c>
      <c r="HE16" s="732">
        <v>0</v>
      </c>
      <c r="HF16" s="732">
        <v>72872</v>
      </c>
      <c r="HG16" s="732">
        <v>0</v>
      </c>
      <c r="HH16" s="732">
        <v>0</v>
      </c>
      <c r="HI16" s="732">
        <v>0</v>
      </c>
      <c r="HJ16" s="732">
        <v>680</v>
      </c>
      <c r="HK16" s="732">
        <v>1426</v>
      </c>
      <c r="HL16" s="732">
        <v>202</v>
      </c>
      <c r="HM16" s="732">
        <v>0</v>
      </c>
      <c r="HN16" s="732">
        <v>0</v>
      </c>
      <c r="HO16" s="732">
        <v>0</v>
      </c>
      <c r="HP16" s="732">
        <v>0</v>
      </c>
      <c r="HQ16" s="732">
        <v>0</v>
      </c>
      <c r="HR16" s="732">
        <v>0</v>
      </c>
      <c r="HS16" s="732">
        <v>739074</v>
      </c>
      <c r="HT16" s="732">
        <v>0</v>
      </c>
      <c r="HU16" s="732">
        <v>0</v>
      </c>
      <c r="HV16" s="732">
        <v>0</v>
      </c>
      <c r="HW16" s="732">
        <v>0</v>
      </c>
      <c r="HX16" s="732">
        <v>8</v>
      </c>
      <c r="HY16" s="732">
        <v>16</v>
      </c>
      <c r="HZ16" s="732">
        <v>23</v>
      </c>
      <c r="IA16" s="732">
        <v>34</v>
      </c>
      <c r="IB16" s="732">
        <v>45</v>
      </c>
      <c r="IC16" s="732">
        <v>95</v>
      </c>
      <c r="ID16" s="732">
        <v>0</v>
      </c>
      <c r="IE16" s="732">
        <v>0</v>
      </c>
      <c r="IF16" s="732">
        <v>0</v>
      </c>
      <c r="IG16" s="732">
        <v>0</v>
      </c>
      <c r="IH16" s="732">
        <v>0</v>
      </c>
      <c r="II16" s="732">
        <v>0</v>
      </c>
      <c r="IJ16" s="732">
        <v>3.5620000000000003</v>
      </c>
      <c r="IK16" s="732">
        <v>0</v>
      </c>
      <c r="IL16" s="732">
        <v>0</v>
      </c>
      <c r="IM16" s="732">
        <v>0</v>
      </c>
      <c r="IN16" s="732">
        <v>0</v>
      </c>
      <c r="IO16" s="732">
        <v>0</v>
      </c>
      <c r="IP16" s="732">
        <v>0</v>
      </c>
      <c r="IQ16" s="732">
        <v>3.5620000000000003</v>
      </c>
      <c r="IR16" s="732">
        <v>2194</v>
      </c>
      <c r="IS16" s="732">
        <v>0</v>
      </c>
      <c r="IT16" s="732">
        <v>0</v>
      </c>
      <c r="IU16" s="732">
        <v>0</v>
      </c>
      <c r="IV16" s="732">
        <v>0</v>
      </c>
      <c r="IW16" s="732">
        <v>6159</v>
      </c>
      <c r="IX16" s="732">
        <v>0</v>
      </c>
      <c r="IY16" s="732">
        <v>0</v>
      </c>
      <c r="IZ16" s="732">
        <v>0</v>
      </c>
      <c r="JA16" s="732">
        <v>0</v>
      </c>
      <c r="JB16" s="732">
        <v>0</v>
      </c>
      <c r="JC16" s="732">
        <v>0</v>
      </c>
      <c r="JD16" s="732">
        <v>0</v>
      </c>
      <c r="JE16" s="732">
        <v>0</v>
      </c>
      <c r="JF16" s="732">
        <v>0</v>
      </c>
      <c r="JG16" s="732">
        <v>0</v>
      </c>
      <c r="JH16" s="732">
        <v>0</v>
      </c>
      <c r="JJ16" s="732">
        <v>0</v>
      </c>
      <c r="JK16" s="732">
        <v>0</v>
      </c>
      <c r="JL16" s="732">
        <v>0</v>
      </c>
      <c r="JM16" s="732">
        <v>0</v>
      </c>
    </row>
    <row r="17" spans="1:273" s="732" customFormat="1" x14ac:dyDescent="0.2">
      <c r="A17" s="732">
        <v>31709</v>
      </c>
      <c r="B17" s="732">
        <v>15815</v>
      </c>
      <c r="C17" s="732">
        <v>9</v>
      </c>
      <c r="D17" s="732">
        <v>2021</v>
      </c>
      <c r="E17" s="732">
        <v>6159</v>
      </c>
      <c r="F17" s="732">
        <v>0</v>
      </c>
      <c r="G17" s="732">
        <v>589.82299999999998</v>
      </c>
      <c r="H17" s="732">
        <v>549.48099999999999</v>
      </c>
      <c r="I17" s="732">
        <v>549.48099999999999</v>
      </c>
      <c r="J17" s="732">
        <v>589.82299999999998</v>
      </c>
      <c r="K17" s="732">
        <v>0</v>
      </c>
      <c r="L17" s="732">
        <v>6159</v>
      </c>
      <c r="M17" s="732">
        <v>0</v>
      </c>
      <c r="N17" s="732">
        <v>0</v>
      </c>
      <c r="P17" s="732">
        <v>604.10300000000007</v>
      </c>
      <c r="Q17" s="732">
        <v>0</v>
      </c>
      <c r="R17" s="732">
        <v>248633</v>
      </c>
      <c r="S17" s="732">
        <v>411.57400000000001</v>
      </c>
      <c r="U17" s="732">
        <v>173925</v>
      </c>
      <c r="V17" s="732">
        <v>261.78700000000003</v>
      </c>
      <c r="W17" s="732">
        <v>161237</v>
      </c>
      <c r="X17" s="732">
        <v>161237</v>
      </c>
      <c r="Z17" s="732">
        <v>0</v>
      </c>
      <c r="AC17" s="732">
        <v>0</v>
      </c>
      <c r="AD17" s="732" t="s">
        <v>318</v>
      </c>
      <c r="AE17" s="732">
        <v>0</v>
      </c>
      <c r="AH17" s="732">
        <v>0</v>
      </c>
      <c r="AI17" s="732">
        <v>0</v>
      </c>
      <c r="AJ17" s="732">
        <v>6159</v>
      </c>
      <c r="AK17" s="732" t="s">
        <v>787</v>
      </c>
      <c r="AL17" s="732" t="s">
        <v>395</v>
      </c>
      <c r="AM17" s="732">
        <v>0</v>
      </c>
      <c r="AN17" s="732">
        <v>0</v>
      </c>
      <c r="AO17" s="732">
        <v>0</v>
      </c>
      <c r="AP17" s="732">
        <v>0</v>
      </c>
      <c r="AQ17" s="732">
        <v>0</v>
      </c>
      <c r="AT17" s="732">
        <v>0</v>
      </c>
      <c r="AU17" s="732">
        <v>0</v>
      </c>
      <c r="AV17" s="732">
        <v>-162589</v>
      </c>
      <c r="AW17" s="732">
        <v>6059524</v>
      </c>
      <c r="AX17" s="732">
        <v>5840750</v>
      </c>
      <c r="AY17" s="732">
        <v>3465405</v>
      </c>
      <c r="AZ17" s="732">
        <v>248633</v>
      </c>
      <c r="BA17" s="732">
        <v>13.25</v>
      </c>
      <c r="BE17" s="732">
        <v>77</v>
      </c>
      <c r="BF17" s="732">
        <v>5411076</v>
      </c>
      <c r="BG17" s="732">
        <v>0</v>
      </c>
      <c r="BJ17" s="732">
        <v>12</v>
      </c>
      <c r="BK17" s="732">
        <v>0</v>
      </c>
      <c r="BL17" s="732">
        <v>0</v>
      </c>
      <c r="BM17" s="732">
        <v>0</v>
      </c>
      <c r="BN17" s="732">
        <v>0</v>
      </c>
      <c r="BO17" s="732">
        <v>0</v>
      </c>
      <c r="BP17" s="732">
        <v>0</v>
      </c>
      <c r="BQ17" s="732">
        <v>685</v>
      </c>
      <c r="BS17" s="732">
        <v>0</v>
      </c>
      <c r="BT17" s="732">
        <v>0</v>
      </c>
      <c r="BU17" s="732">
        <v>0</v>
      </c>
      <c r="BV17" s="732">
        <v>0</v>
      </c>
      <c r="BW17" s="732">
        <v>0</v>
      </c>
      <c r="BY17" s="732">
        <v>0</v>
      </c>
      <c r="CA17" s="732">
        <v>0</v>
      </c>
      <c r="CB17" s="732">
        <v>0</v>
      </c>
      <c r="CC17" s="732">
        <v>0</v>
      </c>
      <c r="CD17" s="732">
        <v>0</v>
      </c>
      <c r="CE17" s="732">
        <v>0</v>
      </c>
      <c r="CF17" s="732">
        <v>0</v>
      </c>
      <c r="CG17" s="732">
        <v>0</v>
      </c>
      <c r="CH17" s="732">
        <v>220572</v>
      </c>
      <c r="CI17" s="732">
        <v>0</v>
      </c>
      <c r="CJ17" s="732">
        <v>4</v>
      </c>
      <c r="CK17" s="732">
        <v>0</v>
      </c>
      <c r="CL17" s="732">
        <v>0</v>
      </c>
      <c r="CN17" s="732">
        <v>0</v>
      </c>
      <c r="CO17" s="732">
        <v>1</v>
      </c>
      <c r="CP17" s="732">
        <v>0</v>
      </c>
      <c r="CQ17" s="732">
        <v>0</v>
      </c>
      <c r="CR17" s="732">
        <v>596.32799999999997</v>
      </c>
      <c r="CS17" s="732">
        <v>0</v>
      </c>
      <c r="CT17" s="732">
        <v>0</v>
      </c>
      <c r="CU17" s="732">
        <v>0</v>
      </c>
      <c r="CV17" s="732">
        <v>0</v>
      </c>
      <c r="CW17" s="732">
        <v>0</v>
      </c>
      <c r="CX17" s="732">
        <v>0</v>
      </c>
      <c r="CY17" s="732">
        <v>0</v>
      </c>
      <c r="CZ17" s="732">
        <v>0</v>
      </c>
      <c r="DB17" s="732">
        <v>3366258</v>
      </c>
      <c r="DC17" s="732">
        <v>0</v>
      </c>
      <c r="DD17" s="732">
        <v>0</v>
      </c>
      <c r="DE17" s="732">
        <v>594814</v>
      </c>
      <c r="DF17" s="732">
        <v>594814</v>
      </c>
      <c r="DG17" s="732">
        <v>96.575000000000003</v>
      </c>
      <c r="DH17" s="732">
        <v>0</v>
      </c>
      <c r="DI17" s="732">
        <v>0</v>
      </c>
      <c r="DK17" s="732">
        <v>2588</v>
      </c>
      <c r="DL17" s="732">
        <v>0</v>
      </c>
      <c r="DM17" s="732">
        <v>417541</v>
      </c>
      <c r="DN17" s="732">
        <v>1721</v>
      </c>
      <c r="DO17" s="732">
        <v>0</v>
      </c>
      <c r="DP17" s="732">
        <v>0</v>
      </c>
      <c r="DQ17" s="732">
        <v>0</v>
      </c>
      <c r="DR17" s="732">
        <v>0</v>
      </c>
      <c r="DS17" s="732">
        <v>0</v>
      </c>
      <c r="DT17" s="732">
        <v>0</v>
      </c>
      <c r="DU17" s="732">
        <v>0</v>
      </c>
      <c r="DV17" s="732">
        <v>0</v>
      </c>
      <c r="DW17" s="732">
        <v>0</v>
      </c>
      <c r="DX17" s="732">
        <v>0</v>
      </c>
      <c r="DY17" s="732">
        <v>0</v>
      </c>
      <c r="DZ17" s="732">
        <v>0</v>
      </c>
      <c r="EA17" s="732">
        <v>0</v>
      </c>
      <c r="EB17" s="732">
        <v>0</v>
      </c>
      <c r="EC17" s="732">
        <v>20.905000000000001</v>
      </c>
      <c r="ED17" s="732">
        <v>148069</v>
      </c>
      <c r="EE17" s="732">
        <v>0</v>
      </c>
      <c r="EF17" s="732">
        <v>0</v>
      </c>
      <c r="EG17" s="732">
        <v>0</v>
      </c>
      <c r="EH17" s="732">
        <v>253151</v>
      </c>
      <c r="EI17" s="732">
        <v>0</v>
      </c>
      <c r="EJ17" s="732">
        <v>0</v>
      </c>
      <c r="EK17" s="732">
        <v>10.372</v>
      </c>
      <c r="EL17" s="732">
        <v>0</v>
      </c>
      <c r="EM17" s="732">
        <v>2.0920000000000001</v>
      </c>
      <c r="EN17" s="732">
        <v>0.74199999999999999</v>
      </c>
      <c r="EO17" s="732">
        <v>0</v>
      </c>
      <c r="EP17" s="732">
        <v>0</v>
      </c>
      <c r="EQ17" s="732">
        <v>13.206000000000001</v>
      </c>
      <c r="ER17" s="732">
        <v>0</v>
      </c>
      <c r="ES17" s="732">
        <v>41.102000000000004</v>
      </c>
      <c r="EV17" s="732">
        <v>0</v>
      </c>
      <c r="EW17" s="732">
        <v>0</v>
      </c>
      <c r="EX17" s="732">
        <v>0</v>
      </c>
      <c r="EZ17" s="732">
        <v>5167452</v>
      </c>
      <c r="FA17" s="732">
        <v>0</v>
      </c>
      <c r="FB17" s="732">
        <v>5414286</v>
      </c>
      <c r="FD17" s="732">
        <v>0</v>
      </c>
      <c r="FE17" s="732">
        <v>559744</v>
      </c>
      <c r="FF17" s="732">
        <v>113554</v>
      </c>
      <c r="FG17" s="732">
        <v>6.4642999999999992E-2</v>
      </c>
      <c r="FH17" s="732">
        <v>2.6227999999999998E-2</v>
      </c>
      <c r="FI17" s="732">
        <v>0</v>
      </c>
      <c r="FJ17" s="732">
        <v>0</v>
      </c>
      <c r="FK17" s="732">
        <v>878.55200000000002</v>
      </c>
      <c r="FL17" s="732">
        <v>6308157</v>
      </c>
      <c r="FM17" s="732">
        <v>0</v>
      </c>
      <c r="FN17" s="732">
        <v>0</v>
      </c>
      <c r="FO17" s="732">
        <v>0</v>
      </c>
      <c r="FP17" s="732">
        <v>0</v>
      </c>
      <c r="FQ17" s="732">
        <v>0</v>
      </c>
      <c r="FR17" s="732">
        <v>0</v>
      </c>
      <c r="FS17" s="732">
        <v>0</v>
      </c>
      <c r="FT17" s="732">
        <v>0</v>
      </c>
      <c r="FU17" s="732">
        <v>0</v>
      </c>
      <c r="FV17" s="732">
        <v>0</v>
      </c>
      <c r="FW17" s="732">
        <v>0</v>
      </c>
      <c r="FX17" s="732">
        <v>0</v>
      </c>
      <c r="FY17" s="732">
        <v>0</v>
      </c>
      <c r="FZ17" s="732">
        <v>0</v>
      </c>
      <c r="GA17" s="732">
        <v>0</v>
      </c>
      <c r="GB17" s="732">
        <v>225629</v>
      </c>
      <c r="GC17" s="732">
        <v>225629</v>
      </c>
      <c r="GD17" s="732">
        <v>27.136000000000003</v>
      </c>
      <c r="GF17" s="732">
        <v>0</v>
      </c>
      <c r="GG17" s="732">
        <v>0</v>
      </c>
      <c r="GH17" s="732">
        <v>0</v>
      </c>
      <c r="GI17" s="732">
        <v>0</v>
      </c>
      <c r="GK17" s="732">
        <v>5063</v>
      </c>
      <c r="GL17" s="732">
        <v>24155</v>
      </c>
      <c r="GM17" s="732">
        <v>0</v>
      </c>
      <c r="GN17" s="732">
        <v>6455</v>
      </c>
      <c r="GR17" s="732">
        <v>0</v>
      </c>
      <c r="HB17" s="732">
        <v>292382768</v>
      </c>
      <c r="HC17" s="732">
        <v>4.6019999999999998E-2</v>
      </c>
      <c r="HD17" s="732">
        <v>105968</v>
      </c>
      <c r="HE17" s="732">
        <v>0</v>
      </c>
      <c r="HF17" s="732">
        <v>581351</v>
      </c>
      <c r="HG17" s="732">
        <v>3208</v>
      </c>
      <c r="HH17" s="732">
        <v>53584</v>
      </c>
      <c r="HI17" s="732">
        <v>0</v>
      </c>
      <c r="HJ17" s="732">
        <v>5733</v>
      </c>
      <c r="HK17" s="732">
        <v>1995</v>
      </c>
      <c r="HL17" s="732">
        <v>3014</v>
      </c>
      <c r="HM17" s="732">
        <v>0</v>
      </c>
      <c r="HN17" s="732">
        <v>0</v>
      </c>
      <c r="HO17" s="732">
        <v>0</v>
      </c>
      <c r="HP17" s="732">
        <v>0</v>
      </c>
      <c r="HQ17" s="732">
        <v>0</v>
      </c>
      <c r="HR17" s="732">
        <v>0</v>
      </c>
      <c r="HS17" s="732">
        <v>5165653</v>
      </c>
      <c r="HT17" s="732">
        <v>0</v>
      </c>
      <c r="HU17" s="732">
        <v>114604</v>
      </c>
      <c r="HV17" s="732">
        <v>0</v>
      </c>
      <c r="HW17" s="732">
        <v>0</v>
      </c>
      <c r="HX17" s="732">
        <v>116</v>
      </c>
      <c r="HY17" s="732">
        <v>95</v>
      </c>
      <c r="HZ17" s="732">
        <v>72</v>
      </c>
      <c r="IA17" s="732">
        <v>93</v>
      </c>
      <c r="IB17" s="732">
        <v>20</v>
      </c>
      <c r="IC17" s="732">
        <v>269</v>
      </c>
      <c r="ID17" s="732">
        <v>0</v>
      </c>
      <c r="IE17" s="732">
        <v>0</v>
      </c>
      <c r="IF17" s="732">
        <v>0</v>
      </c>
      <c r="IG17" s="732">
        <v>5.2080000000000002</v>
      </c>
      <c r="IH17" s="732">
        <v>87</v>
      </c>
      <c r="II17" s="732">
        <v>0</v>
      </c>
      <c r="IJ17" s="732">
        <v>261.78700000000003</v>
      </c>
      <c r="IK17" s="732">
        <v>0</v>
      </c>
      <c r="IL17" s="732">
        <v>0</v>
      </c>
      <c r="IM17" s="732">
        <v>0</v>
      </c>
      <c r="IN17" s="732">
        <v>0</v>
      </c>
      <c r="IO17" s="732">
        <v>0</v>
      </c>
      <c r="IP17" s="732">
        <v>0</v>
      </c>
      <c r="IQ17" s="732">
        <v>261.78700000000003</v>
      </c>
      <c r="IR17" s="732">
        <v>161237</v>
      </c>
      <c r="IS17" s="732">
        <v>0</v>
      </c>
      <c r="IT17" s="732">
        <v>0</v>
      </c>
      <c r="IU17" s="732">
        <v>0</v>
      </c>
      <c r="IV17" s="732">
        <v>0</v>
      </c>
      <c r="IW17" s="732">
        <v>6159</v>
      </c>
      <c r="IX17" s="732">
        <v>0</v>
      </c>
      <c r="IY17" s="732">
        <v>0</v>
      </c>
      <c r="IZ17" s="732">
        <v>0</v>
      </c>
      <c r="JA17" s="732">
        <v>0</v>
      </c>
      <c r="JB17" s="732">
        <v>0</v>
      </c>
      <c r="JC17" s="732">
        <v>0</v>
      </c>
      <c r="JD17" s="732">
        <v>0</v>
      </c>
      <c r="JE17" s="732">
        <v>0</v>
      </c>
      <c r="JF17" s="732">
        <v>0</v>
      </c>
      <c r="JG17" s="732">
        <v>0</v>
      </c>
      <c r="JH17" s="732">
        <v>0</v>
      </c>
      <c r="JJ17" s="732">
        <v>0</v>
      </c>
      <c r="JK17" s="732">
        <v>0</v>
      </c>
      <c r="JL17" s="732">
        <v>0</v>
      </c>
      <c r="JM17" s="732">
        <v>0</v>
      </c>
    </row>
    <row r="18" spans="1:273" s="732" customFormat="1" x14ac:dyDescent="0.2">
      <c r="A18" s="732">
        <v>31709</v>
      </c>
      <c r="B18" s="732">
        <v>15822</v>
      </c>
      <c r="C18" s="732">
        <v>9</v>
      </c>
      <c r="D18" s="732">
        <v>2021</v>
      </c>
      <c r="E18" s="732">
        <v>6159</v>
      </c>
      <c r="F18" s="732">
        <v>0</v>
      </c>
      <c r="G18" s="732">
        <v>5664.8620000000001</v>
      </c>
      <c r="H18" s="732">
        <v>5349.0950000000003</v>
      </c>
      <c r="I18" s="732">
        <v>5349.0950000000003</v>
      </c>
      <c r="J18" s="732">
        <v>5664.8620000000001</v>
      </c>
      <c r="K18" s="732">
        <v>0</v>
      </c>
      <c r="L18" s="732">
        <v>6159</v>
      </c>
      <c r="M18" s="732">
        <v>0</v>
      </c>
      <c r="N18" s="732">
        <v>0</v>
      </c>
      <c r="P18" s="732">
        <v>5964.58</v>
      </c>
      <c r="Q18" s="732">
        <v>0</v>
      </c>
      <c r="R18" s="732">
        <v>2454866</v>
      </c>
      <c r="S18" s="732">
        <v>411.57400000000001</v>
      </c>
      <c r="U18" s="732">
        <v>1717256</v>
      </c>
      <c r="V18" s="732">
        <v>1311.82</v>
      </c>
      <c r="W18" s="732">
        <v>807961</v>
      </c>
      <c r="X18" s="732">
        <v>807961</v>
      </c>
      <c r="Z18" s="732">
        <v>0</v>
      </c>
      <c r="AC18" s="732">
        <v>0</v>
      </c>
      <c r="AD18" s="732" t="s">
        <v>318</v>
      </c>
      <c r="AE18" s="732">
        <v>0</v>
      </c>
      <c r="AH18" s="732">
        <v>0</v>
      </c>
      <c r="AI18" s="732">
        <v>0</v>
      </c>
      <c r="AJ18" s="732">
        <v>6159</v>
      </c>
      <c r="AK18" s="732" t="s">
        <v>787</v>
      </c>
      <c r="AL18" s="732" t="s">
        <v>454</v>
      </c>
      <c r="AM18" s="732">
        <v>0</v>
      </c>
      <c r="AN18" s="732">
        <v>0</v>
      </c>
      <c r="AO18" s="732">
        <v>0</v>
      </c>
      <c r="AP18" s="732">
        <v>0</v>
      </c>
      <c r="AQ18" s="732">
        <v>0</v>
      </c>
      <c r="AT18" s="732">
        <v>0</v>
      </c>
      <c r="AU18" s="732">
        <v>0</v>
      </c>
      <c r="AV18" s="732">
        <v>-880242</v>
      </c>
      <c r="AW18" s="732">
        <v>59499451</v>
      </c>
      <c r="AX18" s="732">
        <v>58496982</v>
      </c>
      <c r="AY18" s="732">
        <v>34266129</v>
      </c>
      <c r="AZ18" s="732">
        <v>2454866</v>
      </c>
      <c r="BA18" s="732">
        <v>0</v>
      </c>
      <c r="BE18" s="732">
        <v>776</v>
      </c>
      <c r="BF18" s="732">
        <v>54133472</v>
      </c>
      <c r="BG18" s="732">
        <v>0</v>
      </c>
      <c r="BJ18" s="732">
        <v>12</v>
      </c>
      <c r="BK18" s="732">
        <v>0</v>
      </c>
      <c r="BL18" s="732">
        <v>0</v>
      </c>
      <c r="BM18" s="732">
        <v>0</v>
      </c>
      <c r="BN18" s="732">
        <v>0</v>
      </c>
      <c r="BO18" s="732">
        <v>0</v>
      </c>
      <c r="BP18" s="732">
        <v>0</v>
      </c>
      <c r="BQ18" s="732">
        <v>0</v>
      </c>
      <c r="BS18" s="732">
        <v>0</v>
      </c>
      <c r="BT18" s="732">
        <v>0</v>
      </c>
      <c r="BU18" s="732">
        <v>0</v>
      </c>
      <c r="BV18" s="732">
        <v>0</v>
      </c>
      <c r="BW18" s="732">
        <v>0</v>
      </c>
      <c r="BY18" s="732">
        <v>0</v>
      </c>
      <c r="CA18" s="732">
        <v>8.157</v>
      </c>
      <c r="CB18" s="732">
        <v>8157</v>
      </c>
      <c r="CC18" s="732">
        <v>0</v>
      </c>
      <c r="CD18" s="732">
        <v>0</v>
      </c>
      <c r="CE18" s="732">
        <v>0</v>
      </c>
      <c r="CF18" s="732">
        <v>0</v>
      </c>
      <c r="CG18" s="732">
        <v>0</v>
      </c>
      <c r="CH18" s="732">
        <v>1017757</v>
      </c>
      <c r="CI18" s="732">
        <v>0</v>
      </c>
      <c r="CJ18" s="732">
        <v>4</v>
      </c>
      <c r="CK18" s="732">
        <v>0</v>
      </c>
      <c r="CL18" s="732">
        <v>0</v>
      </c>
      <c r="CN18" s="732">
        <v>0</v>
      </c>
      <c r="CO18" s="732">
        <v>1</v>
      </c>
      <c r="CP18" s="732">
        <v>0</v>
      </c>
      <c r="CQ18" s="732">
        <v>0</v>
      </c>
      <c r="CR18" s="732">
        <v>5788.8130000000001</v>
      </c>
      <c r="CS18" s="732">
        <v>0</v>
      </c>
      <c r="CT18" s="732">
        <v>0</v>
      </c>
      <c r="CU18" s="732">
        <v>0</v>
      </c>
      <c r="CV18" s="732">
        <v>0</v>
      </c>
      <c r="CW18" s="732">
        <v>0</v>
      </c>
      <c r="CX18" s="732">
        <v>0</v>
      </c>
      <c r="CY18" s="732">
        <v>0</v>
      </c>
      <c r="CZ18" s="732">
        <v>0</v>
      </c>
      <c r="DB18" s="732">
        <v>32787906</v>
      </c>
      <c r="DC18" s="732">
        <v>0</v>
      </c>
      <c r="DD18" s="732">
        <v>0</v>
      </c>
      <c r="DE18" s="732">
        <v>8403918</v>
      </c>
      <c r="DF18" s="732">
        <v>8403918</v>
      </c>
      <c r="DG18" s="732">
        <v>1364.4750000000001</v>
      </c>
      <c r="DH18" s="732">
        <v>0</v>
      </c>
      <c r="DI18" s="732">
        <v>0</v>
      </c>
      <c r="DK18" s="732">
        <v>0</v>
      </c>
      <c r="DL18" s="732">
        <v>0</v>
      </c>
      <c r="DM18" s="732">
        <v>3526444</v>
      </c>
      <c r="DN18" s="732">
        <v>14513</v>
      </c>
      <c r="DO18" s="732">
        <v>0</v>
      </c>
      <c r="DP18" s="732">
        <v>0</v>
      </c>
      <c r="DQ18" s="732">
        <v>0</v>
      </c>
      <c r="DR18" s="732">
        <v>0</v>
      </c>
      <c r="DS18" s="732">
        <v>0</v>
      </c>
      <c r="DT18" s="732">
        <v>0</v>
      </c>
      <c r="DU18" s="732">
        <v>0</v>
      </c>
      <c r="DV18" s="732">
        <v>0</v>
      </c>
      <c r="DW18" s="732">
        <v>0</v>
      </c>
      <c r="DX18" s="732">
        <v>0</v>
      </c>
      <c r="DY18" s="732">
        <v>0</v>
      </c>
      <c r="DZ18" s="732">
        <v>0</v>
      </c>
      <c r="EA18" s="732">
        <v>0</v>
      </c>
      <c r="EB18" s="732">
        <v>0</v>
      </c>
      <c r="EC18" s="732">
        <v>159.51</v>
      </c>
      <c r="ED18" s="732">
        <v>1129801</v>
      </c>
      <c r="EE18" s="732">
        <v>0</v>
      </c>
      <c r="EF18" s="732">
        <v>0</v>
      </c>
      <c r="EG18" s="732">
        <v>0</v>
      </c>
      <c r="EH18" s="732">
        <v>2253529</v>
      </c>
      <c r="EI18" s="732">
        <v>0</v>
      </c>
      <c r="EJ18" s="732">
        <v>0</v>
      </c>
      <c r="EK18" s="732">
        <v>94.782000000000011</v>
      </c>
      <c r="EL18" s="732">
        <v>0</v>
      </c>
      <c r="EM18" s="732">
        <v>11.827</v>
      </c>
      <c r="EN18" s="732">
        <v>9.2119999999999997</v>
      </c>
      <c r="EO18" s="732">
        <v>0</v>
      </c>
      <c r="EP18" s="732">
        <v>0</v>
      </c>
      <c r="EQ18" s="732">
        <v>115.82100000000001</v>
      </c>
      <c r="ER18" s="732">
        <v>0</v>
      </c>
      <c r="ES18" s="732">
        <v>365.887</v>
      </c>
      <c r="EV18" s="732">
        <v>0</v>
      </c>
      <c r="EW18" s="732">
        <v>0</v>
      </c>
      <c r="EX18" s="732">
        <v>0</v>
      </c>
      <c r="EZ18" s="732">
        <v>51761172</v>
      </c>
      <c r="FA18" s="732">
        <v>0</v>
      </c>
      <c r="FB18" s="732">
        <v>54200750</v>
      </c>
      <c r="FD18" s="732">
        <v>0</v>
      </c>
      <c r="FE18" s="732">
        <v>5599791</v>
      </c>
      <c r="FF18" s="732">
        <v>1136019</v>
      </c>
      <c r="FG18" s="732">
        <v>6.4642999999999992E-2</v>
      </c>
      <c r="FH18" s="732">
        <v>2.6227999999999998E-2</v>
      </c>
      <c r="FI18" s="732">
        <v>0</v>
      </c>
      <c r="FJ18" s="732">
        <v>0</v>
      </c>
      <c r="FK18" s="732">
        <v>8789.2060000000001</v>
      </c>
      <c r="FL18" s="732">
        <v>61954317</v>
      </c>
      <c r="FM18" s="732">
        <v>0</v>
      </c>
      <c r="FN18" s="732">
        <v>0</v>
      </c>
      <c r="FO18" s="732">
        <v>43503</v>
      </c>
      <c r="FP18" s="732">
        <v>0</v>
      </c>
      <c r="FQ18" s="732">
        <v>52207</v>
      </c>
      <c r="FR18" s="732">
        <v>43503</v>
      </c>
      <c r="FS18" s="732">
        <v>8704</v>
      </c>
      <c r="FT18" s="732">
        <v>0</v>
      </c>
      <c r="FU18" s="732">
        <v>0</v>
      </c>
      <c r="FV18" s="732">
        <v>0</v>
      </c>
      <c r="FW18" s="732">
        <v>0</v>
      </c>
      <c r="FX18" s="732">
        <v>0</v>
      </c>
      <c r="FY18" s="732">
        <v>0</v>
      </c>
      <c r="FZ18" s="732">
        <v>0</v>
      </c>
      <c r="GA18" s="732">
        <v>0</v>
      </c>
      <c r="GB18" s="732">
        <v>1662504</v>
      </c>
      <c r="GC18" s="732">
        <v>1662504</v>
      </c>
      <c r="GD18" s="732">
        <v>199.946</v>
      </c>
      <c r="GF18" s="732">
        <v>0</v>
      </c>
      <c r="GG18" s="732">
        <v>0</v>
      </c>
      <c r="GH18" s="732">
        <v>0</v>
      </c>
      <c r="GI18" s="732">
        <v>0</v>
      </c>
      <c r="GK18" s="732">
        <v>5015</v>
      </c>
      <c r="GL18" s="732">
        <v>20669</v>
      </c>
      <c r="GM18" s="732">
        <v>0</v>
      </c>
      <c r="GN18" s="732">
        <v>0</v>
      </c>
      <c r="GR18" s="732">
        <v>0</v>
      </c>
      <c r="HB18" s="732">
        <v>292382768</v>
      </c>
      <c r="HC18" s="732">
        <v>4.6019999999999998E-2</v>
      </c>
      <c r="HD18" s="732">
        <v>1017757</v>
      </c>
      <c r="HE18" s="732">
        <v>0</v>
      </c>
      <c r="HF18" s="732">
        <v>5659343</v>
      </c>
      <c r="HG18" s="732">
        <v>123815</v>
      </c>
      <c r="HH18" s="732">
        <v>1092006</v>
      </c>
      <c r="HI18" s="732">
        <v>0</v>
      </c>
      <c r="HJ18" s="732">
        <v>55062</v>
      </c>
      <c r="HK18" s="732">
        <v>8523</v>
      </c>
      <c r="HL18" s="732">
        <v>13679</v>
      </c>
      <c r="HM18" s="732">
        <v>0</v>
      </c>
      <c r="HN18" s="732">
        <v>0</v>
      </c>
      <c r="HO18" s="732">
        <v>0</v>
      </c>
      <c r="HP18" s="732">
        <v>0</v>
      </c>
      <c r="HQ18" s="732">
        <v>0</v>
      </c>
      <c r="HR18" s="732">
        <v>0</v>
      </c>
      <c r="HS18" s="732">
        <v>51745884</v>
      </c>
      <c r="HT18" s="732">
        <v>0</v>
      </c>
      <c r="HU18" s="732">
        <v>0</v>
      </c>
      <c r="HV18" s="732">
        <v>0</v>
      </c>
      <c r="HW18" s="732">
        <v>0</v>
      </c>
      <c r="HX18" s="732">
        <v>682</v>
      </c>
      <c r="HY18" s="732">
        <v>1053</v>
      </c>
      <c r="HZ18" s="732">
        <v>793</v>
      </c>
      <c r="IA18" s="732">
        <v>1157</v>
      </c>
      <c r="IB18" s="732">
        <v>1669</v>
      </c>
      <c r="IC18" s="732">
        <v>5098</v>
      </c>
      <c r="ID18" s="732">
        <v>0</v>
      </c>
      <c r="IE18" s="732">
        <v>0</v>
      </c>
      <c r="IF18" s="732">
        <v>0</v>
      </c>
      <c r="IG18" s="732">
        <v>201.029</v>
      </c>
      <c r="IH18" s="732">
        <v>1773</v>
      </c>
      <c r="II18" s="732">
        <v>0</v>
      </c>
      <c r="IJ18" s="732">
        <v>1311.82</v>
      </c>
      <c r="IK18" s="732">
        <v>0</v>
      </c>
      <c r="IL18" s="732">
        <v>0</v>
      </c>
      <c r="IM18" s="732">
        <v>0</v>
      </c>
      <c r="IN18" s="732">
        <v>0</v>
      </c>
      <c r="IO18" s="732">
        <v>0</v>
      </c>
      <c r="IP18" s="732">
        <v>0</v>
      </c>
      <c r="IQ18" s="732">
        <v>1311.82</v>
      </c>
      <c r="IR18" s="732">
        <v>807961</v>
      </c>
      <c r="IS18" s="732">
        <v>0</v>
      </c>
      <c r="IT18" s="732">
        <v>0</v>
      </c>
      <c r="IU18" s="732">
        <v>0</v>
      </c>
      <c r="IV18" s="732">
        <v>0</v>
      </c>
      <c r="IW18" s="732">
        <v>6159</v>
      </c>
      <c r="IX18" s="732">
        <v>0</v>
      </c>
      <c r="IY18" s="732">
        <v>0</v>
      </c>
      <c r="IZ18" s="732">
        <v>0</v>
      </c>
      <c r="JA18" s="732">
        <v>0</v>
      </c>
      <c r="JB18" s="732">
        <v>0</v>
      </c>
      <c r="JC18" s="732">
        <v>0</v>
      </c>
      <c r="JD18" s="732">
        <v>0</v>
      </c>
      <c r="JE18" s="732">
        <v>0</v>
      </c>
      <c r="JF18" s="732">
        <v>0</v>
      </c>
      <c r="JG18" s="732">
        <v>0</v>
      </c>
      <c r="JH18" s="732">
        <v>0</v>
      </c>
      <c r="JJ18" s="732">
        <v>0</v>
      </c>
      <c r="JK18" s="732">
        <v>0</v>
      </c>
      <c r="JL18" s="732">
        <v>0</v>
      </c>
      <c r="JM18" s="732">
        <v>0</v>
      </c>
    </row>
    <row r="19" spans="1:273" s="732" customFormat="1" x14ac:dyDescent="0.2">
      <c r="A19" s="732">
        <v>31709</v>
      </c>
      <c r="B19" s="732">
        <v>15825</v>
      </c>
      <c r="C19" s="732">
        <v>9</v>
      </c>
      <c r="D19" s="732">
        <v>2021</v>
      </c>
      <c r="E19" s="732">
        <v>6159</v>
      </c>
      <c r="F19" s="732">
        <v>0</v>
      </c>
      <c r="G19" s="732">
        <v>280.988</v>
      </c>
      <c r="H19" s="732">
        <v>261.54599999999999</v>
      </c>
      <c r="I19" s="732">
        <v>261.54599999999999</v>
      </c>
      <c r="J19" s="732">
        <v>280.988</v>
      </c>
      <c r="K19" s="732">
        <v>0</v>
      </c>
      <c r="L19" s="732">
        <v>6159</v>
      </c>
      <c r="M19" s="732">
        <v>0</v>
      </c>
      <c r="N19" s="732">
        <v>0</v>
      </c>
      <c r="P19" s="732">
        <v>291.42</v>
      </c>
      <c r="Q19" s="732">
        <v>0</v>
      </c>
      <c r="R19" s="732">
        <v>119941</v>
      </c>
      <c r="S19" s="732">
        <v>411.57400000000001</v>
      </c>
      <c r="U19" s="732">
        <v>83902</v>
      </c>
      <c r="V19" s="732">
        <v>72.013000000000005</v>
      </c>
      <c r="W19" s="732">
        <v>44353</v>
      </c>
      <c r="X19" s="732">
        <v>44353</v>
      </c>
      <c r="Z19" s="732">
        <v>0</v>
      </c>
      <c r="AC19" s="732">
        <v>0</v>
      </c>
      <c r="AD19" s="732" t="s">
        <v>318</v>
      </c>
      <c r="AE19" s="732">
        <v>0</v>
      </c>
      <c r="AH19" s="732">
        <v>0</v>
      </c>
      <c r="AI19" s="732">
        <v>0</v>
      </c>
      <c r="AJ19" s="732">
        <v>6159</v>
      </c>
      <c r="AK19" s="732" t="s">
        <v>787</v>
      </c>
      <c r="AL19" s="732" t="s">
        <v>63</v>
      </c>
      <c r="AM19" s="732">
        <v>0</v>
      </c>
      <c r="AN19" s="732">
        <v>0</v>
      </c>
      <c r="AO19" s="732">
        <v>0</v>
      </c>
      <c r="AP19" s="732">
        <v>0</v>
      </c>
      <c r="AQ19" s="732">
        <v>0</v>
      </c>
      <c r="AT19" s="732">
        <v>0</v>
      </c>
      <c r="AU19" s="732">
        <v>0</v>
      </c>
      <c r="AV19" s="732">
        <v>-193079</v>
      </c>
      <c r="AW19" s="732">
        <v>3020727</v>
      </c>
      <c r="AX19" s="732">
        <v>2971280</v>
      </c>
      <c r="AY19" s="732">
        <v>1636950</v>
      </c>
      <c r="AZ19" s="732">
        <v>119941</v>
      </c>
      <c r="BA19" s="732">
        <v>9.5830000000000002</v>
      </c>
      <c r="BE19" s="732">
        <v>39</v>
      </c>
      <c r="BF19" s="732">
        <v>2749146</v>
      </c>
      <c r="BG19" s="732">
        <v>0</v>
      </c>
      <c r="BJ19" s="732">
        <v>12</v>
      </c>
      <c r="BK19" s="732">
        <v>0</v>
      </c>
      <c r="BL19" s="732">
        <v>0</v>
      </c>
      <c r="BM19" s="732">
        <v>0</v>
      </c>
      <c r="BN19" s="732">
        <v>0</v>
      </c>
      <c r="BO19" s="732">
        <v>0</v>
      </c>
      <c r="BP19" s="732">
        <v>0</v>
      </c>
      <c r="BQ19" s="732">
        <v>730</v>
      </c>
      <c r="BS19" s="732">
        <v>0</v>
      </c>
      <c r="BT19" s="732">
        <v>0</v>
      </c>
      <c r="BU19" s="732">
        <v>0</v>
      </c>
      <c r="BV19" s="732">
        <v>0</v>
      </c>
      <c r="BW19" s="732">
        <v>0</v>
      </c>
      <c r="BY19" s="732">
        <v>0</v>
      </c>
      <c r="CA19" s="732">
        <v>0</v>
      </c>
      <c r="CB19" s="732">
        <v>0</v>
      </c>
      <c r="CC19" s="732">
        <v>0</v>
      </c>
      <c r="CD19" s="732">
        <v>0</v>
      </c>
      <c r="CE19" s="732">
        <v>0</v>
      </c>
      <c r="CF19" s="732">
        <v>0</v>
      </c>
      <c r="CG19" s="732">
        <v>0</v>
      </c>
      <c r="CH19" s="732">
        <v>50483</v>
      </c>
      <c r="CI19" s="732">
        <v>0</v>
      </c>
      <c r="CJ19" s="732">
        <v>4</v>
      </c>
      <c r="CK19" s="732">
        <v>0</v>
      </c>
      <c r="CL19" s="732">
        <v>0</v>
      </c>
      <c r="CN19" s="732">
        <v>0</v>
      </c>
      <c r="CO19" s="732">
        <v>1</v>
      </c>
      <c r="CP19" s="732">
        <v>0</v>
      </c>
      <c r="CQ19" s="732">
        <v>1</v>
      </c>
      <c r="CR19" s="732">
        <v>271.57900000000001</v>
      </c>
      <c r="CS19" s="732">
        <v>0</v>
      </c>
      <c r="CT19" s="732">
        <v>0</v>
      </c>
      <c r="CU19" s="732">
        <v>0</v>
      </c>
      <c r="CV19" s="732">
        <v>0</v>
      </c>
      <c r="CW19" s="732">
        <v>0</v>
      </c>
      <c r="CX19" s="732">
        <v>0</v>
      </c>
      <c r="CY19" s="732">
        <v>0</v>
      </c>
      <c r="CZ19" s="732">
        <v>0</v>
      </c>
      <c r="DB19" s="732">
        <v>1597469</v>
      </c>
      <c r="DC19" s="732">
        <v>0</v>
      </c>
      <c r="DD19" s="732">
        <v>0</v>
      </c>
      <c r="DE19" s="732">
        <v>444686</v>
      </c>
      <c r="DF19" s="732">
        <v>444686</v>
      </c>
      <c r="DG19" s="732">
        <v>72.2</v>
      </c>
      <c r="DH19" s="732">
        <v>0</v>
      </c>
      <c r="DI19" s="732">
        <v>0</v>
      </c>
      <c r="DK19" s="732">
        <v>3297</v>
      </c>
      <c r="DL19" s="732">
        <v>0</v>
      </c>
      <c r="DM19" s="732">
        <v>244767</v>
      </c>
      <c r="DN19" s="732">
        <v>997</v>
      </c>
      <c r="DO19" s="732">
        <v>0</v>
      </c>
      <c r="DP19" s="732">
        <v>0</v>
      </c>
      <c r="DQ19" s="732">
        <v>0</v>
      </c>
      <c r="DR19" s="732">
        <v>0</v>
      </c>
      <c r="DS19" s="732">
        <v>0</v>
      </c>
      <c r="DT19" s="732">
        <v>0</v>
      </c>
      <c r="DU19" s="732">
        <v>0</v>
      </c>
      <c r="DV19" s="732">
        <v>0</v>
      </c>
      <c r="DW19" s="732">
        <v>0</v>
      </c>
      <c r="DX19" s="732">
        <v>0</v>
      </c>
      <c r="DY19" s="732">
        <v>0</v>
      </c>
      <c r="DZ19" s="732">
        <v>0</v>
      </c>
      <c r="EA19" s="732">
        <v>0</v>
      </c>
      <c r="EB19" s="732">
        <v>0</v>
      </c>
      <c r="EC19" s="732">
        <v>3.0370000000000004</v>
      </c>
      <c r="ED19" s="732">
        <v>21511</v>
      </c>
      <c r="EE19" s="732">
        <v>0</v>
      </c>
      <c r="EF19" s="732">
        <v>0</v>
      </c>
      <c r="EG19" s="732">
        <v>0</v>
      </c>
      <c r="EH19" s="732">
        <v>210838</v>
      </c>
      <c r="EI19" s="732">
        <v>0</v>
      </c>
      <c r="EJ19" s="732">
        <v>0</v>
      </c>
      <c r="EK19" s="732">
        <v>10.354000000000001</v>
      </c>
      <c r="EL19" s="732">
        <v>0</v>
      </c>
      <c r="EM19" s="732">
        <v>0</v>
      </c>
      <c r="EN19" s="732">
        <v>0.63400000000000001</v>
      </c>
      <c r="EO19" s="732">
        <v>0</v>
      </c>
      <c r="EP19" s="732">
        <v>0</v>
      </c>
      <c r="EQ19" s="732">
        <v>10.988000000000001</v>
      </c>
      <c r="ER19" s="732">
        <v>0</v>
      </c>
      <c r="ES19" s="732">
        <v>34.231999999999999</v>
      </c>
      <c r="EV19" s="732">
        <v>0</v>
      </c>
      <c r="EW19" s="732">
        <v>0</v>
      </c>
      <c r="EX19" s="732">
        <v>0</v>
      </c>
      <c r="EZ19" s="732">
        <v>2629205</v>
      </c>
      <c r="FA19" s="732">
        <v>0</v>
      </c>
      <c r="FB19" s="732">
        <v>2748110</v>
      </c>
      <c r="FD19" s="732">
        <v>0</v>
      </c>
      <c r="FE19" s="732">
        <v>284383</v>
      </c>
      <c r="FF19" s="732">
        <v>57692</v>
      </c>
      <c r="FG19" s="732">
        <v>6.4642999999999992E-2</v>
      </c>
      <c r="FH19" s="732">
        <v>2.6227999999999998E-2</v>
      </c>
      <c r="FI19" s="732">
        <v>0</v>
      </c>
      <c r="FJ19" s="732">
        <v>0</v>
      </c>
      <c r="FK19" s="732">
        <v>446.35599999999999</v>
      </c>
      <c r="FL19" s="732">
        <v>3140668</v>
      </c>
      <c r="FM19" s="732">
        <v>0</v>
      </c>
      <c r="FN19" s="732">
        <v>0</v>
      </c>
      <c r="FO19" s="732">
        <v>0</v>
      </c>
      <c r="FP19" s="732">
        <v>0</v>
      </c>
      <c r="FQ19" s="732">
        <v>0</v>
      </c>
      <c r="FR19" s="732">
        <v>0</v>
      </c>
      <c r="FS19" s="732">
        <v>0</v>
      </c>
      <c r="FT19" s="732">
        <v>0</v>
      </c>
      <c r="FU19" s="732">
        <v>0</v>
      </c>
      <c r="FV19" s="732">
        <v>0</v>
      </c>
      <c r="FW19" s="732">
        <v>0</v>
      </c>
      <c r="FX19" s="732">
        <v>0</v>
      </c>
      <c r="FY19" s="732">
        <v>0</v>
      </c>
      <c r="FZ19" s="732">
        <v>0</v>
      </c>
      <c r="GA19" s="732">
        <v>0</v>
      </c>
      <c r="GB19" s="732">
        <v>70293</v>
      </c>
      <c r="GC19" s="732">
        <v>70293</v>
      </c>
      <c r="GD19" s="732">
        <v>8.4540000000000006</v>
      </c>
      <c r="GF19" s="732">
        <v>0</v>
      </c>
      <c r="GG19" s="732">
        <v>0</v>
      </c>
      <c r="GH19" s="732">
        <v>0</v>
      </c>
      <c r="GI19" s="732">
        <v>0</v>
      </c>
      <c r="GK19" s="732">
        <v>5100</v>
      </c>
      <c r="GL19" s="732">
        <v>5520</v>
      </c>
      <c r="GM19" s="732">
        <v>0</v>
      </c>
      <c r="GN19" s="732">
        <v>0</v>
      </c>
      <c r="GR19" s="732">
        <v>0</v>
      </c>
      <c r="HB19" s="732">
        <v>292382768</v>
      </c>
      <c r="HC19" s="732">
        <v>4.6019999999999998E-2</v>
      </c>
      <c r="HD19" s="732">
        <v>50483</v>
      </c>
      <c r="HE19" s="732">
        <v>0</v>
      </c>
      <c r="HF19" s="732">
        <v>276716</v>
      </c>
      <c r="HG19" s="732">
        <v>0</v>
      </c>
      <c r="HH19" s="732">
        <v>67134</v>
      </c>
      <c r="HI19" s="732">
        <v>0</v>
      </c>
      <c r="HJ19" s="732">
        <v>2731</v>
      </c>
      <c r="HK19" s="732">
        <v>0</v>
      </c>
      <c r="HL19" s="732">
        <v>0</v>
      </c>
      <c r="HM19" s="732">
        <v>0</v>
      </c>
      <c r="HN19" s="732">
        <v>0</v>
      </c>
      <c r="HO19" s="732">
        <v>0</v>
      </c>
      <c r="HP19" s="732">
        <v>0</v>
      </c>
      <c r="HQ19" s="732">
        <v>0</v>
      </c>
      <c r="HR19" s="732">
        <v>0</v>
      </c>
      <c r="HS19" s="732">
        <v>2628169</v>
      </c>
      <c r="HT19" s="732">
        <v>0</v>
      </c>
      <c r="HU19" s="732">
        <v>0</v>
      </c>
      <c r="HV19" s="732">
        <v>0</v>
      </c>
      <c r="HW19" s="732">
        <v>0</v>
      </c>
      <c r="HX19" s="732">
        <v>53</v>
      </c>
      <c r="HY19" s="732">
        <v>30</v>
      </c>
      <c r="HZ19" s="732">
        <v>80</v>
      </c>
      <c r="IA19" s="732">
        <v>76</v>
      </c>
      <c r="IB19" s="732">
        <v>48</v>
      </c>
      <c r="IC19" s="732">
        <v>244</v>
      </c>
      <c r="ID19" s="732">
        <v>0</v>
      </c>
      <c r="IE19" s="732">
        <v>0</v>
      </c>
      <c r="IF19" s="732">
        <v>0</v>
      </c>
      <c r="IG19" s="732">
        <v>0</v>
      </c>
      <c r="IH19" s="732">
        <v>109</v>
      </c>
      <c r="II19" s="732">
        <v>0</v>
      </c>
      <c r="IJ19" s="732">
        <v>72.013000000000005</v>
      </c>
      <c r="IK19" s="732">
        <v>0</v>
      </c>
      <c r="IL19" s="732">
        <v>0</v>
      </c>
      <c r="IM19" s="732">
        <v>0</v>
      </c>
      <c r="IN19" s="732">
        <v>0</v>
      </c>
      <c r="IO19" s="732">
        <v>0</v>
      </c>
      <c r="IP19" s="732">
        <v>0</v>
      </c>
      <c r="IQ19" s="732">
        <v>72.013000000000005</v>
      </c>
      <c r="IR19" s="732">
        <v>44353</v>
      </c>
      <c r="IS19" s="732">
        <v>0</v>
      </c>
      <c r="IT19" s="732">
        <v>0</v>
      </c>
      <c r="IU19" s="732">
        <v>0</v>
      </c>
      <c r="IV19" s="732">
        <v>0</v>
      </c>
      <c r="IW19" s="732">
        <v>6159</v>
      </c>
      <c r="IX19" s="732">
        <v>0</v>
      </c>
      <c r="IY19" s="732">
        <v>0</v>
      </c>
      <c r="IZ19" s="732">
        <v>0</v>
      </c>
      <c r="JA19" s="732">
        <v>0</v>
      </c>
      <c r="JB19" s="732">
        <v>0</v>
      </c>
      <c r="JC19" s="732">
        <v>0</v>
      </c>
      <c r="JD19" s="732">
        <v>0</v>
      </c>
      <c r="JE19" s="732">
        <v>0</v>
      </c>
      <c r="JF19" s="732">
        <v>0</v>
      </c>
      <c r="JG19" s="732">
        <v>0</v>
      </c>
      <c r="JH19" s="732">
        <v>0</v>
      </c>
      <c r="JJ19" s="732">
        <v>0</v>
      </c>
      <c r="JK19" s="732">
        <v>0</v>
      </c>
      <c r="JL19" s="732">
        <v>0</v>
      </c>
      <c r="JM19" s="732">
        <v>0</v>
      </c>
    </row>
    <row r="20" spans="1:273" s="732" customFormat="1" x14ac:dyDescent="0.2">
      <c r="A20" s="732">
        <v>31709</v>
      </c>
      <c r="B20" s="732">
        <v>15827</v>
      </c>
      <c r="C20" s="732">
        <v>9</v>
      </c>
      <c r="D20" s="732">
        <v>2021</v>
      </c>
      <c r="E20" s="732">
        <v>6159</v>
      </c>
      <c r="F20" s="732">
        <v>0</v>
      </c>
      <c r="G20" s="732">
        <v>3109.6290000000004</v>
      </c>
      <c r="H20" s="732">
        <v>2897.549</v>
      </c>
      <c r="I20" s="732">
        <v>2897.549</v>
      </c>
      <c r="J20" s="732">
        <v>3109.6290000000004</v>
      </c>
      <c r="K20" s="732">
        <v>0</v>
      </c>
      <c r="L20" s="732">
        <v>6159</v>
      </c>
      <c r="M20" s="732">
        <v>0</v>
      </c>
      <c r="N20" s="732">
        <v>0</v>
      </c>
      <c r="P20" s="732">
        <v>2061.0350000000003</v>
      </c>
      <c r="Q20" s="732">
        <v>0</v>
      </c>
      <c r="R20" s="732">
        <v>848268</v>
      </c>
      <c r="S20" s="732">
        <v>411.57400000000001</v>
      </c>
      <c r="U20" s="732">
        <v>593390</v>
      </c>
      <c r="V20" s="732">
        <v>550.40499999999997</v>
      </c>
      <c r="W20" s="732">
        <v>338999</v>
      </c>
      <c r="X20" s="732">
        <v>338999</v>
      </c>
      <c r="Z20" s="732">
        <v>0</v>
      </c>
      <c r="AC20" s="732">
        <v>0</v>
      </c>
      <c r="AD20" s="732" t="s">
        <v>318</v>
      </c>
      <c r="AE20" s="732">
        <v>0</v>
      </c>
      <c r="AH20" s="732">
        <v>0</v>
      </c>
      <c r="AI20" s="732">
        <v>0</v>
      </c>
      <c r="AJ20" s="732">
        <v>6159</v>
      </c>
      <c r="AK20" s="732" t="s">
        <v>787</v>
      </c>
      <c r="AL20" s="732" t="s">
        <v>16</v>
      </c>
      <c r="AM20" s="732">
        <v>0</v>
      </c>
      <c r="AN20" s="732">
        <v>0</v>
      </c>
      <c r="AO20" s="732">
        <v>0</v>
      </c>
      <c r="AP20" s="732">
        <v>0</v>
      </c>
      <c r="AQ20" s="732">
        <v>0</v>
      </c>
      <c r="AT20" s="732">
        <v>0</v>
      </c>
      <c r="AU20" s="732">
        <v>0</v>
      </c>
      <c r="AV20" s="732">
        <v>-119801</v>
      </c>
      <c r="AW20" s="732">
        <v>32746990</v>
      </c>
      <c r="AX20" s="732">
        <v>32198030</v>
      </c>
      <c r="AY20" s="732">
        <v>18037429</v>
      </c>
      <c r="AZ20" s="732">
        <v>848268</v>
      </c>
      <c r="BA20" s="732">
        <v>44.417000000000002</v>
      </c>
      <c r="BE20" s="732">
        <v>423</v>
      </c>
      <c r="BF20" s="732">
        <v>28168149</v>
      </c>
      <c r="BG20" s="732">
        <v>0</v>
      </c>
      <c r="BJ20" s="732">
        <v>12</v>
      </c>
      <c r="BK20" s="732">
        <v>0</v>
      </c>
      <c r="BL20" s="732">
        <v>0</v>
      </c>
      <c r="BM20" s="732">
        <v>0</v>
      </c>
      <c r="BN20" s="732">
        <v>0</v>
      </c>
      <c r="BO20" s="732">
        <v>0</v>
      </c>
      <c r="BP20" s="732">
        <v>0</v>
      </c>
      <c r="BQ20" s="732">
        <v>324</v>
      </c>
      <c r="BS20" s="732">
        <v>0</v>
      </c>
      <c r="BT20" s="732">
        <v>0</v>
      </c>
      <c r="BU20" s="732">
        <v>0</v>
      </c>
      <c r="BV20" s="732">
        <v>0</v>
      </c>
      <c r="BW20" s="732">
        <v>0</v>
      </c>
      <c r="BY20" s="732">
        <v>0</v>
      </c>
      <c r="CA20" s="732">
        <v>1366.345</v>
      </c>
      <c r="CB20" s="732">
        <v>1366345</v>
      </c>
      <c r="CC20" s="732">
        <v>0</v>
      </c>
      <c r="CD20" s="732">
        <v>0</v>
      </c>
      <c r="CE20" s="732">
        <v>0</v>
      </c>
      <c r="CF20" s="732">
        <v>0</v>
      </c>
      <c r="CG20" s="732">
        <v>0</v>
      </c>
      <c r="CH20" s="732">
        <v>558680</v>
      </c>
      <c r="CI20" s="732">
        <v>0</v>
      </c>
      <c r="CJ20" s="732">
        <v>4</v>
      </c>
      <c r="CK20" s="732">
        <v>0</v>
      </c>
      <c r="CL20" s="732">
        <v>0</v>
      </c>
      <c r="CN20" s="732">
        <v>0</v>
      </c>
      <c r="CO20" s="732">
        <v>1</v>
      </c>
      <c r="CP20" s="732">
        <v>0</v>
      </c>
      <c r="CQ20" s="732">
        <v>0</v>
      </c>
      <c r="CR20" s="732">
        <v>2015.191</v>
      </c>
      <c r="CS20" s="732">
        <v>0</v>
      </c>
      <c r="CT20" s="732">
        <v>0</v>
      </c>
      <c r="CU20" s="732">
        <v>0</v>
      </c>
      <c r="CV20" s="732">
        <v>0</v>
      </c>
      <c r="CW20" s="732">
        <v>0</v>
      </c>
      <c r="CX20" s="732">
        <v>0</v>
      </c>
      <c r="CY20" s="732">
        <v>0</v>
      </c>
      <c r="CZ20" s="732">
        <v>0</v>
      </c>
      <c r="DB20" s="732">
        <v>17741120</v>
      </c>
      <c r="DC20" s="732">
        <v>0</v>
      </c>
      <c r="DD20" s="732">
        <v>0</v>
      </c>
      <c r="DE20" s="732">
        <v>3041433</v>
      </c>
      <c r="DF20" s="732">
        <v>3041433</v>
      </c>
      <c r="DG20" s="732">
        <v>493.81300000000005</v>
      </c>
      <c r="DH20" s="732">
        <v>0</v>
      </c>
      <c r="DI20" s="732">
        <v>0</v>
      </c>
      <c r="DK20" s="732">
        <v>0</v>
      </c>
      <c r="DL20" s="732">
        <v>0</v>
      </c>
      <c r="DM20" s="732">
        <v>2263340</v>
      </c>
      <c r="DN20" s="732">
        <v>9297</v>
      </c>
      <c r="DO20" s="732">
        <v>0</v>
      </c>
      <c r="DP20" s="732">
        <v>0</v>
      </c>
      <c r="DQ20" s="732">
        <v>0</v>
      </c>
      <c r="DR20" s="732">
        <v>0</v>
      </c>
      <c r="DS20" s="732">
        <v>0</v>
      </c>
      <c r="DT20" s="732">
        <v>0</v>
      </c>
      <c r="DU20" s="732">
        <v>0</v>
      </c>
      <c r="DV20" s="732">
        <v>0</v>
      </c>
      <c r="DW20" s="732">
        <v>0</v>
      </c>
      <c r="DX20" s="732">
        <v>0</v>
      </c>
      <c r="DY20" s="732">
        <v>0</v>
      </c>
      <c r="DZ20" s="732">
        <v>0</v>
      </c>
      <c r="EA20" s="732">
        <v>0</v>
      </c>
      <c r="EB20" s="732">
        <v>0</v>
      </c>
      <c r="EC20" s="732">
        <v>89.5</v>
      </c>
      <c r="ED20" s="732">
        <v>633924</v>
      </c>
      <c r="EE20" s="732">
        <v>0</v>
      </c>
      <c r="EF20" s="732">
        <v>0</v>
      </c>
      <c r="EG20" s="732">
        <v>0</v>
      </c>
      <c r="EH20" s="732">
        <v>1533581</v>
      </c>
      <c r="EI20" s="732">
        <v>0</v>
      </c>
      <c r="EJ20" s="732">
        <v>0</v>
      </c>
      <c r="EK20" s="732">
        <v>68.177999999999997</v>
      </c>
      <c r="EL20" s="732">
        <v>0</v>
      </c>
      <c r="EM20" s="732">
        <v>4.8020000000000005</v>
      </c>
      <c r="EN20" s="732">
        <v>6.0110000000000001</v>
      </c>
      <c r="EO20" s="732">
        <v>0</v>
      </c>
      <c r="EP20" s="732">
        <v>0</v>
      </c>
      <c r="EQ20" s="732">
        <v>78.991</v>
      </c>
      <c r="ER20" s="732">
        <v>0</v>
      </c>
      <c r="ES20" s="732">
        <v>248.995</v>
      </c>
      <c r="EV20" s="732">
        <v>0</v>
      </c>
      <c r="EW20" s="732">
        <v>0</v>
      </c>
      <c r="EX20" s="732">
        <v>0</v>
      </c>
      <c r="EZ20" s="732">
        <v>28693077</v>
      </c>
      <c r="FA20" s="732">
        <v>0</v>
      </c>
      <c r="FB20" s="732">
        <v>29531625</v>
      </c>
      <c r="FD20" s="732">
        <v>0</v>
      </c>
      <c r="FE20" s="732">
        <v>2913830</v>
      </c>
      <c r="FF20" s="732">
        <v>591123</v>
      </c>
      <c r="FG20" s="732">
        <v>6.4642999999999992E-2</v>
      </c>
      <c r="FH20" s="732">
        <v>2.6227999999999998E-2</v>
      </c>
      <c r="FI20" s="732">
        <v>0</v>
      </c>
      <c r="FJ20" s="732">
        <v>0</v>
      </c>
      <c r="FK20" s="732">
        <v>4573.43</v>
      </c>
      <c r="FL20" s="732">
        <v>33595258</v>
      </c>
      <c r="FM20" s="732">
        <v>0</v>
      </c>
      <c r="FN20" s="732">
        <v>0</v>
      </c>
      <c r="FO20" s="732">
        <v>0</v>
      </c>
      <c r="FP20" s="732">
        <v>0</v>
      </c>
      <c r="FQ20" s="732">
        <v>0</v>
      </c>
      <c r="FR20" s="732">
        <v>0</v>
      </c>
      <c r="FS20" s="732">
        <v>0</v>
      </c>
      <c r="FT20" s="732">
        <v>0</v>
      </c>
      <c r="FU20" s="732">
        <v>0</v>
      </c>
      <c r="FV20" s="732">
        <v>0</v>
      </c>
      <c r="FW20" s="732">
        <v>0</v>
      </c>
      <c r="FX20" s="732">
        <v>0</v>
      </c>
      <c r="FY20" s="732">
        <v>0</v>
      </c>
      <c r="FZ20" s="732">
        <v>0</v>
      </c>
      <c r="GA20" s="732">
        <v>0</v>
      </c>
      <c r="GB20" s="732">
        <v>1106604</v>
      </c>
      <c r="GC20" s="732">
        <v>1106604</v>
      </c>
      <c r="GD20" s="732">
        <v>133.089</v>
      </c>
      <c r="GF20" s="732">
        <v>0</v>
      </c>
      <c r="GG20" s="732">
        <v>0</v>
      </c>
      <c r="GH20" s="732">
        <v>0</v>
      </c>
      <c r="GI20" s="732">
        <v>0</v>
      </c>
      <c r="GK20" s="732">
        <v>5177</v>
      </c>
      <c r="GL20" s="732">
        <v>11947</v>
      </c>
      <c r="GM20" s="732">
        <v>0</v>
      </c>
      <c r="GN20" s="732">
        <v>0</v>
      </c>
      <c r="GR20" s="732">
        <v>0</v>
      </c>
      <c r="HB20" s="732">
        <v>292382768</v>
      </c>
      <c r="HC20" s="732">
        <v>4.6019999999999998E-2</v>
      </c>
      <c r="HD20" s="732">
        <v>558680</v>
      </c>
      <c r="HE20" s="732">
        <v>0</v>
      </c>
      <c r="HF20" s="732">
        <v>3065607</v>
      </c>
      <c r="HG20" s="732">
        <v>49273</v>
      </c>
      <c r="HH20" s="732">
        <v>438250</v>
      </c>
      <c r="HI20" s="732">
        <v>0</v>
      </c>
      <c r="HJ20" s="732">
        <v>30226</v>
      </c>
      <c r="HK20" s="732">
        <v>3071</v>
      </c>
      <c r="HL20" s="732">
        <v>3780</v>
      </c>
      <c r="HM20" s="732">
        <v>84000</v>
      </c>
      <c r="HN20" s="732">
        <v>0</v>
      </c>
      <c r="HO20" s="732">
        <v>0</v>
      </c>
      <c r="HP20" s="732">
        <v>0</v>
      </c>
      <c r="HQ20" s="732">
        <v>0</v>
      </c>
      <c r="HR20" s="732">
        <v>0</v>
      </c>
      <c r="HS20" s="732">
        <v>28683357</v>
      </c>
      <c r="HT20" s="732">
        <v>0</v>
      </c>
      <c r="HU20" s="732">
        <v>0</v>
      </c>
      <c r="HV20" s="732">
        <v>0</v>
      </c>
      <c r="HW20" s="732">
        <v>0</v>
      </c>
      <c r="HX20" s="732">
        <v>410</v>
      </c>
      <c r="HY20" s="732">
        <v>478</v>
      </c>
      <c r="HZ20" s="732">
        <v>404</v>
      </c>
      <c r="IA20" s="732">
        <v>371</v>
      </c>
      <c r="IB20" s="732">
        <v>326</v>
      </c>
      <c r="IC20" s="732">
        <v>1989</v>
      </c>
      <c r="ID20" s="732">
        <v>0</v>
      </c>
      <c r="IE20" s="732">
        <v>0</v>
      </c>
      <c r="IF20" s="732">
        <v>0</v>
      </c>
      <c r="IG20" s="732">
        <v>80</v>
      </c>
      <c r="IH20" s="732">
        <v>711.55000000000007</v>
      </c>
      <c r="II20" s="732">
        <v>0</v>
      </c>
      <c r="IJ20" s="732">
        <v>550.40499999999997</v>
      </c>
      <c r="IK20" s="732">
        <v>0</v>
      </c>
      <c r="IL20" s="732">
        <v>12</v>
      </c>
      <c r="IM20" s="732">
        <v>8</v>
      </c>
      <c r="IN20" s="732">
        <v>0</v>
      </c>
      <c r="IO20" s="732">
        <v>20</v>
      </c>
      <c r="IP20" s="732">
        <v>0</v>
      </c>
      <c r="IQ20" s="732">
        <v>550.40499999999997</v>
      </c>
      <c r="IR20" s="732">
        <v>338999</v>
      </c>
      <c r="IS20" s="732">
        <v>0</v>
      </c>
      <c r="IT20" s="732">
        <v>60000</v>
      </c>
      <c r="IU20" s="732">
        <v>24000</v>
      </c>
      <c r="IV20" s="732">
        <v>0</v>
      </c>
      <c r="IW20" s="732">
        <v>6159</v>
      </c>
      <c r="IX20" s="732">
        <v>0</v>
      </c>
      <c r="IY20" s="732">
        <v>0</v>
      </c>
      <c r="IZ20" s="732">
        <v>0</v>
      </c>
      <c r="JA20" s="732">
        <v>0</v>
      </c>
      <c r="JB20" s="732">
        <v>0</v>
      </c>
      <c r="JC20" s="732">
        <v>0</v>
      </c>
      <c r="JD20" s="732">
        <v>0</v>
      </c>
      <c r="JE20" s="732">
        <v>0</v>
      </c>
      <c r="JF20" s="732">
        <v>0</v>
      </c>
      <c r="JG20" s="732">
        <v>0</v>
      </c>
      <c r="JH20" s="732">
        <v>0</v>
      </c>
      <c r="JJ20" s="732">
        <v>0</v>
      </c>
      <c r="JK20" s="732">
        <v>0</v>
      </c>
      <c r="JL20" s="732">
        <v>0</v>
      </c>
      <c r="JM20" s="732">
        <v>0</v>
      </c>
    </row>
    <row r="21" spans="1:273" s="732" customFormat="1" x14ac:dyDescent="0.2">
      <c r="A21" s="732">
        <v>31709</v>
      </c>
      <c r="B21" s="732">
        <v>15828</v>
      </c>
      <c r="C21" s="732">
        <v>9</v>
      </c>
      <c r="D21" s="732">
        <v>2021</v>
      </c>
      <c r="E21" s="732">
        <v>6159</v>
      </c>
      <c r="F21" s="732">
        <v>0</v>
      </c>
      <c r="G21" s="732">
        <v>4250.9769999999999</v>
      </c>
      <c r="H21" s="732">
        <v>3819.6</v>
      </c>
      <c r="I21" s="732">
        <v>3819.6</v>
      </c>
      <c r="J21" s="732">
        <v>4250.9769999999999</v>
      </c>
      <c r="K21" s="732">
        <v>0</v>
      </c>
      <c r="L21" s="732">
        <v>6159</v>
      </c>
      <c r="M21" s="732">
        <v>0</v>
      </c>
      <c r="N21" s="732">
        <v>0</v>
      </c>
      <c r="P21" s="732">
        <v>4165.8580000000002</v>
      </c>
      <c r="Q21" s="732">
        <v>0</v>
      </c>
      <c r="R21" s="732">
        <v>1714559</v>
      </c>
      <c r="S21" s="732">
        <v>411.57400000000001</v>
      </c>
      <c r="U21" s="732">
        <v>1199389</v>
      </c>
      <c r="V21" s="732">
        <v>1451.2090000000001</v>
      </c>
      <c r="W21" s="732">
        <v>893812</v>
      </c>
      <c r="X21" s="732">
        <v>893812</v>
      </c>
      <c r="Z21" s="732">
        <v>0</v>
      </c>
      <c r="AC21" s="732">
        <v>0</v>
      </c>
      <c r="AD21" s="732" t="s">
        <v>318</v>
      </c>
      <c r="AE21" s="732">
        <v>0</v>
      </c>
      <c r="AH21" s="732">
        <v>0</v>
      </c>
      <c r="AI21" s="732">
        <v>0</v>
      </c>
      <c r="AJ21" s="732">
        <v>6159</v>
      </c>
      <c r="AK21" s="732" t="s">
        <v>787</v>
      </c>
      <c r="AL21" s="732" t="s">
        <v>17</v>
      </c>
      <c r="AM21" s="732">
        <v>0</v>
      </c>
      <c r="AN21" s="732">
        <v>0</v>
      </c>
      <c r="AO21" s="732">
        <v>0</v>
      </c>
      <c r="AP21" s="732">
        <v>0</v>
      </c>
      <c r="AQ21" s="732">
        <v>0</v>
      </c>
      <c r="AT21" s="732">
        <v>0</v>
      </c>
      <c r="AU21" s="732">
        <v>0</v>
      </c>
      <c r="AV21" s="732">
        <v>-782414</v>
      </c>
      <c r="AW21" s="732">
        <v>45709644</v>
      </c>
      <c r="AX21" s="732">
        <v>44960005</v>
      </c>
      <c r="AY21" s="732">
        <v>25996051</v>
      </c>
      <c r="AZ21" s="732">
        <v>1714559</v>
      </c>
      <c r="BA21" s="732">
        <v>101.917</v>
      </c>
      <c r="BE21" s="732">
        <v>594</v>
      </c>
      <c r="BF21" s="732">
        <v>41487154</v>
      </c>
      <c r="BG21" s="732">
        <v>0</v>
      </c>
      <c r="BJ21" s="732">
        <v>12</v>
      </c>
      <c r="BK21" s="732">
        <v>0</v>
      </c>
      <c r="BL21" s="732">
        <v>0</v>
      </c>
      <c r="BM21" s="732">
        <v>0</v>
      </c>
      <c r="BN21" s="732">
        <v>0</v>
      </c>
      <c r="BO21" s="732">
        <v>0</v>
      </c>
      <c r="BP21" s="732">
        <v>0</v>
      </c>
      <c r="BQ21" s="732">
        <v>182</v>
      </c>
      <c r="BS21" s="732">
        <v>0</v>
      </c>
      <c r="BT21" s="732">
        <v>0</v>
      </c>
      <c r="BU21" s="732">
        <v>0</v>
      </c>
      <c r="BV21" s="732">
        <v>0</v>
      </c>
      <c r="BW21" s="732">
        <v>0</v>
      </c>
      <c r="BY21" s="732">
        <v>0</v>
      </c>
      <c r="CA21" s="732">
        <v>0</v>
      </c>
      <c r="CB21" s="732">
        <v>0</v>
      </c>
      <c r="CC21" s="732">
        <v>0</v>
      </c>
      <c r="CD21" s="732">
        <v>0</v>
      </c>
      <c r="CE21" s="732">
        <v>0</v>
      </c>
      <c r="CF21" s="732">
        <v>0</v>
      </c>
      <c r="CG21" s="732">
        <v>0</v>
      </c>
      <c r="CH21" s="732">
        <v>763736</v>
      </c>
      <c r="CI21" s="732">
        <v>0</v>
      </c>
      <c r="CJ21" s="732">
        <v>4</v>
      </c>
      <c r="CK21" s="732">
        <v>0</v>
      </c>
      <c r="CL21" s="732">
        <v>0</v>
      </c>
      <c r="CN21" s="732">
        <v>0</v>
      </c>
      <c r="CO21" s="732">
        <v>1</v>
      </c>
      <c r="CP21" s="732">
        <v>0</v>
      </c>
      <c r="CQ21" s="732">
        <v>0</v>
      </c>
      <c r="CR21" s="732">
        <v>3980.4410000000003</v>
      </c>
      <c r="CS21" s="732">
        <v>0</v>
      </c>
      <c r="CT21" s="732">
        <v>0</v>
      </c>
      <c r="CU21" s="732">
        <v>0</v>
      </c>
      <c r="CV21" s="732">
        <v>0</v>
      </c>
      <c r="CW21" s="732">
        <v>0</v>
      </c>
      <c r="CX21" s="732">
        <v>0</v>
      </c>
      <c r="CY21" s="732">
        <v>0</v>
      </c>
      <c r="CZ21" s="732">
        <v>0</v>
      </c>
      <c r="DB21" s="732">
        <v>23356633</v>
      </c>
      <c r="DC21" s="732">
        <v>0</v>
      </c>
      <c r="DD21" s="732">
        <v>0</v>
      </c>
      <c r="DE21" s="732">
        <v>5704314</v>
      </c>
      <c r="DF21" s="732">
        <v>5704314</v>
      </c>
      <c r="DG21" s="732">
        <v>926.16300000000001</v>
      </c>
      <c r="DH21" s="732">
        <v>0</v>
      </c>
      <c r="DI21" s="732">
        <v>0</v>
      </c>
      <c r="DK21" s="732">
        <v>0</v>
      </c>
      <c r="DL21" s="732">
        <v>0</v>
      </c>
      <c r="DM21" s="732">
        <v>3303124</v>
      </c>
      <c r="DN21" s="732">
        <v>13503</v>
      </c>
      <c r="DO21" s="732">
        <v>0</v>
      </c>
      <c r="DP21" s="732">
        <v>0</v>
      </c>
      <c r="DQ21" s="732">
        <v>0</v>
      </c>
      <c r="DR21" s="732">
        <v>0</v>
      </c>
      <c r="DS21" s="732">
        <v>0</v>
      </c>
      <c r="DT21" s="732">
        <v>0</v>
      </c>
      <c r="DU21" s="732">
        <v>0</v>
      </c>
      <c r="DV21" s="732">
        <v>0</v>
      </c>
      <c r="DW21" s="732">
        <v>0</v>
      </c>
      <c r="DX21" s="732">
        <v>0</v>
      </c>
      <c r="DY21" s="732">
        <v>0</v>
      </c>
      <c r="DZ21" s="732">
        <v>0</v>
      </c>
      <c r="EA21" s="732">
        <v>0</v>
      </c>
      <c r="EB21" s="732">
        <v>0</v>
      </c>
      <c r="EC21" s="732">
        <v>81.314999999999998</v>
      </c>
      <c r="ED21" s="732">
        <v>575950</v>
      </c>
      <c r="EE21" s="732">
        <v>0</v>
      </c>
      <c r="EF21" s="732">
        <v>0</v>
      </c>
      <c r="EG21" s="732">
        <v>0</v>
      </c>
      <c r="EH21" s="732">
        <v>2572067</v>
      </c>
      <c r="EI21" s="732">
        <v>0</v>
      </c>
      <c r="EJ21" s="732">
        <v>0</v>
      </c>
      <c r="EK21" s="732">
        <v>105.468</v>
      </c>
      <c r="EL21" s="732">
        <v>0</v>
      </c>
      <c r="EM21" s="732">
        <v>20.426000000000002</v>
      </c>
      <c r="EN21" s="732">
        <v>7.6360000000000001</v>
      </c>
      <c r="EO21" s="732">
        <v>0</v>
      </c>
      <c r="EP21" s="732">
        <v>0</v>
      </c>
      <c r="EQ21" s="732">
        <v>134.28800000000001</v>
      </c>
      <c r="ER21" s="732">
        <v>0.75800000000000001</v>
      </c>
      <c r="ES21" s="732">
        <v>417.60500000000002</v>
      </c>
      <c r="EV21" s="732">
        <v>0</v>
      </c>
      <c r="EW21" s="732">
        <v>0</v>
      </c>
      <c r="EX21" s="732">
        <v>0</v>
      </c>
      <c r="EZ21" s="732">
        <v>39797772</v>
      </c>
      <c r="FA21" s="732">
        <v>0</v>
      </c>
      <c r="FB21" s="732">
        <v>41498234</v>
      </c>
      <c r="FD21" s="732">
        <v>0</v>
      </c>
      <c r="FE21" s="732">
        <v>4291604</v>
      </c>
      <c r="FF21" s="732">
        <v>870629</v>
      </c>
      <c r="FG21" s="732">
        <v>6.4642999999999992E-2</v>
      </c>
      <c r="FH21" s="732">
        <v>2.6227999999999998E-2</v>
      </c>
      <c r="FI21" s="732">
        <v>0</v>
      </c>
      <c r="FJ21" s="732">
        <v>0</v>
      </c>
      <c r="FK21" s="732">
        <v>6735.9279999999999</v>
      </c>
      <c r="FL21" s="732">
        <v>47424203</v>
      </c>
      <c r="FM21" s="732">
        <v>0</v>
      </c>
      <c r="FN21" s="732">
        <v>0</v>
      </c>
      <c r="FO21" s="732">
        <v>0</v>
      </c>
      <c r="FP21" s="732">
        <v>0</v>
      </c>
      <c r="FQ21" s="732">
        <v>0</v>
      </c>
      <c r="FR21" s="732">
        <v>0</v>
      </c>
      <c r="FS21" s="732">
        <v>0</v>
      </c>
      <c r="FT21" s="732">
        <v>0</v>
      </c>
      <c r="FU21" s="732">
        <v>0</v>
      </c>
      <c r="FV21" s="732">
        <v>0</v>
      </c>
      <c r="FW21" s="732">
        <v>0</v>
      </c>
      <c r="FX21" s="732">
        <v>0</v>
      </c>
      <c r="FY21" s="732">
        <v>0</v>
      </c>
      <c r="FZ21" s="732">
        <v>0</v>
      </c>
      <c r="GA21" s="732">
        <v>0</v>
      </c>
      <c r="GB21" s="732">
        <v>2470225</v>
      </c>
      <c r="GC21" s="732">
        <v>2470225</v>
      </c>
      <c r="GD21" s="732">
        <v>297.089</v>
      </c>
      <c r="GF21" s="732">
        <v>0</v>
      </c>
      <c r="GG21" s="732">
        <v>0</v>
      </c>
      <c r="GH21" s="732">
        <v>0</v>
      </c>
      <c r="GI21" s="732">
        <v>0</v>
      </c>
      <c r="GK21" s="732">
        <v>5112.5940000000001</v>
      </c>
      <c r="GL21" s="732">
        <v>17957</v>
      </c>
      <c r="GM21" s="732">
        <v>0</v>
      </c>
      <c r="GN21" s="732">
        <v>0</v>
      </c>
      <c r="GR21" s="732">
        <v>0</v>
      </c>
      <c r="HB21" s="732">
        <v>292382768</v>
      </c>
      <c r="HC21" s="732">
        <v>4.6019999999999998E-2</v>
      </c>
      <c r="HD21" s="732">
        <v>763736</v>
      </c>
      <c r="HE21" s="732">
        <v>0</v>
      </c>
      <c r="HF21" s="732">
        <v>4041137</v>
      </c>
      <c r="HG21" s="732">
        <v>65902</v>
      </c>
      <c r="HH21" s="732">
        <v>798995</v>
      </c>
      <c r="HI21" s="732">
        <v>0</v>
      </c>
      <c r="HJ21" s="732">
        <v>41319</v>
      </c>
      <c r="HK21" s="732">
        <v>12486</v>
      </c>
      <c r="HL21" s="732">
        <v>12691</v>
      </c>
      <c r="HM21" s="732">
        <v>211000</v>
      </c>
      <c r="HN21" s="732">
        <v>488190</v>
      </c>
      <c r="HO21" s="732">
        <v>99000</v>
      </c>
      <c r="HP21" s="732">
        <v>0</v>
      </c>
      <c r="HQ21" s="732">
        <v>0</v>
      </c>
      <c r="HR21" s="732">
        <v>0</v>
      </c>
      <c r="HS21" s="732">
        <v>39783675</v>
      </c>
      <c r="HT21" s="732">
        <v>0</v>
      </c>
      <c r="HU21" s="732">
        <v>0</v>
      </c>
      <c r="HV21" s="732">
        <v>0</v>
      </c>
      <c r="HW21" s="732">
        <v>0</v>
      </c>
      <c r="HX21" s="732">
        <v>367</v>
      </c>
      <c r="HY21" s="732">
        <v>760</v>
      </c>
      <c r="HZ21" s="732">
        <v>693</v>
      </c>
      <c r="IA21" s="732">
        <v>853</v>
      </c>
      <c r="IB21" s="732">
        <v>967</v>
      </c>
      <c r="IC21" s="732">
        <v>3593</v>
      </c>
      <c r="ID21" s="732">
        <v>0</v>
      </c>
      <c r="IE21" s="732">
        <v>0</v>
      </c>
      <c r="IF21" s="732">
        <v>0</v>
      </c>
      <c r="IG21" s="732">
        <v>107</v>
      </c>
      <c r="IH21" s="732">
        <v>1297.2630000000001</v>
      </c>
      <c r="II21" s="732">
        <v>0</v>
      </c>
      <c r="IJ21" s="732">
        <v>1451.2090000000001</v>
      </c>
      <c r="IK21" s="732">
        <v>0</v>
      </c>
      <c r="IL21" s="732">
        <v>31</v>
      </c>
      <c r="IM21" s="732">
        <v>18</v>
      </c>
      <c r="IN21" s="732">
        <v>1</v>
      </c>
      <c r="IO21" s="732">
        <v>50</v>
      </c>
      <c r="IP21" s="732">
        <v>0</v>
      </c>
      <c r="IQ21" s="732">
        <v>1451.2090000000001</v>
      </c>
      <c r="IR21" s="732">
        <v>893812</v>
      </c>
      <c r="IS21" s="732">
        <v>0</v>
      </c>
      <c r="IT21" s="732">
        <v>155000</v>
      </c>
      <c r="IU21" s="732">
        <v>54000</v>
      </c>
      <c r="IV21" s="732">
        <v>2000</v>
      </c>
      <c r="IW21" s="732">
        <v>6159</v>
      </c>
      <c r="IX21" s="732">
        <v>0</v>
      </c>
      <c r="IY21" s="732">
        <v>0</v>
      </c>
      <c r="IZ21" s="732">
        <v>0</v>
      </c>
      <c r="JA21" s="732">
        <v>0</v>
      </c>
      <c r="JB21" s="732">
        <v>3</v>
      </c>
      <c r="JC21" s="732">
        <v>66776</v>
      </c>
      <c r="JD21" s="732">
        <v>21</v>
      </c>
      <c r="JE21" s="732">
        <v>256330</v>
      </c>
      <c r="JF21" s="732">
        <v>23</v>
      </c>
      <c r="JG21" s="732">
        <v>139584</v>
      </c>
      <c r="JH21" s="732">
        <v>25500</v>
      </c>
      <c r="JJ21" s="732">
        <v>0</v>
      </c>
      <c r="JK21" s="732">
        <v>0</v>
      </c>
      <c r="JL21" s="732">
        <v>0</v>
      </c>
      <c r="JM21" s="732">
        <v>0</v>
      </c>
    </row>
    <row r="22" spans="1:273" s="732" customFormat="1" x14ac:dyDescent="0.2">
      <c r="A22" s="732">
        <v>31709</v>
      </c>
      <c r="B22" s="732">
        <v>15830</v>
      </c>
      <c r="C22" s="732">
        <v>9</v>
      </c>
      <c r="D22" s="732">
        <v>2021</v>
      </c>
      <c r="E22" s="732">
        <v>6159</v>
      </c>
      <c r="F22" s="732">
        <v>0</v>
      </c>
      <c r="G22" s="732">
        <v>2735.8969999999999</v>
      </c>
      <c r="H22" s="732">
        <v>2482.7780000000002</v>
      </c>
      <c r="I22" s="732">
        <v>2482.7780000000002</v>
      </c>
      <c r="J22" s="732">
        <v>2735.8969999999999</v>
      </c>
      <c r="K22" s="732">
        <v>0</v>
      </c>
      <c r="L22" s="732">
        <v>6159</v>
      </c>
      <c r="M22" s="732">
        <v>0</v>
      </c>
      <c r="N22" s="732">
        <v>0</v>
      </c>
      <c r="P22" s="732">
        <v>3072.4950000000003</v>
      </c>
      <c r="Q22" s="732">
        <v>0</v>
      </c>
      <c r="R22" s="732">
        <v>1264559</v>
      </c>
      <c r="S22" s="732">
        <v>411.57400000000001</v>
      </c>
      <c r="U22" s="732">
        <v>884599</v>
      </c>
      <c r="V22" s="732">
        <v>158.63</v>
      </c>
      <c r="W22" s="732">
        <v>97702</v>
      </c>
      <c r="X22" s="732">
        <v>97702</v>
      </c>
      <c r="Z22" s="732">
        <v>0</v>
      </c>
      <c r="AC22" s="732">
        <v>0</v>
      </c>
      <c r="AD22" s="732" t="s">
        <v>318</v>
      </c>
      <c r="AE22" s="732">
        <v>0</v>
      </c>
      <c r="AH22" s="732">
        <v>0</v>
      </c>
      <c r="AI22" s="732">
        <v>0</v>
      </c>
      <c r="AJ22" s="732">
        <v>6159</v>
      </c>
      <c r="AK22" s="732" t="s">
        <v>787</v>
      </c>
      <c r="AL22" s="732" t="s">
        <v>500</v>
      </c>
      <c r="AM22" s="732">
        <v>0</v>
      </c>
      <c r="AN22" s="732">
        <v>0</v>
      </c>
      <c r="AO22" s="732">
        <v>0</v>
      </c>
      <c r="AP22" s="732">
        <v>0</v>
      </c>
      <c r="AQ22" s="732">
        <v>0</v>
      </c>
      <c r="AT22" s="732">
        <v>0</v>
      </c>
      <c r="AU22" s="732">
        <v>0</v>
      </c>
      <c r="AV22" s="732">
        <v>-617258</v>
      </c>
      <c r="AW22" s="732">
        <v>28995608</v>
      </c>
      <c r="AX22" s="732">
        <v>28516735</v>
      </c>
      <c r="AY22" s="732">
        <v>17060131</v>
      </c>
      <c r="AZ22" s="732">
        <v>1264559</v>
      </c>
      <c r="BA22" s="732">
        <v>0</v>
      </c>
      <c r="BE22" s="732">
        <v>379</v>
      </c>
      <c r="BF22" s="732">
        <v>26407533</v>
      </c>
      <c r="BG22" s="732">
        <v>0</v>
      </c>
      <c r="BJ22" s="732">
        <v>12</v>
      </c>
      <c r="BK22" s="732">
        <v>0</v>
      </c>
      <c r="BL22" s="732">
        <v>0</v>
      </c>
      <c r="BM22" s="732">
        <v>0</v>
      </c>
      <c r="BN22" s="732">
        <v>0</v>
      </c>
      <c r="BO22" s="732">
        <v>0</v>
      </c>
      <c r="BP22" s="732">
        <v>0</v>
      </c>
      <c r="BQ22" s="732">
        <v>388</v>
      </c>
      <c r="BS22" s="732">
        <v>0</v>
      </c>
      <c r="BT22" s="732">
        <v>0</v>
      </c>
      <c r="BU22" s="732">
        <v>0</v>
      </c>
      <c r="BV22" s="732">
        <v>0</v>
      </c>
      <c r="BW22" s="732">
        <v>0</v>
      </c>
      <c r="BY22" s="732">
        <v>0</v>
      </c>
      <c r="CA22" s="732">
        <v>71.55</v>
      </c>
      <c r="CB22" s="732">
        <v>71550</v>
      </c>
      <c r="CC22" s="732">
        <v>0</v>
      </c>
      <c r="CD22" s="732">
        <v>0</v>
      </c>
      <c r="CE22" s="732">
        <v>0</v>
      </c>
      <c r="CF22" s="732">
        <v>0</v>
      </c>
      <c r="CG22" s="732">
        <v>0</v>
      </c>
      <c r="CH22" s="732">
        <v>491535</v>
      </c>
      <c r="CI22" s="732">
        <v>0</v>
      </c>
      <c r="CJ22" s="732">
        <v>4</v>
      </c>
      <c r="CK22" s="732">
        <v>0</v>
      </c>
      <c r="CL22" s="732">
        <v>0</v>
      </c>
      <c r="CN22" s="732">
        <v>0</v>
      </c>
      <c r="CO22" s="732">
        <v>1</v>
      </c>
      <c r="CP22" s="732">
        <v>0</v>
      </c>
      <c r="CQ22" s="732">
        <v>0</v>
      </c>
      <c r="CR22" s="732">
        <v>2957.83</v>
      </c>
      <c r="CS22" s="732">
        <v>0</v>
      </c>
      <c r="CT22" s="732">
        <v>0</v>
      </c>
      <c r="CU22" s="732">
        <v>0</v>
      </c>
      <c r="CV22" s="732">
        <v>0</v>
      </c>
      <c r="CW22" s="732">
        <v>0</v>
      </c>
      <c r="CX22" s="732">
        <v>0</v>
      </c>
      <c r="CY22" s="732">
        <v>0</v>
      </c>
      <c r="CZ22" s="732">
        <v>0</v>
      </c>
      <c r="DB22" s="732">
        <v>15156030</v>
      </c>
      <c r="DC22" s="732">
        <v>0</v>
      </c>
      <c r="DD22" s="732">
        <v>0</v>
      </c>
      <c r="DE22" s="732">
        <v>3805468</v>
      </c>
      <c r="DF22" s="732">
        <v>3805468</v>
      </c>
      <c r="DG22" s="732">
        <v>617.86300000000006</v>
      </c>
      <c r="DH22" s="732">
        <v>0</v>
      </c>
      <c r="DI22" s="732">
        <v>0</v>
      </c>
      <c r="DK22" s="732">
        <v>0</v>
      </c>
      <c r="DL22" s="732">
        <v>0</v>
      </c>
      <c r="DM22" s="732">
        <v>2986736</v>
      </c>
      <c r="DN22" s="732">
        <v>12283</v>
      </c>
      <c r="DO22" s="732">
        <v>0</v>
      </c>
      <c r="DP22" s="732">
        <v>0</v>
      </c>
      <c r="DQ22" s="732">
        <v>0</v>
      </c>
      <c r="DR22" s="732">
        <v>0</v>
      </c>
      <c r="DS22" s="732">
        <v>0</v>
      </c>
      <c r="DT22" s="732">
        <v>0</v>
      </c>
      <c r="DU22" s="732">
        <v>0</v>
      </c>
      <c r="DV22" s="732">
        <v>0</v>
      </c>
      <c r="DW22" s="732">
        <v>0</v>
      </c>
      <c r="DX22" s="732">
        <v>0</v>
      </c>
      <c r="DY22" s="732">
        <v>0</v>
      </c>
      <c r="DZ22" s="732">
        <v>0</v>
      </c>
      <c r="EA22" s="732">
        <v>0.21100000000000002</v>
      </c>
      <c r="EB22" s="732">
        <v>0</v>
      </c>
      <c r="EC22" s="732">
        <v>128.245</v>
      </c>
      <c r="ED22" s="732">
        <v>908353</v>
      </c>
      <c r="EE22" s="732">
        <v>0</v>
      </c>
      <c r="EF22" s="732">
        <v>0</v>
      </c>
      <c r="EG22" s="732">
        <v>0</v>
      </c>
      <c r="EH22" s="732">
        <v>1955054</v>
      </c>
      <c r="EI22" s="732">
        <v>0</v>
      </c>
      <c r="EJ22" s="732">
        <v>0</v>
      </c>
      <c r="EK22" s="732">
        <v>66.207999999999998</v>
      </c>
      <c r="EL22" s="732">
        <v>1.8010000000000002</v>
      </c>
      <c r="EM22" s="732">
        <v>27.629000000000001</v>
      </c>
      <c r="EN22" s="732">
        <v>6.9720000000000004</v>
      </c>
      <c r="EO22" s="732">
        <v>0</v>
      </c>
      <c r="EP22" s="732">
        <v>0</v>
      </c>
      <c r="EQ22" s="732">
        <v>101.02</v>
      </c>
      <c r="ER22" s="732">
        <v>0</v>
      </c>
      <c r="ES22" s="732">
        <v>317.42599999999999</v>
      </c>
      <c r="EV22" s="732">
        <v>0</v>
      </c>
      <c r="EW22" s="732">
        <v>0</v>
      </c>
      <c r="EX22" s="732">
        <v>0</v>
      </c>
      <c r="EZ22" s="732">
        <v>25230854</v>
      </c>
      <c r="FA22" s="732">
        <v>0</v>
      </c>
      <c r="FB22" s="732">
        <v>26482751</v>
      </c>
      <c r="FD22" s="732">
        <v>0</v>
      </c>
      <c r="FE22" s="732">
        <v>2731705</v>
      </c>
      <c r="FF22" s="732">
        <v>554176</v>
      </c>
      <c r="FG22" s="732">
        <v>6.4642999999999992E-2</v>
      </c>
      <c r="FH22" s="732">
        <v>2.6227999999999998E-2</v>
      </c>
      <c r="FI22" s="732">
        <v>0</v>
      </c>
      <c r="FJ22" s="732">
        <v>0</v>
      </c>
      <c r="FK22" s="732">
        <v>4287.5740000000005</v>
      </c>
      <c r="FL22" s="732">
        <v>30260167</v>
      </c>
      <c r="FM22" s="732">
        <v>0</v>
      </c>
      <c r="FN22" s="732">
        <v>0</v>
      </c>
      <c r="FO22" s="732">
        <v>0</v>
      </c>
      <c r="FP22" s="732">
        <v>0</v>
      </c>
      <c r="FQ22" s="732">
        <v>0</v>
      </c>
      <c r="FR22" s="732">
        <v>0</v>
      </c>
      <c r="FS22" s="732">
        <v>0</v>
      </c>
      <c r="FT22" s="732">
        <v>0</v>
      </c>
      <c r="FU22" s="732">
        <v>0</v>
      </c>
      <c r="FV22" s="732">
        <v>0</v>
      </c>
      <c r="FW22" s="732">
        <v>0</v>
      </c>
      <c r="FX22" s="732">
        <v>0</v>
      </c>
      <c r="FY22" s="732">
        <v>0</v>
      </c>
      <c r="FZ22" s="732">
        <v>0</v>
      </c>
      <c r="GA22" s="732">
        <v>0</v>
      </c>
      <c r="GB22" s="732">
        <v>1264667</v>
      </c>
      <c r="GC22" s="732">
        <v>1264667</v>
      </c>
      <c r="GD22" s="732">
        <v>152.09900000000002</v>
      </c>
      <c r="GF22" s="732">
        <v>0</v>
      </c>
      <c r="GG22" s="732">
        <v>0</v>
      </c>
      <c r="GH22" s="732">
        <v>0</v>
      </c>
      <c r="GI22" s="732">
        <v>0</v>
      </c>
      <c r="GK22" s="732">
        <v>5043</v>
      </c>
      <c r="GL22" s="732">
        <v>19083</v>
      </c>
      <c r="GM22" s="732">
        <v>0</v>
      </c>
      <c r="GN22" s="732">
        <v>0</v>
      </c>
      <c r="GR22" s="732">
        <v>0</v>
      </c>
      <c r="HB22" s="732">
        <v>292382768</v>
      </c>
      <c r="HC22" s="732">
        <v>4.6019999999999998E-2</v>
      </c>
      <c r="HD22" s="732">
        <v>491535</v>
      </c>
      <c r="HE22" s="732">
        <v>0</v>
      </c>
      <c r="HF22" s="732">
        <v>2626779</v>
      </c>
      <c r="HG22" s="732">
        <v>16630</v>
      </c>
      <c r="HH22" s="732">
        <v>396645</v>
      </c>
      <c r="HI22" s="732">
        <v>0</v>
      </c>
      <c r="HJ22" s="732">
        <v>26593</v>
      </c>
      <c r="HK22" s="732">
        <v>7429</v>
      </c>
      <c r="HL22" s="732">
        <v>8901</v>
      </c>
      <c r="HM22" s="732">
        <v>18000</v>
      </c>
      <c r="HN22" s="732">
        <v>0</v>
      </c>
      <c r="HO22" s="732">
        <v>0</v>
      </c>
      <c r="HP22" s="732">
        <v>0</v>
      </c>
      <c r="HQ22" s="732">
        <v>0</v>
      </c>
      <c r="HR22" s="732">
        <v>0</v>
      </c>
      <c r="HS22" s="732">
        <v>25218192</v>
      </c>
      <c r="HT22" s="732">
        <v>0</v>
      </c>
      <c r="HU22" s="732">
        <v>0</v>
      </c>
      <c r="HV22" s="732">
        <v>0</v>
      </c>
      <c r="HW22" s="732">
        <v>0</v>
      </c>
      <c r="HX22" s="732">
        <v>260</v>
      </c>
      <c r="HY22" s="732">
        <v>455</v>
      </c>
      <c r="HZ22" s="732">
        <v>612</v>
      </c>
      <c r="IA22" s="732">
        <v>578</v>
      </c>
      <c r="IB22" s="732">
        <v>533</v>
      </c>
      <c r="IC22" s="732">
        <v>2134</v>
      </c>
      <c r="ID22" s="732">
        <v>0</v>
      </c>
      <c r="IE22" s="732">
        <v>0</v>
      </c>
      <c r="IF22" s="732">
        <v>0</v>
      </c>
      <c r="IG22" s="732">
        <v>27</v>
      </c>
      <c r="IH22" s="732">
        <v>644</v>
      </c>
      <c r="II22" s="732">
        <v>0</v>
      </c>
      <c r="IJ22" s="732">
        <v>158.63</v>
      </c>
      <c r="IK22" s="732">
        <v>0</v>
      </c>
      <c r="IL22" s="732">
        <v>3</v>
      </c>
      <c r="IM22" s="732">
        <v>1</v>
      </c>
      <c r="IN22" s="732">
        <v>0</v>
      </c>
      <c r="IO22" s="732">
        <v>4</v>
      </c>
      <c r="IP22" s="732">
        <v>0</v>
      </c>
      <c r="IQ22" s="732">
        <v>158.63</v>
      </c>
      <c r="IR22" s="732">
        <v>97702</v>
      </c>
      <c r="IS22" s="732">
        <v>0</v>
      </c>
      <c r="IT22" s="732">
        <v>15000</v>
      </c>
      <c r="IU22" s="732">
        <v>3000</v>
      </c>
      <c r="IV22" s="732">
        <v>0</v>
      </c>
      <c r="IW22" s="732">
        <v>6159</v>
      </c>
      <c r="IX22" s="732">
        <v>0</v>
      </c>
      <c r="IY22" s="732">
        <v>0</v>
      </c>
      <c r="IZ22" s="732">
        <v>0</v>
      </c>
      <c r="JA22" s="732">
        <v>0</v>
      </c>
      <c r="JB22" s="732">
        <v>0</v>
      </c>
      <c r="JC22" s="732">
        <v>0</v>
      </c>
      <c r="JD22" s="732">
        <v>0</v>
      </c>
      <c r="JE22" s="732">
        <v>0</v>
      </c>
      <c r="JF22" s="732">
        <v>0</v>
      </c>
      <c r="JG22" s="732">
        <v>0</v>
      </c>
      <c r="JH22" s="732">
        <v>0</v>
      </c>
      <c r="JJ22" s="732">
        <v>0</v>
      </c>
      <c r="JK22" s="732">
        <v>0</v>
      </c>
      <c r="JL22" s="732">
        <v>0</v>
      </c>
      <c r="JM22" s="732">
        <v>0</v>
      </c>
    </row>
    <row r="23" spans="1:273" s="732" customFormat="1" x14ac:dyDescent="0.2">
      <c r="A23" s="732">
        <v>31709</v>
      </c>
      <c r="B23" s="732">
        <v>15831</v>
      </c>
      <c r="C23" s="732">
        <v>9</v>
      </c>
      <c r="D23" s="732">
        <v>2021</v>
      </c>
      <c r="E23" s="732">
        <v>6159</v>
      </c>
      <c r="F23" s="732">
        <v>0</v>
      </c>
      <c r="G23" s="732">
        <v>4561.0550000000003</v>
      </c>
      <c r="H23" s="732">
        <v>4278.9940000000006</v>
      </c>
      <c r="I23" s="732">
        <v>4278.9940000000006</v>
      </c>
      <c r="J23" s="732">
        <v>4561.0550000000003</v>
      </c>
      <c r="K23" s="732">
        <v>0</v>
      </c>
      <c r="L23" s="732">
        <v>6159</v>
      </c>
      <c r="M23" s="732">
        <v>0</v>
      </c>
      <c r="N23" s="732">
        <v>0</v>
      </c>
      <c r="P23" s="732">
        <v>3068.692</v>
      </c>
      <c r="Q23" s="732">
        <v>0</v>
      </c>
      <c r="R23" s="732">
        <v>1262994</v>
      </c>
      <c r="S23" s="732">
        <v>411.57400000000001</v>
      </c>
      <c r="U23" s="732">
        <v>883504</v>
      </c>
      <c r="V23" s="732">
        <v>696.86200000000008</v>
      </c>
      <c r="W23" s="732">
        <v>429203</v>
      </c>
      <c r="X23" s="732">
        <v>429203</v>
      </c>
      <c r="Z23" s="732">
        <v>0</v>
      </c>
      <c r="AC23" s="732">
        <v>0</v>
      </c>
      <c r="AD23" s="732" t="s">
        <v>318</v>
      </c>
      <c r="AE23" s="732">
        <v>0</v>
      </c>
      <c r="AH23" s="732">
        <v>0</v>
      </c>
      <c r="AI23" s="732">
        <v>0</v>
      </c>
      <c r="AJ23" s="732">
        <v>6159</v>
      </c>
      <c r="AK23" s="732" t="s">
        <v>787</v>
      </c>
      <c r="AL23" s="732" t="s">
        <v>320</v>
      </c>
      <c r="AM23" s="732">
        <v>0</v>
      </c>
      <c r="AN23" s="732">
        <v>0</v>
      </c>
      <c r="AO23" s="732">
        <v>0</v>
      </c>
      <c r="AP23" s="732">
        <v>0</v>
      </c>
      <c r="AQ23" s="732">
        <v>0</v>
      </c>
      <c r="AT23" s="732">
        <v>0</v>
      </c>
      <c r="AU23" s="732">
        <v>0</v>
      </c>
      <c r="AV23" s="732">
        <v>-69266</v>
      </c>
      <c r="AW23" s="732">
        <v>46317658</v>
      </c>
      <c r="AX23" s="732">
        <v>45510983</v>
      </c>
      <c r="AY23" s="732">
        <v>25912310</v>
      </c>
      <c r="AZ23" s="732">
        <v>1262994</v>
      </c>
      <c r="BA23" s="732">
        <v>70.917000000000002</v>
      </c>
      <c r="BE23" s="732">
        <v>597</v>
      </c>
      <c r="BF23" s="732">
        <v>40299519</v>
      </c>
      <c r="BG23" s="732">
        <v>0</v>
      </c>
      <c r="BJ23" s="732">
        <v>12</v>
      </c>
      <c r="BK23" s="732">
        <v>0</v>
      </c>
      <c r="BL23" s="732">
        <v>0</v>
      </c>
      <c r="BM23" s="732">
        <v>0</v>
      </c>
      <c r="BN23" s="732">
        <v>0</v>
      </c>
      <c r="BO23" s="732">
        <v>0</v>
      </c>
      <c r="BP23" s="732">
        <v>0</v>
      </c>
      <c r="BQ23" s="732">
        <v>111</v>
      </c>
      <c r="BS23" s="732">
        <v>0</v>
      </c>
      <c r="BT23" s="732">
        <v>0</v>
      </c>
      <c r="BU23" s="732">
        <v>0</v>
      </c>
      <c r="BV23" s="732">
        <v>0</v>
      </c>
      <c r="BW23" s="732">
        <v>0</v>
      </c>
      <c r="BY23" s="732">
        <v>0</v>
      </c>
      <c r="CA23" s="732">
        <v>1454.498</v>
      </c>
      <c r="CB23" s="732">
        <v>1454498</v>
      </c>
      <c r="CC23" s="732">
        <v>0</v>
      </c>
      <c r="CD23" s="732">
        <v>0</v>
      </c>
      <c r="CE23" s="732">
        <v>0</v>
      </c>
      <c r="CF23" s="732">
        <v>0</v>
      </c>
      <c r="CG23" s="732">
        <v>0</v>
      </c>
      <c r="CH23" s="732">
        <v>819445</v>
      </c>
      <c r="CI23" s="732">
        <v>0</v>
      </c>
      <c r="CJ23" s="732">
        <v>4</v>
      </c>
      <c r="CK23" s="732">
        <v>0</v>
      </c>
      <c r="CL23" s="732">
        <v>0</v>
      </c>
      <c r="CN23" s="732">
        <v>0</v>
      </c>
      <c r="CO23" s="732">
        <v>1</v>
      </c>
      <c r="CP23" s="732">
        <v>0</v>
      </c>
      <c r="CQ23" s="732">
        <v>0</v>
      </c>
      <c r="CR23" s="732">
        <v>2992.5230000000001</v>
      </c>
      <c r="CS23" s="732">
        <v>0</v>
      </c>
      <c r="CT23" s="732">
        <v>0</v>
      </c>
      <c r="CU23" s="732">
        <v>0</v>
      </c>
      <c r="CV23" s="732">
        <v>0</v>
      </c>
      <c r="CW23" s="732">
        <v>0</v>
      </c>
      <c r="CX23" s="732">
        <v>0</v>
      </c>
      <c r="CY23" s="732">
        <v>0</v>
      </c>
      <c r="CZ23" s="732">
        <v>0</v>
      </c>
      <c r="DB23" s="732">
        <v>26198445</v>
      </c>
      <c r="DC23" s="732">
        <v>0</v>
      </c>
      <c r="DD23" s="732">
        <v>0</v>
      </c>
      <c r="DE23" s="732">
        <v>4182712</v>
      </c>
      <c r="DF23" s="732">
        <v>4182712</v>
      </c>
      <c r="DG23" s="732">
        <v>679.11300000000006</v>
      </c>
      <c r="DH23" s="732">
        <v>0</v>
      </c>
      <c r="DI23" s="732">
        <v>0</v>
      </c>
      <c r="DK23" s="732">
        <v>0</v>
      </c>
      <c r="DL23" s="732">
        <v>0</v>
      </c>
      <c r="DM23" s="732">
        <v>2981883</v>
      </c>
      <c r="DN23" s="732">
        <v>12173</v>
      </c>
      <c r="DO23" s="732">
        <v>0</v>
      </c>
      <c r="DP23" s="732">
        <v>0</v>
      </c>
      <c r="DQ23" s="732">
        <v>0</v>
      </c>
      <c r="DR23" s="732">
        <v>0</v>
      </c>
      <c r="DS23" s="732">
        <v>0</v>
      </c>
      <c r="DT23" s="732">
        <v>0</v>
      </c>
      <c r="DU23" s="732">
        <v>0</v>
      </c>
      <c r="DV23" s="732">
        <v>0</v>
      </c>
      <c r="DW23" s="732">
        <v>0</v>
      </c>
      <c r="DX23" s="732">
        <v>0</v>
      </c>
      <c r="DY23" s="732">
        <v>0</v>
      </c>
      <c r="DZ23" s="732">
        <v>0</v>
      </c>
      <c r="EA23" s="732">
        <v>0</v>
      </c>
      <c r="EB23" s="732">
        <v>0</v>
      </c>
      <c r="EC23" s="732">
        <v>60.307000000000002</v>
      </c>
      <c r="ED23" s="732">
        <v>427151</v>
      </c>
      <c r="EE23" s="732">
        <v>0</v>
      </c>
      <c r="EF23" s="732">
        <v>0</v>
      </c>
      <c r="EG23" s="732">
        <v>0</v>
      </c>
      <c r="EH23" s="732">
        <v>2410660</v>
      </c>
      <c r="EI23" s="732">
        <v>0</v>
      </c>
      <c r="EJ23" s="732">
        <v>0</v>
      </c>
      <c r="EK23" s="732">
        <v>106.88300000000001</v>
      </c>
      <c r="EL23" s="732">
        <v>0</v>
      </c>
      <c r="EM23" s="732">
        <v>10.605</v>
      </c>
      <c r="EN23" s="732">
        <v>7.7870000000000008</v>
      </c>
      <c r="EO23" s="732">
        <v>0</v>
      </c>
      <c r="EP23" s="732">
        <v>0</v>
      </c>
      <c r="EQ23" s="732">
        <v>125.27500000000001</v>
      </c>
      <c r="ER23" s="732">
        <v>0</v>
      </c>
      <c r="ES23" s="732">
        <v>391.399</v>
      </c>
      <c r="EV23" s="732">
        <v>0</v>
      </c>
      <c r="EW23" s="732">
        <v>0</v>
      </c>
      <c r="EX23" s="732">
        <v>0</v>
      </c>
      <c r="EZ23" s="732">
        <v>40496527</v>
      </c>
      <c r="FA23" s="732">
        <v>0</v>
      </c>
      <c r="FB23" s="732">
        <v>41746751</v>
      </c>
      <c r="FD23" s="732">
        <v>0</v>
      </c>
      <c r="FE23" s="732">
        <v>4168750</v>
      </c>
      <c r="FF23" s="732">
        <v>845706</v>
      </c>
      <c r="FG23" s="732">
        <v>6.4642999999999992E-2</v>
      </c>
      <c r="FH23" s="732">
        <v>2.6227999999999998E-2</v>
      </c>
      <c r="FI23" s="732">
        <v>0</v>
      </c>
      <c r="FJ23" s="732">
        <v>0</v>
      </c>
      <c r="FK23" s="732">
        <v>6543.1010000000006</v>
      </c>
      <c r="FL23" s="732">
        <v>47580652</v>
      </c>
      <c r="FM23" s="732">
        <v>0</v>
      </c>
      <c r="FN23" s="732">
        <v>0</v>
      </c>
      <c r="FO23" s="732">
        <v>0</v>
      </c>
      <c r="FP23" s="732">
        <v>0</v>
      </c>
      <c r="FQ23" s="732">
        <v>0</v>
      </c>
      <c r="FR23" s="732">
        <v>0</v>
      </c>
      <c r="FS23" s="732">
        <v>0</v>
      </c>
      <c r="FT23" s="732">
        <v>0</v>
      </c>
      <c r="FU23" s="732">
        <v>0</v>
      </c>
      <c r="FV23" s="732">
        <v>0</v>
      </c>
      <c r="FW23" s="732">
        <v>0</v>
      </c>
      <c r="FX23" s="732">
        <v>0</v>
      </c>
      <c r="FY23" s="732">
        <v>0</v>
      </c>
      <c r="FZ23" s="732">
        <v>0</v>
      </c>
      <c r="GA23" s="732">
        <v>0</v>
      </c>
      <c r="GB23" s="732">
        <v>1303639</v>
      </c>
      <c r="GC23" s="732">
        <v>1303639</v>
      </c>
      <c r="GD23" s="732">
        <v>156.786</v>
      </c>
      <c r="GF23" s="732">
        <v>0</v>
      </c>
      <c r="GG23" s="732">
        <v>0</v>
      </c>
      <c r="GH23" s="732">
        <v>0</v>
      </c>
      <c r="GI23" s="732">
        <v>0</v>
      </c>
      <c r="GK23" s="732">
        <v>5104.8670000000002</v>
      </c>
      <c r="GL23" s="732">
        <v>8860</v>
      </c>
      <c r="GM23" s="732">
        <v>0</v>
      </c>
      <c r="GN23" s="732">
        <v>0</v>
      </c>
      <c r="GR23" s="732">
        <v>0</v>
      </c>
      <c r="HB23" s="732">
        <v>292382768</v>
      </c>
      <c r="HC23" s="732">
        <v>4.6019999999999998E-2</v>
      </c>
      <c r="HD23" s="732">
        <v>819445</v>
      </c>
      <c r="HE23" s="732">
        <v>0</v>
      </c>
      <c r="HF23" s="732">
        <v>4527176</v>
      </c>
      <c r="HG23" s="732">
        <v>46193</v>
      </c>
      <c r="HH23" s="732">
        <v>551762</v>
      </c>
      <c r="HI23" s="732">
        <v>0</v>
      </c>
      <c r="HJ23" s="732">
        <v>44333</v>
      </c>
      <c r="HK23" s="732">
        <v>2188</v>
      </c>
      <c r="HL23" s="732">
        <v>3316</v>
      </c>
      <c r="HM23" s="732">
        <v>22000</v>
      </c>
      <c r="HN23" s="732">
        <v>0</v>
      </c>
      <c r="HO23" s="732">
        <v>0</v>
      </c>
      <c r="HP23" s="732">
        <v>0</v>
      </c>
      <c r="HQ23" s="732">
        <v>0</v>
      </c>
      <c r="HR23" s="732">
        <v>0</v>
      </c>
      <c r="HS23" s="732">
        <v>40483757</v>
      </c>
      <c r="HT23" s="732">
        <v>0</v>
      </c>
      <c r="HU23" s="732">
        <v>0</v>
      </c>
      <c r="HV23" s="732">
        <v>0</v>
      </c>
      <c r="HW23" s="732">
        <v>0</v>
      </c>
      <c r="HX23" s="732">
        <v>758</v>
      </c>
      <c r="HY23" s="732">
        <v>488</v>
      </c>
      <c r="HZ23" s="732">
        <v>577</v>
      </c>
      <c r="IA23" s="732">
        <v>543</v>
      </c>
      <c r="IB23" s="732">
        <v>385</v>
      </c>
      <c r="IC23" s="732">
        <v>2751</v>
      </c>
      <c r="ID23" s="732">
        <v>0</v>
      </c>
      <c r="IE23" s="732">
        <v>0</v>
      </c>
      <c r="IF23" s="732">
        <v>0</v>
      </c>
      <c r="IG23" s="732">
        <v>75</v>
      </c>
      <c r="IH23" s="732">
        <v>895.85</v>
      </c>
      <c r="II23" s="732">
        <v>0</v>
      </c>
      <c r="IJ23" s="732">
        <v>696.86200000000008</v>
      </c>
      <c r="IK23" s="732">
        <v>0</v>
      </c>
      <c r="IL23" s="732">
        <v>2</v>
      </c>
      <c r="IM23" s="732">
        <v>4</v>
      </c>
      <c r="IN23" s="732">
        <v>0</v>
      </c>
      <c r="IO23" s="732">
        <v>6</v>
      </c>
      <c r="IP23" s="732">
        <v>0</v>
      </c>
      <c r="IQ23" s="732">
        <v>696.86200000000008</v>
      </c>
      <c r="IR23" s="732">
        <v>429203</v>
      </c>
      <c r="IS23" s="732">
        <v>0</v>
      </c>
      <c r="IT23" s="732">
        <v>10000</v>
      </c>
      <c r="IU23" s="732">
        <v>12000</v>
      </c>
      <c r="IV23" s="732">
        <v>0</v>
      </c>
      <c r="IW23" s="732">
        <v>6159</v>
      </c>
      <c r="IX23" s="732">
        <v>0</v>
      </c>
      <c r="IY23" s="732">
        <v>0</v>
      </c>
      <c r="IZ23" s="732">
        <v>0</v>
      </c>
      <c r="JA23" s="732">
        <v>0</v>
      </c>
      <c r="JB23" s="732">
        <v>0</v>
      </c>
      <c r="JC23" s="732">
        <v>0</v>
      </c>
      <c r="JD23" s="732">
        <v>0</v>
      </c>
      <c r="JE23" s="732">
        <v>0</v>
      </c>
      <c r="JF23" s="732">
        <v>0</v>
      </c>
      <c r="JG23" s="732">
        <v>0</v>
      </c>
      <c r="JH23" s="732">
        <v>0</v>
      </c>
      <c r="JJ23" s="732">
        <v>0</v>
      </c>
      <c r="JK23" s="732">
        <v>0</v>
      </c>
      <c r="JL23" s="732">
        <v>0</v>
      </c>
      <c r="JM23" s="732">
        <v>0</v>
      </c>
    </row>
    <row r="24" spans="1:273" s="732" customFormat="1" x14ac:dyDescent="0.2">
      <c r="A24" s="732">
        <v>31709</v>
      </c>
      <c r="B24" s="732">
        <v>15833</v>
      </c>
      <c r="C24" s="732">
        <v>9</v>
      </c>
      <c r="D24" s="732">
        <v>2021</v>
      </c>
      <c r="E24" s="732">
        <v>6159</v>
      </c>
      <c r="F24" s="732">
        <v>0</v>
      </c>
      <c r="G24" s="732">
        <v>79.813000000000002</v>
      </c>
      <c r="H24" s="732">
        <v>77.606000000000009</v>
      </c>
      <c r="I24" s="732">
        <v>77.606000000000009</v>
      </c>
      <c r="J24" s="732">
        <v>79.813000000000002</v>
      </c>
      <c r="K24" s="732">
        <v>0</v>
      </c>
      <c r="L24" s="732">
        <v>6159</v>
      </c>
      <c r="M24" s="732">
        <v>0</v>
      </c>
      <c r="N24" s="732">
        <v>0</v>
      </c>
      <c r="P24" s="732">
        <v>106.167</v>
      </c>
      <c r="Q24" s="732">
        <v>0</v>
      </c>
      <c r="R24" s="732">
        <v>43696</v>
      </c>
      <c r="S24" s="732">
        <v>411.57400000000001</v>
      </c>
      <c r="U24" s="732">
        <v>30566</v>
      </c>
      <c r="V24" s="732">
        <v>0</v>
      </c>
      <c r="W24" s="732">
        <v>0</v>
      </c>
      <c r="X24" s="732">
        <v>0</v>
      </c>
      <c r="Z24" s="732">
        <v>0</v>
      </c>
      <c r="AC24" s="732">
        <v>0</v>
      </c>
      <c r="AD24" s="732" t="s">
        <v>318</v>
      </c>
      <c r="AE24" s="732">
        <v>0</v>
      </c>
      <c r="AH24" s="732">
        <v>0</v>
      </c>
      <c r="AI24" s="732">
        <v>0</v>
      </c>
      <c r="AJ24" s="732">
        <v>6159</v>
      </c>
      <c r="AK24" s="732" t="s">
        <v>787</v>
      </c>
      <c r="AL24" s="732" t="s">
        <v>96</v>
      </c>
      <c r="AM24" s="732">
        <v>0</v>
      </c>
      <c r="AN24" s="732">
        <v>0</v>
      </c>
      <c r="AO24" s="732">
        <v>0</v>
      </c>
      <c r="AP24" s="732">
        <v>0</v>
      </c>
      <c r="AQ24" s="732">
        <v>0</v>
      </c>
      <c r="AT24" s="732">
        <v>0</v>
      </c>
      <c r="AU24" s="732">
        <v>0</v>
      </c>
      <c r="AV24" s="732">
        <v>-36225</v>
      </c>
      <c r="AW24" s="732">
        <v>835218</v>
      </c>
      <c r="AX24" s="732">
        <v>762194</v>
      </c>
      <c r="AY24" s="732">
        <v>512556</v>
      </c>
      <c r="AZ24" s="732">
        <v>43696</v>
      </c>
      <c r="BA24" s="732">
        <v>0</v>
      </c>
      <c r="BE24" s="732">
        <v>10</v>
      </c>
      <c r="BF24" s="732">
        <v>707290</v>
      </c>
      <c r="BG24" s="732">
        <v>0</v>
      </c>
      <c r="BJ24" s="732">
        <v>12</v>
      </c>
      <c r="BK24" s="732">
        <v>0</v>
      </c>
      <c r="BL24" s="732">
        <v>0</v>
      </c>
      <c r="BM24" s="732">
        <v>0</v>
      </c>
      <c r="BN24" s="732">
        <v>0</v>
      </c>
      <c r="BO24" s="732">
        <v>0</v>
      </c>
      <c r="BP24" s="732">
        <v>0</v>
      </c>
      <c r="BQ24" s="732">
        <v>758</v>
      </c>
      <c r="BS24" s="732">
        <v>0</v>
      </c>
      <c r="BT24" s="732">
        <v>0</v>
      </c>
      <c r="BU24" s="732">
        <v>0</v>
      </c>
      <c r="BV24" s="732">
        <v>0</v>
      </c>
      <c r="BW24" s="732">
        <v>0</v>
      </c>
      <c r="BY24" s="732">
        <v>0</v>
      </c>
      <c r="CA24" s="732">
        <v>0</v>
      </c>
      <c r="CB24" s="732">
        <v>0</v>
      </c>
      <c r="CC24" s="732">
        <v>0</v>
      </c>
      <c r="CD24" s="732">
        <v>0</v>
      </c>
      <c r="CE24" s="732">
        <v>0</v>
      </c>
      <c r="CF24" s="732">
        <v>0</v>
      </c>
      <c r="CG24" s="732">
        <v>0</v>
      </c>
      <c r="CH24" s="732">
        <v>73252</v>
      </c>
      <c r="CI24" s="732">
        <v>0</v>
      </c>
      <c r="CJ24" s="732">
        <v>4</v>
      </c>
      <c r="CK24" s="732">
        <v>0</v>
      </c>
      <c r="CL24" s="732">
        <v>0</v>
      </c>
      <c r="CN24" s="732">
        <v>0</v>
      </c>
      <c r="CO24" s="732">
        <v>1</v>
      </c>
      <c r="CP24" s="732">
        <v>0</v>
      </c>
      <c r="CQ24" s="732">
        <v>0</v>
      </c>
      <c r="CR24" s="732">
        <v>102.738</v>
      </c>
      <c r="CS24" s="732">
        <v>0</v>
      </c>
      <c r="CT24" s="732">
        <v>0</v>
      </c>
      <c r="CU24" s="732">
        <v>0</v>
      </c>
      <c r="CV24" s="732">
        <v>0</v>
      </c>
      <c r="CW24" s="732">
        <v>0</v>
      </c>
      <c r="CX24" s="732">
        <v>0</v>
      </c>
      <c r="CY24" s="732">
        <v>0</v>
      </c>
      <c r="CZ24" s="732">
        <v>0</v>
      </c>
      <c r="DB24" s="732">
        <v>475293</v>
      </c>
      <c r="DC24" s="732">
        <v>0</v>
      </c>
      <c r="DD24" s="732">
        <v>0</v>
      </c>
      <c r="DE24" s="732">
        <v>90539</v>
      </c>
      <c r="DF24" s="732">
        <v>90539</v>
      </c>
      <c r="DG24" s="732">
        <v>14.700000000000001</v>
      </c>
      <c r="DH24" s="732">
        <v>0</v>
      </c>
      <c r="DI24" s="732">
        <v>0</v>
      </c>
      <c r="DK24" s="732">
        <v>3751</v>
      </c>
      <c r="DL24" s="732">
        <v>0</v>
      </c>
      <c r="DM24" s="732">
        <v>53357</v>
      </c>
      <c r="DN24" s="732">
        <v>218</v>
      </c>
      <c r="DO24" s="732">
        <v>0</v>
      </c>
      <c r="DP24" s="732">
        <v>0</v>
      </c>
      <c r="DQ24" s="732">
        <v>0</v>
      </c>
      <c r="DR24" s="732">
        <v>0</v>
      </c>
      <c r="DS24" s="732">
        <v>0</v>
      </c>
      <c r="DT24" s="732">
        <v>0</v>
      </c>
      <c r="DU24" s="732">
        <v>0</v>
      </c>
      <c r="DV24" s="732">
        <v>0</v>
      </c>
      <c r="DW24" s="732">
        <v>0</v>
      </c>
      <c r="DX24" s="732">
        <v>0</v>
      </c>
      <c r="DY24" s="732">
        <v>0</v>
      </c>
      <c r="DZ24" s="732">
        <v>0</v>
      </c>
      <c r="EA24" s="732">
        <v>0</v>
      </c>
      <c r="EB24" s="732">
        <v>0</v>
      </c>
      <c r="EC24" s="732">
        <v>1.427</v>
      </c>
      <c r="ED24" s="732">
        <v>10107</v>
      </c>
      <c r="EE24" s="732">
        <v>0</v>
      </c>
      <c r="EF24" s="732">
        <v>0</v>
      </c>
      <c r="EG24" s="732">
        <v>0</v>
      </c>
      <c r="EH24" s="732">
        <v>40779</v>
      </c>
      <c r="EI24" s="732">
        <v>0</v>
      </c>
      <c r="EJ24" s="732">
        <v>0</v>
      </c>
      <c r="EK24" s="732">
        <v>2.2070000000000003</v>
      </c>
      <c r="EL24" s="732">
        <v>0</v>
      </c>
      <c r="EM24" s="732">
        <v>0</v>
      </c>
      <c r="EN24" s="732">
        <v>0</v>
      </c>
      <c r="EO24" s="732">
        <v>0</v>
      </c>
      <c r="EP24" s="732">
        <v>0</v>
      </c>
      <c r="EQ24" s="732">
        <v>2.2070000000000003</v>
      </c>
      <c r="ER24" s="732">
        <v>0</v>
      </c>
      <c r="ES24" s="732">
        <v>6.6210000000000004</v>
      </c>
      <c r="EV24" s="732">
        <v>0</v>
      </c>
      <c r="EW24" s="732">
        <v>0</v>
      </c>
      <c r="EX24" s="732">
        <v>0</v>
      </c>
      <c r="EZ24" s="732">
        <v>674186</v>
      </c>
      <c r="FA24" s="732">
        <v>0</v>
      </c>
      <c r="FB24" s="732">
        <v>717653</v>
      </c>
      <c r="FD24" s="732">
        <v>0</v>
      </c>
      <c r="FE24" s="732">
        <v>73165</v>
      </c>
      <c r="FF24" s="732">
        <v>14843</v>
      </c>
      <c r="FG24" s="732">
        <v>6.4642999999999992E-2</v>
      </c>
      <c r="FH24" s="732">
        <v>2.6227999999999998E-2</v>
      </c>
      <c r="FI24" s="732">
        <v>0</v>
      </c>
      <c r="FJ24" s="732">
        <v>0</v>
      </c>
      <c r="FK24" s="732">
        <v>114.837</v>
      </c>
      <c r="FL24" s="732">
        <v>878914</v>
      </c>
      <c r="FM24" s="732">
        <v>0</v>
      </c>
      <c r="FN24" s="732">
        <v>0</v>
      </c>
      <c r="FO24" s="732">
        <v>8360</v>
      </c>
      <c r="FP24" s="732">
        <v>0</v>
      </c>
      <c r="FQ24" s="732">
        <v>8360</v>
      </c>
      <c r="FR24" s="732">
        <v>8360</v>
      </c>
      <c r="FS24" s="732">
        <v>0</v>
      </c>
      <c r="FT24" s="732">
        <v>0</v>
      </c>
      <c r="FU24" s="732">
        <v>0</v>
      </c>
      <c r="FV24" s="732">
        <v>0</v>
      </c>
      <c r="FW24" s="732">
        <v>0</v>
      </c>
      <c r="FX24" s="732">
        <v>0</v>
      </c>
      <c r="FY24" s="732">
        <v>0</v>
      </c>
      <c r="FZ24" s="732">
        <v>0</v>
      </c>
      <c r="GA24" s="732">
        <v>0</v>
      </c>
      <c r="GB24" s="732">
        <v>0</v>
      </c>
      <c r="GC24" s="732">
        <v>0</v>
      </c>
      <c r="GD24" s="732">
        <v>0</v>
      </c>
      <c r="GF24" s="732">
        <v>0</v>
      </c>
      <c r="GG24" s="732">
        <v>0</v>
      </c>
      <c r="GH24" s="732">
        <v>0</v>
      </c>
      <c r="GI24" s="732">
        <v>0</v>
      </c>
      <c r="GK24" s="732">
        <v>5153</v>
      </c>
      <c r="GL24" s="732">
        <v>0</v>
      </c>
      <c r="GM24" s="732">
        <v>0</v>
      </c>
      <c r="GN24" s="732">
        <v>0</v>
      </c>
      <c r="GR24" s="732">
        <v>0</v>
      </c>
      <c r="HB24" s="732">
        <v>292382768</v>
      </c>
      <c r="HC24" s="732">
        <v>4.6019999999999998E-2</v>
      </c>
      <c r="HD24" s="732">
        <v>14339</v>
      </c>
      <c r="HE24" s="732">
        <v>0</v>
      </c>
      <c r="HF24" s="732">
        <v>82107</v>
      </c>
      <c r="HG24" s="732">
        <v>0</v>
      </c>
      <c r="HH24" s="732">
        <v>0</v>
      </c>
      <c r="HI24" s="732">
        <v>0</v>
      </c>
      <c r="HJ24" s="732">
        <v>776</v>
      </c>
      <c r="HK24" s="732">
        <v>1234</v>
      </c>
      <c r="HL24" s="732">
        <v>998</v>
      </c>
      <c r="HM24" s="732">
        <v>5000</v>
      </c>
      <c r="HN24" s="732">
        <v>0</v>
      </c>
      <c r="HO24" s="732">
        <v>0</v>
      </c>
      <c r="HP24" s="732">
        <v>0</v>
      </c>
      <c r="HQ24" s="732">
        <v>0</v>
      </c>
      <c r="HR24" s="732">
        <v>0</v>
      </c>
      <c r="HS24" s="732">
        <v>673957</v>
      </c>
      <c r="HT24" s="732">
        <v>0</v>
      </c>
      <c r="HU24" s="732">
        <v>58913</v>
      </c>
      <c r="HV24" s="732">
        <v>0</v>
      </c>
      <c r="HW24" s="732">
        <v>0</v>
      </c>
      <c r="HX24" s="732">
        <v>8</v>
      </c>
      <c r="HY24" s="732">
        <v>6</v>
      </c>
      <c r="HZ24" s="732">
        <v>8</v>
      </c>
      <c r="IA24" s="732">
        <v>12</v>
      </c>
      <c r="IB24" s="732">
        <v>23</v>
      </c>
      <c r="IC24" s="732">
        <v>38</v>
      </c>
      <c r="ID24" s="732">
        <v>0</v>
      </c>
      <c r="IE24" s="732">
        <v>0</v>
      </c>
      <c r="IF24" s="732">
        <v>0</v>
      </c>
      <c r="IG24" s="732">
        <v>0</v>
      </c>
      <c r="IH24" s="732">
        <v>0</v>
      </c>
      <c r="II24" s="732">
        <v>0</v>
      </c>
      <c r="IJ24" s="732">
        <v>0</v>
      </c>
      <c r="IK24" s="732">
        <v>0</v>
      </c>
      <c r="IL24" s="732">
        <v>1</v>
      </c>
      <c r="IM24" s="732">
        <v>0</v>
      </c>
      <c r="IN24" s="732">
        <v>0</v>
      </c>
      <c r="IO24" s="732">
        <v>1</v>
      </c>
      <c r="IP24" s="732">
        <v>0</v>
      </c>
      <c r="IQ24" s="732">
        <v>0</v>
      </c>
      <c r="IR24" s="732">
        <v>0</v>
      </c>
      <c r="IS24" s="732">
        <v>0</v>
      </c>
      <c r="IT24" s="732">
        <v>5000</v>
      </c>
      <c r="IU24" s="732">
        <v>0</v>
      </c>
      <c r="IV24" s="732">
        <v>0</v>
      </c>
      <c r="IW24" s="732">
        <v>6159</v>
      </c>
      <c r="IX24" s="732">
        <v>0</v>
      </c>
      <c r="IY24" s="732">
        <v>0</v>
      </c>
      <c r="IZ24" s="732">
        <v>0</v>
      </c>
      <c r="JA24" s="732">
        <v>0</v>
      </c>
      <c r="JB24" s="732">
        <v>0</v>
      </c>
      <c r="JC24" s="732">
        <v>0</v>
      </c>
      <c r="JD24" s="732">
        <v>0</v>
      </c>
      <c r="JE24" s="732">
        <v>0</v>
      </c>
      <c r="JF24" s="732">
        <v>0</v>
      </c>
      <c r="JG24" s="732">
        <v>0</v>
      </c>
      <c r="JH24" s="732">
        <v>0</v>
      </c>
      <c r="JJ24" s="732">
        <v>0</v>
      </c>
      <c r="JK24" s="732">
        <v>0</v>
      </c>
      <c r="JL24" s="732">
        <v>0</v>
      </c>
      <c r="JM24" s="732">
        <v>0</v>
      </c>
    </row>
    <row r="25" spans="1:273" s="732" customFormat="1" x14ac:dyDescent="0.2">
      <c r="A25" s="732">
        <v>31709</v>
      </c>
      <c r="B25" s="732">
        <v>15834</v>
      </c>
      <c r="C25" s="732">
        <v>9</v>
      </c>
      <c r="D25" s="732">
        <v>2021</v>
      </c>
      <c r="E25" s="732">
        <v>6159</v>
      </c>
      <c r="F25" s="732">
        <v>0</v>
      </c>
      <c r="G25" s="732">
        <v>2978.163</v>
      </c>
      <c r="H25" s="732">
        <v>2963.183</v>
      </c>
      <c r="I25" s="732">
        <v>2963.183</v>
      </c>
      <c r="J25" s="732">
        <v>2978.163</v>
      </c>
      <c r="K25" s="732">
        <v>0</v>
      </c>
      <c r="L25" s="732">
        <v>6159</v>
      </c>
      <c r="M25" s="732">
        <v>0</v>
      </c>
      <c r="N25" s="732">
        <v>0</v>
      </c>
      <c r="P25" s="732">
        <v>2462.8520000000003</v>
      </c>
      <c r="Q25" s="732">
        <v>0</v>
      </c>
      <c r="R25" s="732">
        <v>1013646</v>
      </c>
      <c r="S25" s="732">
        <v>411.57400000000001</v>
      </c>
      <c r="U25" s="732">
        <v>709075</v>
      </c>
      <c r="V25" s="732">
        <v>356.67500000000001</v>
      </c>
      <c r="W25" s="732">
        <v>219679</v>
      </c>
      <c r="X25" s="732">
        <v>219679</v>
      </c>
      <c r="Z25" s="732">
        <v>0</v>
      </c>
      <c r="AC25" s="732">
        <v>0</v>
      </c>
      <c r="AD25" s="732" t="s">
        <v>318</v>
      </c>
      <c r="AE25" s="732">
        <v>0</v>
      </c>
      <c r="AH25" s="732">
        <v>0</v>
      </c>
      <c r="AI25" s="732">
        <v>0</v>
      </c>
      <c r="AJ25" s="732">
        <v>6159</v>
      </c>
      <c r="AK25" s="732" t="s">
        <v>787</v>
      </c>
      <c r="AL25" s="732" t="s">
        <v>321</v>
      </c>
      <c r="AM25" s="732">
        <v>0</v>
      </c>
      <c r="AN25" s="732">
        <v>0</v>
      </c>
      <c r="AO25" s="732">
        <v>0</v>
      </c>
      <c r="AP25" s="732">
        <v>0</v>
      </c>
      <c r="AQ25" s="732">
        <v>0</v>
      </c>
      <c r="AT25" s="732">
        <v>0</v>
      </c>
      <c r="AU25" s="732">
        <v>0</v>
      </c>
      <c r="AV25" s="732">
        <v>-456083</v>
      </c>
      <c r="AW25" s="732">
        <v>24982007</v>
      </c>
      <c r="AX25" s="732">
        <v>24449043</v>
      </c>
      <c r="AY25" s="732">
        <v>15994509</v>
      </c>
      <c r="AZ25" s="732">
        <v>1013646</v>
      </c>
      <c r="BA25" s="732">
        <v>0</v>
      </c>
      <c r="BE25" s="732">
        <v>324</v>
      </c>
      <c r="BF25" s="732">
        <v>22436432</v>
      </c>
      <c r="BG25" s="732">
        <v>0</v>
      </c>
      <c r="BJ25" s="732">
        <v>12</v>
      </c>
      <c r="BK25" s="732">
        <v>0</v>
      </c>
      <c r="BL25" s="732">
        <v>0</v>
      </c>
      <c r="BM25" s="732">
        <v>0</v>
      </c>
      <c r="BN25" s="732">
        <v>0</v>
      </c>
      <c r="BO25" s="732">
        <v>0</v>
      </c>
      <c r="BP25" s="732">
        <v>0</v>
      </c>
      <c r="BQ25" s="732">
        <v>314</v>
      </c>
      <c r="BS25" s="732">
        <v>0</v>
      </c>
      <c r="BT25" s="732">
        <v>0</v>
      </c>
      <c r="BU25" s="732">
        <v>0</v>
      </c>
      <c r="BV25" s="732">
        <v>0</v>
      </c>
      <c r="BW25" s="732">
        <v>0</v>
      </c>
      <c r="BY25" s="732">
        <v>0</v>
      </c>
      <c r="CA25" s="732">
        <v>229.20000000000002</v>
      </c>
      <c r="CB25" s="732">
        <v>229200</v>
      </c>
      <c r="CC25" s="732">
        <v>0</v>
      </c>
      <c r="CD25" s="732">
        <v>0</v>
      </c>
      <c r="CE25" s="732">
        <v>0</v>
      </c>
      <c r="CF25" s="732">
        <v>0</v>
      </c>
      <c r="CG25" s="732">
        <v>0</v>
      </c>
      <c r="CH25" s="732">
        <v>535061</v>
      </c>
      <c r="CI25" s="732">
        <v>0</v>
      </c>
      <c r="CJ25" s="732">
        <v>5</v>
      </c>
      <c r="CK25" s="732">
        <v>0</v>
      </c>
      <c r="CL25" s="732">
        <v>0</v>
      </c>
      <c r="CN25" s="732">
        <v>0</v>
      </c>
      <c r="CO25" s="732">
        <v>1</v>
      </c>
      <c r="CP25" s="732">
        <v>0</v>
      </c>
      <c r="CQ25" s="732">
        <v>0</v>
      </c>
      <c r="CR25" s="732">
        <v>2444.9949999999999</v>
      </c>
      <c r="CS25" s="732">
        <v>0</v>
      </c>
      <c r="CT25" s="732">
        <v>0</v>
      </c>
      <c r="CU25" s="732">
        <v>0</v>
      </c>
      <c r="CV25" s="732">
        <v>0</v>
      </c>
      <c r="CW25" s="732">
        <v>0</v>
      </c>
      <c r="CX25" s="732">
        <v>0</v>
      </c>
      <c r="CY25" s="732">
        <v>0</v>
      </c>
      <c r="CZ25" s="732">
        <v>0</v>
      </c>
      <c r="DB25" s="732">
        <v>18229908</v>
      </c>
      <c r="DC25" s="732">
        <v>0</v>
      </c>
      <c r="DD25" s="732">
        <v>0</v>
      </c>
      <c r="DE25" s="732">
        <v>363386</v>
      </c>
      <c r="DF25" s="732">
        <v>363386</v>
      </c>
      <c r="DG25" s="732">
        <v>59</v>
      </c>
      <c r="DH25" s="732">
        <v>0</v>
      </c>
      <c r="DI25" s="732">
        <v>0</v>
      </c>
      <c r="DK25" s="732">
        <v>0</v>
      </c>
      <c r="DL25" s="732">
        <v>0</v>
      </c>
      <c r="DM25" s="732">
        <v>432006</v>
      </c>
      <c r="DN25" s="732">
        <v>1772</v>
      </c>
      <c r="DO25" s="732">
        <v>0</v>
      </c>
      <c r="DP25" s="732">
        <v>0</v>
      </c>
      <c r="DQ25" s="732">
        <v>0</v>
      </c>
      <c r="DR25" s="732">
        <v>0</v>
      </c>
      <c r="DS25" s="732">
        <v>0</v>
      </c>
      <c r="DT25" s="732">
        <v>0</v>
      </c>
      <c r="DU25" s="732">
        <v>0</v>
      </c>
      <c r="DV25" s="732">
        <v>0</v>
      </c>
      <c r="DW25" s="732">
        <v>0</v>
      </c>
      <c r="DX25" s="732">
        <v>0</v>
      </c>
      <c r="DY25" s="732">
        <v>0</v>
      </c>
      <c r="DZ25" s="732">
        <v>0</v>
      </c>
      <c r="EA25" s="732">
        <v>0</v>
      </c>
      <c r="EB25" s="732">
        <v>0</v>
      </c>
      <c r="EC25" s="732">
        <v>15.388</v>
      </c>
      <c r="ED25" s="732">
        <v>108992</v>
      </c>
      <c r="EE25" s="732">
        <v>0</v>
      </c>
      <c r="EF25" s="732">
        <v>0</v>
      </c>
      <c r="EG25" s="732">
        <v>0</v>
      </c>
      <c r="EH25" s="732">
        <v>304197</v>
      </c>
      <c r="EI25" s="732">
        <v>0</v>
      </c>
      <c r="EJ25" s="732">
        <v>0</v>
      </c>
      <c r="EK25" s="732">
        <v>12.747</v>
      </c>
      <c r="EL25" s="732">
        <v>0</v>
      </c>
      <c r="EM25" s="732">
        <v>8.0000000000000002E-3</v>
      </c>
      <c r="EN25" s="732">
        <v>2.2250000000000001</v>
      </c>
      <c r="EO25" s="732">
        <v>0</v>
      </c>
      <c r="EP25" s="732">
        <v>0</v>
      </c>
      <c r="EQ25" s="732">
        <v>14.98</v>
      </c>
      <c r="ER25" s="732">
        <v>0</v>
      </c>
      <c r="ES25" s="732">
        <v>49.39</v>
      </c>
      <c r="EV25" s="732">
        <v>0</v>
      </c>
      <c r="EW25" s="732">
        <v>0</v>
      </c>
      <c r="EX25" s="732">
        <v>0</v>
      </c>
      <c r="EZ25" s="732">
        <v>21657285</v>
      </c>
      <c r="FA25" s="732">
        <v>0</v>
      </c>
      <c r="FB25" s="732">
        <v>22668834</v>
      </c>
      <c r="FD25" s="732">
        <v>0</v>
      </c>
      <c r="FE25" s="732">
        <v>2320918</v>
      </c>
      <c r="FF25" s="732">
        <v>470840</v>
      </c>
      <c r="FG25" s="732">
        <v>6.4642999999999992E-2</v>
      </c>
      <c r="FH25" s="732">
        <v>2.6227999999999998E-2</v>
      </c>
      <c r="FI25" s="732">
        <v>0</v>
      </c>
      <c r="FJ25" s="732">
        <v>0</v>
      </c>
      <c r="FK25" s="732">
        <v>3642.819</v>
      </c>
      <c r="FL25" s="732">
        <v>25995653</v>
      </c>
      <c r="FM25" s="732">
        <v>0</v>
      </c>
      <c r="FN25" s="732">
        <v>0</v>
      </c>
      <c r="FO25" s="732">
        <v>0</v>
      </c>
      <c r="FP25" s="732">
        <v>0</v>
      </c>
      <c r="FQ25" s="732">
        <v>0</v>
      </c>
      <c r="FR25" s="732">
        <v>0</v>
      </c>
      <c r="FS25" s="732">
        <v>0</v>
      </c>
      <c r="FT25" s="732">
        <v>0</v>
      </c>
      <c r="FU25" s="732">
        <v>0</v>
      </c>
      <c r="FV25" s="732">
        <v>0</v>
      </c>
      <c r="FW25" s="732">
        <v>0</v>
      </c>
      <c r="FX25" s="732">
        <v>0</v>
      </c>
      <c r="FY25" s="732">
        <v>0</v>
      </c>
      <c r="FZ25" s="732">
        <v>0</v>
      </c>
      <c r="GA25" s="732">
        <v>0</v>
      </c>
      <c r="GB25" s="732">
        <v>0</v>
      </c>
      <c r="GC25" s="732">
        <v>0</v>
      </c>
      <c r="GD25" s="732">
        <v>0</v>
      </c>
      <c r="GF25" s="732">
        <v>0</v>
      </c>
      <c r="GG25" s="732">
        <v>0</v>
      </c>
      <c r="GH25" s="732">
        <v>0</v>
      </c>
      <c r="GI25" s="732">
        <v>0</v>
      </c>
      <c r="GK25" s="732">
        <v>4971</v>
      </c>
      <c r="GL25" s="732">
        <v>0</v>
      </c>
      <c r="GM25" s="732">
        <v>0</v>
      </c>
      <c r="GN25" s="732">
        <v>0</v>
      </c>
      <c r="GR25" s="732">
        <v>0</v>
      </c>
      <c r="HB25" s="732">
        <v>292382768</v>
      </c>
      <c r="HC25" s="732">
        <v>4.6019999999999998E-2</v>
      </c>
      <c r="HD25" s="732">
        <v>535061</v>
      </c>
      <c r="HE25" s="732">
        <v>0</v>
      </c>
      <c r="HF25" s="732">
        <v>3135048</v>
      </c>
      <c r="HG25" s="732">
        <v>12934</v>
      </c>
      <c r="HH25" s="732">
        <v>12751</v>
      </c>
      <c r="HI25" s="732">
        <v>0</v>
      </c>
      <c r="HJ25" s="732">
        <v>28948</v>
      </c>
      <c r="HK25" s="732">
        <v>3999</v>
      </c>
      <c r="HL25" s="732">
        <v>1300</v>
      </c>
      <c r="HM25" s="732">
        <v>0</v>
      </c>
      <c r="HN25" s="732">
        <v>0</v>
      </c>
      <c r="HO25" s="732">
        <v>0</v>
      </c>
      <c r="HP25" s="732">
        <v>0</v>
      </c>
      <c r="HQ25" s="732">
        <v>0</v>
      </c>
      <c r="HR25" s="732">
        <v>0</v>
      </c>
      <c r="HS25" s="732">
        <v>21655188</v>
      </c>
      <c r="HT25" s="732">
        <v>0</v>
      </c>
      <c r="HU25" s="732">
        <v>0</v>
      </c>
      <c r="HV25" s="732">
        <v>0</v>
      </c>
      <c r="HW25" s="732">
        <v>0</v>
      </c>
      <c r="HX25" s="732">
        <v>91</v>
      </c>
      <c r="HY25" s="732">
        <v>59</v>
      </c>
      <c r="HZ25" s="732">
        <v>48</v>
      </c>
      <c r="IA25" s="732">
        <v>33</v>
      </c>
      <c r="IB25" s="732">
        <v>14</v>
      </c>
      <c r="IC25" s="732">
        <v>245</v>
      </c>
      <c r="ID25" s="732">
        <v>0</v>
      </c>
      <c r="IE25" s="732">
        <v>0</v>
      </c>
      <c r="IF25" s="732">
        <v>0</v>
      </c>
      <c r="IG25" s="732">
        <v>21</v>
      </c>
      <c r="IH25" s="732">
        <v>20.702000000000002</v>
      </c>
      <c r="II25" s="732">
        <v>0</v>
      </c>
      <c r="IJ25" s="732">
        <v>356.67500000000001</v>
      </c>
      <c r="IK25" s="732">
        <v>0</v>
      </c>
      <c r="IL25" s="732">
        <v>0</v>
      </c>
      <c r="IM25" s="732">
        <v>0</v>
      </c>
      <c r="IN25" s="732">
        <v>0</v>
      </c>
      <c r="IO25" s="732">
        <v>0</v>
      </c>
      <c r="IP25" s="732">
        <v>0</v>
      </c>
      <c r="IQ25" s="732">
        <v>356.67500000000001</v>
      </c>
      <c r="IR25" s="732">
        <v>219679</v>
      </c>
      <c r="IS25" s="732">
        <v>0</v>
      </c>
      <c r="IT25" s="732">
        <v>0</v>
      </c>
      <c r="IU25" s="732">
        <v>0</v>
      </c>
      <c r="IV25" s="732">
        <v>0</v>
      </c>
      <c r="IW25" s="732">
        <v>6159</v>
      </c>
      <c r="IX25" s="732">
        <v>0</v>
      </c>
      <c r="IY25" s="732">
        <v>0</v>
      </c>
      <c r="IZ25" s="732">
        <v>0</v>
      </c>
      <c r="JA25" s="732">
        <v>0</v>
      </c>
      <c r="JB25" s="732">
        <v>0</v>
      </c>
      <c r="JC25" s="732">
        <v>0</v>
      </c>
      <c r="JD25" s="732">
        <v>0</v>
      </c>
      <c r="JE25" s="732">
        <v>0</v>
      </c>
      <c r="JF25" s="732">
        <v>0</v>
      </c>
      <c r="JG25" s="732">
        <v>0</v>
      </c>
      <c r="JH25" s="732">
        <v>0</v>
      </c>
      <c r="JJ25" s="732">
        <v>0</v>
      </c>
      <c r="JK25" s="732">
        <v>0</v>
      </c>
      <c r="JL25" s="732">
        <v>0</v>
      </c>
      <c r="JM25" s="732">
        <v>0</v>
      </c>
    </row>
    <row r="26" spans="1:273" s="732" customFormat="1" x14ac:dyDescent="0.2">
      <c r="A26" s="732">
        <v>31709</v>
      </c>
      <c r="B26" s="732">
        <v>15835</v>
      </c>
      <c r="C26" s="732">
        <v>9</v>
      </c>
      <c r="D26" s="732">
        <v>2021</v>
      </c>
      <c r="E26" s="732">
        <v>6159</v>
      </c>
      <c r="F26" s="732">
        <v>0</v>
      </c>
      <c r="G26" s="732">
        <v>6462.2570000000005</v>
      </c>
      <c r="H26" s="732">
        <v>6323.0190000000002</v>
      </c>
      <c r="I26" s="732">
        <v>6323.0190000000002</v>
      </c>
      <c r="J26" s="732">
        <v>6462.2570000000005</v>
      </c>
      <c r="K26" s="732">
        <v>0</v>
      </c>
      <c r="L26" s="732">
        <v>6159</v>
      </c>
      <c r="M26" s="732">
        <v>0</v>
      </c>
      <c r="N26" s="732">
        <v>0</v>
      </c>
      <c r="P26" s="732">
        <v>4630.3599999999997</v>
      </c>
      <c r="Q26" s="732">
        <v>0</v>
      </c>
      <c r="R26" s="732">
        <v>1905736</v>
      </c>
      <c r="S26" s="732">
        <v>411.57400000000001</v>
      </c>
      <c r="U26" s="732">
        <v>1333122</v>
      </c>
      <c r="V26" s="732">
        <v>410.06300000000005</v>
      </c>
      <c r="W26" s="732">
        <v>252561</v>
      </c>
      <c r="X26" s="732">
        <v>252561</v>
      </c>
      <c r="Z26" s="732">
        <v>0</v>
      </c>
      <c r="AC26" s="732">
        <v>0</v>
      </c>
      <c r="AD26" s="732" t="s">
        <v>318</v>
      </c>
      <c r="AE26" s="732">
        <v>0</v>
      </c>
      <c r="AH26" s="732">
        <v>0</v>
      </c>
      <c r="AI26" s="732">
        <v>0</v>
      </c>
      <c r="AJ26" s="732">
        <v>6159</v>
      </c>
      <c r="AK26" s="732" t="s">
        <v>787</v>
      </c>
      <c r="AL26" s="732" t="s">
        <v>322</v>
      </c>
      <c r="AM26" s="732">
        <v>0</v>
      </c>
      <c r="AN26" s="732">
        <v>0</v>
      </c>
      <c r="AO26" s="732">
        <v>0</v>
      </c>
      <c r="AP26" s="732">
        <v>0</v>
      </c>
      <c r="AQ26" s="732">
        <v>0</v>
      </c>
      <c r="AT26" s="732">
        <v>0</v>
      </c>
      <c r="AU26" s="732">
        <v>0</v>
      </c>
      <c r="AV26" s="732">
        <v>-809</v>
      </c>
      <c r="AW26" s="732">
        <v>58456298</v>
      </c>
      <c r="AX26" s="732">
        <v>57309049</v>
      </c>
      <c r="AY26" s="732">
        <v>32764401</v>
      </c>
      <c r="AZ26" s="732">
        <v>1905736</v>
      </c>
      <c r="BA26" s="732">
        <v>0</v>
      </c>
      <c r="BE26" s="732">
        <v>756</v>
      </c>
      <c r="BF26" s="732">
        <v>51355860</v>
      </c>
      <c r="BG26" s="732">
        <v>0</v>
      </c>
      <c r="BJ26" s="732">
        <v>12</v>
      </c>
      <c r="BK26" s="732">
        <v>0</v>
      </c>
      <c r="BL26" s="732">
        <v>0</v>
      </c>
      <c r="BM26" s="732">
        <v>0</v>
      </c>
      <c r="BN26" s="732">
        <v>0</v>
      </c>
      <c r="BO26" s="732">
        <v>0</v>
      </c>
      <c r="BP26" s="732">
        <v>0</v>
      </c>
      <c r="BQ26" s="732">
        <v>0</v>
      </c>
      <c r="BS26" s="732">
        <v>0</v>
      </c>
      <c r="BT26" s="732">
        <v>0</v>
      </c>
      <c r="BU26" s="732">
        <v>0</v>
      </c>
      <c r="BV26" s="732">
        <v>0</v>
      </c>
      <c r="BW26" s="732">
        <v>0</v>
      </c>
      <c r="BY26" s="732">
        <v>0</v>
      </c>
      <c r="CA26" s="732">
        <v>1461.4090000000001</v>
      </c>
      <c r="CB26" s="732">
        <v>1461409</v>
      </c>
      <c r="CC26" s="732">
        <v>0</v>
      </c>
      <c r="CD26" s="732">
        <v>0</v>
      </c>
      <c r="CE26" s="732">
        <v>0</v>
      </c>
      <c r="CF26" s="732">
        <v>0</v>
      </c>
      <c r="CG26" s="732">
        <v>0</v>
      </c>
      <c r="CH26" s="732">
        <v>1161018</v>
      </c>
      <c r="CI26" s="732">
        <v>0</v>
      </c>
      <c r="CJ26" s="732">
        <v>4</v>
      </c>
      <c r="CK26" s="732">
        <v>0</v>
      </c>
      <c r="CL26" s="732">
        <v>0</v>
      </c>
      <c r="CN26" s="732">
        <v>0</v>
      </c>
      <c r="CO26" s="732">
        <v>1</v>
      </c>
      <c r="CP26" s="732">
        <v>0</v>
      </c>
      <c r="CQ26" s="732">
        <v>0</v>
      </c>
      <c r="CR26" s="732">
        <v>4583.6370000000006</v>
      </c>
      <c r="CS26" s="732">
        <v>0</v>
      </c>
      <c r="CT26" s="732">
        <v>0</v>
      </c>
      <c r="CU26" s="732">
        <v>0</v>
      </c>
      <c r="CV26" s="732">
        <v>0</v>
      </c>
      <c r="CW26" s="732">
        <v>0</v>
      </c>
      <c r="CX26" s="732">
        <v>0</v>
      </c>
      <c r="CY26" s="732">
        <v>0</v>
      </c>
      <c r="CZ26" s="732">
        <v>0</v>
      </c>
      <c r="DB26" s="732">
        <v>38770626</v>
      </c>
      <c r="DC26" s="732">
        <v>0</v>
      </c>
      <c r="DD26" s="732">
        <v>0</v>
      </c>
      <c r="DE26" s="732">
        <v>2178776</v>
      </c>
      <c r="DF26" s="732">
        <v>2178776</v>
      </c>
      <c r="DG26" s="732">
        <v>353.75</v>
      </c>
      <c r="DH26" s="732">
        <v>0</v>
      </c>
      <c r="DI26" s="732">
        <v>0</v>
      </c>
      <c r="DK26" s="732">
        <v>0</v>
      </c>
      <c r="DL26" s="732">
        <v>0</v>
      </c>
      <c r="DM26" s="732">
        <v>3194071</v>
      </c>
      <c r="DN26" s="732">
        <v>13013</v>
      </c>
      <c r="DO26" s="732">
        <v>0</v>
      </c>
      <c r="DP26" s="732">
        <v>0</v>
      </c>
      <c r="DQ26" s="732">
        <v>0</v>
      </c>
      <c r="DR26" s="732">
        <v>0</v>
      </c>
      <c r="DS26" s="732">
        <v>0</v>
      </c>
      <c r="DT26" s="732">
        <v>0</v>
      </c>
      <c r="DU26" s="732">
        <v>0</v>
      </c>
      <c r="DV26" s="732">
        <v>0</v>
      </c>
      <c r="DW26" s="732">
        <v>0</v>
      </c>
      <c r="DX26" s="732">
        <v>0</v>
      </c>
      <c r="DY26" s="732">
        <v>0</v>
      </c>
      <c r="DZ26" s="732">
        <v>0</v>
      </c>
      <c r="EA26" s="732">
        <v>0</v>
      </c>
      <c r="EB26" s="732">
        <v>0</v>
      </c>
      <c r="EC26" s="732">
        <v>45.027999999999999</v>
      </c>
      <c r="ED26" s="732">
        <v>318931</v>
      </c>
      <c r="EE26" s="732">
        <v>0</v>
      </c>
      <c r="EF26" s="732">
        <v>0</v>
      </c>
      <c r="EG26" s="732">
        <v>0</v>
      </c>
      <c r="EH26" s="732">
        <v>2714765</v>
      </c>
      <c r="EI26" s="732">
        <v>0</v>
      </c>
      <c r="EJ26" s="732">
        <v>0</v>
      </c>
      <c r="EK26" s="732">
        <v>109.56</v>
      </c>
      <c r="EL26" s="732">
        <v>0</v>
      </c>
      <c r="EM26" s="732">
        <v>18.148</v>
      </c>
      <c r="EN26" s="732">
        <v>11.53</v>
      </c>
      <c r="EO26" s="732">
        <v>0</v>
      </c>
      <c r="EP26" s="732">
        <v>0</v>
      </c>
      <c r="EQ26" s="732">
        <v>139.238</v>
      </c>
      <c r="ER26" s="732">
        <v>0</v>
      </c>
      <c r="ES26" s="732">
        <v>440.774</v>
      </c>
      <c r="EV26" s="732">
        <v>0</v>
      </c>
      <c r="EW26" s="732">
        <v>0</v>
      </c>
      <c r="EX26" s="732">
        <v>0</v>
      </c>
      <c r="EZ26" s="732">
        <v>50918856</v>
      </c>
      <c r="FA26" s="732">
        <v>0</v>
      </c>
      <c r="FB26" s="732">
        <v>52810823</v>
      </c>
      <c r="FD26" s="732">
        <v>0</v>
      </c>
      <c r="FE26" s="732">
        <v>5312464</v>
      </c>
      <c r="FF26" s="732">
        <v>1077729</v>
      </c>
      <c r="FG26" s="732">
        <v>6.4642999999999992E-2</v>
      </c>
      <c r="FH26" s="732">
        <v>2.6227999999999998E-2</v>
      </c>
      <c r="FI26" s="732">
        <v>0</v>
      </c>
      <c r="FJ26" s="732">
        <v>0</v>
      </c>
      <c r="FK26" s="732">
        <v>8338.228000000001</v>
      </c>
      <c r="FL26" s="732">
        <v>60362034</v>
      </c>
      <c r="FM26" s="732">
        <v>0</v>
      </c>
      <c r="FN26" s="732">
        <v>0</v>
      </c>
      <c r="FO26" s="732">
        <v>0</v>
      </c>
      <c r="FP26" s="732">
        <v>0</v>
      </c>
      <c r="FQ26" s="732">
        <v>0</v>
      </c>
      <c r="FR26" s="732">
        <v>0</v>
      </c>
      <c r="FS26" s="732">
        <v>0</v>
      </c>
      <c r="FT26" s="732">
        <v>0</v>
      </c>
      <c r="FU26" s="732">
        <v>0</v>
      </c>
      <c r="FV26" s="732">
        <v>0</v>
      </c>
      <c r="FW26" s="732">
        <v>0</v>
      </c>
      <c r="FX26" s="732">
        <v>0</v>
      </c>
      <c r="FY26" s="732">
        <v>0</v>
      </c>
      <c r="FZ26" s="732">
        <v>0</v>
      </c>
      <c r="GA26" s="732">
        <v>0</v>
      </c>
      <c r="GB26" s="732">
        <v>0</v>
      </c>
      <c r="GC26" s="732">
        <v>0</v>
      </c>
      <c r="GD26" s="732">
        <v>0</v>
      </c>
      <c r="GF26" s="732">
        <v>0</v>
      </c>
      <c r="GG26" s="732">
        <v>0</v>
      </c>
      <c r="GH26" s="732">
        <v>0</v>
      </c>
      <c r="GI26" s="732">
        <v>0</v>
      </c>
      <c r="GK26" s="732">
        <v>0</v>
      </c>
      <c r="GL26" s="732">
        <v>0</v>
      </c>
      <c r="GM26" s="732">
        <v>0</v>
      </c>
      <c r="GN26" s="732">
        <v>0</v>
      </c>
      <c r="GR26" s="732">
        <v>0</v>
      </c>
      <c r="HB26" s="732">
        <v>292382768</v>
      </c>
      <c r="HC26" s="732">
        <v>4.6019999999999998E-2</v>
      </c>
      <c r="HD26" s="732">
        <v>1161018</v>
      </c>
      <c r="HE26" s="732">
        <v>0</v>
      </c>
      <c r="HF26" s="732">
        <v>6689754</v>
      </c>
      <c r="HG26" s="732">
        <v>42498</v>
      </c>
      <c r="HH26" s="732">
        <v>151748</v>
      </c>
      <c r="HI26" s="732">
        <v>0</v>
      </c>
      <c r="HJ26" s="732">
        <v>62813</v>
      </c>
      <c r="HK26" s="732">
        <v>6869</v>
      </c>
      <c r="HL26" s="732">
        <v>454</v>
      </c>
      <c r="HM26" s="732">
        <v>0</v>
      </c>
      <c r="HN26" s="732">
        <v>0</v>
      </c>
      <c r="HO26" s="732">
        <v>0</v>
      </c>
      <c r="HP26" s="732">
        <v>0</v>
      </c>
      <c r="HQ26" s="732">
        <v>0</v>
      </c>
      <c r="HR26" s="732">
        <v>0</v>
      </c>
      <c r="HS26" s="732">
        <v>50905087</v>
      </c>
      <c r="HT26" s="732">
        <v>0</v>
      </c>
      <c r="HU26" s="732">
        <v>0</v>
      </c>
      <c r="HV26" s="732">
        <v>0</v>
      </c>
      <c r="HW26" s="732">
        <v>0</v>
      </c>
      <c r="HX26" s="732">
        <v>486</v>
      </c>
      <c r="HY26" s="732">
        <v>382</v>
      </c>
      <c r="HZ26" s="732">
        <v>265</v>
      </c>
      <c r="IA26" s="732">
        <v>222</v>
      </c>
      <c r="IB26" s="732">
        <v>106</v>
      </c>
      <c r="IC26" s="732">
        <v>1461</v>
      </c>
      <c r="ID26" s="732">
        <v>0</v>
      </c>
      <c r="IE26" s="732">
        <v>0</v>
      </c>
      <c r="IF26" s="732">
        <v>0</v>
      </c>
      <c r="IG26" s="732">
        <v>69</v>
      </c>
      <c r="IH26" s="732">
        <v>246.38</v>
      </c>
      <c r="II26" s="732">
        <v>0</v>
      </c>
      <c r="IJ26" s="732">
        <v>410.06300000000005</v>
      </c>
      <c r="IK26" s="732">
        <v>0</v>
      </c>
      <c r="IL26" s="732">
        <v>0</v>
      </c>
      <c r="IM26" s="732">
        <v>0</v>
      </c>
      <c r="IN26" s="732">
        <v>0</v>
      </c>
      <c r="IO26" s="732">
        <v>0</v>
      </c>
      <c r="IP26" s="732">
        <v>0</v>
      </c>
      <c r="IQ26" s="732">
        <v>410.06300000000005</v>
      </c>
      <c r="IR26" s="732">
        <v>252561</v>
      </c>
      <c r="IS26" s="732">
        <v>0</v>
      </c>
      <c r="IT26" s="732">
        <v>0</v>
      </c>
      <c r="IU26" s="732">
        <v>0</v>
      </c>
      <c r="IV26" s="732">
        <v>0</v>
      </c>
      <c r="IW26" s="732">
        <v>6159</v>
      </c>
      <c r="IX26" s="732">
        <v>0</v>
      </c>
      <c r="IY26" s="732">
        <v>0</v>
      </c>
      <c r="IZ26" s="732">
        <v>0</v>
      </c>
      <c r="JA26" s="732">
        <v>0</v>
      </c>
      <c r="JB26" s="732">
        <v>0</v>
      </c>
      <c r="JC26" s="732">
        <v>0</v>
      </c>
      <c r="JD26" s="732">
        <v>0</v>
      </c>
      <c r="JE26" s="732">
        <v>0</v>
      </c>
      <c r="JF26" s="732">
        <v>0</v>
      </c>
      <c r="JG26" s="732">
        <v>0</v>
      </c>
      <c r="JH26" s="732">
        <v>0</v>
      </c>
      <c r="JJ26" s="732">
        <v>0</v>
      </c>
      <c r="JK26" s="732">
        <v>0</v>
      </c>
      <c r="JL26" s="732">
        <v>0</v>
      </c>
      <c r="JM26" s="732">
        <v>0</v>
      </c>
    </row>
    <row r="27" spans="1:273" s="732" customFormat="1" x14ac:dyDescent="0.2">
      <c r="A27" s="732">
        <v>31709</v>
      </c>
      <c r="B27" s="732">
        <v>15836</v>
      </c>
      <c r="C27" s="732">
        <v>9</v>
      </c>
      <c r="D27" s="732">
        <v>2021</v>
      </c>
      <c r="E27" s="732">
        <v>6159</v>
      </c>
      <c r="F27" s="732">
        <v>0</v>
      </c>
      <c r="G27" s="732">
        <v>460.791</v>
      </c>
      <c r="H27" s="732">
        <v>453.529</v>
      </c>
      <c r="I27" s="732">
        <v>453.529</v>
      </c>
      <c r="J27" s="732">
        <v>460.791</v>
      </c>
      <c r="K27" s="732">
        <v>0</v>
      </c>
      <c r="L27" s="732">
        <v>6159</v>
      </c>
      <c r="M27" s="732">
        <v>0</v>
      </c>
      <c r="N27" s="732">
        <v>0</v>
      </c>
      <c r="P27" s="732">
        <v>405.56300000000005</v>
      </c>
      <c r="Q27" s="732">
        <v>0</v>
      </c>
      <c r="R27" s="732">
        <v>166919</v>
      </c>
      <c r="S27" s="732">
        <v>411.57400000000001</v>
      </c>
      <c r="U27" s="732">
        <v>116765</v>
      </c>
      <c r="V27" s="732">
        <v>26.938000000000002</v>
      </c>
      <c r="W27" s="732">
        <v>16591</v>
      </c>
      <c r="X27" s="732">
        <v>16591</v>
      </c>
      <c r="Z27" s="732">
        <v>0</v>
      </c>
      <c r="AC27" s="732">
        <v>0</v>
      </c>
      <c r="AD27" s="732" t="s">
        <v>318</v>
      </c>
      <c r="AE27" s="732">
        <v>0</v>
      </c>
      <c r="AH27" s="732">
        <v>0</v>
      </c>
      <c r="AI27" s="732">
        <v>0</v>
      </c>
      <c r="AJ27" s="732">
        <v>6159</v>
      </c>
      <c r="AK27" s="732" t="s">
        <v>787</v>
      </c>
      <c r="AL27" s="732" t="s">
        <v>323</v>
      </c>
      <c r="AM27" s="732">
        <v>0</v>
      </c>
      <c r="AN27" s="732">
        <v>0</v>
      </c>
      <c r="AO27" s="732">
        <v>0</v>
      </c>
      <c r="AP27" s="732">
        <v>0</v>
      </c>
      <c r="AQ27" s="732">
        <v>0</v>
      </c>
      <c r="AT27" s="732">
        <v>0</v>
      </c>
      <c r="AU27" s="732">
        <v>0</v>
      </c>
      <c r="AV27" s="732">
        <v>-73</v>
      </c>
      <c r="AW27" s="732">
        <v>3997385</v>
      </c>
      <c r="AX27" s="732">
        <v>3915459</v>
      </c>
      <c r="AY27" s="732">
        <v>2313171</v>
      </c>
      <c r="AZ27" s="732">
        <v>166919</v>
      </c>
      <c r="BA27" s="732">
        <v>0</v>
      </c>
      <c r="BE27" s="732">
        <v>52</v>
      </c>
      <c r="BF27" s="732">
        <v>3630621</v>
      </c>
      <c r="BG27" s="732">
        <v>0</v>
      </c>
      <c r="BJ27" s="732">
        <v>12</v>
      </c>
      <c r="BK27" s="732">
        <v>0</v>
      </c>
      <c r="BL27" s="732">
        <v>0</v>
      </c>
      <c r="BM27" s="732">
        <v>0</v>
      </c>
      <c r="BN27" s="732">
        <v>0</v>
      </c>
      <c r="BO27" s="732">
        <v>0</v>
      </c>
      <c r="BP27" s="732">
        <v>0</v>
      </c>
      <c r="BQ27" s="732">
        <v>700</v>
      </c>
      <c r="BS27" s="732">
        <v>0</v>
      </c>
      <c r="BT27" s="732">
        <v>0</v>
      </c>
      <c r="BU27" s="732">
        <v>0</v>
      </c>
      <c r="BV27" s="732">
        <v>0</v>
      </c>
      <c r="BW27" s="732">
        <v>0</v>
      </c>
      <c r="BY27" s="732">
        <v>0</v>
      </c>
      <c r="CA27" s="732">
        <v>0</v>
      </c>
      <c r="CB27" s="732">
        <v>0</v>
      </c>
      <c r="CC27" s="732">
        <v>0</v>
      </c>
      <c r="CD27" s="732">
        <v>0</v>
      </c>
      <c r="CE27" s="732">
        <v>0</v>
      </c>
      <c r="CF27" s="732">
        <v>0</v>
      </c>
      <c r="CG27" s="732">
        <v>0</v>
      </c>
      <c r="CH27" s="732">
        <v>82786</v>
      </c>
      <c r="CI27" s="732">
        <v>0</v>
      </c>
      <c r="CJ27" s="732">
        <v>4</v>
      </c>
      <c r="CK27" s="732">
        <v>0</v>
      </c>
      <c r="CL27" s="732">
        <v>0</v>
      </c>
      <c r="CN27" s="732">
        <v>0</v>
      </c>
      <c r="CO27" s="732">
        <v>1</v>
      </c>
      <c r="CP27" s="732">
        <v>0</v>
      </c>
      <c r="CQ27" s="732">
        <v>0</v>
      </c>
      <c r="CR27" s="732">
        <v>408.84700000000004</v>
      </c>
      <c r="CS27" s="732">
        <v>0</v>
      </c>
      <c r="CT27" s="732">
        <v>0</v>
      </c>
      <c r="CU27" s="732">
        <v>0</v>
      </c>
      <c r="CV27" s="732">
        <v>0</v>
      </c>
      <c r="CW27" s="732">
        <v>0</v>
      </c>
      <c r="CX27" s="732">
        <v>0</v>
      </c>
      <c r="CY27" s="732">
        <v>0</v>
      </c>
      <c r="CZ27" s="732">
        <v>0</v>
      </c>
      <c r="DB27" s="732">
        <v>2783754</v>
      </c>
      <c r="DC27" s="732">
        <v>0</v>
      </c>
      <c r="DD27" s="732">
        <v>0</v>
      </c>
      <c r="DE27" s="732">
        <v>126492</v>
      </c>
      <c r="DF27" s="732">
        <v>126492</v>
      </c>
      <c r="DG27" s="732">
        <v>20.538</v>
      </c>
      <c r="DH27" s="732">
        <v>0</v>
      </c>
      <c r="DI27" s="732">
        <v>0</v>
      </c>
      <c r="DK27" s="732">
        <v>2824</v>
      </c>
      <c r="DL27" s="732">
        <v>0</v>
      </c>
      <c r="DM27" s="732">
        <v>197106</v>
      </c>
      <c r="DN27" s="732">
        <v>808</v>
      </c>
      <c r="DO27" s="732">
        <v>0</v>
      </c>
      <c r="DP27" s="732">
        <v>0</v>
      </c>
      <c r="DQ27" s="732">
        <v>0</v>
      </c>
      <c r="DR27" s="732">
        <v>0</v>
      </c>
      <c r="DS27" s="732">
        <v>0</v>
      </c>
      <c r="DT27" s="732">
        <v>0</v>
      </c>
      <c r="DU27" s="732">
        <v>0</v>
      </c>
      <c r="DV27" s="732">
        <v>0</v>
      </c>
      <c r="DW27" s="732">
        <v>0</v>
      </c>
      <c r="DX27" s="732">
        <v>0</v>
      </c>
      <c r="DY27" s="732">
        <v>0</v>
      </c>
      <c r="DZ27" s="732">
        <v>0</v>
      </c>
      <c r="EA27" s="732">
        <v>0</v>
      </c>
      <c r="EB27" s="732">
        <v>0</v>
      </c>
      <c r="EC27" s="732">
        <v>6.4450000000000003</v>
      </c>
      <c r="ED27" s="732">
        <v>45650</v>
      </c>
      <c r="EE27" s="732">
        <v>0</v>
      </c>
      <c r="EF27" s="732">
        <v>0</v>
      </c>
      <c r="EG27" s="732">
        <v>0</v>
      </c>
      <c r="EH27" s="732">
        <v>142694</v>
      </c>
      <c r="EI27" s="732">
        <v>0</v>
      </c>
      <c r="EJ27" s="732">
        <v>0</v>
      </c>
      <c r="EK27" s="732">
        <v>6.0940000000000003</v>
      </c>
      <c r="EL27" s="732">
        <v>0</v>
      </c>
      <c r="EM27" s="732">
        <v>0.47700000000000004</v>
      </c>
      <c r="EN27" s="732">
        <v>0.69100000000000006</v>
      </c>
      <c r="EO27" s="732">
        <v>0</v>
      </c>
      <c r="EP27" s="732">
        <v>0</v>
      </c>
      <c r="EQ27" s="732">
        <v>7.2620000000000005</v>
      </c>
      <c r="ER27" s="732">
        <v>0</v>
      </c>
      <c r="ES27" s="732">
        <v>23.168000000000003</v>
      </c>
      <c r="EV27" s="732">
        <v>0</v>
      </c>
      <c r="EW27" s="732">
        <v>0</v>
      </c>
      <c r="EX27" s="732">
        <v>0</v>
      </c>
      <c r="EZ27" s="732">
        <v>3463702</v>
      </c>
      <c r="FA27" s="732">
        <v>0</v>
      </c>
      <c r="FB27" s="732">
        <v>3629761</v>
      </c>
      <c r="FD27" s="732">
        <v>0</v>
      </c>
      <c r="FE27" s="732">
        <v>375567</v>
      </c>
      <c r="FF27" s="732">
        <v>76190</v>
      </c>
      <c r="FG27" s="732">
        <v>6.4642999999999992E-2</v>
      </c>
      <c r="FH27" s="732">
        <v>2.6227999999999998E-2</v>
      </c>
      <c r="FI27" s="732">
        <v>0</v>
      </c>
      <c r="FJ27" s="732">
        <v>0</v>
      </c>
      <c r="FK27" s="732">
        <v>589.47400000000005</v>
      </c>
      <c r="FL27" s="732">
        <v>4164304</v>
      </c>
      <c r="FM27" s="732">
        <v>0</v>
      </c>
      <c r="FN27" s="732">
        <v>0</v>
      </c>
      <c r="FO27" s="732">
        <v>0</v>
      </c>
      <c r="FP27" s="732">
        <v>0</v>
      </c>
      <c r="FQ27" s="732">
        <v>0</v>
      </c>
      <c r="FR27" s="732">
        <v>0</v>
      </c>
      <c r="FS27" s="732">
        <v>0</v>
      </c>
      <c r="FT27" s="732">
        <v>0</v>
      </c>
      <c r="FU27" s="732">
        <v>0</v>
      </c>
      <c r="FV27" s="732">
        <v>0</v>
      </c>
      <c r="FW27" s="732">
        <v>0</v>
      </c>
      <c r="FX27" s="732">
        <v>0</v>
      </c>
      <c r="FY27" s="732">
        <v>0</v>
      </c>
      <c r="FZ27" s="732">
        <v>0</v>
      </c>
      <c r="GA27" s="732">
        <v>0</v>
      </c>
      <c r="GB27" s="732">
        <v>0</v>
      </c>
      <c r="GC27" s="732">
        <v>0</v>
      </c>
      <c r="GD27" s="732">
        <v>0</v>
      </c>
      <c r="GF27" s="732">
        <v>0</v>
      </c>
      <c r="GG27" s="732">
        <v>0</v>
      </c>
      <c r="GH27" s="732">
        <v>0</v>
      </c>
      <c r="GI27" s="732">
        <v>0</v>
      </c>
      <c r="GK27" s="732">
        <v>4971</v>
      </c>
      <c r="GL27" s="732">
        <v>0</v>
      </c>
      <c r="GM27" s="732">
        <v>0</v>
      </c>
      <c r="GN27" s="732">
        <v>0</v>
      </c>
      <c r="GR27" s="732">
        <v>0</v>
      </c>
      <c r="HB27" s="732">
        <v>292382768</v>
      </c>
      <c r="HC27" s="732">
        <v>4.6019999999999998E-2</v>
      </c>
      <c r="HD27" s="732">
        <v>82786</v>
      </c>
      <c r="HE27" s="732">
        <v>0</v>
      </c>
      <c r="HF27" s="732">
        <v>479834</v>
      </c>
      <c r="HG27" s="732">
        <v>2464</v>
      </c>
      <c r="HH27" s="732">
        <v>19093</v>
      </c>
      <c r="HI27" s="732">
        <v>0</v>
      </c>
      <c r="HJ27" s="732">
        <v>4479</v>
      </c>
      <c r="HK27" s="732">
        <v>0</v>
      </c>
      <c r="HL27" s="732">
        <v>0</v>
      </c>
      <c r="HM27" s="732">
        <v>0</v>
      </c>
      <c r="HN27" s="732">
        <v>0</v>
      </c>
      <c r="HO27" s="732">
        <v>0</v>
      </c>
      <c r="HP27" s="732">
        <v>0</v>
      </c>
      <c r="HQ27" s="732">
        <v>0</v>
      </c>
      <c r="HR27" s="732">
        <v>0</v>
      </c>
      <c r="HS27" s="732">
        <v>3462842</v>
      </c>
      <c r="HT27" s="732">
        <v>0</v>
      </c>
      <c r="HU27" s="732">
        <v>0</v>
      </c>
      <c r="HV27" s="732">
        <v>0</v>
      </c>
      <c r="HW27" s="732">
        <v>0</v>
      </c>
      <c r="HX27" s="732">
        <v>26</v>
      </c>
      <c r="HY27" s="732">
        <v>27</v>
      </c>
      <c r="HZ27" s="732">
        <v>13</v>
      </c>
      <c r="IA27" s="732">
        <v>16</v>
      </c>
      <c r="IB27" s="732">
        <v>3</v>
      </c>
      <c r="IC27" s="732">
        <v>85</v>
      </c>
      <c r="ID27" s="732">
        <v>0</v>
      </c>
      <c r="IE27" s="732">
        <v>0</v>
      </c>
      <c r="IF27" s="732">
        <v>0</v>
      </c>
      <c r="IG27" s="732">
        <v>4</v>
      </c>
      <c r="IH27" s="732">
        <v>31</v>
      </c>
      <c r="II27" s="732">
        <v>0</v>
      </c>
      <c r="IJ27" s="732">
        <v>26.938000000000002</v>
      </c>
      <c r="IK27" s="732">
        <v>0</v>
      </c>
      <c r="IL27" s="732">
        <v>0</v>
      </c>
      <c r="IM27" s="732">
        <v>0</v>
      </c>
      <c r="IN27" s="732">
        <v>0</v>
      </c>
      <c r="IO27" s="732">
        <v>0</v>
      </c>
      <c r="IP27" s="732">
        <v>0</v>
      </c>
      <c r="IQ27" s="732">
        <v>26.938000000000002</v>
      </c>
      <c r="IR27" s="732">
        <v>16591</v>
      </c>
      <c r="IS27" s="732">
        <v>0</v>
      </c>
      <c r="IT27" s="732">
        <v>0</v>
      </c>
      <c r="IU27" s="732">
        <v>0</v>
      </c>
      <c r="IV27" s="732">
        <v>0</v>
      </c>
      <c r="IW27" s="732">
        <v>6159</v>
      </c>
      <c r="IX27" s="732">
        <v>0</v>
      </c>
      <c r="IY27" s="732">
        <v>0</v>
      </c>
      <c r="IZ27" s="732">
        <v>0</v>
      </c>
      <c r="JA27" s="732">
        <v>0</v>
      </c>
      <c r="JB27" s="732">
        <v>0</v>
      </c>
      <c r="JC27" s="732">
        <v>0</v>
      </c>
      <c r="JD27" s="732">
        <v>0</v>
      </c>
      <c r="JE27" s="732">
        <v>0</v>
      </c>
      <c r="JF27" s="732">
        <v>0</v>
      </c>
      <c r="JG27" s="732">
        <v>0</v>
      </c>
      <c r="JH27" s="732">
        <v>0</v>
      </c>
      <c r="JJ27" s="732">
        <v>0</v>
      </c>
      <c r="JK27" s="732">
        <v>0</v>
      </c>
      <c r="JL27" s="732">
        <v>0</v>
      </c>
      <c r="JM27" s="732">
        <v>0</v>
      </c>
    </row>
    <row r="28" spans="1:273" s="732" customFormat="1" x14ac:dyDescent="0.2">
      <c r="A28" s="732">
        <v>31709</v>
      </c>
      <c r="B28" s="732">
        <v>15838</v>
      </c>
      <c r="C28" s="732">
        <v>9</v>
      </c>
      <c r="D28" s="732">
        <v>2021</v>
      </c>
      <c r="E28" s="732">
        <v>6159</v>
      </c>
      <c r="F28" s="732">
        <v>0</v>
      </c>
      <c r="G28" s="732">
        <v>1042.0170000000001</v>
      </c>
      <c r="H28" s="732">
        <v>987.10599999999999</v>
      </c>
      <c r="I28" s="732">
        <v>987.10599999999999</v>
      </c>
      <c r="J28" s="732">
        <v>1042.0170000000001</v>
      </c>
      <c r="K28" s="732">
        <v>0</v>
      </c>
      <c r="L28" s="732">
        <v>6159</v>
      </c>
      <c r="M28" s="732">
        <v>0</v>
      </c>
      <c r="N28" s="732">
        <v>0</v>
      </c>
      <c r="P28" s="732">
        <v>337.262</v>
      </c>
      <c r="Q28" s="732">
        <v>0</v>
      </c>
      <c r="R28" s="732">
        <v>138808</v>
      </c>
      <c r="S28" s="732">
        <v>411.57400000000001</v>
      </c>
      <c r="U28" s="732">
        <v>97101</v>
      </c>
      <c r="V28" s="732">
        <v>115.91200000000001</v>
      </c>
      <c r="W28" s="732">
        <v>71391</v>
      </c>
      <c r="X28" s="732">
        <v>71391</v>
      </c>
      <c r="Z28" s="732">
        <v>0</v>
      </c>
      <c r="AC28" s="732">
        <v>0</v>
      </c>
      <c r="AD28" s="732" t="s">
        <v>318</v>
      </c>
      <c r="AE28" s="732">
        <v>0</v>
      </c>
      <c r="AH28" s="732">
        <v>0</v>
      </c>
      <c r="AI28" s="732">
        <v>0</v>
      </c>
      <c r="AJ28" s="732">
        <v>6159</v>
      </c>
      <c r="AK28" s="732" t="s">
        <v>787</v>
      </c>
      <c r="AL28" s="732" t="s">
        <v>443</v>
      </c>
      <c r="AM28" s="732">
        <v>0</v>
      </c>
      <c r="AN28" s="732">
        <v>0</v>
      </c>
      <c r="AO28" s="732">
        <v>0</v>
      </c>
      <c r="AP28" s="732">
        <v>0</v>
      </c>
      <c r="AQ28" s="732">
        <v>0</v>
      </c>
      <c r="AT28" s="732">
        <v>0</v>
      </c>
      <c r="AU28" s="732">
        <v>0</v>
      </c>
      <c r="AV28" s="732">
        <v>-142312</v>
      </c>
      <c r="AW28" s="732">
        <v>12248637</v>
      </c>
      <c r="AX28" s="732">
        <v>12064820</v>
      </c>
      <c r="AY28" s="732">
        <v>7533452</v>
      </c>
      <c r="AZ28" s="732">
        <v>138808</v>
      </c>
      <c r="BA28" s="732">
        <v>0</v>
      </c>
      <c r="BE28" s="732">
        <v>157</v>
      </c>
      <c r="BF28" s="732">
        <v>10057865</v>
      </c>
      <c r="BG28" s="732">
        <v>0</v>
      </c>
      <c r="BJ28" s="732">
        <v>12</v>
      </c>
      <c r="BK28" s="732">
        <v>0</v>
      </c>
      <c r="BL28" s="732">
        <v>0</v>
      </c>
      <c r="BM28" s="732">
        <v>0</v>
      </c>
      <c r="BN28" s="732">
        <v>0</v>
      </c>
      <c r="BO28" s="732">
        <v>0</v>
      </c>
      <c r="BP28" s="732">
        <v>0</v>
      </c>
      <c r="BQ28" s="732">
        <v>618</v>
      </c>
      <c r="BS28" s="732">
        <v>0</v>
      </c>
      <c r="BT28" s="732">
        <v>0</v>
      </c>
      <c r="BU28" s="732">
        <v>0</v>
      </c>
      <c r="BV28" s="732">
        <v>0</v>
      </c>
      <c r="BW28" s="732">
        <v>0</v>
      </c>
      <c r="BY28" s="732">
        <v>0</v>
      </c>
      <c r="CA28" s="732">
        <v>870.76800000000003</v>
      </c>
      <c r="CB28" s="732">
        <v>870768</v>
      </c>
      <c r="CC28" s="732">
        <v>0</v>
      </c>
      <c r="CD28" s="732">
        <v>0</v>
      </c>
      <c r="CE28" s="732">
        <v>0</v>
      </c>
      <c r="CF28" s="732">
        <v>0</v>
      </c>
      <c r="CG28" s="732">
        <v>0</v>
      </c>
      <c r="CH28" s="732">
        <v>187210</v>
      </c>
      <c r="CI28" s="732">
        <v>0</v>
      </c>
      <c r="CJ28" s="732">
        <v>5</v>
      </c>
      <c r="CK28" s="732">
        <v>0</v>
      </c>
      <c r="CL28" s="732">
        <v>0</v>
      </c>
      <c r="CN28" s="732">
        <v>0</v>
      </c>
      <c r="CO28" s="732">
        <v>1</v>
      </c>
      <c r="CP28" s="732">
        <v>0</v>
      </c>
      <c r="CQ28" s="732">
        <v>0</v>
      </c>
      <c r="CR28" s="732">
        <v>316.61600000000004</v>
      </c>
      <c r="CS28" s="732">
        <v>0</v>
      </c>
      <c r="CT28" s="732">
        <v>0</v>
      </c>
      <c r="CU28" s="732">
        <v>0</v>
      </c>
      <c r="CV28" s="732">
        <v>0</v>
      </c>
      <c r="CW28" s="732">
        <v>0</v>
      </c>
      <c r="CX28" s="732">
        <v>0</v>
      </c>
      <c r="CY28" s="732">
        <v>0</v>
      </c>
      <c r="CZ28" s="732">
        <v>0</v>
      </c>
      <c r="DB28" s="732">
        <v>6058702</v>
      </c>
      <c r="DC28" s="732">
        <v>0</v>
      </c>
      <c r="DD28" s="732">
        <v>0</v>
      </c>
      <c r="DE28" s="732">
        <v>1701293</v>
      </c>
      <c r="DF28" s="732">
        <v>1701293</v>
      </c>
      <c r="DG28" s="732">
        <v>276.22500000000002</v>
      </c>
      <c r="DH28" s="732">
        <v>0</v>
      </c>
      <c r="DI28" s="732">
        <v>0</v>
      </c>
      <c r="DK28" s="732">
        <v>1510</v>
      </c>
      <c r="DL28" s="732">
        <v>0</v>
      </c>
      <c r="DM28" s="732">
        <v>772182</v>
      </c>
      <c r="DN28" s="732">
        <v>3236</v>
      </c>
      <c r="DO28" s="732">
        <v>0</v>
      </c>
      <c r="DP28" s="732">
        <v>0</v>
      </c>
      <c r="DQ28" s="732">
        <v>0</v>
      </c>
      <c r="DR28" s="732">
        <v>0</v>
      </c>
      <c r="DS28" s="732">
        <v>0</v>
      </c>
      <c r="DT28" s="732">
        <v>0</v>
      </c>
      <c r="DU28" s="732">
        <v>0</v>
      </c>
      <c r="DV28" s="732">
        <v>0</v>
      </c>
      <c r="DW28" s="732">
        <v>0</v>
      </c>
      <c r="DX28" s="732">
        <v>0</v>
      </c>
      <c r="DY28" s="732">
        <v>0</v>
      </c>
      <c r="DZ28" s="732">
        <v>0</v>
      </c>
      <c r="EA28" s="732">
        <v>0</v>
      </c>
      <c r="EB28" s="732">
        <v>0</v>
      </c>
      <c r="EC28" s="732">
        <v>78.932000000000002</v>
      </c>
      <c r="ED28" s="732">
        <v>559071</v>
      </c>
      <c r="EE28" s="732">
        <v>0</v>
      </c>
      <c r="EF28" s="732">
        <v>0</v>
      </c>
      <c r="EG28" s="732">
        <v>0</v>
      </c>
      <c r="EH28" s="732">
        <v>195379</v>
      </c>
      <c r="EI28" s="732">
        <v>0</v>
      </c>
      <c r="EJ28" s="732">
        <v>0</v>
      </c>
      <c r="EK28" s="732">
        <v>1.27</v>
      </c>
      <c r="EL28" s="732">
        <v>0</v>
      </c>
      <c r="EM28" s="732">
        <v>6.649</v>
      </c>
      <c r="EN28" s="732">
        <v>1.593</v>
      </c>
      <c r="EO28" s="732">
        <v>0</v>
      </c>
      <c r="EP28" s="732">
        <v>0</v>
      </c>
      <c r="EQ28" s="732">
        <v>9.5120000000000005</v>
      </c>
      <c r="ER28" s="732">
        <v>0</v>
      </c>
      <c r="ES28" s="732">
        <v>31.722000000000001</v>
      </c>
      <c r="EV28" s="732">
        <v>0</v>
      </c>
      <c r="EW28" s="732">
        <v>0</v>
      </c>
      <c r="EX28" s="732">
        <v>0</v>
      </c>
      <c r="EZ28" s="732">
        <v>10813322</v>
      </c>
      <c r="FA28" s="732">
        <v>0</v>
      </c>
      <c r="FB28" s="732">
        <v>10948737</v>
      </c>
      <c r="FD28" s="732">
        <v>0</v>
      </c>
      <c r="FE28" s="732">
        <v>1040428</v>
      </c>
      <c r="FF28" s="732">
        <v>211070</v>
      </c>
      <c r="FG28" s="732">
        <v>6.4642999999999992E-2</v>
      </c>
      <c r="FH28" s="732">
        <v>2.6227999999999998E-2</v>
      </c>
      <c r="FI28" s="732">
        <v>0</v>
      </c>
      <c r="FJ28" s="732">
        <v>0</v>
      </c>
      <c r="FK28" s="732">
        <v>1633.0130000000001</v>
      </c>
      <c r="FL28" s="732">
        <v>12387445</v>
      </c>
      <c r="FM28" s="732">
        <v>0</v>
      </c>
      <c r="FN28" s="732">
        <v>0</v>
      </c>
      <c r="FO28" s="732">
        <v>20685</v>
      </c>
      <c r="FP28" s="732">
        <v>0</v>
      </c>
      <c r="FQ28" s="732">
        <v>20685</v>
      </c>
      <c r="FR28" s="732">
        <v>20685</v>
      </c>
      <c r="FS28" s="732">
        <v>0</v>
      </c>
      <c r="FT28" s="732">
        <v>0</v>
      </c>
      <c r="FU28" s="732">
        <v>0</v>
      </c>
      <c r="FV28" s="732">
        <v>0</v>
      </c>
      <c r="FW28" s="732">
        <v>0</v>
      </c>
      <c r="FX28" s="732">
        <v>0</v>
      </c>
      <c r="FY28" s="732">
        <v>0</v>
      </c>
      <c r="FZ28" s="732">
        <v>0</v>
      </c>
      <c r="GA28" s="732">
        <v>0</v>
      </c>
      <c r="GB28" s="732">
        <v>377482</v>
      </c>
      <c r="GC28" s="732">
        <v>377482</v>
      </c>
      <c r="GD28" s="732">
        <v>45.399000000000001</v>
      </c>
      <c r="GF28" s="732">
        <v>0</v>
      </c>
      <c r="GG28" s="732">
        <v>0</v>
      </c>
      <c r="GH28" s="732">
        <v>0</v>
      </c>
      <c r="GI28" s="732">
        <v>0</v>
      </c>
      <c r="GK28" s="732">
        <v>0</v>
      </c>
      <c r="GL28" s="732">
        <v>0</v>
      </c>
      <c r="GM28" s="732">
        <v>0</v>
      </c>
      <c r="GN28" s="732">
        <v>0</v>
      </c>
      <c r="GR28" s="732">
        <v>0</v>
      </c>
      <c r="HB28" s="732">
        <v>292382768</v>
      </c>
      <c r="HC28" s="732">
        <v>4.6019999999999998E-2</v>
      </c>
      <c r="HD28" s="732">
        <v>187210</v>
      </c>
      <c r="HE28" s="732">
        <v>0</v>
      </c>
      <c r="HF28" s="732">
        <v>1044358</v>
      </c>
      <c r="HG28" s="732">
        <v>19093</v>
      </c>
      <c r="HH28" s="732">
        <v>0</v>
      </c>
      <c r="HI28" s="732">
        <v>0</v>
      </c>
      <c r="HJ28" s="732">
        <v>10128</v>
      </c>
      <c r="HK28" s="732">
        <v>0</v>
      </c>
      <c r="HL28" s="732">
        <v>2812</v>
      </c>
      <c r="HM28" s="732">
        <v>0</v>
      </c>
      <c r="HN28" s="732">
        <v>0</v>
      </c>
      <c r="HO28" s="732">
        <v>0</v>
      </c>
      <c r="HP28" s="732">
        <v>0</v>
      </c>
      <c r="HQ28" s="732">
        <v>0</v>
      </c>
      <c r="HR28" s="732">
        <v>0</v>
      </c>
      <c r="HS28" s="732">
        <v>10809929</v>
      </c>
      <c r="HT28" s="732">
        <v>0</v>
      </c>
      <c r="HU28" s="732">
        <v>0</v>
      </c>
      <c r="HV28" s="732">
        <v>0</v>
      </c>
      <c r="HW28" s="732">
        <v>0</v>
      </c>
      <c r="HX28" s="732">
        <v>29</v>
      </c>
      <c r="HY28" s="732">
        <v>98</v>
      </c>
      <c r="HZ28" s="732">
        <v>144</v>
      </c>
      <c r="IA28" s="732">
        <v>326</v>
      </c>
      <c r="IB28" s="732">
        <v>454</v>
      </c>
      <c r="IC28" s="732">
        <v>1051</v>
      </c>
      <c r="ID28" s="732">
        <v>0</v>
      </c>
      <c r="IE28" s="732">
        <v>0</v>
      </c>
      <c r="IF28" s="732">
        <v>0</v>
      </c>
      <c r="IG28" s="732">
        <v>31</v>
      </c>
      <c r="IH28" s="732">
        <v>0</v>
      </c>
      <c r="II28" s="732">
        <v>0</v>
      </c>
      <c r="IJ28" s="732">
        <v>115.91200000000001</v>
      </c>
      <c r="IK28" s="732">
        <v>0</v>
      </c>
      <c r="IL28" s="732">
        <v>0</v>
      </c>
      <c r="IM28" s="732">
        <v>0</v>
      </c>
      <c r="IN28" s="732">
        <v>0</v>
      </c>
      <c r="IO28" s="732">
        <v>0</v>
      </c>
      <c r="IP28" s="732">
        <v>0</v>
      </c>
      <c r="IQ28" s="732">
        <v>115.91200000000001</v>
      </c>
      <c r="IR28" s="732">
        <v>71391</v>
      </c>
      <c r="IS28" s="732">
        <v>0</v>
      </c>
      <c r="IT28" s="732">
        <v>0</v>
      </c>
      <c r="IU28" s="732">
        <v>0</v>
      </c>
      <c r="IV28" s="732">
        <v>0</v>
      </c>
      <c r="IW28" s="732">
        <v>6159</v>
      </c>
      <c r="IX28" s="732">
        <v>0</v>
      </c>
      <c r="IY28" s="732">
        <v>0</v>
      </c>
      <c r="IZ28" s="732">
        <v>0</v>
      </c>
      <c r="JA28" s="732">
        <v>0</v>
      </c>
      <c r="JB28" s="732">
        <v>0</v>
      </c>
      <c r="JC28" s="732">
        <v>0</v>
      </c>
      <c r="JD28" s="732">
        <v>0</v>
      </c>
      <c r="JE28" s="732">
        <v>0</v>
      </c>
      <c r="JF28" s="732">
        <v>0</v>
      </c>
      <c r="JG28" s="732">
        <v>0</v>
      </c>
      <c r="JH28" s="732">
        <v>0</v>
      </c>
      <c r="JJ28" s="732">
        <v>0</v>
      </c>
      <c r="JK28" s="732">
        <v>0</v>
      </c>
      <c r="JL28" s="732">
        <v>0</v>
      </c>
      <c r="JM28" s="732">
        <v>0</v>
      </c>
    </row>
    <row r="29" spans="1:273" s="732" customFormat="1" x14ac:dyDescent="0.2">
      <c r="A29" s="732">
        <v>31709</v>
      </c>
      <c r="B29" s="732">
        <v>15839</v>
      </c>
      <c r="C29" s="732">
        <v>9</v>
      </c>
      <c r="D29" s="732">
        <v>2021</v>
      </c>
      <c r="E29" s="732">
        <v>6159</v>
      </c>
      <c r="F29" s="732">
        <v>0</v>
      </c>
      <c r="G29" s="732">
        <v>190</v>
      </c>
      <c r="H29" s="732">
        <v>189.208</v>
      </c>
      <c r="I29" s="732">
        <v>189.208</v>
      </c>
      <c r="J29" s="732">
        <v>190</v>
      </c>
      <c r="K29" s="732">
        <v>0</v>
      </c>
      <c r="L29" s="732">
        <v>6159</v>
      </c>
      <c r="M29" s="732">
        <v>0</v>
      </c>
      <c r="N29" s="732">
        <v>0</v>
      </c>
      <c r="P29" s="732">
        <v>0</v>
      </c>
      <c r="Q29" s="732">
        <v>0</v>
      </c>
      <c r="R29" s="732">
        <v>0</v>
      </c>
      <c r="S29" s="732">
        <v>411.57400000000001</v>
      </c>
      <c r="U29" s="732">
        <v>0</v>
      </c>
      <c r="V29" s="732">
        <v>32.299999999999997</v>
      </c>
      <c r="W29" s="732">
        <v>19894</v>
      </c>
      <c r="X29" s="732">
        <v>19894</v>
      </c>
      <c r="Z29" s="732">
        <v>0</v>
      </c>
      <c r="AC29" s="732">
        <v>0</v>
      </c>
      <c r="AD29" s="732" t="s">
        <v>318</v>
      </c>
      <c r="AE29" s="732">
        <v>0</v>
      </c>
      <c r="AH29" s="732">
        <v>0</v>
      </c>
      <c r="AI29" s="732">
        <v>0</v>
      </c>
      <c r="AJ29" s="732">
        <v>6159</v>
      </c>
      <c r="AK29" s="732" t="s">
        <v>787</v>
      </c>
      <c r="AL29" s="732" t="s">
        <v>501</v>
      </c>
      <c r="AM29" s="732">
        <v>0</v>
      </c>
      <c r="AN29" s="732">
        <v>0</v>
      </c>
      <c r="AO29" s="732">
        <v>0</v>
      </c>
      <c r="AP29" s="732">
        <v>0</v>
      </c>
      <c r="AQ29" s="732">
        <v>0</v>
      </c>
      <c r="AT29" s="732">
        <v>0</v>
      </c>
      <c r="AU29" s="732">
        <v>0</v>
      </c>
      <c r="AV29" s="732">
        <v>0</v>
      </c>
      <c r="AW29" s="732">
        <v>2458462</v>
      </c>
      <c r="AX29" s="732">
        <v>2459176</v>
      </c>
      <c r="AY29" s="732">
        <v>1381461</v>
      </c>
      <c r="AZ29" s="732">
        <v>0</v>
      </c>
      <c r="BA29" s="732">
        <v>0</v>
      </c>
      <c r="BE29" s="732">
        <v>32</v>
      </c>
      <c r="BF29" s="732">
        <v>1936569</v>
      </c>
      <c r="BG29" s="732">
        <v>0</v>
      </c>
      <c r="BJ29" s="732">
        <v>12</v>
      </c>
      <c r="BK29" s="732">
        <v>0</v>
      </c>
      <c r="BL29" s="732">
        <v>0</v>
      </c>
      <c r="BM29" s="732">
        <v>0</v>
      </c>
      <c r="BN29" s="732">
        <v>0</v>
      </c>
      <c r="BO29" s="732">
        <v>0</v>
      </c>
      <c r="BP29" s="732">
        <v>0</v>
      </c>
      <c r="BQ29" s="732">
        <v>741</v>
      </c>
      <c r="BS29" s="732">
        <v>0</v>
      </c>
      <c r="BT29" s="732">
        <v>0</v>
      </c>
      <c r="BU29" s="732">
        <v>0</v>
      </c>
      <c r="BV29" s="732">
        <v>0</v>
      </c>
      <c r="BW29" s="732">
        <v>0</v>
      </c>
      <c r="BY29" s="732">
        <v>0</v>
      </c>
      <c r="CA29" s="732">
        <v>264</v>
      </c>
      <c r="CB29" s="732">
        <v>264000</v>
      </c>
      <c r="CC29" s="732">
        <v>0</v>
      </c>
      <c r="CD29" s="732">
        <v>0</v>
      </c>
      <c r="CE29" s="732">
        <v>0</v>
      </c>
      <c r="CF29" s="732">
        <v>0</v>
      </c>
      <c r="CG29" s="732">
        <v>0</v>
      </c>
      <c r="CH29" s="732">
        <v>0</v>
      </c>
      <c r="CI29" s="732">
        <v>0</v>
      </c>
      <c r="CJ29" s="732">
        <v>4</v>
      </c>
      <c r="CK29" s="732">
        <v>0</v>
      </c>
      <c r="CL29" s="732">
        <v>0</v>
      </c>
      <c r="CN29" s="732">
        <v>0</v>
      </c>
      <c r="CO29" s="732">
        <v>1</v>
      </c>
      <c r="CP29" s="732">
        <v>0</v>
      </c>
      <c r="CQ29" s="732">
        <v>0</v>
      </c>
      <c r="CR29" s="732">
        <v>0</v>
      </c>
      <c r="CS29" s="732">
        <v>0</v>
      </c>
      <c r="CT29" s="732">
        <v>0</v>
      </c>
      <c r="CU29" s="732">
        <v>0</v>
      </c>
      <c r="CV29" s="732">
        <v>0</v>
      </c>
      <c r="CW29" s="732">
        <v>0</v>
      </c>
      <c r="CX29" s="732">
        <v>0</v>
      </c>
      <c r="CY29" s="732">
        <v>0</v>
      </c>
      <c r="CZ29" s="732">
        <v>0</v>
      </c>
      <c r="DB29" s="732">
        <v>1161705</v>
      </c>
      <c r="DC29" s="732">
        <v>0</v>
      </c>
      <c r="DD29" s="732">
        <v>0</v>
      </c>
      <c r="DE29" s="732">
        <v>278853</v>
      </c>
      <c r="DF29" s="732">
        <v>278853</v>
      </c>
      <c r="DG29" s="732">
        <v>45.275000000000006</v>
      </c>
      <c r="DH29" s="732">
        <v>0</v>
      </c>
      <c r="DI29" s="732">
        <v>0</v>
      </c>
      <c r="DK29" s="732">
        <v>3476</v>
      </c>
      <c r="DL29" s="732">
        <v>0</v>
      </c>
      <c r="DM29" s="732">
        <v>161927</v>
      </c>
      <c r="DN29" s="732">
        <v>682</v>
      </c>
      <c r="DO29" s="732">
        <v>0</v>
      </c>
      <c r="DP29" s="732">
        <v>0</v>
      </c>
      <c r="DQ29" s="732">
        <v>0</v>
      </c>
      <c r="DR29" s="732">
        <v>0</v>
      </c>
      <c r="DS29" s="732">
        <v>0</v>
      </c>
      <c r="DT29" s="732">
        <v>0</v>
      </c>
      <c r="DU29" s="732">
        <v>0</v>
      </c>
      <c r="DV29" s="732">
        <v>0</v>
      </c>
      <c r="DW29" s="732">
        <v>0</v>
      </c>
      <c r="DX29" s="732">
        <v>0</v>
      </c>
      <c r="DY29" s="732">
        <v>0</v>
      </c>
      <c r="DZ29" s="732">
        <v>0</v>
      </c>
      <c r="EA29" s="732">
        <v>0</v>
      </c>
      <c r="EB29" s="732">
        <v>0</v>
      </c>
      <c r="EC29" s="732">
        <v>19</v>
      </c>
      <c r="ED29" s="732">
        <v>134576</v>
      </c>
      <c r="EE29" s="732">
        <v>0</v>
      </c>
      <c r="EF29" s="732">
        <v>0</v>
      </c>
      <c r="EG29" s="732">
        <v>0</v>
      </c>
      <c r="EH29" s="732">
        <v>24390</v>
      </c>
      <c r="EI29" s="732">
        <v>0</v>
      </c>
      <c r="EJ29" s="732">
        <v>0</v>
      </c>
      <c r="EK29" s="732">
        <v>0</v>
      </c>
      <c r="EL29" s="732">
        <v>0</v>
      </c>
      <c r="EM29" s="732">
        <v>0</v>
      </c>
      <c r="EN29" s="732">
        <v>0.79200000000000004</v>
      </c>
      <c r="EO29" s="732">
        <v>0</v>
      </c>
      <c r="EP29" s="732">
        <v>0</v>
      </c>
      <c r="EQ29" s="732">
        <v>0.79200000000000004</v>
      </c>
      <c r="ER29" s="732">
        <v>0</v>
      </c>
      <c r="ES29" s="732">
        <v>3.96</v>
      </c>
      <c r="EV29" s="732">
        <v>0</v>
      </c>
      <c r="EW29" s="732">
        <v>0</v>
      </c>
      <c r="EX29" s="732">
        <v>0</v>
      </c>
      <c r="EZ29" s="732">
        <v>2218209</v>
      </c>
      <c r="FA29" s="732">
        <v>0</v>
      </c>
      <c r="FB29" s="732">
        <v>2217495</v>
      </c>
      <c r="FD29" s="732">
        <v>0</v>
      </c>
      <c r="FE29" s="732">
        <v>200327</v>
      </c>
      <c r="FF29" s="732">
        <v>40640</v>
      </c>
      <c r="FG29" s="732">
        <v>6.4642999999999992E-2</v>
      </c>
      <c r="FH29" s="732">
        <v>2.6227999999999998E-2</v>
      </c>
      <c r="FI29" s="732">
        <v>0</v>
      </c>
      <c r="FJ29" s="732">
        <v>0</v>
      </c>
      <c r="FK29" s="732">
        <v>314.42500000000001</v>
      </c>
      <c r="FL29" s="732">
        <v>2458462</v>
      </c>
      <c r="FM29" s="732">
        <v>0</v>
      </c>
      <c r="FN29" s="732">
        <v>0</v>
      </c>
      <c r="FO29" s="732">
        <v>17640</v>
      </c>
      <c r="FP29" s="732">
        <v>0</v>
      </c>
      <c r="FQ29" s="732">
        <v>17640</v>
      </c>
      <c r="FR29" s="732">
        <v>17640</v>
      </c>
      <c r="FS29" s="732">
        <v>0</v>
      </c>
      <c r="FT29" s="732">
        <v>0</v>
      </c>
      <c r="FU29" s="732">
        <v>0</v>
      </c>
      <c r="FV29" s="732">
        <v>0</v>
      </c>
      <c r="FW29" s="732">
        <v>0</v>
      </c>
      <c r="FX29" s="732">
        <v>0</v>
      </c>
      <c r="FY29" s="732">
        <v>0</v>
      </c>
      <c r="FZ29" s="732">
        <v>0</v>
      </c>
      <c r="GA29" s="732">
        <v>0</v>
      </c>
      <c r="GB29" s="732">
        <v>0</v>
      </c>
      <c r="GC29" s="732">
        <v>0</v>
      </c>
      <c r="GD29" s="732">
        <v>0</v>
      </c>
      <c r="GF29" s="732">
        <v>0</v>
      </c>
      <c r="GG29" s="732">
        <v>0</v>
      </c>
      <c r="GH29" s="732">
        <v>0</v>
      </c>
      <c r="GI29" s="732">
        <v>0</v>
      </c>
      <c r="GK29" s="732">
        <v>0</v>
      </c>
      <c r="GL29" s="732">
        <v>0</v>
      </c>
      <c r="GM29" s="732">
        <v>0</v>
      </c>
      <c r="GN29" s="732">
        <v>0</v>
      </c>
      <c r="GR29" s="732">
        <v>0</v>
      </c>
      <c r="HB29" s="732">
        <v>0</v>
      </c>
      <c r="HC29" s="732">
        <v>4.6019999999999998E-2</v>
      </c>
      <c r="HD29" s="732">
        <v>0</v>
      </c>
      <c r="HE29" s="732">
        <v>0</v>
      </c>
      <c r="HF29" s="732">
        <v>200182</v>
      </c>
      <c r="HG29" s="732">
        <v>6159</v>
      </c>
      <c r="HH29" s="732">
        <v>105320</v>
      </c>
      <c r="HI29" s="732">
        <v>0</v>
      </c>
      <c r="HJ29" s="732">
        <v>1847</v>
      </c>
      <c r="HK29" s="732">
        <v>0</v>
      </c>
      <c r="HL29" s="732">
        <v>0</v>
      </c>
      <c r="HM29" s="732">
        <v>0</v>
      </c>
      <c r="HN29" s="732">
        <v>0</v>
      </c>
      <c r="HO29" s="732">
        <v>0</v>
      </c>
      <c r="HP29" s="732">
        <v>0</v>
      </c>
      <c r="HQ29" s="732">
        <v>0</v>
      </c>
      <c r="HR29" s="732">
        <v>0</v>
      </c>
      <c r="HS29" s="732">
        <v>2217495</v>
      </c>
      <c r="HT29" s="732">
        <v>0</v>
      </c>
      <c r="HU29" s="732">
        <v>0</v>
      </c>
      <c r="HV29" s="732">
        <v>0</v>
      </c>
      <c r="HW29" s="732">
        <v>0</v>
      </c>
      <c r="HX29" s="732">
        <v>7</v>
      </c>
      <c r="HY29" s="732">
        <v>13</v>
      </c>
      <c r="HZ29" s="732">
        <v>20</v>
      </c>
      <c r="IA29" s="732">
        <v>33</v>
      </c>
      <c r="IB29" s="732">
        <v>98</v>
      </c>
      <c r="IC29" s="732">
        <v>171</v>
      </c>
      <c r="ID29" s="732">
        <v>0</v>
      </c>
      <c r="IE29" s="732">
        <v>0</v>
      </c>
      <c r="IF29" s="732">
        <v>0</v>
      </c>
      <c r="IG29" s="732">
        <v>10</v>
      </c>
      <c r="IH29" s="732">
        <v>171</v>
      </c>
      <c r="II29" s="732">
        <v>0</v>
      </c>
      <c r="IJ29" s="732">
        <v>32.299999999999997</v>
      </c>
      <c r="IK29" s="732">
        <v>0</v>
      </c>
      <c r="IL29" s="732">
        <v>0</v>
      </c>
      <c r="IM29" s="732">
        <v>0</v>
      </c>
      <c r="IN29" s="732">
        <v>0</v>
      </c>
      <c r="IO29" s="732">
        <v>0</v>
      </c>
      <c r="IP29" s="732">
        <v>0</v>
      </c>
      <c r="IQ29" s="732">
        <v>32.299999999999997</v>
      </c>
      <c r="IR29" s="732">
        <v>19894</v>
      </c>
      <c r="IS29" s="732">
        <v>0</v>
      </c>
      <c r="IT29" s="732">
        <v>0</v>
      </c>
      <c r="IU29" s="732">
        <v>0</v>
      </c>
      <c r="IV29" s="732">
        <v>0</v>
      </c>
      <c r="IW29" s="732">
        <v>6159</v>
      </c>
      <c r="IX29" s="732">
        <v>0</v>
      </c>
      <c r="IY29" s="732">
        <v>0</v>
      </c>
      <c r="IZ29" s="732">
        <v>0</v>
      </c>
      <c r="JA29" s="732">
        <v>0</v>
      </c>
      <c r="JB29" s="732">
        <v>0</v>
      </c>
      <c r="JC29" s="732">
        <v>0</v>
      </c>
      <c r="JD29" s="732">
        <v>0</v>
      </c>
      <c r="JE29" s="732">
        <v>0</v>
      </c>
      <c r="JF29" s="732">
        <v>0</v>
      </c>
      <c r="JG29" s="732">
        <v>0</v>
      </c>
      <c r="JH29" s="732">
        <v>0</v>
      </c>
      <c r="JJ29" s="732">
        <v>0</v>
      </c>
      <c r="JK29" s="732">
        <v>0</v>
      </c>
      <c r="JL29" s="732">
        <v>0</v>
      </c>
      <c r="JM29" s="732">
        <v>0</v>
      </c>
    </row>
    <row r="30" spans="1:273" s="732" customFormat="1" x14ac:dyDescent="0.2">
      <c r="A30" s="732">
        <v>31709</v>
      </c>
      <c r="B30" s="732">
        <v>15840</v>
      </c>
      <c r="C30" s="732">
        <v>9</v>
      </c>
      <c r="D30" s="732">
        <v>2021</v>
      </c>
      <c r="E30" s="732">
        <v>6159</v>
      </c>
      <c r="F30" s="732">
        <v>0</v>
      </c>
      <c r="G30" s="732">
        <v>191.01500000000001</v>
      </c>
      <c r="H30" s="732">
        <v>190.249</v>
      </c>
      <c r="I30" s="732">
        <v>190.249</v>
      </c>
      <c r="J30" s="732">
        <v>191.01500000000001</v>
      </c>
      <c r="K30" s="732">
        <v>0</v>
      </c>
      <c r="L30" s="732">
        <v>6159</v>
      </c>
      <c r="M30" s="732">
        <v>0</v>
      </c>
      <c r="N30" s="732">
        <v>0</v>
      </c>
      <c r="P30" s="732">
        <v>0</v>
      </c>
      <c r="Q30" s="732">
        <v>0</v>
      </c>
      <c r="R30" s="732">
        <v>0</v>
      </c>
      <c r="S30" s="732">
        <v>411.57400000000001</v>
      </c>
      <c r="U30" s="732">
        <v>0</v>
      </c>
      <c r="V30" s="732">
        <v>0</v>
      </c>
      <c r="W30" s="732">
        <v>0</v>
      </c>
      <c r="X30" s="732">
        <v>0</v>
      </c>
      <c r="Z30" s="732">
        <v>0</v>
      </c>
      <c r="AC30" s="732">
        <v>0</v>
      </c>
      <c r="AD30" s="732" t="s">
        <v>318</v>
      </c>
      <c r="AE30" s="732">
        <v>0</v>
      </c>
      <c r="AH30" s="732">
        <v>0</v>
      </c>
      <c r="AI30" s="732">
        <v>0</v>
      </c>
      <c r="AJ30" s="732">
        <v>6159</v>
      </c>
      <c r="AK30" s="732" t="s">
        <v>787</v>
      </c>
      <c r="AL30" s="732" t="s">
        <v>593</v>
      </c>
      <c r="AM30" s="732">
        <v>0</v>
      </c>
      <c r="AN30" s="732">
        <v>0</v>
      </c>
      <c r="AO30" s="732">
        <v>0</v>
      </c>
      <c r="AP30" s="732">
        <v>0</v>
      </c>
      <c r="AQ30" s="732">
        <v>0</v>
      </c>
      <c r="AT30" s="732">
        <v>0</v>
      </c>
      <c r="AU30" s="732">
        <v>0</v>
      </c>
      <c r="AV30" s="732">
        <v>0</v>
      </c>
      <c r="AW30" s="732">
        <v>2295845</v>
      </c>
      <c r="AX30" s="732">
        <v>2296625</v>
      </c>
      <c r="AY30" s="732">
        <v>1442041</v>
      </c>
      <c r="AZ30" s="732">
        <v>0</v>
      </c>
      <c r="BA30" s="732">
        <v>0</v>
      </c>
      <c r="BE30" s="732">
        <v>30</v>
      </c>
      <c r="BF30" s="732">
        <v>1775679</v>
      </c>
      <c r="BG30" s="732">
        <v>0</v>
      </c>
      <c r="BJ30" s="732">
        <v>12</v>
      </c>
      <c r="BK30" s="732">
        <v>0</v>
      </c>
      <c r="BL30" s="732">
        <v>0</v>
      </c>
      <c r="BM30" s="732">
        <v>0</v>
      </c>
      <c r="BN30" s="732">
        <v>0</v>
      </c>
      <c r="BO30" s="732">
        <v>0</v>
      </c>
      <c r="BP30" s="732">
        <v>0</v>
      </c>
      <c r="BQ30" s="732">
        <v>741</v>
      </c>
      <c r="BS30" s="732">
        <v>0</v>
      </c>
      <c r="BT30" s="732">
        <v>0</v>
      </c>
      <c r="BU30" s="732">
        <v>0</v>
      </c>
      <c r="BV30" s="732">
        <v>0</v>
      </c>
      <c r="BW30" s="732">
        <v>0</v>
      </c>
      <c r="BY30" s="732">
        <v>0</v>
      </c>
      <c r="CA30" s="732">
        <v>300</v>
      </c>
      <c r="CB30" s="732">
        <v>300000</v>
      </c>
      <c r="CC30" s="732">
        <v>0</v>
      </c>
      <c r="CD30" s="732">
        <v>0</v>
      </c>
      <c r="CE30" s="732">
        <v>0</v>
      </c>
      <c r="CF30" s="732">
        <v>0</v>
      </c>
      <c r="CG30" s="732">
        <v>0</v>
      </c>
      <c r="CH30" s="732">
        <v>0</v>
      </c>
      <c r="CI30" s="732">
        <v>0</v>
      </c>
      <c r="CJ30" s="732">
        <v>4</v>
      </c>
      <c r="CK30" s="732">
        <v>0</v>
      </c>
      <c r="CL30" s="732">
        <v>0</v>
      </c>
      <c r="CN30" s="732">
        <v>0</v>
      </c>
      <c r="CO30" s="732">
        <v>1</v>
      </c>
      <c r="CP30" s="732">
        <v>0</v>
      </c>
      <c r="CQ30" s="732">
        <v>0</v>
      </c>
      <c r="CR30" s="732">
        <v>0</v>
      </c>
      <c r="CS30" s="732">
        <v>0</v>
      </c>
      <c r="CT30" s="732">
        <v>0</v>
      </c>
      <c r="CU30" s="732">
        <v>0</v>
      </c>
      <c r="CV30" s="732">
        <v>0</v>
      </c>
      <c r="CW30" s="732">
        <v>0</v>
      </c>
      <c r="CX30" s="732">
        <v>0</v>
      </c>
      <c r="CY30" s="732">
        <v>0</v>
      </c>
      <c r="CZ30" s="732">
        <v>0</v>
      </c>
      <c r="DB30" s="732">
        <v>1168197</v>
      </c>
      <c r="DC30" s="732">
        <v>0</v>
      </c>
      <c r="DD30" s="732">
        <v>0</v>
      </c>
      <c r="DE30" s="732">
        <v>222728</v>
      </c>
      <c r="DF30" s="732">
        <v>222728</v>
      </c>
      <c r="DG30" s="732">
        <v>36.163000000000004</v>
      </c>
      <c r="DH30" s="732">
        <v>0</v>
      </c>
      <c r="DI30" s="732">
        <v>0</v>
      </c>
      <c r="DK30" s="732">
        <v>3473</v>
      </c>
      <c r="DL30" s="732">
        <v>0</v>
      </c>
      <c r="DM30" s="732">
        <v>177783</v>
      </c>
      <c r="DN30" s="732">
        <v>751</v>
      </c>
      <c r="DO30" s="732">
        <v>0</v>
      </c>
      <c r="DP30" s="732">
        <v>0</v>
      </c>
      <c r="DQ30" s="732">
        <v>0</v>
      </c>
      <c r="DR30" s="732">
        <v>0</v>
      </c>
      <c r="DS30" s="732">
        <v>0</v>
      </c>
      <c r="DT30" s="732">
        <v>0</v>
      </c>
      <c r="DU30" s="732">
        <v>0</v>
      </c>
      <c r="DV30" s="732">
        <v>0</v>
      </c>
      <c r="DW30" s="732">
        <v>0</v>
      </c>
      <c r="DX30" s="732">
        <v>0</v>
      </c>
      <c r="DY30" s="732">
        <v>0</v>
      </c>
      <c r="DZ30" s="732">
        <v>0</v>
      </c>
      <c r="EA30" s="732">
        <v>0</v>
      </c>
      <c r="EB30" s="732">
        <v>0</v>
      </c>
      <c r="EC30" s="732">
        <v>22.277000000000001</v>
      </c>
      <c r="ED30" s="732">
        <v>157787</v>
      </c>
      <c r="EE30" s="732">
        <v>0</v>
      </c>
      <c r="EF30" s="732">
        <v>0</v>
      </c>
      <c r="EG30" s="732">
        <v>0</v>
      </c>
      <c r="EH30" s="732">
        <v>17184</v>
      </c>
      <c r="EI30" s="732">
        <v>0</v>
      </c>
      <c r="EJ30" s="732">
        <v>0</v>
      </c>
      <c r="EK30" s="732">
        <v>0.52</v>
      </c>
      <c r="EL30" s="732">
        <v>0</v>
      </c>
      <c r="EM30" s="732">
        <v>0</v>
      </c>
      <c r="EN30" s="732">
        <v>0.24600000000000002</v>
      </c>
      <c r="EO30" s="732">
        <v>0</v>
      </c>
      <c r="EP30" s="732">
        <v>0</v>
      </c>
      <c r="EQ30" s="732">
        <v>0.76600000000000001</v>
      </c>
      <c r="ER30" s="732">
        <v>0</v>
      </c>
      <c r="ES30" s="732">
        <v>2.79</v>
      </c>
      <c r="EV30" s="732">
        <v>0</v>
      </c>
      <c r="EW30" s="732">
        <v>0</v>
      </c>
      <c r="EX30" s="732">
        <v>0</v>
      </c>
      <c r="EZ30" s="732">
        <v>2075679</v>
      </c>
      <c r="FA30" s="732">
        <v>0</v>
      </c>
      <c r="FB30" s="732">
        <v>2074899</v>
      </c>
      <c r="FD30" s="732">
        <v>0</v>
      </c>
      <c r="FE30" s="732">
        <v>183683</v>
      </c>
      <c r="FF30" s="732">
        <v>37263</v>
      </c>
      <c r="FG30" s="732">
        <v>6.4642999999999992E-2</v>
      </c>
      <c r="FH30" s="732">
        <v>2.6227999999999998E-2</v>
      </c>
      <c r="FI30" s="732">
        <v>0</v>
      </c>
      <c r="FJ30" s="732">
        <v>0</v>
      </c>
      <c r="FK30" s="732">
        <v>288.30200000000002</v>
      </c>
      <c r="FL30" s="732">
        <v>2295845</v>
      </c>
      <c r="FM30" s="732">
        <v>0</v>
      </c>
      <c r="FN30" s="732">
        <v>0</v>
      </c>
      <c r="FO30" s="732">
        <v>0</v>
      </c>
      <c r="FP30" s="732">
        <v>0</v>
      </c>
      <c r="FQ30" s="732">
        <v>0</v>
      </c>
      <c r="FR30" s="732">
        <v>0</v>
      </c>
      <c r="FS30" s="732">
        <v>0</v>
      </c>
      <c r="FT30" s="732">
        <v>0</v>
      </c>
      <c r="FU30" s="732">
        <v>0</v>
      </c>
      <c r="FV30" s="732">
        <v>0</v>
      </c>
      <c r="FW30" s="732">
        <v>0</v>
      </c>
      <c r="FX30" s="732">
        <v>0</v>
      </c>
      <c r="FY30" s="732">
        <v>0</v>
      </c>
      <c r="FZ30" s="732">
        <v>0</v>
      </c>
      <c r="GA30" s="732">
        <v>0</v>
      </c>
      <c r="GB30" s="732">
        <v>0</v>
      </c>
      <c r="GC30" s="732">
        <v>0</v>
      </c>
      <c r="GD30" s="732">
        <v>0</v>
      </c>
      <c r="GF30" s="732">
        <v>0</v>
      </c>
      <c r="GG30" s="732">
        <v>0</v>
      </c>
      <c r="GH30" s="732">
        <v>0</v>
      </c>
      <c r="GI30" s="732">
        <v>0</v>
      </c>
      <c r="GK30" s="732">
        <v>0</v>
      </c>
      <c r="GL30" s="732">
        <v>0</v>
      </c>
      <c r="GM30" s="732">
        <v>0</v>
      </c>
      <c r="GN30" s="732">
        <v>0</v>
      </c>
      <c r="GR30" s="732">
        <v>0</v>
      </c>
      <c r="HB30" s="732">
        <v>0</v>
      </c>
      <c r="HC30" s="732">
        <v>4.6019999999999998E-2</v>
      </c>
      <c r="HD30" s="732">
        <v>0</v>
      </c>
      <c r="HE30" s="732">
        <v>0</v>
      </c>
      <c r="HF30" s="732">
        <v>201283</v>
      </c>
      <c r="HG30" s="732">
        <v>3080</v>
      </c>
      <c r="HH30" s="732">
        <v>0</v>
      </c>
      <c r="HI30" s="732">
        <v>0</v>
      </c>
      <c r="HJ30" s="732">
        <v>1857</v>
      </c>
      <c r="HK30" s="732">
        <v>0</v>
      </c>
      <c r="HL30" s="732">
        <v>0</v>
      </c>
      <c r="HM30" s="732">
        <v>0</v>
      </c>
      <c r="HN30" s="732">
        <v>0</v>
      </c>
      <c r="HO30" s="732">
        <v>0</v>
      </c>
      <c r="HP30" s="732">
        <v>0</v>
      </c>
      <c r="HQ30" s="732">
        <v>0</v>
      </c>
      <c r="HR30" s="732">
        <v>0</v>
      </c>
      <c r="HS30" s="732">
        <v>2074899</v>
      </c>
      <c r="HT30" s="732">
        <v>0</v>
      </c>
      <c r="HU30" s="732">
        <v>0</v>
      </c>
      <c r="HV30" s="732">
        <v>0</v>
      </c>
      <c r="HW30" s="732">
        <v>0</v>
      </c>
      <c r="HX30" s="732">
        <v>12</v>
      </c>
      <c r="HY30" s="732">
        <v>13</v>
      </c>
      <c r="HZ30" s="732">
        <v>31</v>
      </c>
      <c r="IA30" s="732">
        <v>38</v>
      </c>
      <c r="IB30" s="732">
        <v>46</v>
      </c>
      <c r="IC30" s="732">
        <v>140</v>
      </c>
      <c r="ID30" s="732">
        <v>0</v>
      </c>
      <c r="IE30" s="732">
        <v>0</v>
      </c>
      <c r="IF30" s="732">
        <v>0</v>
      </c>
      <c r="IG30" s="732">
        <v>5</v>
      </c>
      <c r="IH30" s="732">
        <v>0</v>
      </c>
      <c r="II30" s="732">
        <v>0</v>
      </c>
      <c r="IJ30" s="732">
        <v>0</v>
      </c>
      <c r="IK30" s="732">
        <v>0</v>
      </c>
      <c r="IL30" s="732">
        <v>0</v>
      </c>
      <c r="IM30" s="732">
        <v>0</v>
      </c>
      <c r="IN30" s="732">
        <v>0</v>
      </c>
      <c r="IO30" s="732">
        <v>0</v>
      </c>
      <c r="IP30" s="732">
        <v>0</v>
      </c>
      <c r="IQ30" s="732">
        <v>0</v>
      </c>
      <c r="IR30" s="732">
        <v>0</v>
      </c>
      <c r="IS30" s="732">
        <v>0</v>
      </c>
      <c r="IT30" s="732">
        <v>0</v>
      </c>
      <c r="IU30" s="732">
        <v>0</v>
      </c>
      <c r="IV30" s="732">
        <v>0</v>
      </c>
      <c r="IW30" s="732">
        <v>6159</v>
      </c>
      <c r="IX30" s="732">
        <v>0</v>
      </c>
      <c r="IY30" s="732">
        <v>0</v>
      </c>
      <c r="IZ30" s="732">
        <v>0</v>
      </c>
      <c r="JA30" s="732">
        <v>0</v>
      </c>
      <c r="JB30" s="732">
        <v>0</v>
      </c>
      <c r="JC30" s="732">
        <v>0</v>
      </c>
      <c r="JD30" s="732">
        <v>0</v>
      </c>
      <c r="JE30" s="732">
        <v>0</v>
      </c>
      <c r="JF30" s="732">
        <v>0</v>
      </c>
      <c r="JG30" s="732">
        <v>0</v>
      </c>
      <c r="JH30" s="732">
        <v>0</v>
      </c>
      <c r="JJ30" s="732">
        <v>0</v>
      </c>
      <c r="JK30" s="732">
        <v>0</v>
      </c>
      <c r="JL30" s="732">
        <v>0</v>
      </c>
      <c r="JM30" s="732">
        <v>0</v>
      </c>
    </row>
    <row r="31" spans="1:273" s="732" customFormat="1" x14ac:dyDescent="0.2">
      <c r="A31" s="732">
        <v>31709</v>
      </c>
      <c r="B31" s="732">
        <v>15841</v>
      </c>
      <c r="C31" s="732">
        <v>9</v>
      </c>
      <c r="D31" s="732">
        <v>2021</v>
      </c>
      <c r="E31" s="732">
        <v>6159</v>
      </c>
      <c r="F31" s="732">
        <v>0</v>
      </c>
      <c r="G31" s="732">
        <v>327.65000000000003</v>
      </c>
      <c r="H31" s="732">
        <v>325.84700000000004</v>
      </c>
      <c r="I31" s="732">
        <v>325.84700000000004</v>
      </c>
      <c r="J31" s="732">
        <v>327.65000000000003</v>
      </c>
      <c r="K31" s="732">
        <v>0</v>
      </c>
      <c r="L31" s="732">
        <v>6159</v>
      </c>
      <c r="M31" s="732">
        <v>0</v>
      </c>
      <c r="N31" s="732">
        <v>0</v>
      </c>
      <c r="P31" s="732">
        <v>0</v>
      </c>
      <c r="Q31" s="732">
        <v>0</v>
      </c>
      <c r="R31" s="732">
        <v>0</v>
      </c>
      <c r="S31" s="732">
        <v>411.57400000000001</v>
      </c>
      <c r="U31" s="732">
        <v>0</v>
      </c>
      <c r="V31" s="732">
        <v>2.3620000000000001</v>
      </c>
      <c r="W31" s="732">
        <v>1455</v>
      </c>
      <c r="X31" s="732">
        <v>1455</v>
      </c>
      <c r="Z31" s="732">
        <v>0</v>
      </c>
      <c r="AC31" s="732">
        <v>0</v>
      </c>
      <c r="AD31" s="732" t="s">
        <v>318</v>
      </c>
      <c r="AE31" s="732">
        <v>0</v>
      </c>
      <c r="AH31" s="732">
        <v>0</v>
      </c>
      <c r="AI31" s="732">
        <v>0</v>
      </c>
      <c r="AJ31" s="732">
        <v>6159</v>
      </c>
      <c r="AK31" s="732" t="s">
        <v>787</v>
      </c>
      <c r="AL31" s="732" t="s">
        <v>594</v>
      </c>
      <c r="AM31" s="732">
        <v>0</v>
      </c>
      <c r="AN31" s="732">
        <v>0</v>
      </c>
      <c r="AO31" s="732">
        <v>0</v>
      </c>
      <c r="AP31" s="732">
        <v>0</v>
      </c>
      <c r="AQ31" s="732">
        <v>0</v>
      </c>
      <c r="AT31" s="732">
        <v>0</v>
      </c>
      <c r="AU31" s="732">
        <v>0</v>
      </c>
      <c r="AV31" s="732">
        <v>0</v>
      </c>
      <c r="AW31" s="732">
        <v>3754649</v>
      </c>
      <c r="AX31" s="732">
        <v>3716640</v>
      </c>
      <c r="AY31" s="732">
        <v>2288774</v>
      </c>
      <c r="AZ31" s="732">
        <v>0</v>
      </c>
      <c r="BA31" s="732">
        <v>0</v>
      </c>
      <c r="BE31" s="732">
        <v>48</v>
      </c>
      <c r="BF31" s="732">
        <v>3013652</v>
      </c>
      <c r="BG31" s="732">
        <v>0</v>
      </c>
      <c r="BJ31" s="732">
        <v>12</v>
      </c>
      <c r="BK31" s="732">
        <v>0</v>
      </c>
      <c r="BL31" s="732">
        <v>0</v>
      </c>
      <c r="BM31" s="732">
        <v>0</v>
      </c>
      <c r="BN31" s="732">
        <v>0</v>
      </c>
      <c r="BO31" s="732">
        <v>0</v>
      </c>
      <c r="BP31" s="732">
        <v>0</v>
      </c>
      <c r="BQ31" s="732">
        <v>720</v>
      </c>
      <c r="BS31" s="732">
        <v>0</v>
      </c>
      <c r="BT31" s="732">
        <v>0</v>
      </c>
      <c r="BU31" s="732">
        <v>0</v>
      </c>
      <c r="BV31" s="732">
        <v>0</v>
      </c>
      <c r="BW31" s="732">
        <v>0</v>
      </c>
      <c r="BY31" s="732">
        <v>0</v>
      </c>
      <c r="CA31" s="732">
        <v>328</v>
      </c>
      <c r="CB31" s="732">
        <v>328000</v>
      </c>
      <c r="CC31" s="732">
        <v>0</v>
      </c>
      <c r="CD31" s="732">
        <v>0</v>
      </c>
      <c r="CE31" s="732">
        <v>0</v>
      </c>
      <c r="CF31" s="732">
        <v>0</v>
      </c>
      <c r="CG31" s="732">
        <v>0</v>
      </c>
      <c r="CH31" s="732">
        <v>38867</v>
      </c>
      <c r="CI31" s="732">
        <v>0</v>
      </c>
      <c r="CJ31" s="732">
        <v>4</v>
      </c>
      <c r="CK31" s="732">
        <v>0</v>
      </c>
      <c r="CL31" s="732">
        <v>0</v>
      </c>
      <c r="CN31" s="732">
        <v>0</v>
      </c>
      <c r="CO31" s="732">
        <v>1</v>
      </c>
      <c r="CP31" s="732">
        <v>0</v>
      </c>
      <c r="CQ31" s="732">
        <v>0</v>
      </c>
      <c r="CR31" s="732">
        <v>0</v>
      </c>
      <c r="CS31" s="732">
        <v>0</v>
      </c>
      <c r="CT31" s="732">
        <v>0</v>
      </c>
      <c r="CU31" s="732">
        <v>0</v>
      </c>
      <c r="CV31" s="732">
        <v>0</v>
      </c>
      <c r="CW31" s="732">
        <v>0</v>
      </c>
      <c r="CX31" s="732">
        <v>0</v>
      </c>
      <c r="CY31" s="732">
        <v>0</v>
      </c>
      <c r="CZ31" s="732">
        <v>0</v>
      </c>
      <c r="DB31" s="732">
        <v>2001769</v>
      </c>
      <c r="DC31" s="732">
        <v>0</v>
      </c>
      <c r="DD31" s="732">
        <v>0</v>
      </c>
      <c r="DE31" s="732">
        <v>326970</v>
      </c>
      <c r="DF31" s="732">
        <v>326970</v>
      </c>
      <c r="DG31" s="732">
        <v>53.088000000000001</v>
      </c>
      <c r="DH31" s="732">
        <v>0</v>
      </c>
      <c r="DI31" s="732">
        <v>0</v>
      </c>
      <c r="DK31" s="732">
        <v>3139</v>
      </c>
      <c r="DL31" s="732">
        <v>0</v>
      </c>
      <c r="DM31" s="732">
        <v>193334</v>
      </c>
      <c r="DN31" s="732">
        <v>811</v>
      </c>
      <c r="DO31" s="732">
        <v>0</v>
      </c>
      <c r="DP31" s="732">
        <v>0</v>
      </c>
      <c r="DQ31" s="732">
        <v>0</v>
      </c>
      <c r="DR31" s="732">
        <v>0</v>
      </c>
      <c r="DS31" s="732">
        <v>0</v>
      </c>
      <c r="DT31" s="732">
        <v>0</v>
      </c>
      <c r="DU31" s="732">
        <v>0</v>
      </c>
      <c r="DV31" s="732">
        <v>0</v>
      </c>
      <c r="DW31" s="732">
        <v>0</v>
      </c>
      <c r="DX31" s="732">
        <v>0</v>
      </c>
      <c r="DY31" s="732">
        <v>0</v>
      </c>
      <c r="DZ31" s="732">
        <v>0</v>
      </c>
      <c r="EA31" s="732">
        <v>0</v>
      </c>
      <c r="EB31" s="732">
        <v>0</v>
      </c>
      <c r="EC31" s="732">
        <v>20.082000000000001</v>
      </c>
      <c r="ED31" s="732">
        <v>142240</v>
      </c>
      <c r="EE31" s="732">
        <v>0</v>
      </c>
      <c r="EF31" s="732">
        <v>0</v>
      </c>
      <c r="EG31" s="732">
        <v>0</v>
      </c>
      <c r="EH31" s="732">
        <v>46754</v>
      </c>
      <c r="EI31" s="732">
        <v>0</v>
      </c>
      <c r="EJ31" s="732">
        <v>0</v>
      </c>
      <c r="EK31" s="732">
        <v>0.71200000000000008</v>
      </c>
      <c r="EL31" s="732">
        <v>0</v>
      </c>
      <c r="EM31" s="732">
        <v>0</v>
      </c>
      <c r="EN31" s="732">
        <v>1.091</v>
      </c>
      <c r="EO31" s="732">
        <v>0</v>
      </c>
      <c r="EP31" s="732">
        <v>0</v>
      </c>
      <c r="EQ31" s="732">
        <v>1.8030000000000002</v>
      </c>
      <c r="ER31" s="732">
        <v>0</v>
      </c>
      <c r="ES31" s="732">
        <v>7.5910000000000002</v>
      </c>
      <c r="EV31" s="732">
        <v>0</v>
      </c>
      <c r="EW31" s="732">
        <v>0</v>
      </c>
      <c r="EX31" s="732">
        <v>0</v>
      </c>
      <c r="EZ31" s="732">
        <v>3341652</v>
      </c>
      <c r="FA31" s="732">
        <v>0</v>
      </c>
      <c r="FB31" s="732">
        <v>3340794</v>
      </c>
      <c r="FD31" s="732">
        <v>0</v>
      </c>
      <c r="FE31" s="732">
        <v>311745</v>
      </c>
      <c r="FF31" s="732">
        <v>63243</v>
      </c>
      <c r="FG31" s="732">
        <v>6.4642999999999992E-2</v>
      </c>
      <c r="FH31" s="732">
        <v>2.6227999999999998E-2</v>
      </c>
      <c r="FI31" s="732">
        <v>0</v>
      </c>
      <c r="FJ31" s="732">
        <v>0</v>
      </c>
      <c r="FK31" s="732">
        <v>489.30200000000002</v>
      </c>
      <c r="FL31" s="732">
        <v>3754649</v>
      </c>
      <c r="FM31" s="732">
        <v>0</v>
      </c>
      <c r="FN31" s="732">
        <v>0</v>
      </c>
      <c r="FO31" s="732">
        <v>0</v>
      </c>
      <c r="FP31" s="732">
        <v>0</v>
      </c>
      <c r="FQ31" s="732">
        <v>0</v>
      </c>
      <c r="FR31" s="732">
        <v>0</v>
      </c>
      <c r="FS31" s="732">
        <v>0</v>
      </c>
      <c r="FT31" s="732">
        <v>0</v>
      </c>
      <c r="FU31" s="732">
        <v>0</v>
      </c>
      <c r="FV31" s="732">
        <v>0</v>
      </c>
      <c r="FW31" s="732">
        <v>0</v>
      </c>
      <c r="FX31" s="732">
        <v>0</v>
      </c>
      <c r="FY31" s="732">
        <v>0</v>
      </c>
      <c r="FZ31" s="732">
        <v>0</v>
      </c>
      <c r="GA31" s="732">
        <v>0</v>
      </c>
      <c r="GB31" s="732">
        <v>0</v>
      </c>
      <c r="GC31" s="732">
        <v>0</v>
      </c>
      <c r="GD31" s="732">
        <v>0</v>
      </c>
      <c r="GF31" s="732">
        <v>0</v>
      </c>
      <c r="GG31" s="732">
        <v>0</v>
      </c>
      <c r="GH31" s="732">
        <v>0</v>
      </c>
      <c r="GI31" s="732">
        <v>0</v>
      </c>
      <c r="GK31" s="732">
        <v>0</v>
      </c>
      <c r="GL31" s="732">
        <v>0</v>
      </c>
      <c r="GM31" s="732">
        <v>0</v>
      </c>
      <c r="GN31" s="732">
        <v>0</v>
      </c>
      <c r="GR31" s="732">
        <v>0</v>
      </c>
      <c r="HB31" s="732">
        <v>0</v>
      </c>
      <c r="HC31" s="732">
        <v>4.6019999999999998E-2</v>
      </c>
      <c r="HD31" s="732">
        <v>0</v>
      </c>
      <c r="HE31" s="732">
        <v>0</v>
      </c>
      <c r="HF31" s="732">
        <v>344746</v>
      </c>
      <c r="HG31" s="732">
        <v>7391</v>
      </c>
      <c r="HH31" s="732">
        <v>133991</v>
      </c>
      <c r="HI31" s="732">
        <v>0</v>
      </c>
      <c r="HJ31" s="732">
        <v>3185</v>
      </c>
      <c r="HK31" s="732">
        <v>0</v>
      </c>
      <c r="HL31" s="732">
        <v>0</v>
      </c>
      <c r="HM31" s="732">
        <v>0</v>
      </c>
      <c r="HN31" s="732">
        <v>0</v>
      </c>
      <c r="HO31" s="732">
        <v>0</v>
      </c>
      <c r="HP31" s="732">
        <v>0</v>
      </c>
      <c r="HQ31" s="732">
        <v>0</v>
      </c>
      <c r="HR31" s="732">
        <v>0</v>
      </c>
      <c r="HS31" s="732">
        <v>3340794</v>
      </c>
      <c r="HT31" s="732">
        <v>0</v>
      </c>
      <c r="HU31" s="732">
        <v>38867</v>
      </c>
      <c r="HV31" s="732">
        <v>0</v>
      </c>
      <c r="HW31" s="732">
        <v>0</v>
      </c>
      <c r="HX31" s="732">
        <v>43</v>
      </c>
      <c r="HY31" s="732">
        <v>59</v>
      </c>
      <c r="HZ31" s="732">
        <v>38</v>
      </c>
      <c r="IA31" s="732">
        <v>36</v>
      </c>
      <c r="IB31" s="732">
        <v>38</v>
      </c>
      <c r="IC31" s="732">
        <v>214</v>
      </c>
      <c r="ID31" s="732">
        <v>0</v>
      </c>
      <c r="IE31" s="732">
        <v>0</v>
      </c>
      <c r="IF31" s="732">
        <v>0</v>
      </c>
      <c r="IG31" s="732">
        <v>12</v>
      </c>
      <c r="IH31" s="732">
        <v>217.55</v>
      </c>
      <c r="II31" s="732">
        <v>0</v>
      </c>
      <c r="IJ31" s="732">
        <v>2.3620000000000001</v>
      </c>
      <c r="IK31" s="732">
        <v>0</v>
      </c>
      <c r="IL31" s="732">
        <v>0</v>
      </c>
      <c r="IM31" s="732">
        <v>0</v>
      </c>
      <c r="IN31" s="732">
        <v>0</v>
      </c>
      <c r="IO31" s="732">
        <v>0</v>
      </c>
      <c r="IP31" s="732">
        <v>0</v>
      </c>
      <c r="IQ31" s="732">
        <v>2.3620000000000001</v>
      </c>
      <c r="IR31" s="732">
        <v>1455</v>
      </c>
      <c r="IS31" s="732">
        <v>0</v>
      </c>
      <c r="IT31" s="732">
        <v>0</v>
      </c>
      <c r="IU31" s="732">
        <v>0</v>
      </c>
      <c r="IV31" s="732">
        <v>0</v>
      </c>
      <c r="IW31" s="732">
        <v>6159</v>
      </c>
      <c r="IX31" s="732">
        <v>0</v>
      </c>
      <c r="IY31" s="732">
        <v>0</v>
      </c>
      <c r="IZ31" s="732">
        <v>0</v>
      </c>
      <c r="JA31" s="732">
        <v>0</v>
      </c>
      <c r="JB31" s="732">
        <v>0</v>
      </c>
      <c r="JC31" s="732">
        <v>0</v>
      </c>
      <c r="JD31" s="732">
        <v>0</v>
      </c>
      <c r="JE31" s="732">
        <v>0</v>
      </c>
      <c r="JF31" s="732">
        <v>0</v>
      </c>
      <c r="JG31" s="732">
        <v>0</v>
      </c>
      <c r="JH31" s="732">
        <v>0</v>
      </c>
      <c r="JJ31" s="732">
        <v>0</v>
      </c>
      <c r="JK31" s="732">
        <v>0</v>
      </c>
      <c r="JL31" s="732">
        <v>0</v>
      </c>
      <c r="JM31" s="732">
        <v>0</v>
      </c>
    </row>
    <row r="32" spans="1:273" s="732" customFormat="1" x14ac:dyDescent="0.2">
      <c r="A32" s="732">
        <v>31709</v>
      </c>
      <c r="B32" s="732">
        <v>21803</v>
      </c>
      <c r="C32" s="732">
        <v>9</v>
      </c>
      <c r="D32" s="732">
        <v>2021</v>
      </c>
      <c r="E32" s="732">
        <v>6159</v>
      </c>
      <c r="F32" s="732">
        <v>0</v>
      </c>
      <c r="G32" s="732">
        <v>274.34500000000003</v>
      </c>
      <c r="H32" s="732">
        <v>267.04900000000004</v>
      </c>
      <c r="I32" s="732">
        <v>267.04900000000004</v>
      </c>
      <c r="J32" s="732">
        <v>274.34500000000003</v>
      </c>
      <c r="K32" s="732">
        <v>0</v>
      </c>
      <c r="L32" s="732">
        <v>6159</v>
      </c>
      <c r="M32" s="732">
        <v>0</v>
      </c>
      <c r="N32" s="732">
        <v>0</v>
      </c>
      <c r="P32" s="732">
        <v>302.637</v>
      </c>
      <c r="Q32" s="732">
        <v>0</v>
      </c>
      <c r="R32" s="732">
        <v>124558</v>
      </c>
      <c r="S32" s="732">
        <v>411.57400000000001</v>
      </c>
      <c r="U32" s="732">
        <v>87132</v>
      </c>
      <c r="V32" s="732">
        <v>107.247</v>
      </c>
      <c r="W32" s="732">
        <v>66054</v>
      </c>
      <c r="X32" s="732">
        <v>66054</v>
      </c>
      <c r="Z32" s="732">
        <v>0</v>
      </c>
      <c r="AC32" s="732">
        <v>0</v>
      </c>
      <c r="AD32" s="732" t="s">
        <v>318</v>
      </c>
      <c r="AE32" s="732">
        <v>0</v>
      </c>
      <c r="AH32" s="732">
        <v>0</v>
      </c>
      <c r="AI32" s="732">
        <v>0</v>
      </c>
      <c r="AJ32" s="732">
        <v>6159</v>
      </c>
      <c r="AK32" s="732" t="s">
        <v>787</v>
      </c>
      <c r="AL32" s="732" t="s">
        <v>42</v>
      </c>
      <c r="AM32" s="732">
        <v>0</v>
      </c>
      <c r="AN32" s="732">
        <v>0</v>
      </c>
      <c r="AO32" s="732">
        <v>0</v>
      </c>
      <c r="AP32" s="732">
        <v>0</v>
      </c>
      <c r="AQ32" s="732">
        <v>0</v>
      </c>
      <c r="AT32" s="732">
        <v>0</v>
      </c>
      <c r="AU32" s="732">
        <v>0</v>
      </c>
      <c r="AV32" s="732">
        <v>-177943</v>
      </c>
      <c r="AW32" s="732">
        <v>3160517</v>
      </c>
      <c r="AX32" s="732">
        <v>3111880</v>
      </c>
      <c r="AY32" s="732">
        <v>1792526</v>
      </c>
      <c r="AZ32" s="732">
        <v>124558</v>
      </c>
      <c r="BA32" s="732">
        <v>17.833000000000002</v>
      </c>
      <c r="BE32" s="732">
        <v>41</v>
      </c>
      <c r="BF32" s="732">
        <v>2847269</v>
      </c>
      <c r="BG32" s="732">
        <v>0</v>
      </c>
      <c r="BJ32" s="732">
        <v>12</v>
      </c>
      <c r="BK32" s="732">
        <v>0</v>
      </c>
      <c r="BL32" s="732">
        <v>0</v>
      </c>
      <c r="BM32" s="732">
        <v>0</v>
      </c>
      <c r="BN32" s="732">
        <v>0</v>
      </c>
      <c r="BO32" s="732">
        <v>0</v>
      </c>
      <c r="BP32" s="732">
        <v>0</v>
      </c>
      <c r="BQ32" s="732">
        <v>729</v>
      </c>
      <c r="BS32" s="732">
        <v>0</v>
      </c>
      <c r="BT32" s="732">
        <v>0</v>
      </c>
      <c r="BU32" s="732">
        <v>0</v>
      </c>
      <c r="BV32" s="732">
        <v>0</v>
      </c>
      <c r="BW32" s="732">
        <v>0</v>
      </c>
      <c r="BY32" s="732">
        <v>0</v>
      </c>
      <c r="CA32" s="732">
        <v>0</v>
      </c>
      <c r="CB32" s="732">
        <v>0</v>
      </c>
      <c r="CC32" s="732">
        <v>0</v>
      </c>
      <c r="CD32" s="732">
        <v>0</v>
      </c>
      <c r="CE32" s="732">
        <v>0</v>
      </c>
      <c r="CF32" s="732">
        <v>0</v>
      </c>
      <c r="CG32" s="732">
        <v>0</v>
      </c>
      <c r="CH32" s="732">
        <v>49289</v>
      </c>
      <c r="CI32" s="732">
        <v>0</v>
      </c>
      <c r="CJ32" s="732">
        <v>4</v>
      </c>
      <c r="CK32" s="732">
        <v>0</v>
      </c>
      <c r="CL32" s="732">
        <v>0</v>
      </c>
      <c r="CN32" s="732">
        <v>0</v>
      </c>
      <c r="CO32" s="732">
        <v>1</v>
      </c>
      <c r="CP32" s="732">
        <v>0</v>
      </c>
      <c r="CQ32" s="732">
        <v>2</v>
      </c>
      <c r="CR32" s="732">
        <v>279.69499999999999</v>
      </c>
      <c r="CS32" s="732">
        <v>0</v>
      </c>
      <c r="CT32" s="732">
        <v>0</v>
      </c>
      <c r="CU32" s="732">
        <v>0</v>
      </c>
      <c r="CV32" s="732">
        <v>0</v>
      </c>
      <c r="CW32" s="732">
        <v>0</v>
      </c>
      <c r="CX32" s="732">
        <v>0</v>
      </c>
      <c r="CY32" s="732">
        <v>0</v>
      </c>
      <c r="CZ32" s="732">
        <v>0</v>
      </c>
      <c r="DB32" s="732">
        <v>1635948</v>
      </c>
      <c r="DC32" s="732">
        <v>0</v>
      </c>
      <c r="DD32" s="732">
        <v>0</v>
      </c>
      <c r="DE32" s="732">
        <v>580032</v>
      </c>
      <c r="DF32" s="732">
        <v>580032</v>
      </c>
      <c r="DG32" s="732">
        <v>94.175000000000011</v>
      </c>
      <c r="DH32" s="732">
        <v>0</v>
      </c>
      <c r="DI32" s="732">
        <v>0</v>
      </c>
      <c r="DK32" s="732">
        <v>3284</v>
      </c>
      <c r="DL32" s="732">
        <v>0</v>
      </c>
      <c r="DM32" s="732">
        <v>150617</v>
      </c>
      <c r="DN32" s="732">
        <v>611</v>
      </c>
      <c r="DO32" s="732">
        <v>0</v>
      </c>
      <c r="DP32" s="732">
        <v>0</v>
      </c>
      <c r="DQ32" s="732">
        <v>0</v>
      </c>
      <c r="DR32" s="732">
        <v>0</v>
      </c>
      <c r="DS32" s="732">
        <v>0</v>
      </c>
      <c r="DT32" s="732">
        <v>0</v>
      </c>
      <c r="DU32" s="732">
        <v>0</v>
      </c>
      <c r="DV32" s="732">
        <v>0</v>
      </c>
      <c r="DW32" s="732">
        <v>0</v>
      </c>
      <c r="DX32" s="732">
        <v>0</v>
      </c>
      <c r="DY32" s="732">
        <v>0</v>
      </c>
      <c r="DZ32" s="732">
        <v>0</v>
      </c>
      <c r="EA32" s="732">
        <v>0</v>
      </c>
      <c r="EB32" s="732">
        <v>0</v>
      </c>
      <c r="EC32" s="732">
        <v>0</v>
      </c>
      <c r="ED32" s="732">
        <v>0</v>
      </c>
      <c r="EE32" s="732">
        <v>0</v>
      </c>
      <c r="EF32" s="732">
        <v>0</v>
      </c>
      <c r="EG32" s="732">
        <v>0</v>
      </c>
      <c r="EH32" s="732">
        <v>142398</v>
      </c>
      <c r="EI32" s="732">
        <v>0</v>
      </c>
      <c r="EJ32" s="732">
        <v>0</v>
      </c>
      <c r="EK32" s="732">
        <v>6.68</v>
      </c>
      <c r="EL32" s="732">
        <v>0</v>
      </c>
      <c r="EM32" s="732">
        <v>0</v>
      </c>
      <c r="EN32" s="732">
        <v>0.61599999999999999</v>
      </c>
      <c r="EO32" s="732">
        <v>0</v>
      </c>
      <c r="EP32" s="732">
        <v>0</v>
      </c>
      <c r="EQ32" s="732">
        <v>7.2960000000000003</v>
      </c>
      <c r="ER32" s="732">
        <v>0</v>
      </c>
      <c r="ES32" s="732">
        <v>23.12</v>
      </c>
      <c r="EV32" s="732">
        <v>0</v>
      </c>
      <c r="EW32" s="732">
        <v>0</v>
      </c>
      <c r="EX32" s="732">
        <v>0</v>
      </c>
      <c r="EZ32" s="732">
        <v>2757595</v>
      </c>
      <c r="FA32" s="732">
        <v>0</v>
      </c>
      <c r="FB32" s="732">
        <v>2881501</v>
      </c>
      <c r="FD32" s="732">
        <v>0</v>
      </c>
      <c r="FE32" s="732">
        <v>294534</v>
      </c>
      <c r="FF32" s="732">
        <v>59751</v>
      </c>
      <c r="FG32" s="732">
        <v>6.4642999999999992E-2</v>
      </c>
      <c r="FH32" s="732">
        <v>2.6227999999999998E-2</v>
      </c>
      <c r="FI32" s="732">
        <v>0</v>
      </c>
      <c r="FJ32" s="732">
        <v>0</v>
      </c>
      <c r="FK32" s="732">
        <v>462.28800000000001</v>
      </c>
      <c r="FL32" s="732">
        <v>3285075</v>
      </c>
      <c r="FM32" s="732">
        <v>0</v>
      </c>
      <c r="FN32" s="732">
        <v>0</v>
      </c>
      <c r="FO32" s="732">
        <v>34884</v>
      </c>
      <c r="FP32" s="732">
        <v>0</v>
      </c>
      <c r="FQ32" s="732">
        <v>34884</v>
      </c>
      <c r="FR32" s="732">
        <v>34884</v>
      </c>
      <c r="FS32" s="732">
        <v>0</v>
      </c>
      <c r="FT32" s="732">
        <v>0</v>
      </c>
      <c r="FU32" s="732">
        <v>0</v>
      </c>
      <c r="FV32" s="732">
        <v>0</v>
      </c>
      <c r="FW32" s="732">
        <v>0</v>
      </c>
      <c r="FX32" s="732">
        <v>0</v>
      </c>
      <c r="FY32" s="732">
        <v>0</v>
      </c>
      <c r="FZ32" s="732">
        <v>0</v>
      </c>
      <c r="GA32" s="732">
        <v>0</v>
      </c>
      <c r="GB32" s="732">
        <v>0</v>
      </c>
      <c r="GC32" s="732">
        <v>0</v>
      </c>
      <c r="GD32" s="732">
        <v>0</v>
      </c>
      <c r="GF32" s="732">
        <v>0</v>
      </c>
      <c r="GG32" s="732">
        <v>0</v>
      </c>
      <c r="GH32" s="732">
        <v>0</v>
      </c>
      <c r="GI32" s="732">
        <v>0</v>
      </c>
      <c r="GK32" s="732">
        <v>5192</v>
      </c>
      <c r="GL32" s="732">
        <v>14077</v>
      </c>
      <c r="GM32" s="732">
        <v>0</v>
      </c>
      <c r="GN32" s="732">
        <v>49454</v>
      </c>
      <c r="GR32" s="732">
        <v>0</v>
      </c>
      <c r="HB32" s="732">
        <v>292382768</v>
      </c>
      <c r="HC32" s="732">
        <v>4.6019999999999998E-2</v>
      </c>
      <c r="HD32" s="732">
        <v>49289</v>
      </c>
      <c r="HE32" s="732">
        <v>0</v>
      </c>
      <c r="HF32" s="732">
        <v>282538</v>
      </c>
      <c r="HG32" s="732">
        <v>1925</v>
      </c>
      <c r="HH32" s="732">
        <v>126877</v>
      </c>
      <c r="HI32" s="732">
        <v>0</v>
      </c>
      <c r="HJ32" s="732">
        <v>2667</v>
      </c>
      <c r="HK32" s="732">
        <v>0</v>
      </c>
      <c r="HL32" s="732">
        <v>0</v>
      </c>
      <c r="HM32" s="732">
        <v>0</v>
      </c>
      <c r="HN32" s="732">
        <v>0</v>
      </c>
      <c r="HO32" s="732">
        <v>0</v>
      </c>
      <c r="HP32" s="732">
        <v>0</v>
      </c>
      <c r="HQ32" s="732">
        <v>0</v>
      </c>
      <c r="HR32" s="732">
        <v>0</v>
      </c>
      <c r="HS32" s="732">
        <v>2756943</v>
      </c>
      <c r="HT32" s="732">
        <v>0</v>
      </c>
      <c r="HU32" s="732">
        <v>0</v>
      </c>
      <c r="HV32" s="732">
        <v>0</v>
      </c>
      <c r="HW32" s="732">
        <v>0</v>
      </c>
      <c r="HX32" s="732">
        <v>34</v>
      </c>
      <c r="HY32" s="732">
        <v>22</v>
      </c>
      <c r="HZ32" s="732">
        <v>62</v>
      </c>
      <c r="IA32" s="732">
        <v>104</v>
      </c>
      <c r="IB32" s="732">
        <v>140</v>
      </c>
      <c r="IC32" s="732">
        <v>304</v>
      </c>
      <c r="ID32" s="732">
        <v>0</v>
      </c>
      <c r="IE32" s="732">
        <v>0</v>
      </c>
      <c r="IF32" s="732">
        <v>0</v>
      </c>
      <c r="IG32" s="732">
        <v>3.125</v>
      </c>
      <c r="IH32" s="732">
        <v>206</v>
      </c>
      <c r="II32" s="732">
        <v>0</v>
      </c>
      <c r="IJ32" s="732">
        <v>107.247</v>
      </c>
      <c r="IK32" s="732">
        <v>0</v>
      </c>
      <c r="IL32" s="732">
        <v>0</v>
      </c>
      <c r="IM32" s="732">
        <v>0</v>
      </c>
      <c r="IN32" s="732">
        <v>0</v>
      </c>
      <c r="IO32" s="732">
        <v>0</v>
      </c>
      <c r="IP32" s="732">
        <v>0</v>
      </c>
      <c r="IQ32" s="732">
        <v>107.247</v>
      </c>
      <c r="IR32" s="732">
        <v>66054</v>
      </c>
      <c r="IS32" s="732">
        <v>0</v>
      </c>
      <c r="IT32" s="732">
        <v>0</v>
      </c>
      <c r="IU32" s="732">
        <v>0</v>
      </c>
      <c r="IV32" s="732">
        <v>0</v>
      </c>
      <c r="IW32" s="732">
        <v>6159</v>
      </c>
      <c r="IX32" s="732">
        <v>0</v>
      </c>
      <c r="IY32" s="732">
        <v>0</v>
      </c>
      <c r="IZ32" s="732">
        <v>0</v>
      </c>
      <c r="JA32" s="732">
        <v>0</v>
      </c>
      <c r="JB32" s="732">
        <v>0</v>
      </c>
      <c r="JC32" s="732">
        <v>0</v>
      </c>
      <c r="JD32" s="732">
        <v>0</v>
      </c>
      <c r="JE32" s="732">
        <v>0</v>
      </c>
      <c r="JF32" s="732">
        <v>0</v>
      </c>
      <c r="JG32" s="732">
        <v>0</v>
      </c>
      <c r="JH32" s="732">
        <v>0</v>
      </c>
      <c r="JJ32" s="732">
        <v>0</v>
      </c>
      <c r="JK32" s="732">
        <v>0</v>
      </c>
      <c r="JL32" s="732">
        <v>0</v>
      </c>
      <c r="JM32" s="732">
        <v>0</v>
      </c>
    </row>
    <row r="33" spans="1:273" s="732" customFormat="1" x14ac:dyDescent="0.2">
      <c r="A33" s="732">
        <v>31709</v>
      </c>
      <c r="B33" s="732">
        <v>21805</v>
      </c>
      <c r="C33" s="732">
        <v>9</v>
      </c>
      <c r="D33" s="732">
        <v>2021</v>
      </c>
      <c r="E33" s="732">
        <v>6159</v>
      </c>
      <c r="F33" s="732">
        <v>0</v>
      </c>
      <c r="G33" s="732">
        <v>639.69799999999998</v>
      </c>
      <c r="H33" s="732">
        <v>624.21800000000007</v>
      </c>
      <c r="I33" s="732">
        <v>624.21800000000007</v>
      </c>
      <c r="J33" s="732">
        <v>639.69799999999998</v>
      </c>
      <c r="K33" s="732">
        <v>0</v>
      </c>
      <c r="L33" s="732">
        <v>6159</v>
      </c>
      <c r="M33" s="732">
        <v>0</v>
      </c>
      <c r="N33" s="732">
        <v>0</v>
      </c>
      <c r="P33" s="732">
        <v>718.84199999999998</v>
      </c>
      <c r="Q33" s="732">
        <v>0</v>
      </c>
      <c r="R33" s="732">
        <v>295857</v>
      </c>
      <c r="S33" s="732">
        <v>411.57400000000001</v>
      </c>
      <c r="U33" s="732">
        <v>206960</v>
      </c>
      <c r="V33" s="732">
        <v>82.11</v>
      </c>
      <c r="W33" s="732">
        <v>50572</v>
      </c>
      <c r="X33" s="732">
        <v>50572</v>
      </c>
      <c r="Z33" s="732">
        <v>0</v>
      </c>
      <c r="AC33" s="732">
        <v>0</v>
      </c>
      <c r="AD33" s="732" t="s">
        <v>318</v>
      </c>
      <c r="AE33" s="732">
        <v>0</v>
      </c>
      <c r="AH33" s="732">
        <v>0</v>
      </c>
      <c r="AI33" s="732">
        <v>0</v>
      </c>
      <c r="AJ33" s="732">
        <v>6159</v>
      </c>
      <c r="AK33" s="732" t="s">
        <v>787</v>
      </c>
      <c r="AL33" s="732" t="s">
        <v>324</v>
      </c>
      <c r="AM33" s="732">
        <v>0</v>
      </c>
      <c r="AN33" s="732">
        <v>0</v>
      </c>
      <c r="AO33" s="732">
        <v>0</v>
      </c>
      <c r="AP33" s="732">
        <v>0</v>
      </c>
      <c r="AQ33" s="732">
        <v>0</v>
      </c>
      <c r="AT33" s="732">
        <v>0</v>
      </c>
      <c r="AU33" s="732">
        <v>0</v>
      </c>
      <c r="AV33" s="732">
        <v>-291198</v>
      </c>
      <c r="AW33" s="732">
        <v>6855510</v>
      </c>
      <c r="AX33" s="732">
        <v>6742452</v>
      </c>
      <c r="AY33" s="732">
        <v>3821720</v>
      </c>
      <c r="AZ33" s="732">
        <v>295857</v>
      </c>
      <c r="BA33" s="732">
        <v>0</v>
      </c>
      <c r="BE33" s="732">
        <v>90</v>
      </c>
      <c r="BF33" s="732">
        <v>6217364</v>
      </c>
      <c r="BG33" s="732">
        <v>0</v>
      </c>
      <c r="BJ33" s="732">
        <v>12</v>
      </c>
      <c r="BK33" s="732">
        <v>0</v>
      </c>
      <c r="BL33" s="732">
        <v>0</v>
      </c>
      <c r="BM33" s="732">
        <v>0</v>
      </c>
      <c r="BN33" s="732">
        <v>0</v>
      </c>
      <c r="BO33" s="732">
        <v>0</v>
      </c>
      <c r="BP33" s="732">
        <v>0</v>
      </c>
      <c r="BQ33" s="732">
        <v>674</v>
      </c>
      <c r="BS33" s="732">
        <v>0</v>
      </c>
      <c r="BT33" s="732">
        <v>0</v>
      </c>
      <c r="BU33" s="732">
        <v>0</v>
      </c>
      <c r="BV33" s="732">
        <v>0</v>
      </c>
      <c r="BW33" s="732">
        <v>0</v>
      </c>
      <c r="BY33" s="732">
        <v>0</v>
      </c>
      <c r="CA33" s="732">
        <v>0</v>
      </c>
      <c r="CB33" s="732">
        <v>0</v>
      </c>
      <c r="CC33" s="732">
        <v>0</v>
      </c>
      <c r="CD33" s="732">
        <v>0</v>
      </c>
      <c r="CE33" s="732">
        <v>0</v>
      </c>
      <c r="CF33" s="732">
        <v>0</v>
      </c>
      <c r="CG33" s="732">
        <v>0</v>
      </c>
      <c r="CH33" s="732">
        <v>114929</v>
      </c>
      <c r="CI33" s="732">
        <v>0</v>
      </c>
      <c r="CJ33" s="732">
        <v>4</v>
      </c>
      <c r="CK33" s="732">
        <v>0</v>
      </c>
      <c r="CL33" s="732">
        <v>0</v>
      </c>
      <c r="CN33" s="732">
        <v>0</v>
      </c>
      <c r="CO33" s="732">
        <v>1</v>
      </c>
      <c r="CP33" s="732">
        <v>0</v>
      </c>
      <c r="CQ33" s="732">
        <v>0</v>
      </c>
      <c r="CR33" s="732">
        <v>684.26800000000003</v>
      </c>
      <c r="CS33" s="732">
        <v>0</v>
      </c>
      <c r="CT33" s="732">
        <v>0</v>
      </c>
      <c r="CU33" s="732">
        <v>0</v>
      </c>
      <c r="CV33" s="732">
        <v>0</v>
      </c>
      <c r="CW33" s="732">
        <v>0</v>
      </c>
      <c r="CX33" s="732">
        <v>0</v>
      </c>
      <c r="CY33" s="732">
        <v>0</v>
      </c>
      <c r="CZ33" s="732">
        <v>0</v>
      </c>
      <c r="DB33" s="732">
        <v>3824271</v>
      </c>
      <c r="DC33" s="732">
        <v>0</v>
      </c>
      <c r="DD33" s="732">
        <v>0</v>
      </c>
      <c r="DE33" s="732">
        <v>990458</v>
      </c>
      <c r="DF33" s="732">
        <v>990458</v>
      </c>
      <c r="DG33" s="732">
        <v>160.81300000000002</v>
      </c>
      <c r="DH33" s="732">
        <v>0</v>
      </c>
      <c r="DI33" s="732">
        <v>0</v>
      </c>
      <c r="DK33" s="732">
        <v>2404</v>
      </c>
      <c r="DL33" s="732">
        <v>0</v>
      </c>
      <c r="DM33" s="732">
        <v>433931</v>
      </c>
      <c r="DN33" s="732">
        <v>1782</v>
      </c>
      <c r="DO33" s="732">
        <v>0</v>
      </c>
      <c r="DP33" s="732">
        <v>0</v>
      </c>
      <c r="DQ33" s="732">
        <v>0</v>
      </c>
      <c r="DR33" s="732">
        <v>0</v>
      </c>
      <c r="DS33" s="732">
        <v>0</v>
      </c>
      <c r="DT33" s="732">
        <v>0</v>
      </c>
      <c r="DU33" s="732">
        <v>0</v>
      </c>
      <c r="DV33" s="732">
        <v>0</v>
      </c>
      <c r="DW33" s="732">
        <v>0</v>
      </c>
      <c r="DX33" s="732">
        <v>0</v>
      </c>
      <c r="DY33" s="732">
        <v>0</v>
      </c>
      <c r="DZ33" s="732">
        <v>0</v>
      </c>
      <c r="EA33" s="732">
        <v>0</v>
      </c>
      <c r="EB33" s="732">
        <v>0</v>
      </c>
      <c r="EC33" s="732">
        <v>16.557000000000002</v>
      </c>
      <c r="ED33" s="732">
        <v>117272</v>
      </c>
      <c r="EE33" s="732">
        <v>0</v>
      </c>
      <c r="EF33" s="732">
        <v>0</v>
      </c>
      <c r="EG33" s="732">
        <v>0</v>
      </c>
      <c r="EH33" s="732">
        <v>298100</v>
      </c>
      <c r="EI33" s="732">
        <v>0</v>
      </c>
      <c r="EJ33" s="732">
        <v>0</v>
      </c>
      <c r="EK33" s="732">
        <v>13.71</v>
      </c>
      <c r="EL33" s="732">
        <v>0</v>
      </c>
      <c r="EM33" s="732">
        <v>0.79</v>
      </c>
      <c r="EN33" s="732">
        <v>0.98</v>
      </c>
      <c r="EO33" s="732">
        <v>0</v>
      </c>
      <c r="EP33" s="732">
        <v>0</v>
      </c>
      <c r="EQ33" s="732">
        <v>15.48</v>
      </c>
      <c r="ER33" s="732">
        <v>0</v>
      </c>
      <c r="ES33" s="732">
        <v>48.4</v>
      </c>
      <c r="EV33" s="732">
        <v>0</v>
      </c>
      <c r="EW33" s="732">
        <v>0</v>
      </c>
      <c r="EX33" s="732">
        <v>0</v>
      </c>
      <c r="EZ33" s="732">
        <v>5968827</v>
      </c>
      <c r="FA33" s="732">
        <v>0</v>
      </c>
      <c r="FB33" s="732">
        <v>6262813</v>
      </c>
      <c r="FD33" s="732">
        <v>0</v>
      </c>
      <c r="FE33" s="732">
        <v>643150</v>
      </c>
      <c r="FF33" s="732">
        <v>130475</v>
      </c>
      <c r="FG33" s="732">
        <v>6.4642999999999992E-2</v>
      </c>
      <c r="FH33" s="732">
        <v>2.6227999999999998E-2</v>
      </c>
      <c r="FI33" s="732">
        <v>0</v>
      </c>
      <c r="FJ33" s="732">
        <v>0</v>
      </c>
      <c r="FK33" s="732">
        <v>1009.4620000000001</v>
      </c>
      <c r="FL33" s="732">
        <v>7151367</v>
      </c>
      <c r="FM33" s="732">
        <v>0</v>
      </c>
      <c r="FN33" s="732">
        <v>0</v>
      </c>
      <c r="FO33" s="732">
        <v>47320</v>
      </c>
      <c r="FP33" s="732">
        <v>0</v>
      </c>
      <c r="FQ33" s="732">
        <v>47320</v>
      </c>
      <c r="FR33" s="732">
        <v>47320</v>
      </c>
      <c r="FS33" s="732">
        <v>0</v>
      </c>
      <c r="FT33" s="732">
        <v>0</v>
      </c>
      <c r="FU33" s="732">
        <v>0</v>
      </c>
      <c r="FV33" s="732">
        <v>0</v>
      </c>
      <c r="FW33" s="732">
        <v>0</v>
      </c>
      <c r="FX33" s="732">
        <v>0</v>
      </c>
      <c r="FY33" s="732">
        <v>0</v>
      </c>
      <c r="FZ33" s="732">
        <v>0</v>
      </c>
      <c r="GA33" s="732">
        <v>0</v>
      </c>
      <c r="GB33" s="732">
        <v>0</v>
      </c>
      <c r="GC33" s="732">
        <v>0</v>
      </c>
      <c r="GD33" s="732">
        <v>0</v>
      </c>
      <c r="GF33" s="732">
        <v>0</v>
      </c>
      <c r="GG33" s="732">
        <v>0</v>
      </c>
      <c r="GH33" s="732">
        <v>0</v>
      </c>
      <c r="GI33" s="732">
        <v>0</v>
      </c>
      <c r="GK33" s="732">
        <v>4971</v>
      </c>
      <c r="GL33" s="732">
        <v>0</v>
      </c>
      <c r="GM33" s="732">
        <v>0</v>
      </c>
      <c r="GN33" s="732">
        <v>0</v>
      </c>
      <c r="GR33" s="732">
        <v>0</v>
      </c>
      <c r="HB33" s="732">
        <v>292382768</v>
      </c>
      <c r="HC33" s="732">
        <v>4.6019999999999998E-2</v>
      </c>
      <c r="HD33" s="732">
        <v>114929</v>
      </c>
      <c r="HE33" s="732">
        <v>0</v>
      </c>
      <c r="HF33" s="732">
        <v>660423</v>
      </c>
      <c r="HG33" s="732">
        <v>3080</v>
      </c>
      <c r="HH33" s="732">
        <v>246629</v>
      </c>
      <c r="HI33" s="732">
        <v>0</v>
      </c>
      <c r="HJ33" s="732">
        <v>6218</v>
      </c>
      <c r="HK33" s="732">
        <v>0</v>
      </c>
      <c r="HL33" s="732">
        <v>0</v>
      </c>
      <c r="HM33" s="732">
        <v>0</v>
      </c>
      <c r="HN33" s="732">
        <v>0</v>
      </c>
      <c r="HO33" s="732">
        <v>0</v>
      </c>
      <c r="HP33" s="732">
        <v>0</v>
      </c>
      <c r="HQ33" s="732">
        <v>0</v>
      </c>
      <c r="HR33" s="732">
        <v>0</v>
      </c>
      <c r="HS33" s="732">
        <v>5966956</v>
      </c>
      <c r="HT33" s="732">
        <v>0</v>
      </c>
      <c r="HU33" s="732">
        <v>0</v>
      </c>
      <c r="HV33" s="732">
        <v>0</v>
      </c>
      <c r="HW33" s="732">
        <v>0</v>
      </c>
      <c r="HX33" s="732">
        <v>75</v>
      </c>
      <c r="HY33" s="732">
        <v>97</v>
      </c>
      <c r="HZ33" s="732">
        <v>95</v>
      </c>
      <c r="IA33" s="732">
        <v>82</v>
      </c>
      <c r="IB33" s="732">
        <v>275</v>
      </c>
      <c r="IC33" s="732">
        <v>478</v>
      </c>
      <c r="ID33" s="732">
        <v>0</v>
      </c>
      <c r="IE33" s="732">
        <v>0</v>
      </c>
      <c r="IF33" s="732">
        <v>0</v>
      </c>
      <c r="IG33" s="732">
        <v>5</v>
      </c>
      <c r="IH33" s="732">
        <v>400.43100000000004</v>
      </c>
      <c r="II33" s="732">
        <v>0</v>
      </c>
      <c r="IJ33" s="732">
        <v>82.11</v>
      </c>
      <c r="IK33" s="732">
        <v>0</v>
      </c>
      <c r="IL33" s="732">
        <v>0</v>
      </c>
      <c r="IM33" s="732">
        <v>0</v>
      </c>
      <c r="IN33" s="732">
        <v>0</v>
      </c>
      <c r="IO33" s="732">
        <v>0</v>
      </c>
      <c r="IP33" s="732">
        <v>0</v>
      </c>
      <c r="IQ33" s="732">
        <v>82.11</v>
      </c>
      <c r="IR33" s="732">
        <v>50572</v>
      </c>
      <c r="IS33" s="732">
        <v>0</v>
      </c>
      <c r="IT33" s="732">
        <v>0</v>
      </c>
      <c r="IU33" s="732">
        <v>0</v>
      </c>
      <c r="IV33" s="732">
        <v>0</v>
      </c>
      <c r="IW33" s="732">
        <v>6159</v>
      </c>
      <c r="IX33" s="732">
        <v>0</v>
      </c>
      <c r="IY33" s="732">
        <v>0</v>
      </c>
      <c r="IZ33" s="732">
        <v>0</v>
      </c>
      <c r="JA33" s="732">
        <v>0</v>
      </c>
      <c r="JB33" s="732">
        <v>0</v>
      </c>
      <c r="JC33" s="732">
        <v>0</v>
      </c>
      <c r="JD33" s="732">
        <v>0</v>
      </c>
      <c r="JE33" s="732">
        <v>0</v>
      </c>
      <c r="JF33" s="732">
        <v>0</v>
      </c>
      <c r="JG33" s="732">
        <v>0</v>
      </c>
      <c r="JH33" s="732">
        <v>0</v>
      </c>
      <c r="JJ33" s="732">
        <v>0</v>
      </c>
      <c r="JK33" s="732">
        <v>0</v>
      </c>
      <c r="JL33" s="732">
        <v>0</v>
      </c>
      <c r="JM33" s="732">
        <v>0</v>
      </c>
    </row>
    <row r="34" spans="1:273" s="732" customFormat="1" x14ac:dyDescent="0.2">
      <c r="A34" s="732">
        <v>31709</v>
      </c>
      <c r="B34" s="732">
        <v>43801</v>
      </c>
      <c r="C34" s="732">
        <v>9</v>
      </c>
      <c r="D34" s="732">
        <v>2021</v>
      </c>
      <c r="E34" s="732">
        <v>6159</v>
      </c>
      <c r="F34" s="732">
        <v>0</v>
      </c>
      <c r="G34" s="732">
        <v>1396.2270000000001</v>
      </c>
      <c r="H34" s="732">
        <v>1386.9560000000001</v>
      </c>
      <c r="I34" s="732">
        <v>1386.9560000000001</v>
      </c>
      <c r="J34" s="732">
        <v>1396.2270000000001</v>
      </c>
      <c r="K34" s="732">
        <v>0</v>
      </c>
      <c r="L34" s="732">
        <v>6159</v>
      </c>
      <c r="M34" s="732">
        <v>0</v>
      </c>
      <c r="N34" s="732">
        <v>0</v>
      </c>
      <c r="P34" s="732">
        <v>1346.615</v>
      </c>
      <c r="Q34" s="732">
        <v>0</v>
      </c>
      <c r="R34" s="732">
        <v>554232</v>
      </c>
      <c r="S34" s="732">
        <v>411.57400000000001</v>
      </c>
      <c r="U34" s="732">
        <v>387703</v>
      </c>
      <c r="V34" s="732">
        <v>150.96299999999999</v>
      </c>
      <c r="W34" s="732">
        <v>92979</v>
      </c>
      <c r="X34" s="732">
        <v>92979</v>
      </c>
      <c r="Z34" s="732">
        <v>0</v>
      </c>
      <c r="AC34" s="732">
        <v>0</v>
      </c>
      <c r="AD34" s="732" t="s">
        <v>318</v>
      </c>
      <c r="AE34" s="732">
        <v>0</v>
      </c>
      <c r="AH34" s="732">
        <v>0</v>
      </c>
      <c r="AI34" s="732">
        <v>0</v>
      </c>
      <c r="AJ34" s="732">
        <v>6159</v>
      </c>
      <c r="AK34" s="732" t="s">
        <v>787</v>
      </c>
      <c r="AL34" s="732" t="s">
        <v>325</v>
      </c>
      <c r="AM34" s="732">
        <v>0</v>
      </c>
      <c r="AN34" s="732">
        <v>0</v>
      </c>
      <c r="AO34" s="732">
        <v>0</v>
      </c>
      <c r="AP34" s="732">
        <v>0</v>
      </c>
      <c r="AQ34" s="732">
        <v>0</v>
      </c>
      <c r="AT34" s="732">
        <v>0</v>
      </c>
      <c r="AU34" s="732">
        <v>0</v>
      </c>
      <c r="AV34" s="732">
        <v>-52440</v>
      </c>
      <c r="AW34" s="732">
        <v>11904467</v>
      </c>
      <c r="AX34" s="732">
        <v>11655533</v>
      </c>
      <c r="AY34" s="732">
        <v>6929480</v>
      </c>
      <c r="AZ34" s="732">
        <v>554232</v>
      </c>
      <c r="BA34" s="732">
        <v>0</v>
      </c>
      <c r="BE34" s="732">
        <v>155</v>
      </c>
      <c r="BF34" s="732">
        <v>10856179</v>
      </c>
      <c r="BG34" s="732">
        <v>0</v>
      </c>
      <c r="BJ34" s="732">
        <v>12</v>
      </c>
      <c r="BK34" s="732">
        <v>0</v>
      </c>
      <c r="BL34" s="732">
        <v>0</v>
      </c>
      <c r="BM34" s="732">
        <v>0</v>
      </c>
      <c r="BN34" s="732">
        <v>0</v>
      </c>
      <c r="BO34" s="732">
        <v>0</v>
      </c>
      <c r="BP34" s="732">
        <v>0</v>
      </c>
      <c r="BQ34" s="732">
        <v>556</v>
      </c>
      <c r="BS34" s="732">
        <v>0</v>
      </c>
      <c r="BT34" s="732">
        <v>0</v>
      </c>
      <c r="BU34" s="732">
        <v>0</v>
      </c>
      <c r="BV34" s="732">
        <v>0</v>
      </c>
      <c r="BW34" s="732">
        <v>0</v>
      </c>
      <c r="BY34" s="732">
        <v>0</v>
      </c>
      <c r="CA34" s="732">
        <v>0</v>
      </c>
      <c r="CB34" s="732">
        <v>0</v>
      </c>
      <c r="CC34" s="732">
        <v>0</v>
      </c>
      <c r="CD34" s="732">
        <v>0</v>
      </c>
      <c r="CE34" s="732">
        <v>0</v>
      </c>
      <c r="CF34" s="732">
        <v>0</v>
      </c>
      <c r="CG34" s="732">
        <v>0</v>
      </c>
      <c r="CH34" s="732">
        <v>250848</v>
      </c>
      <c r="CI34" s="732">
        <v>0</v>
      </c>
      <c r="CJ34" s="732">
        <v>4</v>
      </c>
      <c r="CK34" s="732">
        <v>0</v>
      </c>
      <c r="CL34" s="732">
        <v>0</v>
      </c>
      <c r="CN34" s="732">
        <v>0</v>
      </c>
      <c r="CO34" s="732">
        <v>1</v>
      </c>
      <c r="CP34" s="732">
        <v>0</v>
      </c>
      <c r="CQ34" s="732">
        <v>0</v>
      </c>
      <c r="CR34" s="732">
        <v>1350.2250000000001</v>
      </c>
      <c r="CS34" s="732">
        <v>0</v>
      </c>
      <c r="CT34" s="732">
        <v>0</v>
      </c>
      <c r="CU34" s="732">
        <v>0</v>
      </c>
      <c r="CV34" s="732">
        <v>0</v>
      </c>
      <c r="CW34" s="732">
        <v>0</v>
      </c>
      <c r="CX34" s="732">
        <v>0</v>
      </c>
      <c r="CY34" s="732">
        <v>0</v>
      </c>
      <c r="CZ34" s="732">
        <v>0</v>
      </c>
      <c r="DB34" s="732">
        <v>8527112</v>
      </c>
      <c r="DC34" s="732">
        <v>0</v>
      </c>
      <c r="DD34" s="732">
        <v>0</v>
      </c>
      <c r="DE34" s="732">
        <v>176535</v>
      </c>
      <c r="DF34" s="732">
        <v>176535</v>
      </c>
      <c r="DG34" s="732">
        <v>28.663</v>
      </c>
      <c r="DH34" s="732">
        <v>0</v>
      </c>
      <c r="DI34" s="732">
        <v>0</v>
      </c>
      <c r="DK34" s="732">
        <v>525</v>
      </c>
      <c r="DL34" s="732">
        <v>0</v>
      </c>
      <c r="DM34" s="732">
        <v>423521</v>
      </c>
      <c r="DN34" s="732">
        <v>1759</v>
      </c>
      <c r="DO34" s="732">
        <v>0</v>
      </c>
      <c r="DP34" s="732">
        <v>0</v>
      </c>
      <c r="DQ34" s="732">
        <v>0</v>
      </c>
      <c r="DR34" s="732">
        <v>0</v>
      </c>
      <c r="DS34" s="732">
        <v>0</v>
      </c>
      <c r="DT34" s="732">
        <v>0</v>
      </c>
      <c r="DU34" s="732">
        <v>0</v>
      </c>
      <c r="DV34" s="732">
        <v>0</v>
      </c>
      <c r="DW34" s="732">
        <v>0</v>
      </c>
      <c r="DX34" s="732">
        <v>0</v>
      </c>
      <c r="DY34" s="732">
        <v>0</v>
      </c>
      <c r="DZ34" s="732">
        <v>0</v>
      </c>
      <c r="EA34" s="732">
        <v>0</v>
      </c>
      <c r="EB34" s="732">
        <v>0</v>
      </c>
      <c r="EC34" s="732">
        <v>31.055</v>
      </c>
      <c r="ED34" s="732">
        <v>219961</v>
      </c>
      <c r="EE34" s="732">
        <v>0</v>
      </c>
      <c r="EF34" s="732">
        <v>0</v>
      </c>
      <c r="EG34" s="732">
        <v>0</v>
      </c>
      <c r="EH34" s="732">
        <v>190051</v>
      </c>
      <c r="EI34" s="732">
        <v>0</v>
      </c>
      <c r="EJ34" s="732">
        <v>0</v>
      </c>
      <c r="EK34" s="732">
        <v>6.9340000000000002</v>
      </c>
      <c r="EL34" s="732">
        <v>7.400000000000001E-2</v>
      </c>
      <c r="EM34" s="732">
        <v>0.81500000000000006</v>
      </c>
      <c r="EN34" s="732">
        <v>1.522</v>
      </c>
      <c r="EO34" s="732">
        <v>0</v>
      </c>
      <c r="EP34" s="732">
        <v>0</v>
      </c>
      <c r="EQ34" s="732">
        <v>9.2710000000000008</v>
      </c>
      <c r="ER34" s="732">
        <v>0</v>
      </c>
      <c r="ES34" s="732">
        <v>30.857000000000003</v>
      </c>
      <c r="EV34" s="732">
        <v>0</v>
      </c>
      <c r="EW34" s="732">
        <v>0</v>
      </c>
      <c r="EX34" s="732">
        <v>0</v>
      </c>
      <c r="EZ34" s="732">
        <v>10304703</v>
      </c>
      <c r="FA34" s="732">
        <v>0</v>
      </c>
      <c r="FB34" s="732">
        <v>10857021</v>
      </c>
      <c r="FD34" s="732">
        <v>0</v>
      </c>
      <c r="FE34" s="732">
        <v>1123008</v>
      </c>
      <c r="FF34" s="732">
        <v>227822</v>
      </c>
      <c r="FG34" s="732">
        <v>6.4642999999999992E-2</v>
      </c>
      <c r="FH34" s="732">
        <v>2.6227999999999998E-2</v>
      </c>
      <c r="FI34" s="732">
        <v>0</v>
      </c>
      <c r="FJ34" s="732">
        <v>0</v>
      </c>
      <c r="FK34" s="732">
        <v>1762.6280000000002</v>
      </c>
      <c r="FL34" s="732">
        <v>12458699</v>
      </c>
      <c r="FM34" s="732">
        <v>0</v>
      </c>
      <c r="FN34" s="732">
        <v>0</v>
      </c>
      <c r="FO34" s="732">
        <v>0</v>
      </c>
      <c r="FP34" s="732">
        <v>0</v>
      </c>
      <c r="FQ34" s="732">
        <v>0</v>
      </c>
      <c r="FR34" s="732">
        <v>0</v>
      </c>
      <c r="FS34" s="732">
        <v>0</v>
      </c>
      <c r="FT34" s="732">
        <v>0</v>
      </c>
      <c r="FU34" s="732">
        <v>0</v>
      </c>
      <c r="FV34" s="732">
        <v>0</v>
      </c>
      <c r="FW34" s="732">
        <v>0</v>
      </c>
      <c r="FX34" s="732">
        <v>0</v>
      </c>
      <c r="FY34" s="732">
        <v>0</v>
      </c>
      <c r="FZ34" s="732">
        <v>0</v>
      </c>
      <c r="GA34" s="732">
        <v>0</v>
      </c>
      <c r="GB34" s="732">
        <v>0</v>
      </c>
      <c r="GC34" s="732">
        <v>0</v>
      </c>
      <c r="GD34" s="732">
        <v>0</v>
      </c>
      <c r="GF34" s="732">
        <v>0</v>
      </c>
      <c r="GG34" s="732">
        <v>0</v>
      </c>
      <c r="GH34" s="732">
        <v>0</v>
      </c>
      <c r="GI34" s="732">
        <v>0</v>
      </c>
      <c r="GK34" s="732">
        <v>4971</v>
      </c>
      <c r="GL34" s="732">
        <v>0</v>
      </c>
      <c r="GM34" s="732">
        <v>0</v>
      </c>
      <c r="GN34" s="732">
        <v>0</v>
      </c>
      <c r="GR34" s="732">
        <v>0</v>
      </c>
      <c r="HB34" s="732">
        <v>292382768</v>
      </c>
      <c r="HC34" s="732">
        <v>4.6019999999999998E-2</v>
      </c>
      <c r="HD34" s="732">
        <v>250848</v>
      </c>
      <c r="HE34" s="732">
        <v>0</v>
      </c>
      <c r="HF34" s="732">
        <v>1467399</v>
      </c>
      <c r="HG34" s="732">
        <v>17321</v>
      </c>
      <c r="HH34" s="732">
        <v>68982</v>
      </c>
      <c r="HI34" s="732">
        <v>0</v>
      </c>
      <c r="HJ34" s="732">
        <v>13571</v>
      </c>
      <c r="HK34" s="732">
        <v>2756</v>
      </c>
      <c r="HL34" s="732">
        <v>0</v>
      </c>
      <c r="HM34" s="732">
        <v>67000</v>
      </c>
      <c r="HN34" s="732">
        <v>0</v>
      </c>
      <c r="HO34" s="732">
        <v>0</v>
      </c>
      <c r="HP34" s="732">
        <v>0</v>
      </c>
      <c r="HQ34" s="732">
        <v>0</v>
      </c>
      <c r="HR34" s="732">
        <v>0</v>
      </c>
      <c r="HS34" s="732">
        <v>10302789</v>
      </c>
      <c r="HT34" s="732">
        <v>0</v>
      </c>
      <c r="HU34" s="732">
        <v>0</v>
      </c>
      <c r="HV34" s="732">
        <v>0</v>
      </c>
      <c r="HW34" s="732">
        <v>0</v>
      </c>
      <c r="HX34" s="732">
        <v>62</v>
      </c>
      <c r="HY34" s="732">
        <v>41</v>
      </c>
      <c r="HZ34" s="732">
        <v>7</v>
      </c>
      <c r="IA34" s="732">
        <v>6</v>
      </c>
      <c r="IB34" s="732">
        <v>6</v>
      </c>
      <c r="IC34" s="732">
        <v>122</v>
      </c>
      <c r="ID34" s="732">
        <v>0</v>
      </c>
      <c r="IE34" s="732">
        <v>0</v>
      </c>
      <c r="IF34" s="732">
        <v>0</v>
      </c>
      <c r="IG34" s="732">
        <v>28.123000000000001</v>
      </c>
      <c r="IH34" s="732">
        <v>112</v>
      </c>
      <c r="II34" s="732">
        <v>0</v>
      </c>
      <c r="IJ34" s="732">
        <v>150.96299999999999</v>
      </c>
      <c r="IK34" s="732">
        <v>0</v>
      </c>
      <c r="IL34" s="732">
        <v>1</v>
      </c>
      <c r="IM34" s="732">
        <v>20</v>
      </c>
      <c r="IN34" s="732">
        <v>1</v>
      </c>
      <c r="IO34" s="732">
        <v>22</v>
      </c>
      <c r="IP34" s="732">
        <v>0</v>
      </c>
      <c r="IQ34" s="732">
        <v>150.96299999999999</v>
      </c>
      <c r="IR34" s="732">
        <v>92979</v>
      </c>
      <c r="IS34" s="732">
        <v>0</v>
      </c>
      <c r="IT34" s="732">
        <v>5000</v>
      </c>
      <c r="IU34" s="732">
        <v>60000</v>
      </c>
      <c r="IV34" s="732">
        <v>2000</v>
      </c>
      <c r="IW34" s="732">
        <v>6159</v>
      </c>
      <c r="IX34" s="732">
        <v>0</v>
      </c>
      <c r="IY34" s="732">
        <v>0</v>
      </c>
      <c r="IZ34" s="732">
        <v>0</v>
      </c>
      <c r="JA34" s="732">
        <v>0</v>
      </c>
      <c r="JB34" s="732">
        <v>0</v>
      </c>
      <c r="JC34" s="732">
        <v>0</v>
      </c>
      <c r="JD34" s="732">
        <v>0</v>
      </c>
      <c r="JE34" s="732">
        <v>0</v>
      </c>
      <c r="JF34" s="732">
        <v>0</v>
      </c>
      <c r="JG34" s="732">
        <v>0</v>
      </c>
      <c r="JH34" s="732">
        <v>0</v>
      </c>
      <c r="JJ34" s="732">
        <v>0</v>
      </c>
      <c r="JK34" s="732">
        <v>0</v>
      </c>
      <c r="JL34" s="732">
        <v>0</v>
      </c>
      <c r="JM34" s="732">
        <v>0</v>
      </c>
    </row>
    <row r="35" spans="1:273" s="732" customFormat="1" x14ac:dyDescent="0.2">
      <c r="A35" s="732">
        <v>31709</v>
      </c>
      <c r="B35" s="732">
        <v>43802</v>
      </c>
      <c r="C35" s="732">
        <v>9</v>
      </c>
      <c r="D35" s="732">
        <v>2021</v>
      </c>
      <c r="E35" s="732">
        <v>6159</v>
      </c>
      <c r="F35" s="732">
        <v>0</v>
      </c>
      <c r="G35" s="732">
        <v>204.19200000000001</v>
      </c>
      <c r="H35" s="732">
        <v>200.32300000000001</v>
      </c>
      <c r="I35" s="732">
        <v>200.32300000000001</v>
      </c>
      <c r="J35" s="732">
        <v>204.19200000000001</v>
      </c>
      <c r="K35" s="732">
        <v>0</v>
      </c>
      <c r="L35" s="732">
        <v>6159</v>
      </c>
      <c r="M35" s="732">
        <v>0</v>
      </c>
      <c r="N35" s="732">
        <v>0</v>
      </c>
      <c r="P35" s="732">
        <v>184.29</v>
      </c>
      <c r="Q35" s="732">
        <v>0</v>
      </c>
      <c r="R35" s="732">
        <v>75849</v>
      </c>
      <c r="S35" s="732">
        <v>411.57400000000001</v>
      </c>
      <c r="U35" s="732">
        <v>53059</v>
      </c>
      <c r="V35" s="732">
        <v>20.888000000000002</v>
      </c>
      <c r="W35" s="732">
        <v>12865</v>
      </c>
      <c r="X35" s="732">
        <v>12865</v>
      </c>
      <c r="Z35" s="732">
        <v>0</v>
      </c>
      <c r="AC35" s="732">
        <v>0</v>
      </c>
      <c r="AD35" s="732" t="s">
        <v>318</v>
      </c>
      <c r="AE35" s="732">
        <v>0</v>
      </c>
      <c r="AH35" s="732">
        <v>0</v>
      </c>
      <c r="AI35" s="732">
        <v>0</v>
      </c>
      <c r="AJ35" s="732">
        <v>6159</v>
      </c>
      <c r="AK35" s="732" t="s">
        <v>787</v>
      </c>
      <c r="AL35" s="732" t="s">
        <v>479</v>
      </c>
      <c r="AM35" s="732">
        <v>0</v>
      </c>
      <c r="AN35" s="732">
        <v>0</v>
      </c>
      <c r="AO35" s="732">
        <v>0</v>
      </c>
      <c r="AP35" s="732">
        <v>0</v>
      </c>
      <c r="AQ35" s="732">
        <v>0</v>
      </c>
      <c r="AT35" s="732">
        <v>0</v>
      </c>
      <c r="AU35" s="732">
        <v>0</v>
      </c>
      <c r="AV35" s="732">
        <v>-47360</v>
      </c>
      <c r="AW35" s="732">
        <v>1723497</v>
      </c>
      <c r="AX35" s="732">
        <v>1687191</v>
      </c>
      <c r="AY35" s="732">
        <v>1265949</v>
      </c>
      <c r="AZ35" s="732">
        <v>75849</v>
      </c>
      <c r="BA35" s="732">
        <v>0</v>
      </c>
      <c r="BE35" s="732">
        <v>22</v>
      </c>
      <c r="BF35" s="732">
        <v>1567941</v>
      </c>
      <c r="BG35" s="732">
        <v>0</v>
      </c>
      <c r="BJ35" s="732">
        <v>12</v>
      </c>
      <c r="BK35" s="732">
        <v>0</v>
      </c>
      <c r="BL35" s="732">
        <v>0</v>
      </c>
      <c r="BM35" s="732">
        <v>0</v>
      </c>
      <c r="BN35" s="732">
        <v>0</v>
      </c>
      <c r="BO35" s="732">
        <v>0</v>
      </c>
      <c r="BP35" s="732">
        <v>0</v>
      </c>
      <c r="BQ35" s="732">
        <v>739</v>
      </c>
      <c r="BS35" s="732">
        <v>0</v>
      </c>
      <c r="BT35" s="732">
        <v>0</v>
      </c>
      <c r="BU35" s="732">
        <v>0</v>
      </c>
      <c r="BV35" s="732">
        <v>0</v>
      </c>
      <c r="BW35" s="732">
        <v>0</v>
      </c>
      <c r="BY35" s="732">
        <v>0</v>
      </c>
      <c r="CA35" s="732">
        <v>0</v>
      </c>
      <c r="CB35" s="732">
        <v>0</v>
      </c>
      <c r="CC35" s="732">
        <v>0</v>
      </c>
      <c r="CD35" s="732">
        <v>0</v>
      </c>
      <c r="CE35" s="732">
        <v>0</v>
      </c>
      <c r="CF35" s="732">
        <v>0</v>
      </c>
      <c r="CG35" s="732">
        <v>0</v>
      </c>
      <c r="CH35" s="732">
        <v>36685</v>
      </c>
      <c r="CI35" s="732">
        <v>0</v>
      </c>
      <c r="CJ35" s="732">
        <v>5</v>
      </c>
      <c r="CK35" s="732">
        <v>0</v>
      </c>
      <c r="CL35" s="732">
        <v>0</v>
      </c>
      <c r="CN35" s="732">
        <v>0</v>
      </c>
      <c r="CO35" s="732">
        <v>1</v>
      </c>
      <c r="CP35" s="732">
        <v>0</v>
      </c>
      <c r="CQ35" s="732">
        <v>0</v>
      </c>
      <c r="CR35" s="732">
        <v>178.446</v>
      </c>
      <c r="CS35" s="732">
        <v>0</v>
      </c>
      <c r="CT35" s="732">
        <v>0</v>
      </c>
      <c r="CU35" s="732">
        <v>0</v>
      </c>
      <c r="CV35" s="732">
        <v>0</v>
      </c>
      <c r="CW35" s="732">
        <v>0</v>
      </c>
      <c r="CX35" s="732">
        <v>0</v>
      </c>
      <c r="CY35" s="732">
        <v>0</v>
      </c>
      <c r="CZ35" s="732">
        <v>0</v>
      </c>
      <c r="DB35" s="732">
        <v>1228958</v>
      </c>
      <c r="DC35" s="732">
        <v>0</v>
      </c>
      <c r="DD35" s="732">
        <v>0</v>
      </c>
      <c r="DE35" s="732">
        <v>8469</v>
      </c>
      <c r="DF35" s="732">
        <v>8469</v>
      </c>
      <c r="DG35" s="732">
        <v>1.375</v>
      </c>
      <c r="DH35" s="732">
        <v>0</v>
      </c>
      <c r="DI35" s="732">
        <v>0</v>
      </c>
      <c r="DK35" s="732">
        <v>3448</v>
      </c>
      <c r="DL35" s="732">
        <v>0</v>
      </c>
      <c r="DM35" s="732">
        <v>87583</v>
      </c>
      <c r="DN35" s="732">
        <v>356</v>
      </c>
      <c r="DO35" s="732">
        <v>0</v>
      </c>
      <c r="DP35" s="732">
        <v>0</v>
      </c>
      <c r="DQ35" s="732">
        <v>0</v>
      </c>
      <c r="DR35" s="732">
        <v>0</v>
      </c>
      <c r="DS35" s="732">
        <v>0</v>
      </c>
      <c r="DT35" s="732">
        <v>0</v>
      </c>
      <c r="DU35" s="732">
        <v>0</v>
      </c>
      <c r="DV35" s="732">
        <v>0</v>
      </c>
      <c r="DW35" s="732">
        <v>0</v>
      </c>
      <c r="DX35" s="732">
        <v>0</v>
      </c>
      <c r="DY35" s="732">
        <v>0</v>
      </c>
      <c r="DZ35" s="732">
        <v>0</v>
      </c>
      <c r="EA35" s="732">
        <v>0</v>
      </c>
      <c r="EB35" s="732">
        <v>0</v>
      </c>
      <c r="EC35" s="732">
        <v>0.93200000000000005</v>
      </c>
      <c r="ED35" s="732">
        <v>6601</v>
      </c>
      <c r="EE35" s="732">
        <v>0</v>
      </c>
      <c r="EF35" s="732">
        <v>0</v>
      </c>
      <c r="EG35" s="732">
        <v>0</v>
      </c>
      <c r="EH35" s="732">
        <v>76490</v>
      </c>
      <c r="EI35" s="732">
        <v>0</v>
      </c>
      <c r="EJ35" s="732">
        <v>0</v>
      </c>
      <c r="EK35" s="732">
        <v>2.9850000000000003</v>
      </c>
      <c r="EL35" s="732">
        <v>0</v>
      </c>
      <c r="EM35" s="732">
        <v>0.47800000000000004</v>
      </c>
      <c r="EN35" s="732">
        <v>0.40600000000000003</v>
      </c>
      <c r="EO35" s="732">
        <v>0</v>
      </c>
      <c r="EP35" s="732">
        <v>0</v>
      </c>
      <c r="EQ35" s="732">
        <v>3.8690000000000002</v>
      </c>
      <c r="ER35" s="732">
        <v>0</v>
      </c>
      <c r="ES35" s="732">
        <v>12.419</v>
      </c>
      <c r="EV35" s="732">
        <v>0</v>
      </c>
      <c r="EW35" s="732">
        <v>0</v>
      </c>
      <c r="EX35" s="732">
        <v>0</v>
      </c>
      <c r="EZ35" s="732">
        <v>1492092</v>
      </c>
      <c r="FA35" s="732">
        <v>0</v>
      </c>
      <c r="FB35" s="732">
        <v>1567562</v>
      </c>
      <c r="FD35" s="732">
        <v>0</v>
      </c>
      <c r="FE35" s="732">
        <v>162195</v>
      </c>
      <c r="FF35" s="732">
        <v>32904</v>
      </c>
      <c r="FG35" s="732">
        <v>6.4642999999999992E-2</v>
      </c>
      <c r="FH35" s="732">
        <v>2.6227999999999998E-2</v>
      </c>
      <c r="FI35" s="732">
        <v>0</v>
      </c>
      <c r="FJ35" s="732">
        <v>0</v>
      </c>
      <c r="FK35" s="732">
        <v>254.57400000000001</v>
      </c>
      <c r="FL35" s="732">
        <v>1799346</v>
      </c>
      <c r="FM35" s="732">
        <v>0</v>
      </c>
      <c r="FN35" s="732">
        <v>0</v>
      </c>
      <c r="FO35" s="732">
        <v>0</v>
      </c>
      <c r="FP35" s="732">
        <v>0</v>
      </c>
      <c r="FQ35" s="732">
        <v>0</v>
      </c>
      <c r="FR35" s="732">
        <v>0</v>
      </c>
      <c r="FS35" s="732">
        <v>0</v>
      </c>
      <c r="FT35" s="732">
        <v>0</v>
      </c>
      <c r="FU35" s="732">
        <v>0</v>
      </c>
      <c r="FV35" s="732">
        <v>0</v>
      </c>
      <c r="FW35" s="732">
        <v>0</v>
      </c>
      <c r="FX35" s="732">
        <v>0</v>
      </c>
      <c r="FY35" s="732">
        <v>0</v>
      </c>
      <c r="FZ35" s="732">
        <v>0</v>
      </c>
      <c r="GA35" s="732">
        <v>0</v>
      </c>
      <c r="GB35" s="732">
        <v>0</v>
      </c>
      <c r="GC35" s="732">
        <v>0</v>
      </c>
      <c r="GD35" s="732">
        <v>0</v>
      </c>
      <c r="GF35" s="732">
        <v>0</v>
      </c>
      <c r="GG35" s="732">
        <v>0</v>
      </c>
      <c r="GH35" s="732">
        <v>0</v>
      </c>
      <c r="GI35" s="732">
        <v>0</v>
      </c>
      <c r="GK35" s="732">
        <v>0</v>
      </c>
      <c r="GL35" s="732">
        <v>0</v>
      </c>
      <c r="GM35" s="732">
        <v>0</v>
      </c>
      <c r="GN35" s="732">
        <v>0</v>
      </c>
      <c r="GR35" s="732">
        <v>0</v>
      </c>
      <c r="HB35" s="732">
        <v>292382768</v>
      </c>
      <c r="HC35" s="732">
        <v>4.6019999999999998E-2</v>
      </c>
      <c r="HD35" s="732">
        <v>36685</v>
      </c>
      <c r="HE35" s="732">
        <v>0</v>
      </c>
      <c r="HF35" s="732">
        <v>211942</v>
      </c>
      <c r="HG35" s="732">
        <v>924</v>
      </c>
      <c r="HH35" s="732">
        <v>14859</v>
      </c>
      <c r="HI35" s="732">
        <v>0</v>
      </c>
      <c r="HJ35" s="732">
        <v>1985</v>
      </c>
      <c r="HK35" s="732">
        <v>0</v>
      </c>
      <c r="HL35" s="732">
        <v>0</v>
      </c>
      <c r="HM35" s="732">
        <v>0</v>
      </c>
      <c r="HN35" s="732">
        <v>0</v>
      </c>
      <c r="HO35" s="732">
        <v>0</v>
      </c>
      <c r="HP35" s="732">
        <v>0</v>
      </c>
      <c r="HQ35" s="732">
        <v>0</v>
      </c>
      <c r="HR35" s="732">
        <v>0</v>
      </c>
      <c r="HS35" s="732">
        <v>1491713</v>
      </c>
      <c r="HT35" s="732">
        <v>0</v>
      </c>
      <c r="HU35" s="732">
        <v>0</v>
      </c>
      <c r="HV35" s="732">
        <v>0</v>
      </c>
      <c r="HW35" s="732">
        <v>0</v>
      </c>
      <c r="HX35" s="732">
        <v>4</v>
      </c>
      <c r="HY35" s="732">
        <v>2</v>
      </c>
      <c r="HZ35" s="732">
        <v>0</v>
      </c>
      <c r="IA35" s="732">
        <v>0</v>
      </c>
      <c r="IB35" s="732">
        <v>0</v>
      </c>
      <c r="IC35" s="732">
        <v>6</v>
      </c>
      <c r="ID35" s="732">
        <v>0</v>
      </c>
      <c r="IE35" s="732">
        <v>0</v>
      </c>
      <c r="IF35" s="732">
        <v>0</v>
      </c>
      <c r="IG35" s="732">
        <v>1.5</v>
      </c>
      <c r="IH35" s="732">
        <v>24.125</v>
      </c>
      <c r="II35" s="732">
        <v>0</v>
      </c>
      <c r="IJ35" s="732">
        <v>20.888000000000002</v>
      </c>
      <c r="IK35" s="732">
        <v>0</v>
      </c>
      <c r="IL35" s="732">
        <v>0</v>
      </c>
      <c r="IM35" s="732">
        <v>0</v>
      </c>
      <c r="IN35" s="732">
        <v>0</v>
      </c>
      <c r="IO35" s="732">
        <v>0</v>
      </c>
      <c r="IP35" s="732">
        <v>0</v>
      </c>
      <c r="IQ35" s="732">
        <v>20.888000000000002</v>
      </c>
      <c r="IR35" s="732">
        <v>12865</v>
      </c>
      <c r="IS35" s="732">
        <v>0</v>
      </c>
      <c r="IT35" s="732">
        <v>0</v>
      </c>
      <c r="IU35" s="732">
        <v>0</v>
      </c>
      <c r="IV35" s="732">
        <v>0</v>
      </c>
      <c r="IW35" s="732">
        <v>6159</v>
      </c>
      <c r="IX35" s="732">
        <v>0</v>
      </c>
      <c r="IY35" s="732">
        <v>0</v>
      </c>
      <c r="IZ35" s="732">
        <v>0</v>
      </c>
      <c r="JA35" s="732">
        <v>0</v>
      </c>
      <c r="JB35" s="732">
        <v>0</v>
      </c>
      <c r="JC35" s="732">
        <v>0</v>
      </c>
      <c r="JD35" s="732">
        <v>0</v>
      </c>
      <c r="JE35" s="732">
        <v>0</v>
      </c>
      <c r="JF35" s="732">
        <v>0</v>
      </c>
      <c r="JG35" s="732">
        <v>0</v>
      </c>
      <c r="JH35" s="732">
        <v>0</v>
      </c>
      <c r="JJ35" s="732">
        <v>0</v>
      </c>
      <c r="JK35" s="732">
        <v>0</v>
      </c>
      <c r="JL35" s="732">
        <v>0</v>
      </c>
      <c r="JM35" s="732">
        <v>0</v>
      </c>
    </row>
    <row r="36" spans="1:273" s="732" customFormat="1" x14ac:dyDescent="0.2">
      <c r="A36" s="732">
        <v>31709</v>
      </c>
      <c r="B36" s="732">
        <v>46802</v>
      </c>
      <c r="C36" s="732">
        <v>9</v>
      </c>
      <c r="D36" s="732">
        <v>2021</v>
      </c>
      <c r="E36" s="732">
        <v>6159</v>
      </c>
      <c r="F36" s="732">
        <v>0</v>
      </c>
      <c r="G36" s="732">
        <v>404.50700000000001</v>
      </c>
      <c r="H36" s="732">
        <v>243.55</v>
      </c>
      <c r="I36" s="732">
        <v>243.55</v>
      </c>
      <c r="J36" s="732">
        <v>404.50700000000001</v>
      </c>
      <c r="K36" s="732">
        <v>0</v>
      </c>
      <c r="L36" s="732">
        <v>6159</v>
      </c>
      <c r="M36" s="732">
        <v>0</v>
      </c>
      <c r="N36" s="732">
        <v>0</v>
      </c>
      <c r="P36" s="732">
        <v>409.91500000000002</v>
      </c>
      <c r="Q36" s="732">
        <v>0</v>
      </c>
      <c r="R36" s="732">
        <v>168710</v>
      </c>
      <c r="S36" s="732">
        <v>411.57400000000001</v>
      </c>
      <c r="U36" s="732">
        <v>118017</v>
      </c>
      <c r="V36" s="732">
        <v>15.323</v>
      </c>
      <c r="W36" s="732">
        <v>9438</v>
      </c>
      <c r="X36" s="732">
        <v>9438</v>
      </c>
      <c r="Z36" s="732">
        <v>0</v>
      </c>
      <c r="AC36" s="732">
        <v>0</v>
      </c>
      <c r="AD36" s="732" t="s">
        <v>318</v>
      </c>
      <c r="AE36" s="732">
        <v>0</v>
      </c>
      <c r="AH36" s="732">
        <v>0</v>
      </c>
      <c r="AI36" s="732">
        <v>0</v>
      </c>
      <c r="AJ36" s="732">
        <v>6159</v>
      </c>
      <c r="AK36" s="732" t="s">
        <v>787</v>
      </c>
      <c r="AL36" s="732" t="s">
        <v>43</v>
      </c>
      <c r="AM36" s="732">
        <v>0</v>
      </c>
      <c r="AN36" s="732">
        <v>0</v>
      </c>
      <c r="AO36" s="732">
        <v>0</v>
      </c>
      <c r="AP36" s="732">
        <v>0</v>
      </c>
      <c r="AQ36" s="732">
        <v>0</v>
      </c>
      <c r="AT36" s="732">
        <v>0</v>
      </c>
      <c r="AU36" s="732">
        <v>0</v>
      </c>
      <c r="AV36" s="732">
        <v>-347064</v>
      </c>
      <c r="AW36" s="732">
        <v>7911503</v>
      </c>
      <c r="AX36" s="732">
        <v>6820653</v>
      </c>
      <c r="AY36" s="732">
        <v>4403446</v>
      </c>
      <c r="AZ36" s="732">
        <v>168710</v>
      </c>
      <c r="BA36" s="732">
        <v>42.083000000000006</v>
      </c>
      <c r="BE36" s="732">
        <v>89</v>
      </c>
      <c r="BF36" s="732">
        <v>6110867</v>
      </c>
      <c r="BG36" s="732">
        <v>0</v>
      </c>
      <c r="BJ36" s="732">
        <v>12</v>
      </c>
      <c r="BK36" s="732">
        <v>0</v>
      </c>
      <c r="BL36" s="732">
        <v>0</v>
      </c>
      <c r="BM36" s="732">
        <v>0</v>
      </c>
      <c r="BN36" s="732">
        <v>0</v>
      </c>
      <c r="BO36" s="732">
        <v>0</v>
      </c>
      <c r="BP36" s="732">
        <v>0</v>
      </c>
      <c r="BQ36" s="732">
        <v>732</v>
      </c>
      <c r="BS36" s="732">
        <v>0</v>
      </c>
      <c r="BT36" s="732">
        <v>0</v>
      </c>
      <c r="BU36" s="732">
        <v>0</v>
      </c>
      <c r="BV36" s="732">
        <v>0</v>
      </c>
      <c r="BW36" s="732">
        <v>0</v>
      </c>
      <c r="BY36" s="732">
        <v>0</v>
      </c>
      <c r="CA36" s="732">
        <v>0</v>
      </c>
      <c r="CB36" s="732">
        <v>0</v>
      </c>
      <c r="CC36" s="732">
        <v>0</v>
      </c>
      <c r="CD36" s="732">
        <v>0</v>
      </c>
      <c r="CE36" s="732">
        <v>0</v>
      </c>
      <c r="CF36" s="732">
        <v>0</v>
      </c>
      <c r="CG36" s="732">
        <v>0</v>
      </c>
      <c r="CH36" s="732">
        <v>1105734</v>
      </c>
      <c r="CI36" s="732">
        <v>0</v>
      </c>
      <c r="CJ36" s="732">
        <v>4</v>
      </c>
      <c r="CK36" s="732">
        <v>0</v>
      </c>
      <c r="CL36" s="732">
        <v>0</v>
      </c>
      <c r="CN36" s="732">
        <v>0</v>
      </c>
      <c r="CO36" s="732">
        <v>1</v>
      </c>
      <c r="CP36" s="732">
        <v>0</v>
      </c>
      <c r="CQ36" s="732">
        <v>0</v>
      </c>
      <c r="CR36" s="732">
        <v>386.18299999999999</v>
      </c>
      <c r="CS36" s="732">
        <v>0</v>
      </c>
      <c r="CT36" s="732">
        <v>0</v>
      </c>
      <c r="CU36" s="732">
        <v>0</v>
      </c>
      <c r="CV36" s="732">
        <v>0</v>
      </c>
      <c r="CW36" s="732">
        <v>0</v>
      </c>
      <c r="CX36" s="732">
        <v>0</v>
      </c>
      <c r="CY36" s="732">
        <v>0</v>
      </c>
      <c r="CZ36" s="732">
        <v>0</v>
      </c>
      <c r="DB36" s="732">
        <v>1286698</v>
      </c>
      <c r="DC36" s="732">
        <v>0</v>
      </c>
      <c r="DD36" s="732">
        <v>0</v>
      </c>
      <c r="DE36" s="732">
        <v>689356</v>
      </c>
      <c r="DF36" s="732">
        <v>689356</v>
      </c>
      <c r="DG36" s="732">
        <v>111.92500000000001</v>
      </c>
      <c r="DH36" s="732">
        <v>0</v>
      </c>
      <c r="DI36" s="732">
        <v>0</v>
      </c>
      <c r="DK36" s="732">
        <v>3342</v>
      </c>
      <c r="DL36" s="732">
        <v>0</v>
      </c>
      <c r="DM36" s="732">
        <v>3647674</v>
      </c>
      <c r="DN36" s="732">
        <v>14795</v>
      </c>
      <c r="DO36" s="732">
        <v>0</v>
      </c>
      <c r="DP36" s="732">
        <v>0</v>
      </c>
      <c r="DQ36" s="732">
        <v>0</v>
      </c>
      <c r="DR36" s="732">
        <v>0</v>
      </c>
      <c r="DS36" s="732">
        <v>0</v>
      </c>
      <c r="DT36" s="732">
        <v>0</v>
      </c>
      <c r="DU36" s="732">
        <v>0</v>
      </c>
      <c r="DV36" s="732">
        <v>0</v>
      </c>
      <c r="DW36" s="732">
        <v>0</v>
      </c>
      <c r="DX36" s="732">
        <v>0</v>
      </c>
      <c r="DY36" s="732">
        <v>0</v>
      </c>
      <c r="DZ36" s="732">
        <v>0</v>
      </c>
      <c r="EA36" s="732">
        <v>0</v>
      </c>
      <c r="EB36" s="732">
        <v>0</v>
      </c>
      <c r="EC36" s="732">
        <v>1.61</v>
      </c>
      <c r="ED36" s="732">
        <v>11404</v>
      </c>
      <c r="EE36" s="732">
        <v>0</v>
      </c>
      <c r="EF36" s="732">
        <v>0</v>
      </c>
      <c r="EG36" s="732">
        <v>0</v>
      </c>
      <c r="EH36" s="732">
        <v>14104</v>
      </c>
      <c r="EI36" s="732">
        <v>3423614</v>
      </c>
      <c r="EJ36" s="732">
        <v>138.96600000000001</v>
      </c>
      <c r="EK36" s="732">
        <v>7.4999999999999997E-2</v>
      </c>
      <c r="EL36" s="732">
        <v>0</v>
      </c>
      <c r="EM36" s="732">
        <v>0</v>
      </c>
      <c r="EN36" s="732">
        <v>0.41300000000000003</v>
      </c>
      <c r="EO36" s="732">
        <v>0</v>
      </c>
      <c r="EP36" s="732">
        <v>0</v>
      </c>
      <c r="EQ36" s="732">
        <v>139.45400000000001</v>
      </c>
      <c r="ER36" s="732">
        <v>0</v>
      </c>
      <c r="ES36" s="732">
        <v>2.29</v>
      </c>
      <c r="EV36" s="732">
        <v>0</v>
      </c>
      <c r="EW36" s="732">
        <v>0</v>
      </c>
      <c r="EX36" s="732">
        <v>0</v>
      </c>
      <c r="EZ36" s="732">
        <v>6060280</v>
      </c>
      <c r="FA36" s="732">
        <v>0</v>
      </c>
      <c r="FB36" s="732">
        <v>6214106</v>
      </c>
      <c r="FD36" s="732">
        <v>0</v>
      </c>
      <c r="FE36" s="732">
        <v>632133</v>
      </c>
      <c r="FF36" s="732">
        <v>128240</v>
      </c>
      <c r="FG36" s="732">
        <v>6.4642999999999992E-2</v>
      </c>
      <c r="FH36" s="732">
        <v>2.6227999999999998E-2</v>
      </c>
      <c r="FI36" s="732">
        <v>0</v>
      </c>
      <c r="FJ36" s="732">
        <v>0</v>
      </c>
      <c r="FK36" s="732">
        <v>992.17100000000005</v>
      </c>
      <c r="FL36" s="732">
        <v>8080213</v>
      </c>
      <c r="FM36" s="732">
        <v>0</v>
      </c>
      <c r="FN36" s="732">
        <v>0</v>
      </c>
      <c r="FO36" s="732">
        <v>0</v>
      </c>
      <c r="FP36" s="732">
        <v>0</v>
      </c>
      <c r="FQ36" s="732">
        <v>0</v>
      </c>
      <c r="FR36" s="732">
        <v>0</v>
      </c>
      <c r="FS36" s="732">
        <v>0</v>
      </c>
      <c r="FT36" s="732">
        <v>0</v>
      </c>
      <c r="FU36" s="732">
        <v>0</v>
      </c>
      <c r="FV36" s="732">
        <v>0</v>
      </c>
      <c r="FW36" s="732">
        <v>0</v>
      </c>
      <c r="FX36" s="732">
        <v>0</v>
      </c>
      <c r="FY36" s="732">
        <v>0</v>
      </c>
      <c r="FZ36" s="732">
        <v>0</v>
      </c>
      <c r="GA36" s="732">
        <v>0</v>
      </c>
      <c r="GB36" s="732">
        <v>178792</v>
      </c>
      <c r="GC36" s="732">
        <v>178792</v>
      </c>
      <c r="GD36" s="732">
        <v>21.503</v>
      </c>
      <c r="GF36" s="732">
        <v>0</v>
      </c>
      <c r="GG36" s="732">
        <v>0</v>
      </c>
      <c r="GH36" s="732">
        <v>0</v>
      </c>
      <c r="GI36" s="732">
        <v>0</v>
      </c>
      <c r="GK36" s="732">
        <v>5091</v>
      </c>
      <c r="GL36" s="732">
        <v>26007</v>
      </c>
      <c r="GM36" s="732">
        <v>0</v>
      </c>
      <c r="GN36" s="732">
        <v>0</v>
      </c>
      <c r="GR36" s="732">
        <v>0</v>
      </c>
      <c r="HB36" s="732">
        <v>292382768</v>
      </c>
      <c r="HC36" s="732">
        <v>4.6019999999999998E-2</v>
      </c>
      <c r="HD36" s="732">
        <v>72674</v>
      </c>
      <c r="HE36" s="732">
        <v>0</v>
      </c>
      <c r="HF36" s="732">
        <v>257676</v>
      </c>
      <c r="HG36" s="732">
        <v>8340</v>
      </c>
      <c r="HH36" s="732">
        <v>14166</v>
      </c>
      <c r="HI36" s="732">
        <v>0</v>
      </c>
      <c r="HJ36" s="732">
        <v>3932</v>
      </c>
      <c r="HK36" s="732">
        <v>3929</v>
      </c>
      <c r="HL36" s="732">
        <v>857</v>
      </c>
      <c r="HM36" s="732">
        <v>0</v>
      </c>
      <c r="HN36" s="732">
        <v>0</v>
      </c>
      <c r="HO36" s="732">
        <v>0</v>
      </c>
      <c r="HP36" s="732">
        <v>113337</v>
      </c>
      <c r="HQ36" s="732">
        <v>0</v>
      </c>
      <c r="HR36" s="732">
        <v>0</v>
      </c>
      <c r="HS36" s="732">
        <v>6045396</v>
      </c>
      <c r="HT36" s="732">
        <v>0</v>
      </c>
      <c r="HU36" s="732">
        <v>1033060</v>
      </c>
      <c r="HV36" s="732">
        <v>0</v>
      </c>
      <c r="HW36" s="732">
        <v>0</v>
      </c>
      <c r="HX36" s="732">
        <v>0</v>
      </c>
      <c r="HY36" s="732">
        <v>0</v>
      </c>
      <c r="HZ36" s="732">
        <v>0</v>
      </c>
      <c r="IA36" s="732">
        <v>0</v>
      </c>
      <c r="IB36" s="732">
        <v>407</v>
      </c>
      <c r="IC36" s="732">
        <v>400</v>
      </c>
      <c r="ID36" s="732">
        <v>0</v>
      </c>
      <c r="IE36" s="732">
        <v>0</v>
      </c>
      <c r="IF36" s="732">
        <v>0</v>
      </c>
      <c r="IG36" s="732">
        <v>13.541</v>
      </c>
      <c r="IH36" s="732">
        <v>23</v>
      </c>
      <c r="II36" s="732">
        <v>412.13500000000005</v>
      </c>
      <c r="IJ36" s="732">
        <v>15.323</v>
      </c>
      <c r="IK36" s="732">
        <v>0</v>
      </c>
      <c r="IL36" s="732">
        <v>0</v>
      </c>
      <c r="IM36" s="732">
        <v>0</v>
      </c>
      <c r="IN36" s="732">
        <v>0</v>
      </c>
      <c r="IO36" s="732">
        <v>0</v>
      </c>
      <c r="IP36" s="732">
        <v>412.13500000000005</v>
      </c>
      <c r="IQ36" s="732">
        <v>15.323</v>
      </c>
      <c r="IR36" s="732">
        <v>9438</v>
      </c>
      <c r="IS36" s="732">
        <v>0</v>
      </c>
      <c r="IT36" s="732">
        <v>0</v>
      </c>
      <c r="IU36" s="732">
        <v>0</v>
      </c>
      <c r="IV36" s="732">
        <v>0</v>
      </c>
      <c r="IW36" s="732">
        <v>6159</v>
      </c>
      <c r="IX36" s="732">
        <v>0</v>
      </c>
      <c r="IY36" s="732">
        <v>0</v>
      </c>
      <c r="IZ36" s="732">
        <v>113337</v>
      </c>
      <c r="JA36" s="732">
        <v>0</v>
      </c>
      <c r="JB36" s="732">
        <v>0</v>
      </c>
      <c r="JC36" s="732">
        <v>0</v>
      </c>
      <c r="JD36" s="732">
        <v>0</v>
      </c>
      <c r="JE36" s="732">
        <v>0</v>
      </c>
      <c r="JF36" s="732">
        <v>0</v>
      </c>
      <c r="JG36" s="732">
        <v>0</v>
      </c>
      <c r="JH36" s="732">
        <v>0</v>
      </c>
      <c r="JJ36" s="732">
        <v>0</v>
      </c>
      <c r="JK36" s="732">
        <v>0</v>
      </c>
      <c r="JL36" s="732">
        <v>0</v>
      </c>
      <c r="JM36" s="732">
        <v>0</v>
      </c>
    </row>
    <row r="37" spans="1:273" s="732" customFormat="1" x14ac:dyDescent="0.2">
      <c r="A37" s="732">
        <v>31709</v>
      </c>
      <c r="B37" s="732">
        <v>57802</v>
      </c>
      <c r="C37" s="732">
        <v>9</v>
      </c>
      <c r="D37" s="732">
        <v>2021</v>
      </c>
      <c r="E37" s="732">
        <v>6159</v>
      </c>
      <c r="F37" s="732">
        <v>0</v>
      </c>
      <c r="G37" s="732">
        <v>475.25300000000004</v>
      </c>
      <c r="H37" s="732">
        <v>460.017</v>
      </c>
      <c r="I37" s="732">
        <v>460.017</v>
      </c>
      <c r="J37" s="732">
        <v>475.25300000000004</v>
      </c>
      <c r="K37" s="732">
        <v>0</v>
      </c>
      <c r="L37" s="732">
        <v>6159</v>
      </c>
      <c r="M37" s="732">
        <v>0</v>
      </c>
      <c r="N37" s="732">
        <v>0</v>
      </c>
      <c r="P37" s="732">
        <v>567.72500000000002</v>
      </c>
      <c r="Q37" s="732">
        <v>0</v>
      </c>
      <c r="R37" s="732">
        <v>233661</v>
      </c>
      <c r="S37" s="732">
        <v>411.57400000000001</v>
      </c>
      <c r="U37" s="732">
        <v>163454</v>
      </c>
      <c r="V37" s="732">
        <v>127.24000000000001</v>
      </c>
      <c r="W37" s="732">
        <v>78368</v>
      </c>
      <c r="X37" s="732">
        <v>78368</v>
      </c>
      <c r="Z37" s="732">
        <v>0</v>
      </c>
      <c r="AC37" s="732">
        <v>0</v>
      </c>
      <c r="AD37" s="732" t="s">
        <v>318</v>
      </c>
      <c r="AE37" s="732">
        <v>0</v>
      </c>
      <c r="AH37" s="732">
        <v>0</v>
      </c>
      <c r="AI37" s="732">
        <v>0</v>
      </c>
      <c r="AJ37" s="732">
        <v>6159</v>
      </c>
      <c r="AK37" s="732" t="s">
        <v>787</v>
      </c>
      <c r="AL37" s="732" t="s">
        <v>18</v>
      </c>
      <c r="AM37" s="732">
        <v>0</v>
      </c>
      <c r="AN37" s="732">
        <v>0</v>
      </c>
      <c r="AO37" s="732">
        <v>0</v>
      </c>
      <c r="AP37" s="732">
        <v>0</v>
      </c>
      <c r="AQ37" s="732">
        <v>0</v>
      </c>
      <c r="AT37" s="732">
        <v>0</v>
      </c>
      <c r="AU37" s="732">
        <v>0</v>
      </c>
      <c r="AV37" s="732">
        <v>-294494</v>
      </c>
      <c r="AW37" s="732">
        <v>5334996</v>
      </c>
      <c r="AX37" s="732">
        <v>5251389</v>
      </c>
      <c r="AY37" s="732">
        <v>3004399</v>
      </c>
      <c r="AZ37" s="732">
        <v>233661</v>
      </c>
      <c r="BA37" s="732">
        <v>14.667</v>
      </c>
      <c r="BE37" s="732">
        <v>70</v>
      </c>
      <c r="BF37" s="732">
        <v>4716731</v>
      </c>
      <c r="BG37" s="732">
        <v>0</v>
      </c>
      <c r="BJ37" s="732">
        <v>12</v>
      </c>
      <c r="BK37" s="732">
        <v>0</v>
      </c>
      <c r="BL37" s="732">
        <v>0</v>
      </c>
      <c r="BM37" s="732">
        <v>0</v>
      </c>
      <c r="BN37" s="732">
        <v>0</v>
      </c>
      <c r="BO37" s="732">
        <v>0</v>
      </c>
      <c r="BP37" s="732">
        <v>0</v>
      </c>
      <c r="BQ37" s="732">
        <v>699</v>
      </c>
      <c r="BS37" s="732">
        <v>0</v>
      </c>
      <c r="BT37" s="732">
        <v>0</v>
      </c>
      <c r="BU37" s="732">
        <v>0</v>
      </c>
      <c r="BV37" s="732">
        <v>0</v>
      </c>
      <c r="BW37" s="732">
        <v>0</v>
      </c>
      <c r="BY37" s="732">
        <v>0</v>
      </c>
      <c r="CA37" s="732">
        <v>0</v>
      </c>
      <c r="CB37" s="732">
        <v>0</v>
      </c>
      <c r="CC37" s="732">
        <v>0</v>
      </c>
      <c r="CD37" s="732">
        <v>0</v>
      </c>
      <c r="CE37" s="732">
        <v>0</v>
      </c>
      <c r="CF37" s="732">
        <v>0</v>
      </c>
      <c r="CG37" s="732">
        <v>0</v>
      </c>
      <c r="CH37" s="732">
        <v>85385</v>
      </c>
      <c r="CI37" s="732">
        <v>0</v>
      </c>
      <c r="CJ37" s="732">
        <v>4</v>
      </c>
      <c r="CK37" s="732">
        <v>0</v>
      </c>
      <c r="CL37" s="732">
        <v>0</v>
      </c>
      <c r="CN37" s="732">
        <v>0</v>
      </c>
      <c r="CO37" s="732">
        <v>1</v>
      </c>
      <c r="CP37" s="732">
        <v>0</v>
      </c>
      <c r="CQ37" s="732">
        <v>0</v>
      </c>
      <c r="CR37" s="732">
        <v>537.78500000000008</v>
      </c>
      <c r="CS37" s="732">
        <v>0</v>
      </c>
      <c r="CT37" s="732">
        <v>0</v>
      </c>
      <c r="CU37" s="732">
        <v>0</v>
      </c>
      <c r="CV37" s="732">
        <v>0</v>
      </c>
      <c r="CW37" s="732">
        <v>0</v>
      </c>
      <c r="CX37" s="732">
        <v>0</v>
      </c>
      <c r="CY37" s="732">
        <v>0</v>
      </c>
      <c r="CZ37" s="732">
        <v>0</v>
      </c>
      <c r="DB37" s="732">
        <v>2813516</v>
      </c>
      <c r="DC37" s="732">
        <v>0</v>
      </c>
      <c r="DD37" s="732">
        <v>0</v>
      </c>
      <c r="DE37" s="732">
        <v>768962</v>
      </c>
      <c r="DF37" s="732">
        <v>768962</v>
      </c>
      <c r="DG37" s="732">
        <v>124.85000000000001</v>
      </c>
      <c r="DH37" s="732">
        <v>0</v>
      </c>
      <c r="DI37" s="732">
        <v>0</v>
      </c>
      <c r="DK37" s="732">
        <v>2808</v>
      </c>
      <c r="DL37" s="732">
        <v>0</v>
      </c>
      <c r="DM37" s="732">
        <v>416205</v>
      </c>
      <c r="DN37" s="732">
        <v>1708</v>
      </c>
      <c r="DO37" s="732">
        <v>0</v>
      </c>
      <c r="DP37" s="732">
        <v>0</v>
      </c>
      <c r="DQ37" s="732">
        <v>0</v>
      </c>
      <c r="DR37" s="732">
        <v>0</v>
      </c>
      <c r="DS37" s="732">
        <v>0</v>
      </c>
      <c r="DT37" s="732">
        <v>0</v>
      </c>
      <c r="DU37" s="732">
        <v>0</v>
      </c>
      <c r="DV37" s="732">
        <v>0</v>
      </c>
      <c r="DW37" s="732">
        <v>0</v>
      </c>
      <c r="DX37" s="732">
        <v>0</v>
      </c>
      <c r="DY37" s="732">
        <v>0</v>
      </c>
      <c r="DZ37" s="732">
        <v>0</v>
      </c>
      <c r="EA37" s="732">
        <v>0</v>
      </c>
      <c r="EB37" s="732">
        <v>0</v>
      </c>
      <c r="EC37" s="732">
        <v>15.043000000000001</v>
      </c>
      <c r="ED37" s="732">
        <v>106549</v>
      </c>
      <c r="EE37" s="732">
        <v>0</v>
      </c>
      <c r="EF37" s="732">
        <v>0</v>
      </c>
      <c r="EG37" s="732">
        <v>0</v>
      </c>
      <c r="EH37" s="732">
        <v>291596</v>
      </c>
      <c r="EI37" s="732">
        <v>0</v>
      </c>
      <c r="EJ37" s="732">
        <v>0</v>
      </c>
      <c r="EK37" s="732">
        <v>14.418000000000001</v>
      </c>
      <c r="EL37" s="732">
        <v>0</v>
      </c>
      <c r="EM37" s="732">
        <v>0</v>
      </c>
      <c r="EN37" s="732">
        <v>0.81800000000000006</v>
      </c>
      <c r="EO37" s="732">
        <v>0</v>
      </c>
      <c r="EP37" s="732">
        <v>0</v>
      </c>
      <c r="EQ37" s="732">
        <v>15.236000000000001</v>
      </c>
      <c r="ER37" s="732">
        <v>0</v>
      </c>
      <c r="ES37" s="732">
        <v>47.344000000000001</v>
      </c>
      <c r="EV37" s="732">
        <v>0</v>
      </c>
      <c r="EW37" s="732">
        <v>0</v>
      </c>
      <c r="EX37" s="732">
        <v>0</v>
      </c>
      <c r="EZ37" s="732">
        <v>4664488</v>
      </c>
      <c r="FA37" s="732">
        <v>0</v>
      </c>
      <c r="FB37" s="732">
        <v>4896371</v>
      </c>
      <c r="FD37" s="732">
        <v>0</v>
      </c>
      <c r="FE37" s="732">
        <v>487918</v>
      </c>
      <c r="FF37" s="732">
        <v>98983</v>
      </c>
      <c r="FG37" s="732">
        <v>6.4642999999999992E-2</v>
      </c>
      <c r="FH37" s="732">
        <v>2.6227999999999998E-2</v>
      </c>
      <c r="FI37" s="732">
        <v>0</v>
      </c>
      <c r="FJ37" s="732">
        <v>0</v>
      </c>
      <c r="FK37" s="732">
        <v>765.81700000000001</v>
      </c>
      <c r="FL37" s="732">
        <v>5568657</v>
      </c>
      <c r="FM37" s="732">
        <v>0</v>
      </c>
      <c r="FN37" s="732">
        <v>0</v>
      </c>
      <c r="FO37" s="732">
        <v>180000</v>
      </c>
      <c r="FP37" s="732">
        <v>0</v>
      </c>
      <c r="FQ37" s="732">
        <v>180000</v>
      </c>
      <c r="FR37" s="732">
        <v>180000</v>
      </c>
      <c r="FS37" s="732">
        <v>0</v>
      </c>
      <c r="FT37" s="732">
        <v>0</v>
      </c>
      <c r="FU37" s="732">
        <v>0</v>
      </c>
      <c r="FV37" s="732">
        <v>0</v>
      </c>
      <c r="FW37" s="732">
        <v>0</v>
      </c>
      <c r="FX37" s="732">
        <v>0</v>
      </c>
      <c r="FY37" s="732">
        <v>0</v>
      </c>
      <c r="FZ37" s="732">
        <v>0</v>
      </c>
      <c r="GA37" s="732">
        <v>0</v>
      </c>
      <c r="GB37" s="732">
        <v>0</v>
      </c>
      <c r="GC37" s="732">
        <v>0</v>
      </c>
      <c r="GD37" s="732">
        <v>0</v>
      </c>
      <c r="GF37" s="732">
        <v>0</v>
      </c>
      <c r="GG37" s="732">
        <v>0</v>
      </c>
      <c r="GH37" s="732">
        <v>0</v>
      </c>
      <c r="GI37" s="732">
        <v>0</v>
      </c>
      <c r="GK37" s="732">
        <v>5361</v>
      </c>
      <c r="GL37" s="732">
        <v>15527</v>
      </c>
      <c r="GM37" s="732">
        <v>0</v>
      </c>
      <c r="GN37" s="732">
        <v>0</v>
      </c>
      <c r="GR37" s="732">
        <v>0</v>
      </c>
      <c r="HB37" s="732">
        <v>292382768</v>
      </c>
      <c r="HC37" s="732">
        <v>4.6019999999999998E-2</v>
      </c>
      <c r="HD37" s="732">
        <v>85385</v>
      </c>
      <c r="HE37" s="732">
        <v>0</v>
      </c>
      <c r="HF37" s="732">
        <v>486698</v>
      </c>
      <c r="HG37" s="732">
        <v>17321</v>
      </c>
      <c r="HH37" s="732">
        <v>121334</v>
      </c>
      <c r="HI37" s="732">
        <v>0</v>
      </c>
      <c r="HJ37" s="732">
        <v>4619</v>
      </c>
      <c r="HK37" s="732">
        <v>1418</v>
      </c>
      <c r="HL37" s="732">
        <v>0</v>
      </c>
      <c r="HM37" s="732">
        <v>8000</v>
      </c>
      <c r="HN37" s="732">
        <v>0</v>
      </c>
      <c r="HO37" s="732">
        <v>0</v>
      </c>
      <c r="HP37" s="732">
        <v>0</v>
      </c>
      <c r="HQ37" s="732">
        <v>0</v>
      </c>
      <c r="HR37" s="732">
        <v>0</v>
      </c>
      <c r="HS37" s="732">
        <v>4662710</v>
      </c>
      <c r="HT37" s="732">
        <v>0</v>
      </c>
      <c r="HU37" s="732">
        <v>0</v>
      </c>
      <c r="HV37" s="732">
        <v>0</v>
      </c>
      <c r="HW37" s="732">
        <v>0</v>
      </c>
      <c r="HX37" s="732">
        <v>40</v>
      </c>
      <c r="HY37" s="732">
        <v>39</v>
      </c>
      <c r="HZ37" s="732">
        <v>79</v>
      </c>
      <c r="IA37" s="732">
        <v>93</v>
      </c>
      <c r="IB37" s="732">
        <v>227</v>
      </c>
      <c r="IC37" s="732">
        <v>439</v>
      </c>
      <c r="ID37" s="732">
        <v>0</v>
      </c>
      <c r="IE37" s="732">
        <v>0</v>
      </c>
      <c r="IF37" s="732">
        <v>0</v>
      </c>
      <c r="IG37" s="732">
        <v>28.123000000000001</v>
      </c>
      <c r="IH37" s="732">
        <v>197</v>
      </c>
      <c r="II37" s="732">
        <v>0</v>
      </c>
      <c r="IJ37" s="732">
        <v>127.24000000000001</v>
      </c>
      <c r="IK37" s="732">
        <v>0</v>
      </c>
      <c r="IL37" s="732">
        <v>1</v>
      </c>
      <c r="IM37" s="732">
        <v>1</v>
      </c>
      <c r="IN37" s="732">
        <v>0</v>
      </c>
      <c r="IO37" s="732">
        <v>2</v>
      </c>
      <c r="IP37" s="732">
        <v>0</v>
      </c>
      <c r="IQ37" s="732">
        <v>127.24000000000001</v>
      </c>
      <c r="IR37" s="732">
        <v>78368</v>
      </c>
      <c r="IS37" s="732">
        <v>0</v>
      </c>
      <c r="IT37" s="732">
        <v>5000</v>
      </c>
      <c r="IU37" s="732">
        <v>3000</v>
      </c>
      <c r="IV37" s="732">
        <v>0</v>
      </c>
      <c r="IW37" s="732">
        <v>6159</v>
      </c>
      <c r="IX37" s="732">
        <v>0</v>
      </c>
      <c r="IY37" s="732">
        <v>0</v>
      </c>
      <c r="IZ37" s="732">
        <v>0</v>
      </c>
      <c r="JA37" s="732">
        <v>0</v>
      </c>
      <c r="JB37" s="732">
        <v>0</v>
      </c>
      <c r="JC37" s="732">
        <v>0</v>
      </c>
      <c r="JD37" s="732">
        <v>0</v>
      </c>
      <c r="JE37" s="732">
        <v>0</v>
      </c>
      <c r="JF37" s="732">
        <v>0</v>
      </c>
      <c r="JG37" s="732">
        <v>0</v>
      </c>
      <c r="JH37" s="732">
        <v>0</v>
      </c>
      <c r="JJ37" s="732">
        <v>0</v>
      </c>
      <c r="JK37" s="732">
        <v>0</v>
      </c>
      <c r="JL37" s="732">
        <v>0</v>
      </c>
      <c r="JM37" s="732">
        <v>0</v>
      </c>
    </row>
    <row r="38" spans="1:273" s="732" customFormat="1" x14ac:dyDescent="0.2">
      <c r="A38" s="732">
        <v>31709</v>
      </c>
      <c r="B38" s="732">
        <v>57803</v>
      </c>
      <c r="C38" s="732">
        <v>9</v>
      </c>
      <c r="D38" s="732">
        <v>2021</v>
      </c>
      <c r="E38" s="732">
        <v>6159</v>
      </c>
      <c r="F38" s="732">
        <v>0</v>
      </c>
      <c r="G38" s="732">
        <v>19626.921999999999</v>
      </c>
      <c r="H38" s="732">
        <v>18003.154000000002</v>
      </c>
      <c r="I38" s="732">
        <v>18003.154000000002</v>
      </c>
      <c r="J38" s="732">
        <v>19626.921999999999</v>
      </c>
      <c r="K38" s="732">
        <v>0</v>
      </c>
      <c r="L38" s="732">
        <v>6159</v>
      </c>
      <c r="M38" s="732">
        <v>0</v>
      </c>
      <c r="N38" s="732">
        <v>0</v>
      </c>
      <c r="P38" s="732">
        <v>18800.567999999999</v>
      </c>
      <c r="Q38" s="732">
        <v>0</v>
      </c>
      <c r="R38" s="732">
        <v>7737825</v>
      </c>
      <c r="S38" s="732">
        <v>411.57400000000001</v>
      </c>
      <c r="U38" s="732">
        <v>5412853</v>
      </c>
      <c r="V38" s="732">
        <v>5669.6869999999999</v>
      </c>
      <c r="W38" s="732">
        <v>3492009</v>
      </c>
      <c r="X38" s="732">
        <v>3492009</v>
      </c>
      <c r="Z38" s="732">
        <v>0</v>
      </c>
      <c r="AC38" s="732">
        <v>0</v>
      </c>
      <c r="AD38" s="732" t="s">
        <v>318</v>
      </c>
      <c r="AE38" s="732">
        <v>0</v>
      </c>
      <c r="AH38" s="732">
        <v>0</v>
      </c>
      <c r="AI38" s="732">
        <v>0</v>
      </c>
      <c r="AJ38" s="732">
        <v>6159</v>
      </c>
      <c r="AK38" s="732" t="s">
        <v>787</v>
      </c>
      <c r="AL38" s="732" t="s">
        <v>389</v>
      </c>
      <c r="AM38" s="732">
        <v>0</v>
      </c>
      <c r="AN38" s="732">
        <v>0</v>
      </c>
      <c r="AO38" s="732">
        <v>0</v>
      </c>
      <c r="AP38" s="732">
        <v>0</v>
      </c>
      <c r="AQ38" s="732">
        <v>0</v>
      </c>
      <c r="AT38" s="732">
        <v>0</v>
      </c>
      <c r="AU38" s="732">
        <v>0</v>
      </c>
      <c r="AV38" s="732">
        <v>-2157038</v>
      </c>
      <c r="AW38" s="732">
        <v>209417402</v>
      </c>
      <c r="AX38" s="732">
        <v>205945725</v>
      </c>
      <c r="AY38" s="732">
        <v>119519543</v>
      </c>
      <c r="AZ38" s="732">
        <v>7737825</v>
      </c>
      <c r="BA38" s="732">
        <v>345.91700000000003</v>
      </c>
      <c r="BE38" s="732">
        <v>2721</v>
      </c>
      <c r="BF38" s="732">
        <v>189089714</v>
      </c>
      <c r="BG38" s="732">
        <v>0</v>
      </c>
      <c r="BJ38" s="732">
        <v>12</v>
      </c>
      <c r="BK38" s="732">
        <v>0</v>
      </c>
      <c r="BL38" s="732">
        <v>0</v>
      </c>
      <c r="BM38" s="732">
        <v>0</v>
      </c>
      <c r="BN38" s="732">
        <v>0</v>
      </c>
      <c r="BO38" s="732">
        <v>0</v>
      </c>
      <c r="BP38" s="732">
        <v>0</v>
      </c>
      <c r="BQ38" s="732">
        <v>0</v>
      </c>
      <c r="BS38" s="732">
        <v>0</v>
      </c>
      <c r="BT38" s="732">
        <v>0</v>
      </c>
      <c r="BU38" s="732">
        <v>0</v>
      </c>
      <c r="BV38" s="732">
        <v>0</v>
      </c>
      <c r="BW38" s="732">
        <v>0</v>
      </c>
      <c r="BY38" s="732">
        <v>0</v>
      </c>
      <c r="CA38" s="732">
        <v>969.69200000000001</v>
      </c>
      <c r="CB38" s="732">
        <v>969692</v>
      </c>
      <c r="CC38" s="732">
        <v>0</v>
      </c>
      <c r="CD38" s="732">
        <v>0</v>
      </c>
      <c r="CE38" s="732">
        <v>0</v>
      </c>
      <c r="CF38" s="732">
        <v>0</v>
      </c>
      <c r="CG38" s="732">
        <v>0</v>
      </c>
      <c r="CH38" s="732">
        <v>3526199</v>
      </c>
      <c r="CI38" s="732">
        <v>0</v>
      </c>
      <c r="CJ38" s="732">
        <v>4</v>
      </c>
      <c r="CK38" s="732">
        <v>0</v>
      </c>
      <c r="CL38" s="732">
        <v>0</v>
      </c>
      <c r="CN38" s="732">
        <v>0</v>
      </c>
      <c r="CO38" s="732">
        <v>1</v>
      </c>
      <c r="CP38" s="732">
        <v>0</v>
      </c>
      <c r="CQ38" s="732">
        <v>2.6670000000000003</v>
      </c>
      <c r="CR38" s="732">
        <v>18122.955000000002</v>
      </c>
      <c r="CS38" s="732">
        <v>0</v>
      </c>
      <c r="CT38" s="732">
        <v>0</v>
      </c>
      <c r="CU38" s="732">
        <v>0</v>
      </c>
      <c r="CV38" s="732">
        <v>0</v>
      </c>
      <c r="CW38" s="732">
        <v>0</v>
      </c>
      <c r="CX38" s="732">
        <v>0</v>
      </c>
      <c r="CY38" s="732">
        <v>0</v>
      </c>
      <c r="CZ38" s="732">
        <v>0</v>
      </c>
      <c r="DB38" s="732">
        <v>110214659</v>
      </c>
      <c r="DC38" s="732">
        <v>0</v>
      </c>
      <c r="DD38" s="732">
        <v>0</v>
      </c>
      <c r="DE38" s="732">
        <v>27495851</v>
      </c>
      <c r="DF38" s="732">
        <v>27495851</v>
      </c>
      <c r="DG38" s="732">
        <v>4464.2750000000005</v>
      </c>
      <c r="DH38" s="732">
        <v>0</v>
      </c>
      <c r="DI38" s="732">
        <v>0</v>
      </c>
      <c r="DK38" s="732">
        <v>0</v>
      </c>
      <c r="DL38" s="732">
        <v>0</v>
      </c>
      <c r="DM38" s="732">
        <v>12692930</v>
      </c>
      <c r="DN38" s="732">
        <v>51802</v>
      </c>
      <c r="DO38" s="732">
        <v>0</v>
      </c>
      <c r="DP38" s="732">
        <v>0</v>
      </c>
      <c r="DQ38" s="732">
        <v>0</v>
      </c>
      <c r="DR38" s="732">
        <v>0</v>
      </c>
      <c r="DS38" s="732">
        <v>0</v>
      </c>
      <c r="DT38" s="732">
        <v>0</v>
      </c>
      <c r="DU38" s="732">
        <v>0</v>
      </c>
      <c r="DV38" s="732">
        <v>0</v>
      </c>
      <c r="DW38" s="732">
        <v>0</v>
      </c>
      <c r="DX38" s="732">
        <v>0</v>
      </c>
      <c r="DY38" s="732">
        <v>0</v>
      </c>
      <c r="DZ38" s="732">
        <v>0</v>
      </c>
      <c r="EA38" s="732">
        <v>0.83500000000000008</v>
      </c>
      <c r="EB38" s="732">
        <v>0</v>
      </c>
      <c r="EC38" s="732">
        <v>246.24800000000002</v>
      </c>
      <c r="ED38" s="732">
        <v>1744162</v>
      </c>
      <c r="EE38" s="732">
        <v>0</v>
      </c>
      <c r="EF38" s="732">
        <v>0</v>
      </c>
      <c r="EG38" s="732">
        <v>0</v>
      </c>
      <c r="EH38" s="732">
        <v>10332266</v>
      </c>
      <c r="EI38" s="732">
        <v>0</v>
      </c>
      <c r="EJ38" s="732">
        <v>0</v>
      </c>
      <c r="EK38" s="732">
        <v>402.92500000000001</v>
      </c>
      <c r="EL38" s="732">
        <v>0</v>
      </c>
      <c r="EM38" s="732">
        <v>100.95</v>
      </c>
      <c r="EN38" s="732">
        <v>32.353000000000002</v>
      </c>
      <c r="EO38" s="732">
        <v>0</v>
      </c>
      <c r="EP38" s="732">
        <v>0</v>
      </c>
      <c r="EQ38" s="732">
        <v>537.06299999999999</v>
      </c>
      <c r="ER38" s="732">
        <v>0</v>
      </c>
      <c r="ES38" s="732">
        <v>1677.5650000000001</v>
      </c>
      <c r="EV38" s="732">
        <v>0</v>
      </c>
      <c r="EW38" s="732">
        <v>0</v>
      </c>
      <c r="EX38" s="732">
        <v>0</v>
      </c>
      <c r="EZ38" s="732">
        <v>182417354</v>
      </c>
      <c r="FA38" s="732">
        <v>0</v>
      </c>
      <c r="FB38" s="732">
        <v>190100657</v>
      </c>
      <c r="FD38" s="732">
        <v>0</v>
      </c>
      <c r="FE38" s="732">
        <v>19560226</v>
      </c>
      <c r="FF38" s="732">
        <v>3968145</v>
      </c>
      <c r="FG38" s="732">
        <v>6.4642999999999992E-2</v>
      </c>
      <c r="FH38" s="732">
        <v>2.6227999999999998E-2</v>
      </c>
      <c r="FI38" s="732">
        <v>0</v>
      </c>
      <c r="FJ38" s="732">
        <v>0</v>
      </c>
      <c r="FK38" s="732">
        <v>30700.940000000002</v>
      </c>
      <c r="FL38" s="732">
        <v>217155227</v>
      </c>
      <c r="FM38" s="732">
        <v>0</v>
      </c>
      <c r="FN38" s="732">
        <v>0</v>
      </c>
      <c r="FO38" s="732">
        <v>0</v>
      </c>
      <c r="FP38" s="732">
        <v>0</v>
      </c>
      <c r="FQ38" s="732">
        <v>0</v>
      </c>
      <c r="FR38" s="732">
        <v>0</v>
      </c>
      <c r="FS38" s="732">
        <v>0</v>
      </c>
      <c r="FT38" s="732">
        <v>0</v>
      </c>
      <c r="FU38" s="732">
        <v>1</v>
      </c>
      <c r="FV38" s="732">
        <v>0</v>
      </c>
      <c r="FW38" s="732">
        <v>0</v>
      </c>
      <c r="FX38" s="732">
        <v>0</v>
      </c>
      <c r="FY38" s="732">
        <v>0</v>
      </c>
      <c r="FZ38" s="732">
        <v>0</v>
      </c>
      <c r="GA38" s="732">
        <v>0</v>
      </c>
      <c r="GB38" s="732">
        <v>9035697</v>
      </c>
      <c r="GC38" s="732">
        <v>9035697</v>
      </c>
      <c r="GD38" s="732">
        <v>1086.7050000000002</v>
      </c>
      <c r="GF38" s="732">
        <v>0</v>
      </c>
      <c r="GG38" s="732">
        <v>0</v>
      </c>
      <c r="GH38" s="732">
        <v>0</v>
      </c>
      <c r="GI38" s="732">
        <v>0</v>
      </c>
      <c r="GK38" s="732">
        <v>5360</v>
      </c>
      <c r="GL38" s="732">
        <v>35199</v>
      </c>
      <c r="GM38" s="732">
        <v>0</v>
      </c>
      <c r="GN38" s="732">
        <v>0</v>
      </c>
      <c r="GR38" s="732">
        <v>0</v>
      </c>
      <c r="HB38" s="732">
        <v>292382768</v>
      </c>
      <c r="HC38" s="732">
        <v>4.6019999999999998E-2</v>
      </c>
      <c r="HD38" s="732">
        <v>3526199</v>
      </c>
      <c r="HE38" s="732">
        <v>0</v>
      </c>
      <c r="HF38" s="732">
        <v>19047337</v>
      </c>
      <c r="HG38" s="732">
        <v>138579</v>
      </c>
      <c r="HH38" s="732">
        <v>4597299</v>
      </c>
      <c r="HI38" s="732">
        <v>0</v>
      </c>
      <c r="HJ38" s="732">
        <v>190774</v>
      </c>
      <c r="HK38" s="732">
        <v>48851</v>
      </c>
      <c r="HL38" s="732">
        <v>46922</v>
      </c>
      <c r="HM38" s="732">
        <v>693000</v>
      </c>
      <c r="HN38" s="732">
        <v>1340777</v>
      </c>
      <c r="HO38" s="732">
        <v>99000</v>
      </c>
      <c r="HP38" s="732">
        <v>0</v>
      </c>
      <c r="HQ38" s="732">
        <v>0</v>
      </c>
      <c r="HR38" s="732">
        <v>0</v>
      </c>
      <c r="HS38" s="732">
        <v>182362832</v>
      </c>
      <c r="HT38" s="732">
        <v>0</v>
      </c>
      <c r="HU38" s="732">
        <v>0</v>
      </c>
      <c r="HV38" s="732">
        <v>0</v>
      </c>
      <c r="HW38" s="732">
        <v>0</v>
      </c>
      <c r="HX38" s="732">
        <v>1728</v>
      </c>
      <c r="HY38" s="732">
        <v>2051</v>
      </c>
      <c r="HZ38" s="732">
        <v>2938</v>
      </c>
      <c r="IA38" s="732">
        <v>4473</v>
      </c>
      <c r="IB38" s="732">
        <v>6108</v>
      </c>
      <c r="IC38" s="732">
        <v>17298</v>
      </c>
      <c r="ID38" s="732">
        <v>0</v>
      </c>
      <c r="IE38" s="732">
        <v>0</v>
      </c>
      <c r="IF38" s="732">
        <v>0</v>
      </c>
      <c r="IG38" s="732">
        <v>225</v>
      </c>
      <c r="IH38" s="732">
        <v>7464.2560000000003</v>
      </c>
      <c r="II38" s="732">
        <v>0</v>
      </c>
      <c r="IJ38" s="732">
        <v>5669.6869999999999</v>
      </c>
      <c r="IK38" s="732">
        <v>0</v>
      </c>
      <c r="IL38" s="732">
        <v>94</v>
      </c>
      <c r="IM38" s="732">
        <v>71</v>
      </c>
      <c r="IN38" s="732">
        <v>5</v>
      </c>
      <c r="IO38" s="732">
        <v>170</v>
      </c>
      <c r="IP38" s="732">
        <v>0</v>
      </c>
      <c r="IQ38" s="732">
        <v>5669.6869999999999</v>
      </c>
      <c r="IR38" s="732">
        <v>3492009</v>
      </c>
      <c r="IS38" s="732">
        <v>0</v>
      </c>
      <c r="IT38" s="732">
        <v>470000</v>
      </c>
      <c r="IU38" s="732">
        <v>213000</v>
      </c>
      <c r="IV38" s="732">
        <v>10000</v>
      </c>
      <c r="IW38" s="732">
        <v>6159</v>
      </c>
      <c r="IX38" s="732">
        <v>0</v>
      </c>
      <c r="IY38" s="732">
        <v>0</v>
      </c>
      <c r="IZ38" s="732">
        <v>0</v>
      </c>
      <c r="JA38" s="732">
        <v>0</v>
      </c>
      <c r="JB38" s="732">
        <v>16</v>
      </c>
      <c r="JC38" s="732">
        <v>309865</v>
      </c>
      <c r="JD38" s="732">
        <v>52</v>
      </c>
      <c r="JE38" s="732">
        <v>598131</v>
      </c>
      <c r="JF38" s="732">
        <v>60</v>
      </c>
      <c r="JG38" s="732">
        <v>364281</v>
      </c>
      <c r="JH38" s="732">
        <v>68500</v>
      </c>
      <c r="JJ38" s="732">
        <v>0</v>
      </c>
      <c r="JK38" s="732">
        <v>0</v>
      </c>
      <c r="JL38" s="732">
        <v>0</v>
      </c>
      <c r="JM38" s="732">
        <v>0</v>
      </c>
    </row>
    <row r="39" spans="1:273" s="732" customFormat="1" x14ac:dyDescent="0.2">
      <c r="A39" s="732">
        <v>31709</v>
      </c>
      <c r="B39" s="732">
        <v>57804</v>
      </c>
      <c r="C39" s="732">
        <v>9</v>
      </c>
      <c r="D39" s="732">
        <v>2021</v>
      </c>
      <c r="E39" s="732">
        <v>6159</v>
      </c>
      <c r="F39" s="732">
        <v>0</v>
      </c>
      <c r="G39" s="732">
        <v>4648.7730000000001</v>
      </c>
      <c r="H39" s="732">
        <v>4306.6180000000004</v>
      </c>
      <c r="I39" s="732">
        <v>4306.6180000000004</v>
      </c>
      <c r="J39" s="732">
        <v>4648.7730000000001</v>
      </c>
      <c r="K39" s="732">
        <v>0</v>
      </c>
      <c r="L39" s="732">
        <v>6159</v>
      </c>
      <c r="M39" s="732">
        <v>0</v>
      </c>
      <c r="N39" s="732">
        <v>0</v>
      </c>
      <c r="P39" s="732">
        <v>4648.7730000000001</v>
      </c>
      <c r="Q39" s="732">
        <v>0</v>
      </c>
      <c r="R39" s="732">
        <v>1913314</v>
      </c>
      <c r="S39" s="732">
        <v>411.57400000000001</v>
      </c>
      <c r="U39" s="732">
        <v>1338424</v>
      </c>
      <c r="V39" s="732">
        <v>993.75200000000007</v>
      </c>
      <c r="W39" s="732">
        <v>612060</v>
      </c>
      <c r="X39" s="732">
        <v>612060</v>
      </c>
      <c r="Z39" s="732">
        <v>0</v>
      </c>
      <c r="AC39" s="732">
        <v>0</v>
      </c>
      <c r="AD39" s="732" t="s">
        <v>318</v>
      </c>
      <c r="AE39" s="732">
        <v>0</v>
      </c>
      <c r="AH39" s="732">
        <v>0</v>
      </c>
      <c r="AI39" s="732">
        <v>0</v>
      </c>
      <c r="AJ39" s="732">
        <v>6159</v>
      </c>
      <c r="AK39" s="732" t="s">
        <v>787</v>
      </c>
      <c r="AL39" s="732" t="s">
        <v>326</v>
      </c>
      <c r="AM39" s="732">
        <v>0</v>
      </c>
      <c r="AN39" s="732">
        <v>0</v>
      </c>
      <c r="AO39" s="732">
        <v>0</v>
      </c>
      <c r="AP39" s="732">
        <v>0</v>
      </c>
      <c r="AQ39" s="732">
        <v>0</v>
      </c>
      <c r="AT39" s="732">
        <v>0</v>
      </c>
      <c r="AU39" s="732">
        <v>0</v>
      </c>
      <c r="AV39" s="732">
        <v>-2654622</v>
      </c>
      <c r="AW39" s="732">
        <v>50996525</v>
      </c>
      <c r="AX39" s="732">
        <v>50173506</v>
      </c>
      <c r="AY39" s="732">
        <v>23138939</v>
      </c>
      <c r="AZ39" s="732">
        <v>1913314</v>
      </c>
      <c r="BA39" s="732">
        <v>0</v>
      </c>
      <c r="BE39" s="732">
        <v>666</v>
      </c>
      <c r="BF39" s="732">
        <v>44246572</v>
      </c>
      <c r="BG39" s="732">
        <v>0</v>
      </c>
      <c r="BJ39" s="732">
        <v>12</v>
      </c>
      <c r="BK39" s="732">
        <v>0</v>
      </c>
      <c r="BL39" s="732">
        <v>0</v>
      </c>
      <c r="BM39" s="732">
        <v>0</v>
      </c>
      <c r="BN39" s="732">
        <v>0</v>
      </c>
      <c r="BO39" s="732">
        <v>0</v>
      </c>
      <c r="BP39" s="732">
        <v>0</v>
      </c>
      <c r="BQ39" s="732">
        <v>107</v>
      </c>
      <c r="BS39" s="732">
        <v>0</v>
      </c>
      <c r="BT39" s="732">
        <v>0</v>
      </c>
      <c r="BU39" s="732">
        <v>0</v>
      </c>
      <c r="BV39" s="732">
        <v>0</v>
      </c>
      <c r="BW39" s="732">
        <v>0</v>
      </c>
      <c r="BY39" s="732">
        <v>0</v>
      </c>
      <c r="CA39" s="732">
        <v>0</v>
      </c>
      <c r="CB39" s="732">
        <v>0</v>
      </c>
      <c r="CC39" s="732">
        <v>0</v>
      </c>
      <c r="CD39" s="732">
        <v>0</v>
      </c>
      <c r="CE39" s="732">
        <v>0</v>
      </c>
      <c r="CF39" s="732">
        <v>0</v>
      </c>
      <c r="CG39" s="732">
        <v>0</v>
      </c>
      <c r="CH39" s="732">
        <v>835205</v>
      </c>
      <c r="CI39" s="732">
        <v>0</v>
      </c>
      <c r="CJ39" s="732">
        <v>4</v>
      </c>
      <c r="CK39" s="732">
        <v>0</v>
      </c>
      <c r="CL39" s="732">
        <v>0</v>
      </c>
      <c r="CN39" s="732">
        <v>0</v>
      </c>
      <c r="CO39" s="732">
        <v>1</v>
      </c>
      <c r="CP39" s="732">
        <v>0</v>
      </c>
      <c r="CQ39" s="732">
        <v>0</v>
      </c>
      <c r="CR39" s="732">
        <v>4312.7629999999999</v>
      </c>
      <c r="CS39" s="732">
        <v>0</v>
      </c>
      <c r="CT39" s="732">
        <v>0</v>
      </c>
      <c r="CU39" s="732">
        <v>0</v>
      </c>
      <c r="CV39" s="732">
        <v>0</v>
      </c>
      <c r="CW39" s="732">
        <v>0</v>
      </c>
      <c r="CX39" s="732">
        <v>0</v>
      </c>
      <c r="CY39" s="732">
        <v>0</v>
      </c>
      <c r="CZ39" s="732">
        <v>0</v>
      </c>
      <c r="DB39" s="732">
        <v>26433458</v>
      </c>
      <c r="DC39" s="732">
        <v>0</v>
      </c>
      <c r="DD39" s="732">
        <v>0</v>
      </c>
      <c r="DE39" s="732">
        <v>7450338</v>
      </c>
      <c r="DF39" s="732">
        <v>7450338</v>
      </c>
      <c r="DG39" s="732">
        <v>1209.6500000000001</v>
      </c>
      <c r="DH39" s="732">
        <v>0</v>
      </c>
      <c r="DI39" s="732">
        <v>0</v>
      </c>
      <c r="DK39" s="732">
        <v>0</v>
      </c>
      <c r="DL39" s="732">
        <v>0</v>
      </c>
      <c r="DM39" s="732">
        <v>2765365</v>
      </c>
      <c r="DN39" s="732">
        <v>11519</v>
      </c>
      <c r="DO39" s="732">
        <v>0</v>
      </c>
      <c r="DP39" s="732">
        <v>0</v>
      </c>
      <c r="DQ39" s="732">
        <v>0</v>
      </c>
      <c r="DR39" s="732">
        <v>0</v>
      </c>
      <c r="DS39" s="732">
        <v>0</v>
      </c>
      <c r="DT39" s="732">
        <v>0</v>
      </c>
      <c r="DU39" s="732">
        <v>0</v>
      </c>
      <c r="DV39" s="732">
        <v>0</v>
      </c>
      <c r="DW39" s="732">
        <v>0</v>
      </c>
      <c r="DX39" s="732">
        <v>0</v>
      </c>
      <c r="DY39" s="732">
        <v>0</v>
      </c>
      <c r="DZ39" s="732">
        <v>0</v>
      </c>
      <c r="EA39" s="732">
        <v>0</v>
      </c>
      <c r="EB39" s="732">
        <v>0</v>
      </c>
      <c r="EC39" s="732">
        <v>229.792</v>
      </c>
      <c r="ED39" s="732">
        <v>1627605</v>
      </c>
      <c r="EE39" s="732">
        <v>0</v>
      </c>
      <c r="EF39" s="732">
        <v>0</v>
      </c>
      <c r="EG39" s="732">
        <v>0</v>
      </c>
      <c r="EH39" s="732">
        <v>1057909</v>
      </c>
      <c r="EI39" s="732">
        <v>0</v>
      </c>
      <c r="EJ39" s="732">
        <v>0</v>
      </c>
      <c r="EK39" s="732">
        <v>56.243000000000002</v>
      </c>
      <c r="EL39" s="732">
        <v>0</v>
      </c>
      <c r="EM39" s="732">
        <v>0</v>
      </c>
      <c r="EN39" s="732">
        <v>0.60699999999999998</v>
      </c>
      <c r="EO39" s="732">
        <v>0</v>
      </c>
      <c r="EP39" s="732">
        <v>0</v>
      </c>
      <c r="EQ39" s="732">
        <v>56.85</v>
      </c>
      <c r="ER39" s="732">
        <v>0</v>
      </c>
      <c r="ES39" s="732">
        <v>171.76400000000001</v>
      </c>
      <c r="EV39" s="732">
        <v>0</v>
      </c>
      <c r="EW39" s="732">
        <v>0</v>
      </c>
      <c r="EX39" s="732">
        <v>0</v>
      </c>
      <c r="EZ39" s="732">
        <v>44667919</v>
      </c>
      <c r="FA39" s="732">
        <v>0</v>
      </c>
      <c r="FB39" s="732">
        <v>46569047</v>
      </c>
      <c r="FD39" s="732">
        <v>0</v>
      </c>
      <c r="FE39" s="732">
        <v>4577050</v>
      </c>
      <c r="FF39" s="732">
        <v>928537</v>
      </c>
      <c r="FG39" s="732">
        <v>6.4642999999999992E-2</v>
      </c>
      <c r="FH39" s="732">
        <v>2.6227999999999998E-2</v>
      </c>
      <c r="FI39" s="732">
        <v>0</v>
      </c>
      <c r="FJ39" s="732">
        <v>0</v>
      </c>
      <c r="FK39" s="732">
        <v>7183.9520000000002</v>
      </c>
      <c r="FL39" s="732">
        <v>52909839</v>
      </c>
      <c r="FM39" s="732">
        <v>0</v>
      </c>
      <c r="FN39" s="732">
        <v>0</v>
      </c>
      <c r="FO39" s="732">
        <v>994528</v>
      </c>
      <c r="FP39" s="732">
        <v>0</v>
      </c>
      <c r="FQ39" s="732">
        <v>994528</v>
      </c>
      <c r="FR39" s="732">
        <v>994528</v>
      </c>
      <c r="FS39" s="732">
        <v>0</v>
      </c>
      <c r="FT39" s="732">
        <v>0</v>
      </c>
      <c r="FU39" s="732">
        <v>0</v>
      </c>
      <c r="FV39" s="732">
        <v>0</v>
      </c>
      <c r="FW39" s="732">
        <v>0</v>
      </c>
      <c r="FX39" s="732">
        <v>0</v>
      </c>
      <c r="FY39" s="732">
        <v>0</v>
      </c>
      <c r="FZ39" s="732">
        <v>0</v>
      </c>
      <c r="GA39" s="732">
        <v>0</v>
      </c>
      <c r="GB39" s="732">
        <v>2372244</v>
      </c>
      <c r="GC39" s="732">
        <v>2372244</v>
      </c>
      <c r="GD39" s="732">
        <v>285.30500000000001</v>
      </c>
      <c r="GF39" s="732">
        <v>0</v>
      </c>
      <c r="GG39" s="732">
        <v>0</v>
      </c>
      <c r="GH39" s="732">
        <v>0</v>
      </c>
      <c r="GI39" s="732">
        <v>0</v>
      </c>
      <c r="GK39" s="732">
        <v>5340.4940000000006</v>
      </c>
      <c r="GL39" s="732">
        <v>64453</v>
      </c>
      <c r="GM39" s="732">
        <v>0</v>
      </c>
      <c r="GN39" s="732">
        <v>413599</v>
      </c>
      <c r="GR39" s="732">
        <v>0</v>
      </c>
      <c r="HB39" s="732">
        <v>292382768</v>
      </c>
      <c r="HC39" s="732">
        <v>4.6019999999999998E-2</v>
      </c>
      <c r="HD39" s="732">
        <v>835205</v>
      </c>
      <c r="HE39" s="732">
        <v>0</v>
      </c>
      <c r="HF39" s="732">
        <v>4556402</v>
      </c>
      <c r="HG39" s="732">
        <v>0</v>
      </c>
      <c r="HH39" s="732">
        <v>0</v>
      </c>
      <c r="HI39" s="732">
        <v>0</v>
      </c>
      <c r="HJ39" s="732">
        <v>45186</v>
      </c>
      <c r="HK39" s="732">
        <v>60366</v>
      </c>
      <c r="HL39" s="732">
        <v>18124</v>
      </c>
      <c r="HM39" s="732">
        <v>0</v>
      </c>
      <c r="HN39" s="732">
        <v>0</v>
      </c>
      <c r="HO39" s="732">
        <v>0</v>
      </c>
      <c r="HP39" s="732">
        <v>1261643</v>
      </c>
      <c r="HQ39" s="732">
        <v>0</v>
      </c>
      <c r="HR39" s="732">
        <v>0</v>
      </c>
      <c r="HS39" s="732">
        <v>44655733</v>
      </c>
      <c r="HT39" s="732">
        <v>0</v>
      </c>
      <c r="HU39" s="732">
        <v>0</v>
      </c>
      <c r="HV39" s="732">
        <v>0</v>
      </c>
      <c r="HW39" s="732">
        <v>0</v>
      </c>
      <c r="HX39" s="732">
        <v>423</v>
      </c>
      <c r="HY39" s="732">
        <v>524</v>
      </c>
      <c r="HZ39" s="732">
        <v>730</v>
      </c>
      <c r="IA39" s="732">
        <v>1244</v>
      </c>
      <c r="IB39" s="732">
        <v>1749</v>
      </c>
      <c r="IC39" s="732">
        <v>4670</v>
      </c>
      <c r="ID39" s="732">
        <v>0</v>
      </c>
      <c r="IE39" s="732">
        <v>0</v>
      </c>
      <c r="IF39" s="732">
        <v>0</v>
      </c>
      <c r="IG39" s="732">
        <v>0</v>
      </c>
      <c r="IH39" s="732">
        <v>0</v>
      </c>
      <c r="II39" s="732">
        <v>4587.7920000000004</v>
      </c>
      <c r="IJ39" s="732">
        <v>993.75200000000007</v>
      </c>
      <c r="IK39" s="732">
        <v>0</v>
      </c>
      <c r="IL39" s="732">
        <v>0</v>
      </c>
      <c r="IM39" s="732">
        <v>0</v>
      </c>
      <c r="IN39" s="732">
        <v>0</v>
      </c>
      <c r="IO39" s="732">
        <v>0</v>
      </c>
      <c r="IP39" s="732">
        <v>4587.7920000000004</v>
      </c>
      <c r="IQ39" s="732">
        <v>993.75200000000007</v>
      </c>
      <c r="IR39" s="732">
        <v>612060</v>
      </c>
      <c r="IS39" s="732">
        <v>0</v>
      </c>
      <c r="IT39" s="732">
        <v>0</v>
      </c>
      <c r="IU39" s="732">
        <v>0</v>
      </c>
      <c r="IV39" s="732">
        <v>0</v>
      </c>
      <c r="IW39" s="732">
        <v>6159</v>
      </c>
      <c r="IX39" s="732">
        <v>0</v>
      </c>
      <c r="IY39" s="732">
        <v>0</v>
      </c>
      <c r="IZ39" s="732">
        <v>1261643</v>
      </c>
      <c r="JA39" s="732">
        <v>0</v>
      </c>
      <c r="JB39" s="732">
        <v>0</v>
      </c>
      <c r="JC39" s="732">
        <v>0</v>
      </c>
      <c r="JD39" s="732">
        <v>0</v>
      </c>
      <c r="JE39" s="732">
        <v>0</v>
      </c>
      <c r="JF39" s="732">
        <v>0</v>
      </c>
      <c r="JG39" s="732">
        <v>0</v>
      </c>
      <c r="JH39" s="732">
        <v>0</v>
      </c>
      <c r="JJ39" s="732">
        <v>0</v>
      </c>
      <c r="JK39" s="732">
        <v>0</v>
      </c>
      <c r="JL39" s="732">
        <v>0</v>
      </c>
      <c r="JM39" s="732">
        <v>0</v>
      </c>
    </row>
    <row r="40" spans="1:273" s="732" customFormat="1" x14ac:dyDescent="0.2">
      <c r="A40" s="732">
        <v>31709</v>
      </c>
      <c r="B40" s="732">
        <v>57805</v>
      </c>
      <c r="C40" s="732">
        <v>9</v>
      </c>
      <c r="D40" s="732">
        <v>2021</v>
      </c>
      <c r="E40" s="732">
        <v>6159</v>
      </c>
      <c r="F40" s="732">
        <v>0</v>
      </c>
      <c r="G40" s="732">
        <v>182.875</v>
      </c>
      <c r="H40" s="732">
        <v>178.26300000000001</v>
      </c>
      <c r="I40" s="732">
        <v>178.26300000000001</v>
      </c>
      <c r="J40" s="732">
        <v>182.875</v>
      </c>
      <c r="K40" s="732">
        <v>0</v>
      </c>
      <c r="L40" s="732">
        <v>6159</v>
      </c>
      <c r="M40" s="732">
        <v>0</v>
      </c>
      <c r="N40" s="732">
        <v>0</v>
      </c>
      <c r="P40" s="732">
        <v>205.43300000000002</v>
      </c>
      <c r="Q40" s="732">
        <v>0</v>
      </c>
      <c r="R40" s="732">
        <v>84551</v>
      </c>
      <c r="S40" s="732">
        <v>411.57400000000001</v>
      </c>
      <c r="U40" s="732">
        <v>59145</v>
      </c>
      <c r="V40" s="732">
        <v>67.256</v>
      </c>
      <c r="W40" s="732">
        <v>41424</v>
      </c>
      <c r="X40" s="732">
        <v>41424</v>
      </c>
      <c r="Z40" s="732">
        <v>0</v>
      </c>
      <c r="AC40" s="732">
        <v>0</v>
      </c>
      <c r="AD40" s="732" t="s">
        <v>318</v>
      </c>
      <c r="AE40" s="732">
        <v>0</v>
      </c>
      <c r="AH40" s="732">
        <v>0</v>
      </c>
      <c r="AI40" s="732">
        <v>0</v>
      </c>
      <c r="AJ40" s="732">
        <v>6159</v>
      </c>
      <c r="AK40" s="732" t="s">
        <v>787</v>
      </c>
      <c r="AL40" s="732" t="s">
        <v>327</v>
      </c>
      <c r="AM40" s="732">
        <v>0</v>
      </c>
      <c r="AN40" s="732">
        <v>0</v>
      </c>
      <c r="AO40" s="732">
        <v>0</v>
      </c>
      <c r="AP40" s="732">
        <v>0</v>
      </c>
      <c r="AQ40" s="732">
        <v>0</v>
      </c>
      <c r="AT40" s="732">
        <v>0</v>
      </c>
      <c r="AU40" s="732">
        <v>0</v>
      </c>
      <c r="AV40" s="732">
        <v>-19564</v>
      </c>
      <c r="AW40" s="732">
        <v>1963588</v>
      </c>
      <c r="AX40" s="732">
        <v>1964013</v>
      </c>
      <c r="AY40" s="732">
        <v>1156197</v>
      </c>
      <c r="AZ40" s="732">
        <v>84551</v>
      </c>
      <c r="BA40" s="732">
        <v>0</v>
      </c>
      <c r="BE40" s="732">
        <v>26</v>
      </c>
      <c r="BF40" s="732">
        <v>1821869</v>
      </c>
      <c r="BG40" s="732">
        <v>0</v>
      </c>
      <c r="BJ40" s="732">
        <v>12</v>
      </c>
      <c r="BK40" s="732">
        <v>0</v>
      </c>
      <c r="BL40" s="732">
        <v>0</v>
      </c>
      <c r="BM40" s="732">
        <v>0</v>
      </c>
      <c r="BN40" s="732">
        <v>0</v>
      </c>
      <c r="BO40" s="732">
        <v>0</v>
      </c>
      <c r="BP40" s="732">
        <v>0</v>
      </c>
      <c r="BQ40" s="732">
        <v>742</v>
      </c>
      <c r="BS40" s="732">
        <v>0</v>
      </c>
      <c r="BT40" s="732">
        <v>0</v>
      </c>
      <c r="BU40" s="732">
        <v>0</v>
      </c>
      <c r="BV40" s="732">
        <v>0</v>
      </c>
      <c r="BW40" s="732">
        <v>0</v>
      </c>
      <c r="BY40" s="732">
        <v>0</v>
      </c>
      <c r="CA40" s="732">
        <v>0</v>
      </c>
      <c r="CB40" s="732">
        <v>0</v>
      </c>
      <c r="CC40" s="732">
        <v>0</v>
      </c>
      <c r="CD40" s="732">
        <v>0</v>
      </c>
      <c r="CE40" s="732">
        <v>0</v>
      </c>
      <c r="CF40" s="732">
        <v>0</v>
      </c>
      <c r="CG40" s="732">
        <v>0</v>
      </c>
      <c r="CH40" s="732">
        <v>0</v>
      </c>
      <c r="CI40" s="732">
        <v>0</v>
      </c>
      <c r="CJ40" s="732">
        <v>4</v>
      </c>
      <c r="CK40" s="732">
        <v>0</v>
      </c>
      <c r="CL40" s="732">
        <v>0</v>
      </c>
      <c r="CN40" s="732">
        <v>0</v>
      </c>
      <c r="CO40" s="732">
        <v>1</v>
      </c>
      <c r="CP40" s="732">
        <v>0</v>
      </c>
      <c r="CQ40" s="732">
        <v>0</v>
      </c>
      <c r="CR40" s="732">
        <v>201.27800000000002</v>
      </c>
      <c r="CS40" s="732">
        <v>0</v>
      </c>
      <c r="CT40" s="732">
        <v>0</v>
      </c>
      <c r="CU40" s="732">
        <v>0</v>
      </c>
      <c r="CV40" s="732">
        <v>0</v>
      </c>
      <c r="CW40" s="732">
        <v>0</v>
      </c>
      <c r="CX40" s="732">
        <v>0</v>
      </c>
      <c r="CY40" s="732">
        <v>0</v>
      </c>
      <c r="CZ40" s="732">
        <v>0</v>
      </c>
      <c r="DB40" s="732">
        <v>1092197</v>
      </c>
      <c r="DC40" s="732">
        <v>0</v>
      </c>
      <c r="DD40" s="732">
        <v>0</v>
      </c>
      <c r="DE40" s="732">
        <v>289400</v>
      </c>
      <c r="DF40" s="732">
        <v>289400</v>
      </c>
      <c r="DG40" s="732">
        <v>46.988</v>
      </c>
      <c r="DH40" s="732">
        <v>0</v>
      </c>
      <c r="DI40" s="732">
        <v>0</v>
      </c>
      <c r="DK40" s="732">
        <v>3503</v>
      </c>
      <c r="DL40" s="732">
        <v>0</v>
      </c>
      <c r="DM40" s="732">
        <v>98234</v>
      </c>
      <c r="DN40" s="732">
        <v>398</v>
      </c>
      <c r="DO40" s="732">
        <v>0</v>
      </c>
      <c r="DP40" s="732">
        <v>0</v>
      </c>
      <c r="DQ40" s="732">
        <v>0</v>
      </c>
      <c r="DR40" s="732">
        <v>0</v>
      </c>
      <c r="DS40" s="732">
        <v>0</v>
      </c>
      <c r="DT40" s="732">
        <v>0</v>
      </c>
      <c r="DU40" s="732">
        <v>0</v>
      </c>
      <c r="DV40" s="732">
        <v>0</v>
      </c>
      <c r="DW40" s="732">
        <v>0</v>
      </c>
      <c r="DX40" s="732">
        <v>0</v>
      </c>
      <c r="DY40" s="732">
        <v>0</v>
      </c>
      <c r="DZ40" s="732">
        <v>0</v>
      </c>
      <c r="EA40" s="732">
        <v>0</v>
      </c>
      <c r="EB40" s="732">
        <v>0</v>
      </c>
      <c r="EC40" s="732">
        <v>6.1000000000000006E-2</v>
      </c>
      <c r="ED40" s="732">
        <v>432</v>
      </c>
      <c r="EE40" s="732">
        <v>0</v>
      </c>
      <c r="EF40" s="732">
        <v>0</v>
      </c>
      <c r="EG40" s="732">
        <v>0</v>
      </c>
      <c r="EH40" s="732">
        <v>92460</v>
      </c>
      <c r="EI40" s="732">
        <v>0</v>
      </c>
      <c r="EJ40" s="732">
        <v>0</v>
      </c>
      <c r="EK40" s="732">
        <v>4.024</v>
      </c>
      <c r="EL40" s="732">
        <v>0</v>
      </c>
      <c r="EM40" s="732">
        <v>0</v>
      </c>
      <c r="EN40" s="732">
        <v>0.58800000000000008</v>
      </c>
      <c r="EO40" s="732">
        <v>0</v>
      </c>
      <c r="EP40" s="732">
        <v>0</v>
      </c>
      <c r="EQ40" s="732">
        <v>4.6120000000000001</v>
      </c>
      <c r="ER40" s="732">
        <v>0</v>
      </c>
      <c r="ES40" s="732">
        <v>15.012</v>
      </c>
      <c r="EV40" s="732">
        <v>0</v>
      </c>
      <c r="EW40" s="732">
        <v>0</v>
      </c>
      <c r="EX40" s="732">
        <v>0</v>
      </c>
      <c r="EZ40" s="732">
        <v>1737318</v>
      </c>
      <c r="FA40" s="732">
        <v>0</v>
      </c>
      <c r="FB40" s="732">
        <v>1821444</v>
      </c>
      <c r="FD40" s="732">
        <v>0</v>
      </c>
      <c r="FE40" s="732">
        <v>188462</v>
      </c>
      <c r="FF40" s="732">
        <v>38233</v>
      </c>
      <c r="FG40" s="732">
        <v>6.4642999999999992E-2</v>
      </c>
      <c r="FH40" s="732">
        <v>2.6227999999999998E-2</v>
      </c>
      <c r="FI40" s="732">
        <v>0</v>
      </c>
      <c r="FJ40" s="732">
        <v>0</v>
      </c>
      <c r="FK40" s="732">
        <v>295.80200000000002</v>
      </c>
      <c r="FL40" s="732">
        <v>2048139</v>
      </c>
      <c r="FM40" s="732">
        <v>0</v>
      </c>
      <c r="FN40" s="732">
        <v>0</v>
      </c>
      <c r="FO40" s="732">
        <v>0</v>
      </c>
      <c r="FP40" s="732">
        <v>0</v>
      </c>
      <c r="FQ40" s="732">
        <v>0</v>
      </c>
      <c r="FR40" s="732">
        <v>0</v>
      </c>
      <c r="FS40" s="732">
        <v>0</v>
      </c>
      <c r="FT40" s="732">
        <v>0</v>
      </c>
      <c r="FU40" s="732">
        <v>0</v>
      </c>
      <c r="FV40" s="732">
        <v>0</v>
      </c>
      <c r="FW40" s="732">
        <v>0</v>
      </c>
      <c r="FX40" s="732">
        <v>0</v>
      </c>
      <c r="FY40" s="732">
        <v>0</v>
      </c>
      <c r="FZ40" s="732">
        <v>0</v>
      </c>
      <c r="GA40" s="732">
        <v>0</v>
      </c>
      <c r="GB40" s="732">
        <v>0</v>
      </c>
      <c r="GC40" s="732">
        <v>0</v>
      </c>
      <c r="GD40" s="732">
        <v>0</v>
      </c>
      <c r="GF40" s="732">
        <v>0</v>
      </c>
      <c r="GG40" s="732">
        <v>0</v>
      </c>
      <c r="GH40" s="732">
        <v>0</v>
      </c>
      <c r="GI40" s="732">
        <v>0</v>
      </c>
      <c r="GK40" s="732">
        <v>5183</v>
      </c>
      <c r="GL40" s="732">
        <v>4467</v>
      </c>
      <c r="GM40" s="732">
        <v>0</v>
      </c>
      <c r="GN40" s="732">
        <v>0</v>
      </c>
      <c r="GR40" s="732">
        <v>0</v>
      </c>
      <c r="HB40" s="732">
        <v>0</v>
      </c>
      <c r="HC40" s="732">
        <v>4.6019999999999998E-2</v>
      </c>
      <c r="HD40" s="732">
        <v>0</v>
      </c>
      <c r="HE40" s="732">
        <v>0</v>
      </c>
      <c r="HF40" s="732">
        <v>188602</v>
      </c>
      <c r="HG40" s="732">
        <v>5132</v>
      </c>
      <c r="HH40" s="732">
        <v>104704</v>
      </c>
      <c r="HI40" s="732">
        <v>0</v>
      </c>
      <c r="HJ40" s="732">
        <v>1778</v>
      </c>
      <c r="HK40" s="732">
        <v>0</v>
      </c>
      <c r="HL40" s="732">
        <v>0</v>
      </c>
      <c r="HM40" s="732">
        <v>0</v>
      </c>
      <c r="HN40" s="732">
        <v>0</v>
      </c>
      <c r="HO40" s="732">
        <v>0</v>
      </c>
      <c r="HP40" s="732">
        <v>0</v>
      </c>
      <c r="HQ40" s="732">
        <v>0</v>
      </c>
      <c r="HR40" s="732">
        <v>0</v>
      </c>
      <c r="HS40" s="732">
        <v>1736893</v>
      </c>
      <c r="HT40" s="732">
        <v>0</v>
      </c>
      <c r="HU40" s="732">
        <v>0</v>
      </c>
      <c r="HV40" s="732">
        <v>0</v>
      </c>
      <c r="HW40" s="732">
        <v>0</v>
      </c>
      <c r="HX40" s="732">
        <v>19</v>
      </c>
      <c r="HY40" s="732">
        <v>18</v>
      </c>
      <c r="HZ40" s="732">
        <v>54</v>
      </c>
      <c r="IA40" s="732">
        <v>29</v>
      </c>
      <c r="IB40" s="732">
        <v>63</v>
      </c>
      <c r="IC40" s="732">
        <v>160</v>
      </c>
      <c r="ID40" s="732">
        <v>0</v>
      </c>
      <c r="IE40" s="732">
        <v>0</v>
      </c>
      <c r="IF40" s="732">
        <v>0</v>
      </c>
      <c r="IG40" s="732">
        <v>8.3330000000000002</v>
      </c>
      <c r="IH40" s="732">
        <v>170</v>
      </c>
      <c r="II40" s="732">
        <v>0</v>
      </c>
      <c r="IJ40" s="732">
        <v>67.256</v>
      </c>
      <c r="IK40" s="732">
        <v>0</v>
      </c>
      <c r="IL40" s="732">
        <v>0</v>
      </c>
      <c r="IM40" s="732">
        <v>0</v>
      </c>
      <c r="IN40" s="732">
        <v>0</v>
      </c>
      <c r="IO40" s="732">
        <v>0</v>
      </c>
      <c r="IP40" s="732">
        <v>0</v>
      </c>
      <c r="IQ40" s="732">
        <v>67.256</v>
      </c>
      <c r="IR40" s="732">
        <v>41424</v>
      </c>
      <c r="IS40" s="732">
        <v>0</v>
      </c>
      <c r="IT40" s="732">
        <v>0</v>
      </c>
      <c r="IU40" s="732">
        <v>0</v>
      </c>
      <c r="IV40" s="732">
        <v>0</v>
      </c>
      <c r="IW40" s="732">
        <v>6159</v>
      </c>
      <c r="IX40" s="732">
        <v>0</v>
      </c>
      <c r="IY40" s="732">
        <v>0</v>
      </c>
      <c r="IZ40" s="732">
        <v>0</v>
      </c>
      <c r="JA40" s="732">
        <v>0</v>
      </c>
      <c r="JB40" s="732">
        <v>0</v>
      </c>
      <c r="JC40" s="732">
        <v>0</v>
      </c>
      <c r="JD40" s="732">
        <v>0</v>
      </c>
      <c r="JE40" s="732">
        <v>0</v>
      </c>
      <c r="JF40" s="732">
        <v>0</v>
      </c>
      <c r="JG40" s="732">
        <v>0</v>
      </c>
      <c r="JH40" s="732">
        <v>0</v>
      </c>
      <c r="JJ40" s="732">
        <v>0</v>
      </c>
      <c r="JK40" s="732">
        <v>0</v>
      </c>
      <c r="JL40" s="732">
        <v>0</v>
      </c>
      <c r="JM40" s="732">
        <v>0</v>
      </c>
    </row>
    <row r="41" spans="1:273" s="732" customFormat="1" x14ac:dyDescent="0.2">
      <c r="A41" s="732">
        <v>31709</v>
      </c>
      <c r="B41" s="732">
        <v>57806</v>
      </c>
      <c r="C41" s="732">
        <v>9</v>
      </c>
      <c r="D41" s="732">
        <v>2021</v>
      </c>
      <c r="E41" s="732">
        <v>6159</v>
      </c>
      <c r="F41" s="732">
        <v>0</v>
      </c>
      <c r="G41" s="732">
        <v>1096.9770000000001</v>
      </c>
      <c r="H41" s="732">
        <v>989.71800000000007</v>
      </c>
      <c r="I41" s="732">
        <v>989.71800000000007</v>
      </c>
      <c r="J41" s="732">
        <v>1096.9770000000001</v>
      </c>
      <c r="K41" s="732">
        <v>0</v>
      </c>
      <c r="L41" s="732">
        <v>6159</v>
      </c>
      <c r="M41" s="732">
        <v>0</v>
      </c>
      <c r="N41" s="732">
        <v>0</v>
      </c>
      <c r="P41" s="732">
        <v>1232.9570000000001</v>
      </c>
      <c r="Q41" s="732">
        <v>0</v>
      </c>
      <c r="R41" s="732">
        <v>507453</v>
      </c>
      <c r="S41" s="732">
        <v>411.57400000000001</v>
      </c>
      <c r="U41" s="732">
        <v>354980</v>
      </c>
      <c r="V41" s="732">
        <v>275.053</v>
      </c>
      <c r="W41" s="732">
        <v>169407</v>
      </c>
      <c r="X41" s="732">
        <v>169407</v>
      </c>
      <c r="Z41" s="732">
        <v>0</v>
      </c>
      <c r="AC41" s="732">
        <v>0</v>
      </c>
      <c r="AD41" s="732" t="s">
        <v>318</v>
      </c>
      <c r="AE41" s="732">
        <v>0</v>
      </c>
      <c r="AH41" s="732">
        <v>0</v>
      </c>
      <c r="AI41" s="732">
        <v>0</v>
      </c>
      <c r="AJ41" s="732">
        <v>6159</v>
      </c>
      <c r="AK41" s="732" t="s">
        <v>787</v>
      </c>
      <c r="AL41" s="732" t="s">
        <v>328</v>
      </c>
      <c r="AM41" s="732">
        <v>0</v>
      </c>
      <c r="AN41" s="732">
        <v>0</v>
      </c>
      <c r="AO41" s="732">
        <v>0</v>
      </c>
      <c r="AP41" s="732">
        <v>0</v>
      </c>
      <c r="AQ41" s="732">
        <v>0</v>
      </c>
      <c r="AT41" s="732">
        <v>0</v>
      </c>
      <c r="AU41" s="732">
        <v>0</v>
      </c>
      <c r="AV41" s="732">
        <v>-952460</v>
      </c>
      <c r="AW41" s="732">
        <v>11810591</v>
      </c>
      <c r="AX41" s="732">
        <v>11616415</v>
      </c>
      <c r="AY41" s="732">
        <v>6420595</v>
      </c>
      <c r="AZ41" s="732">
        <v>507453</v>
      </c>
      <c r="BA41" s="732">
        <v>40.582999999999998</v>
      </c>
      <c r="BE41" s="732">
        <v>154</v>
      </c>
      <c r="BF41" s="732">
        <v>10776174</v>
      </c>
      <c r="BG41" s="732">
        <v>0</v>
      </c>
      <c r="BJ41" s="732">
        <v>12</v>
      </c>
      <c r="BK41" s="732">
        <v>0</v>
      </c>
      <c r="BL41" s="732">
        <v>0</v>
      </c>
      <c r="BM41" s="732">
        <v>0</v>
      </c>
      <c r="BN41" s="732">
        <v>0</v>
      </c>
      <c r="BO41" s="732">
        <v>0</v>
      </c>
      <c r="BP41" s="732">
        <v>0</v>
      </c>
      <c r="BQ41" s="732">
        <v>617</v>
      </c>
      <c r="BS41" s="732">
        <v>0</v>
      </c>
      <c r="BT41" s="732">
        <v>0</v>
      </c>
      <c r="BU41" s="732">
        <v>0</v>
      </c>
      <c r="BV41" s="732">
        <v>0</v>
      </c>
      <c r="BW41" s="732">
        <v>0</v>
      </c>
      <c r="BY41" s="732">
        <v>0</v>
      </c>
      <c r="CA41" s="732">
        <v>0</v>
      </c>
      <c r="CB41" s="732">
        <v>0</v>
      </c>
      <c r="CC41" s="732">
        <v>0</v>
      </c>
      <c r="CD41" s="732">
        <v>0</v>
      </c>
      <c r="CE41" s="732">
        <v>0</v>
      </c>
      <c r="CF41" s="732">
        <v>0</v>
      </c>
      <c r="CG41" s="732">
        <v>0</v>
      </c>
      <c r="CH41" s="732">
        <v>197084</v>
      </c>
      <c r="CI41" s="732">
        <v>0</v>
      </c>
      <c r="CJ41" s="732">
        <v>4</v>
      </c>
      <c r="CK41" s="732">
        <v>0</v>
      </c>
      <c r="CL41" s="732">
        <v>0</v>
      </c>
      <c r="CN41" s="732">
        <v>0</v>
      </c>
      <c r="CO41" s="732">
        <v>1</v>
      </c>
      <c r="CP41" s="732">
        <v>0</v>
      </c>
      <c r="CQ41" s="732">
        <v>0.16700000000000001</v>
      </c>
      <c r="CR41" s="732">
        <v>1156.9349999999999</v>
      </c>
      <c r="CS41" s="732">
        <v>0</v>
      </c>
      <c r="CT41" s="732">
        <v>0</v>
      </c>
      <c r="CU41" s="732">
        <v>0</v>
      </c>
      <c r="CV41" s="732">
        <v>0</v>
      </c>
      <c r="CW41" s="732">
        <v>0</v>
      </c>
      <c r="CX41" s="732">
        <v>0</v>
      </c>
      <c r="CY41" s="732">
        <v>0</v>
      </c>
      <c r="CZ41" s="732">
        <v>0</v>
      </c>
      <c r="DB41" s="732">
        <v>6065666</v>
      </c>
      <c r="DC41" s="732">
        <v>0</v>
      </c>
      <c r="DD41" s="732">
        <v>0</v>
      </c>
      <c r="DE41" s="732">
        <v>1729086</v>
      </c>
      <c r="DF41" s="732">
        <v>1729086</v>
      </c>
      <c r="DG41" s="732">
        <v>280.738</v>
      </c>
      <c r="DH41" s="732">
        <v>0</v>
      </c>
      <c r="DI41" s="732">
        <v>0</v>
      </c>
      <c r="DK41" s="732">
        <v>1503</v>
      </c>
      <c r="DL41" s="732">
        <v>0</v>
      </c>
      <c r="DM41" s="732">
        <v>669232</v>
      </c>
      <c r="DN41" s="732">
        <v>2753</v>
      </c>
      <c r="DO41" s="732">
        <v>0</v>
      </c>
      <c r="DP41" s="732">
        <v>0</v>
      </c>
      <c r="DQ41" s="732">
        <v>0</v>
      </c>
      <c r="DR41" s="732">
        <v>0</v>
      </c>
      <c r="DS41" s="732">
        <v>0</v>
      </c>
      <c r="DT41" s="732">
        <v>0</v>
      </c>
      <c r="DU41" s="732">
        <v>0</v>
      </c>
      <c r="DV41" s="732">
        <v>0</v>
      </c>
      <c r="DW41" s="732">
        <v>0</v>
      </c>
      <c r="DX41" s="732">
        <v>0</v>
      </c>
      <c r="DY41" s="732">
        <v>0</v>
      </c>
      <c r="DZ41" s="732">
        <v>0</v>
      </c>
      <c r="EA41" s="732">
        <v>0</v>
      </c>
      <c r="EB41" s="732">
        <v>0</v>
      </c>
      <c r="EC41" s="732">
        <v>29.693000000000001</v>
      </c>
      <c r="ED41" s="732">
        <v>210314</v>
      </c>
      <c r="EE41" s="732">
        <v>0</v>
      </c>
      <c r="EF41" s="732">
        <v>0</v>
      </c>
      <c r="EG41" s="732">
        <v>0</v>
      </c>
      <c r="EH41" s="732">
        <v>431579</v>
      </c>
      <c r="EI41" s="732">
        <v>0</v>
      </c>
      <c r="EJ41" s="732">
        <v>0</v>
      </c>
      <c r="EK41" s="732">
        <v>19.367000000000001</v>
      </c>
      <c r="EL41" s="732">
        <v>0</v>
      </c>
      <c r="EM41" s="732">
        <v>0.61199999999999999</v>
      </c>
      <c r="EN41" s="732">
        <v>2.0270000000000001</v>
      </c>
      <c r="EO41" s="732">
        <v>0</v>
      </c>
      <c r="EP41" s="732">
        <v>0</v>
      </c>
      <c r="EQ41" s="732">
        <v>22.006</v>
      </c>
      <c r="ER41" s="732">
        <v>0</v>
      </c>
      <c r="ES41" s="732">
        <v>70.072000000000003</v>
      </c>
      <c r="EV41" s="732">
        <v>0</v>
      </c>
      <c r="EW41" s="732">
        <v>0</v>
      </c>
      <c r="EX41" s="732">
        <v>0</v>
      </c>
      <c r="EZ41" s="732">
        <v>10275539</v>
      </c>
      <c r="FA41" s="732">
        <v>0</v>
      </c>
      <c r="FB41" s="732">
        <v>10780084</v>
      </c>
      <c r="FD41" s="732">
        <v>0</v>
      </c>
      <c r="FE41" s="732">
        <v>1114732</v>
      </c>
      <c r="FF41" s="732">
        <v>226144</v>
      </c>
      <c r="FG41" s="732">
        <v>6.4642999999999992E-2</v>
      </c>
      <c r="FH41" s="732">
        <v>2.6227999999999998E-2</v>
      </c>
      <c r="FI41" s="732">
        <v>0</v>
      </c>
      <c r="FJ41" s="732">
        <v>0</v>
      </c>
      <c r="FK41" s="732">
        <v>1749.6390000000001</v>
      </c>
      <c r="FL41" s="732">
        <v>12318044</v>
      </c>
      <c r="FM41" s="732">
        <v>0</v>
      </c>
      <c r="FN41" s="732">
        <v>0</v>
      </c>
      <c r="FO41" s="732">
        <v>0</v>
      </c>
      <c r="FP41" s="732">
        <v>0</v>
      </c>
      <c r="FQ41" s="732">
        <v>0</v>
      </c>
      <c r="FR41" s="732">
        <v>0</v>
      </c>
      <c r="FS41" s="732">
        <v>0</v>
      </c>
      <c r="FT41" s="732">
        <v>0</v>
      </c>
      <c r="FU41" s="732">
        <v>0</v>
      </c>
      <c r="FV41" s="732">
        <v>0</v>
      </c>
      <c r="FW41" s="732">
        <v>0</v>
      </c>
      <c r="FX41" s="732">
        <v>0</v>
      </c>
      <c r="FY41" s="732">
        <v>0</v>
      </c>
      <c r="FZ41" s="732">
        <v>0</v>
      </c>
      <c r="GA41" s="732">
        <v>0</v>
      </c>
      <c r="GB41" s="732">
        <v>708859</v>
      </c>
      <c r="GC41" s="732">
        <v>708859</v>
      </c>
      <c r="GD41" s="732">
        <v>85.253</v>
      </c>
      <c r="GF41" s="732">
        <v>0</v>
      </c>
      <c r="GG41" s="732">
        <v>0</v>
      </c>
      <c r="GH41" s="732">
        <v>0</v>
      </c>
      <c r="GI41" s="732">
        <v>0</v>
      </c>
      <c r="GK41" s="732">
        <v>5150</v>
      </c>
      <c r="GL41" s="732">
        <v>45560</v>
      </c>
      <c r="GM41" s="732">
        <v>0</v>
      </c>
      <c r="GN41" s="732">
        <v>0</v>
      </c>
      <c r="GR41" s="732">
        <v>0</v>
      </c>
      <c r="HB41" s="732">
        <v>292382768</v>
      </c>
      <c r="HC41" s="732">
        <v>4.6019999999999998E-2</v>
      </c>
      <c r="HD41" s="732">
        <v>197084</v>
      </c>
      <c r="HE41" s="732">
        <v>0</v>
      </c>
      <c r="HF41" s="732">
        <v>1047122</v>
      </c>
      <c r="HG41" s="732">
        <v>14782</v>
      </c>
      <c r="HH41" s="732">
        <v>348604</v>
      </c>
      <c r="HI41" s="732">
        <v>0</v>
      </c>
      <c r="HJ41" s="732">
        <v>10663</v>
      </c>
      <c r="HK41" s="732">
        <v>2363</v>
      </c>
      <c r="HL41" s="732">
        <v>4455</v>
      </c>
      <c r="HM41" s="732">
        <v>10000</v>
      </c>
      <c r="HN41" s="732">
        <v>0</v>
      </c>
      <c r="HO41" s="732">
        <v>0</v>
      </c>
      <c r="HP41" s="732">
        <v>0</v>
      </c>
      <c r="HQ41" s="732">
        <v>0</v>
      </c>
      <c r="HR41" s="732">
        <v>0</v>
      </c>
      <c r="HS41" s="732">
        <v>10272631</v>
      </c>
      <c r="HT41" s="732">
        <v>0</v>
      </c>
      <c r="HU41" s="732">
        <v>0</v>
      </c>
      <c r="HV41" s="732">
        <v>0</v>
      </c>
      <c r="HW41" s="732">
        <v>0</v>
      </c>
      <c r="HX41" s="732">
        <v>134</v>
      </c>
      <c r="HY41" s="732">
        <v>98</v>
      </c>
      <c r="HZ41" s="732">
        <v>161</v>
      </c>
      <c r="IA41" s="732">
        <v>281</v>
      </c>
      <c r="IB41" s="732">
        <v>412</v>
      </c>
      <c r="IC41" s="732">
        <v>982</v>
      </c>
      <c r="ID41" s="732">
        <v>0</v>
      </c>
      <c r="IE41" s="732">
        <v>0</v>
      </c>
      <c r="IF41" s="732">
        <v>0</v>
      </c>
      <c r="IG41" s="732">
        <v>24</v>
      </c>
      <c r="IH41" s="732">
        <v>566</v>
      </c>
      <c r="II41" s="732">
        <v>0</v>
      </c>
      <c r="IJ41" s="732">
        <v>275.053</v>
      </c>
      <c r="IK41" s="732">
        <v>0</v>
      </c>
      <c r="IL41" s="732">
        <v>2</v>
      </c>
      <c r="IM41" s="732">
        <v>0</v>
      </c>
      <c r="IN41" s="732">
        <v>0</v>
      </c>
      <c r="IO41" s="732">
        <v>2</v>
      </c>
      <c r="IP41" s="732">
        <v>0</v>
      </c>
      <c r="IQ41" s="732">
        <v>275.053</v>
      </c>
      <c r="IR41" s="732">
        <v>169407</v>
      </c>
      <c r="IS41" s="732">
        <v>0</v>
      </c>
      <c r="IT41" s="732">
        <v>10000</v>
      </c>
      <c r="IU41" s="732">
        <v>0</v>
      </c>
      <c r="IV41" s="732">
        <v>0</v>
      </c>
      <c r="IW41" s="732">
        <v>6159</v>
      </c>
      <c r="IX41" s="732">
        <v>0</v>
      </c>
      <c r="IY41" s="732">
        <v>0</v>
      </c>
      <c r="IZ41" s="732">
        <v>0</v>
      </c>
      <c r="JA41" s="732">
        <v>0</v>
      </c>
      <c r="JB41" s="732">
        <v>0</v>
      </c>
      <c r="JC41" s="732">
        <v>0</v>
      </c>
      <c r="JD41" s="732">
        <v>0</v>
      </c>
      <c r="JE41" s="732">
        <v>0</v>
      </c>
      <c r="JF41" s="732">
        <v>0</v>
      </c>
      <c r="JG41" s="732">
        <v>0</v>
      </c>
      <c r="JH41" s="732">
        <v>0</v>
      </c>
      <c r="JJ41" s="732">
        <v>0</v>
      </c>
      <c r="JK41" s="732">
        <v>0</v>
      </c>
      <c r="JL41" s="732">
        <v>0</v>
      </c>
      <c r="JM41" s="732">
        <v>0</v>
      </c>
    </row>
    <row r="42" spans="1:273" s="732" customFormat="1" x14ac:dyDescent="0.2">
      <c r="A42" s="732">
        <v>31709</v>
      </c>
      <c r="B42" s="732">
        <v>57807</v>
      </c>
      <c r="C42" s="732">
        <v>9</v>
      </c>
      <c r="D42" s="732">
        <v>2021</v>
      </c>
      <c r="E42" s="732">
        <v>6159</v>
      </c>
      <c r="F42" s="732">
        <v>0</v>
      </c>
      <c r="G42" s="732">
        <v>5272.9630000000006</v>
      </c>
      <c r="H42" s="732">
        <v>4666.8900000000003</v>
      </c>
      <c r="I42" s="732">
        <v>4666.8900000000003</v>
      </c>
      <c r="J42" s="732">
        <v>5272.9630000000006</v>
      </c>
      <c r="K42" s="732">
        <v>0</v>
      </c>
      <c r="L42" s="732">
        <v>6159</v>
      </c>
      <c r="M42" s="732">
        <v>0</v>
      </c>
      <c r="N42" s="732">
        <v>0</v>
      </c>
      <c r="P42" s="732">
        <v>5324.6670000000004</v>
      </c>
      <c r="Q42" s="732">
        <v>0</v>
      </c>
      <c r="R42" s="732">
        <v>2191494</v>
      </c>
      <c r="S42" s="732">
        <v>411.57400000000001</v>
      </c>
      <c r="U42" s="732">
        <v>1533019</v>
      </c>
      <c r="V42" s="732">
        <v>499.28300000000002</v>
      </c>
      <c r="W42" s="732">
        <v>307513</v>
      </c>
      <c r="X42" s="732">
        <v>307513</v>
      </c>
      <c r="Z42" s="732">
        <v>0</v>
      </c>
      <c r="AC42" s="732">
        <v>0</v>
      </c>
      <c r="AD42" s="732" t="s">
        <v>318</v>
      </c>
      <c r="AE42" s="732">
        <v>0</v>
      </c>
      <c r="AH42" s="732">
        <v>0</v>
      </c>
      <c r="AI42" s="732">
        <v>0</v>
      </c>
      <c r="AJ42" s="732">
        <v>6159</v>
      </c>
      <c r="AK42" s="732" t="s">
        <v>787</v>
      </c>
      <c r="AL42" s="732" t="s">
        <v>19</v>
      </c>
      <c r="AM42" s="732">
        <v>0</v>
      </c>
      <c r="AN42" s="732">
        <v>0</v>
      </c>
      <c r="AO42" s="732">
        <v>0</v>
      </c>
      <c r="AP42" s="732">
        <v>0</v>
      </c>
      <c r="AQ42" s="732">
        <v>0</v>
      </c>
      <c r="AT42" s="732">
        <v>0</v>
      </c>
      <c r="AU42" s="732">
        <v>0</v>
      </c>
      <c r="AV42" s="732">
        <v>-1054715</v>
      </c>
      <c r="AW42" s="732">
        <v>53954953</v>
      </c>
      <c r="AX42" s="732">
        <v>53029265</v>
      </c>
      <c r="AY42" s="732">
        <v>30558086</v>
      </c>
      <c r="AZ42" s="732">
        <v>2191494</v>
      </c>
      <c r="BA42" s="732">
        <v>0</v>
      </c>
      <c r="BE42" s="732">
        <v>703</v>
      </c>
      <c r="BF42" s="732">
        <v>49061443</v>
      </c>
      <c r="BG42" s="732">
        <v>0</v>
      </c>
      <c r="BJ42" s="732">
        <v>12</v>
      </c>
      <c r="BK42" s="732">
        <v>0</v>
      </c>
      <c r="BL42" s="732">
        <v>0</v>
      </c>
      <c r="BM42" s="732">
        <v>0</v>
      </c>
      <c r="BN42" s="732">
        <v>0</v>
      </c>
      <c r="BO42" s="732">
        <v>0</v>
      </c>
      <c r="BP42" s="732">
        <v>0</v>
      </c>
      <c r="BQ42" s="732">
        <v>51</v>
      </c>
      <c r="BS42" s="732">
        <v>0</v>
      </c>
      <c r="BT42" s="732">
        <v>0</v>
      </c>
      <c r="BU42" s="732">
        <v>0</v>
      </c>
      <c r="BV42" s="732">
        <v>0</v>
      </c>
      <c r="BW42" s="732">
        <v>0</v>
      </c>
      <c r="BY42" s="732">
        <v>0</v>
      </c>
      <c r="CA42" s="732">
        <v>0</v>
      </c>
      <c r="CB42" s="732">
        <v>0</v>
      </c>
      <c r="CC42" s="732">
        <v>0</v>
      </c>
      <c r="CD42" s="732">
        <v>0</v>
      </c>
      <c r="CE42" s="732">
        <v>0</v>
      </c>
      <c r="CF42" s="732">
        <v>0</v>
      </c>
      <c r="CG42" s="732">
        <v>0</v>
      </c>
      <c r="CH42" s="732">
        <v>947347</v>
      </c>
      <c r="CI42" s="732">
        <v>0</v>
      </c>
      <c r="CJ42" s="732">
        <v>4</v>
      </c>
      <c r="CK42" s="732">
        <v>0</v>
      </c>
      <c r="CL42" s="732">
        <v>0</v>
      </c>
      <c r="CN42" s="732">
        <v>0</v>
      </c>
      <c r="CO42" s="732">
        <v>1</v>
      </c>
      <c r="CP42" s="732">
        <v>0</v>
      </c>
      <c r="CQ42" s="732">
        <v>0</v>
      </c>
      <c r="CR42" s="732">
        <v>5160.3460000000005</v>
      </c>
      <c r="CS42" s="732">
        <v>0</v>
      </c>
      <c r="CT42" s="732">
        <v>0</v>
      </c>
      <c r="CU42" s="732">
        <v>0</v>
      </c>
      <c r="CV42" s="732">
        <v>0</v>
      </c>
      <c r="CW42" s="732">
        <v>0</v>
      </c>
      <c r="CX42" s="732">
        <v>0</v>
      </c>
      <c r="CY42" s="732">
        <v>0</v>
      </c>
      <c r="CZ42" s="732">
        <v>0</v>
      </c>
      <c r="DB42" s="732">
        <v>28500756</v>
      </c>
      <c r="DC42" s="732">
        <v>0</v>
      </c>
      <c r="DD42" s="732">
        <v>0</v>
      </c>
      <c r="DE42" s="732">
        <v>5569892</v>
      </c>
      <c r="DF42" s="732">
        <v>5569892</v>
      </c>
      <c r="DG42" s="732">
        <v>904.33800000000008</v>
      </c>
      <c r="DH42" s="732">
        <v>0</v>
      </c>
      <c r="DI42" s="732">
        <v>0</v>
      </c>
      <c r="DK42" s="732">
        <v>0</v>
      </c>
      <c r="DL42" s="732">
        <v>0</v>
      </c>
      <c r="DM42" s="732">
        <v>5107700</v>
      </c>
      <c r="DN42" s="732">
        <v>20957</v>
      </c>
      <c r="DO42" s="732">
        <v>0</v>
      </c>
      <c r="DP42" s="732">
        <v>0</v>
      </c>
      <c r="DQ42" s="732">
        <v>0</v>
      </c>
      <c r="DR42" s="732">
        <v>0</v>
      </c>
      <c r="DS42" s="732">
        <v>0</v>
      </c>
      <c r="DT42" s="732">
        <v>0</v>
      </c>
      <c r="DU42" s="732">
        <v>0</v>
      </c>
      <c r="DV42" s="732">
        <v>0</v>
      </c>
      <c r="DW42" s="732">
        <v>0</v>
      </c>
      <c r="DX42" s="732">
        <v>0</v>
      </c>
      <c r="DY42" s="732">
        <v>0</v>
      </c>
      <c r="DZ42" s="732">
        <v>0</v>
      </c>
      <c r="EA42" s="732">
        <v>0</v>
      </c>
      <c r="EB42" s="732">
        <v>0</v>
      </c>
      <c r="EC42" s="732">
        <v>183.25300000000001</v>
      </c>
      <c r="ED42" s="732">
        <v>1297972</v>
      </c>
      <c r="EE42" s="732">
        <v>0</v>
      </c>
      <c r="EF42" s="732">
        <v>0</v>
      </c>
      <c r="EG42" s="732">
        <v>0</v>
      </c>
      <c r="EH42" s="732">
        <v>3587667</v>
      </c>
      <c r="EI42" s="732">
        <v>0</v>
      </c>
      <c r="EJ42" s="732">
        <v>0</v>
      </c>
      <c r="EK42" s="732">
        <v>139.99700000000001</v>
      </c>
      <c r="EL42" s="732">
        <v>0</v>
      </c>
      <c r="EM42" s="732">
        <v>36.533000000000001</v>
      </c>
      <c r="EN42" s="732">
        <v>10.582000000000001</v>
      </c>
      <c r="EO42" s="732">
        <v>0</v>
      </c>
      <c r="EP42" s="732">
        <v>0</v>
      </c>
      <c r="EQ42" s="732">
        <v>187.11199999999999</v>
      </c>
      <c r="ER42" s="732">
        <v>0</v>
      </c>
      <c r="ES42" s="732">
        <v>582.5</v>
      </c>
      <c r="EV42" s="732">
        <v>0</v>
      </c>
      <c r="EW42" s="732">
        <v>0</v>
      </c>
      <c r="EX42" s="732">
        <v>0</v>
      </c>
      <c r="EZ42" s="732">
        <v>46924565</v>
      </c>
      <c r="FA42" s="732">
        <v>0</v>
      </c>
      <c r="FB42" s="732">
        <v>49094400</v>
      </c>
      <c r="FD42" s="732">
        <v>0</v>
      </c>
      <c r="FE42" s="732">
        <v>5075120</v>
      </c>
      <c r="FF42" s="732">
        <v>1029580</v>
      </c>
      <c r="FG42" s="732">
        <v>6.4642999999999992E-2</v>
      </c>
      <c r="FH42" s="732">
        <v>2.6227999999999998E-2</v>
      </c>
      <c r="FI42" s="732">
        <v>0</v>
      </c>
      <c r="FJ42" s="732">
        <v>0</v>
      </c>
      <c r="FK42" s="732">
        <v>7965.7030000000004</v>
      </c>
      <c r="FL42" s="732">
        <v>56146447</v>
      </c>
      <c r="FM42" s="732">
        <v>0</v>
      </c>
      <c r="FN42" s="732">
        <v>0</v>
      </c>
      <c r="FO42" s="732">
        <v>21159</v>
      </c>
      <c r="FP42" s="732">
        <v>0</v>
      </c>
      <c r="FQ42" s="732">
        <v>25227</v>
      </c>
      <c r="FR42" s="732">
        <v>21159</v>
      </c>
      <c r="FS42" s="732">
        <v>4068</v>
      </c>
      <c r="FT42" s="732">
        <v>0</v>
      </c>
      <c r="FU42" s="732">
        <v>0</v>
      </c>
      <c r="FV42" s="732">
        <v>0</v>
      </c>
      <c r="FW42" s="732">
        <v>0</v>
      </c>
      <c r="FX42" s="732">
        <v>0</v>
      </c>
      <c r="FY42" s="732">
        <v>0</v>
      </c>
      <c r="FZ42" s="732">
        <v>0</v>
      </c>
      <c r="GA42" s="732">
        <v>0</v>
      </c>
      <c r="GB42" s="732">
        <v>3483562</v>
      </c>
      <c r="GC42" s="732">
        <v>3483562</v>
      </c>
      <c r="GD42" s="732">
        <v>418.96100000000001</v>
      </c>
      <c r="GF42" s="732">
        <v>0</v>
      </c>
      <c r="GG42" s="732">
        <v>0</v>
      </c>
      <c r="GH42" s="732">
        <v>0</v>
      </c>
      <c r="GI42" s="732">
        <v>0</v>
      </c>
      <c r="GK42" s="732">
        <v>5113</v>
      </c>
      <c r="GL42" s="732">
        <v>97141</v>
      </c>
      <c r="GM42" s="732">
        <v>0</v>
      </c>
      <c r="GN42" s="732">
        <v>0</v>
      </c>
      <c r="GR42" s="732">
        <v>0</v>
      </c>
      <c r="HB42" s="732">
        <v>292382768</v>
      </c>
      <c r="HC42" s="732">
        <v>4.6019999999999998E-2</v>
      </c>
      <c r="HD42" s="732">
        <v>947347</v>
      </c>
      <c r="HE42" s="732">
        <v>0</v>
      </c>
      <c r="HF42" s="732">
        <v>4937570</v>
      </c>
      <c r="HG42" s="732">
        <v>134080</v>
      </c>
      <c r="HH42" s="732">
        <v>897379</v>
      </c>
      <c r="HI42" s="732">
        <v>0</v>
      </c>
      <c r="HJ42" s="732">
        <v>51253</v>
      </c>
      <c r="HK42" s="732">
        <v>15549</v>
      </c>
      <c r="HL42" s="732">
        <v>13840</v>
      </c>
      <c r="HM42" s="732">
        <v>44000</v>
      </c>
      <c r="HN42" s="732">
        <v>6781</v>
      </c>
      <c r="HO42" s="732">
        <v>0</v>
      </c>
      <c r="HP42" s="732">
        <v>0</v>
      </c>
      <c r="HQ42" s="732">
        <v>0</v>
      </c>
      <c r="HR42" s="732">
        <v>0</v>
      </c>
      <c r="HS42" s="732">
        <v>46902906</v>
      </c>
      <c r="HT42" s="732">
        <v>0</v>
      </c>
      <c r="HU42" s="732">
        <v>0</v>
      </c>
      <c r="HV42" s="732">
        <v>0</v>
      </c>
      <c r="HW42" s="732">
        <v>0</v>
      </c>
      <c r="HX42" s="732">
        <v>681</v>
      </c>
      <c r="HY42" s="732">
        <v>680</v>
      </c>
      <c r="HZ42" s="732">
        <v>658</v>
      </c>
      <c r="IA42" s="732">
        <v>773</v>
      </c>
      <c r="IB42" s="732">
        <v>808</v>
      </c>
      <c r="IC42" s="732">
        <v>3203</v>
      </c>
      <c r="ID42" s="732">
        <v>0</v>
      </c>
      <c r="IE42" s="732">
        <v>0</v>
      </c>
      <c r="IF42" s="732">
        <v>0</v>
      </c>
      <c r="IG42" s="732">
        <v>217.69400000000002</v>
      </c>
      <c r="IH42" s="732">
        <v>1457</v>
      </c>
      <c r="II42" s="732">
        <v>0</v>
      </c>
      <c r="IJ42" s="732">
        <v>499.28300000000002</v>
      </c>
      <c r="IK42" s="732">
        <v>0</v>
      </c>
      <c r="IL42" s="732">
        <v>1</v>
      </c>
      <c r="IM42" s="732">
        <v>13</v>
      </c>
      <c r="IN42" s="732">
        <v>0</v>
      </c>
      <c r="IO42" s="732">
        <v>14</v>
      </c>
      <c r="IP42" s="732">
        <v>0</v>
      </c>
      <c r="IQ42" s="732">
        <v>499.28300000000002</v>
      </c>
      <c r="IR42" s="732">
        <v>307513</v>
      </c>
      <c r="IS42" s="732">
        <v>0</v>
      </c>
      <c r="IT42" s="732">
        <v>5000</v>
      </c>
      <c r="IU42" s="732">
        <v>39000</v>
      </c>
      <c r="IV42" s="732">
        <v>0</v>
      </c>
      <c r="IW42" s="732">
        <v>6159</v>
      </c>
      <c r="IX42" s="732">
        <v>0</v>
      </c>
      <c r="IY42" s="732">
        <v>0</v>
      </c>
      <c r="IZ42" s="732">
        <v>0</v>
      </c>
      <c r="JA42" s="732">
        <v>0</v>
      </c>
      <c r="JB42" s="732">
        <v>0</v>
      </c>
      <c r="JC42" s="732">
        <v>0</v>
      </c>
      <c r="JD42" s="732">
        <v>0</v>
      </c>
      <c r="JE42" s="732">
        <v>0</v>
      </c>
      <c r="JF42" s="732">
        <v>1</v>
      </c>
      <c r="JG42" s="732">
        <v>6781</v>
      </c>
      <c r="JH42" s="732">
        <v>0</v>
      </c>
      <c r="JJ42" s="732">
        <v>0</v>
      </c>
      <c r="JK42" s="732">
        <v>0</v>
      </c>
      <c r="JL42" s="732">
        <v>0</v>
      </c>
      <c r="JM42" s="732">
        <v>0</v>
      </c>
    </row>
    <row r="43" spans="1:273" s="732" customFormat="1" x14ac:dyDescent="0.2">
      <c r="A43" s="732">
        <v>31709</v>
      </c>
      <c r="B43" s="732">
        <v>57808</v>
      </c>
      <c r="C43" s="732">
        <v>9</v>
      </c>
      <c r="D43" s="732">
        <v>2021</v>
      </c>
      <c r="E43" s="732">
        <v>6159</v>
      </c>
      <c r="F43" s="732">
        <v>0</v>
      </c>
      <c r="G43" s="732">
        <v>2194.527</v>
      </c>
      <c r="H43" s="732">
        <v>2162.029</v>
      </c>
      <c r="I43" s="732">
        <v>2162.029</v>
      </c>
      <c r="J43" s="732">
        <v>2194.527</v>
      </c>
      <c r="K43" s="732">
        <v>0</v>
      </c>
      <c r="L43" s="732">
        <v>6159</v>
      </c>
      <c r="M43" s="732">
        <v>0</v>
      </c>
      <c r="N43" s="732">
        <v>0</v>
      </c>
      <c r="P43" s="732">
        <v>2051.4549999999999</v>
      </c>
      <c r="Q43" s="732">
        <v>0</v>
      </c>
      <c r="R43" s="732">
        <v>844326</v>
      </c>
      <c r="S43" s="732">
        <v>411.57400000000001</v>
      </c>
      <c r="U43" s="732">
        <v>590632</v>
      </c>
      <c r="V43" s="732">
        <v>843.98300000000006</v>
      </c>
      <c r="W43" s="732">
        <v>519816</v>
      </c>
      <c r="X43" s="732">
        <v>519816</v>
      </c>
      <c r="Z43" s="732">
        <v>0</v>
      </c>
      <c r="AC43" s="732">
        <v>0</v>
      </c>
      <c r="AD43" s="732" t="s">
        <v>318</v>
      </c>
      <c r="AE43" s="732">
        <v>0</v>
      </c>
      <c r="AH43" s="732">
        <v>0</v>
      </c>
      <c r="AI43" s="732">
        <v>0</v>
      </c>
      <c r="AJ43" s="732">
        <v>6159</v>
      </c>
      <c r="AK43" s="732" t="s">
        <v>787</v>
      </c>
      <c r="AL43" s="732" t="s">
        <v>44</v>
      </c>
      <c r="AM43" s="732">
        <v>0</v>
      </c>
      <c r="AN43" s="732">
        <v>0</v>
      </c>
      <c r="AO43" s="732">
        <v>0</v>
      </c>
      <c r="AP43" s="732">
        <v>0</v>
      </c>
      <c r="AQ43" s="732">
        <v>0</v>
      </c>
      <c r="AT43" s="732">
        <v>0</v>
      </c>
      <c r="AU43" s="732">
        <v>0</v>
      </c>
      <c r="AV43" s="732">
        <v>-771420</v>
      </c>
      <c r="AW43" s="732">
        <v>20364784</v>
      </c>
      <c r="AX43" s="732">
        <v>19972619</v>
      </c>
      <c r="AY43" s="732">
        <v>12533717</v>
      </c>
      <c r="AZ43" s="732">
        <v>844326</v>
      </c>
      <c r="BA43" s="732">
        <v>37.25</v>
      </c>
      <c r="BE43" s="732">
        <v>265</v>
      </c>
      <c r="BF43" s="732">
        <v>18249494</v>
      </c>
      <c r="BG43" s="732">
        <v>0</v>
      </c>
      <c r="BJ43" s="732">
        <v>12</v>
      </c>
      <c r="BK43" s="732">
        <v>0</v>
      </c>
      <c r="BL43" s="732">
        <v>0</v>
      </c>
      <c r="BM43" s="732">
        <v>0</v>
      </c>
      <c r="BN43" s="732">
        <v>0</v>
      </c>
      <c r="BO43" s="732">
        <v>0</v>
      </c>
      <c r="BP43" s="732">
        <v>0</v>
      </c>
      <c r="BQ43" s="732">
        <v>437</v>
      </c>
      <c r="BS43" s="732">
        <v>0</v>
      </c>
      <c r="BT43" s="732">
        <v>0</v>
      </c>
      <c r="BU43" s="732">
        <v>0</v>
      </c>
      <c r="BV43" s="732">
        <v>0</v>
      </c>
      <c r="BW43" s="732">
        <v>0</v>
      </c>
      <c r="BY43" s="732">
        <v>0</v>
      </c>
      <c r="CA43" s="732">
        <v>0</v>
      </c>
      <c r="CB43" s="732">
        <v>0</v>
      </c>
      <c r="CC43" s="732">
        <v>0</v>
      </c>
      <c r="CD43" s="732">
        <v>0</v>
      </c>
      <c r="CE43" s="732">
        <v>0</v>
      </c>
      <c r="CF43" s="732">
        <v>0</v>
      </c>
      <c r="CG43" s="732">
        <v>0</v>
      </c>
      <c r="CH43" s="732">
        <v>394272</v>
      </c>
      <c r="CI43" s="732">
        <v>0</v>
      </c>
      <c r="CJ43" s="732">
        <v>4</v>
      </c>
      <c r="CK43" s="732">
        <v>0</v>
      </c>
      <c r="CL43" s="732">
        <v>0</v>
      </c>
      <c r="CN43" s="732">
        <v>0</v>
      </c>
      <c r="CO43" s="732">
        <v>1</v>
      </c>
      <c r="CP43" s="732">
        <v>0</v>
      </c>
      <c r="CQ43" s="732">
        <v>9.4169999999999998</v>
      </c>
      <c r="CR43" s="732">
        <v>1977.7520000000002</v>
      </c>
      <c r="CS43" s="732">
        <v>0</v>
      </c>
      <c r="CT43" s="732">
        <v>0</v>
      </c>
      <c r="CU43" s="732">
        <v>0</v>
      </c>
      <c r="CV43" s="732">
        <v>0</v>
      </c>
      <c r="CW43" s="732">
        <v>0</v>
      </c>
      <c r="CX43" s="732">
        <v>0</v>
      </c>
      <c r="CY43" s="732">
        <v>0</v>
      </c>
      <c r="CZ43" s="732">
        <v>0</v>
      </c>
      <c r="DB43" s="732">
        <v>13291010</v>
      </c>
      <c r="DC43" s="732">
        <v>0</v>
      </c>
      <c r="DD43" s="732">
        <v>0</v>
      </c>
      <c r="DE43" s="732">
        <v>1139585</v>
      </c>
      <c r="DF43" s="732">
        <v>1139585</v>
      </c>
      <c r="DG43" s="732">
        <v>185.02500000000001</v>
      </c>
      <c r="DH43" s="732">
        <v>0</v>
      </c>
      <c r="DI43" s="732">
        <v>0</v>
      </c>
      <c r="DK43" s="732">
        <v>0</v>
      </c>
      <c r="DL43" s="732">
        <v>0</v>
      </c>
      <c r="DM43" s="732">
        <v>452521</v>
      </c>
      <c r="DN43" s="732">
        <v>1841</v>
      </c>
      <c r="DO43" s="732">
        <v>0</v>
      </c>
      <c r="DP43" s="732">
        <v>0</v>
      </c>
      <c r="DQ43" s="732">
        <v>0</v>
      </c>
      <c r="DR43" s="732">
        <v>0</v>
      </c>
      <c r="DS43" s="732">
        <v>0</v>
      </c>
      <c r="DT43" s="732">
        <v>0</v>
      </c>
      <c r="DU43" s="732">
        <v>0</v>
      </c>
      <c r="DV43" s="732">
        <v>0</v>
      </c>
      <c r="DW43" s="732">
        <v>0</v>
      </c>
      <c r="DX43" s="732">
        <v>0</v>
      </c>
      <c r="DY43" s="732">
        <v>0</v>
      </c>
      <c r="DZ43" s="732">
        <v>0</v>
      </c>
      <c r="EA43" s="732">
        <v>0</v>
      </c>
      <c r="EB43" s="732">
        <v>0</v>
      </c>
      <c r="EC43" s="732">
        <v>4.6070000000000002</v>
      </c>
      <c r="ED43" s="732">
        <v>32631</v>
      </c>
      <c r="EE43" s="732">
        <v>0</v>
      </c>
      <c r="EF43" s="732">
        <v>0</v>
      </c>
      <c r="EG43" s="732">
        <v>0</v>
      </c>
      <c r="EH43" s="732">
        <v>396620</v>
      </c>
      <c r="EI43" s="732">
        <v>0</v>
      </c>
      <c r="EJ43" s="732">
        <v>0</v>
      </c>
      <c r="EK43" s="732">
        <v>18.018000000000001</v>
      </c>
      <c r="EL43" s="732">
        <v>0</v>
      </c>
      <c r="EM43" s="732">
        <v>0.47400000000000003</v>
      </c>
      <c r="EN43" s="732">
        <v>1.784</v>
      </c>
      <c r="EO43" s="732">
        <v>0</v>
      </c>
      <c r="EP43" s="732">
        <v>0</v>
      </c>
      <c r="EQ43" s="732">
        <v>20.276</v>
      </c>
      <c r="ER43" s="732">
        <v>0</v>
      </c>
      <c r="ES43" s="732">
        <v>64.396000000000001</v>
      </c>
      <c r="EV43" s="732">
        <v>0</v>
      </c>
      <c r="EW43" s="732">
        <v>0</v>
      </c>
      <c r="EX43" s="732">
        <v>0</v>
      </c>
      <c r="EZ43" s="732">
        <v>17701841</v>
      </c>
      <c r="FA43" s="732">
        <v>0</v>
      </c>
      <c r="FB43" s="732">
        <v>18544060</v>
      </c>
      <c r="FD43" s="732">
        <v>0</v>
      </c>
      <c r="FE43" s="732">
        <v>1887803</v>
      </c>
      <c r="FF43" s="732">
        <v>382975</v>
      </c>
      <c r="FG43" s="732">
        <v>6.4642999999999992E-2</v>
      </c>
      <c r="FH43" s="732">
        <v>2.6227999999999998E-2</v>
      </c>
      <c r="FI43" s="732">
        <v>0</v>
      </c>
      <c r="FJ43" s="732">
        <v>0</v>
      </c>
      <c r="FK43" s="732">
        <v>2963.02</v>
      </c>
      <c r="FL43" s="732">
        <v>21209110</v>
      </c>
      <c r="FM43" s="732">
        <v>0</v>
      </c>
      <c r="FN43" s="732">
        <v>0</v>
      </c>
      <c r="FO43" s="732">
        <v>293763</v>
      </c>
      <c r="FP43" s="732">
        <v>0</v>
      </c>
      <c r="FQ43" s="732">
        <v>293763</v>
      </c>
      <c r="FR43" s="732">
        <v>293763</v>
      </c>
      <c r="FS43" s="732">
        <v>0</v>
      </c>
      <c r="FT43" s="732">
        <v>0</v>
      </c>
      <c r="FU43" s="732">
        <v>0</v>
      </c>
      <c r="FV43" s="732">
        <v>0</v>
      </c>
      <c r="FW43" s="732">
        <v>0</v>
      </c>
      <c r="FX43" s="732">
        <v>0</v>
      </c>
      <c r="FY43" s="732">
        <v>0</v>
      </c>
      <c r="FZ43" s="732">
        <v>0</v>
      </c>
      <c r="GA43" s="732">
        <v>0</v>
      </c>
      <c r="GB43" s="732">
        <v>101623</v>
      </c>
      <c r="GC43" s="732">
        <v>101623</v>
      </c>
      <c r="GD43" s="732">
        <v>12.222000000000001</v>
      </c>
      <c r="GF43" s="732">
        <v>0</v>
      </c>
      <c r="GG43" s="732">
        <v>0</v>
      </c>
      <c r="GH43" s="732">
        <v>0</v>
      </c>
      <c r="GI43" s="732">
        <v>0</v>
      </c>
      <c r="GK43" s="732">
        <v>5260</v>
      </c>
      <c r="GL43" s="732">
        <v>42070</v>
      </c>
      <c r="GM43" s="732">
        <v>0</v>
      </c>
      <c r="GN43" s="732">
        <v>68530</v>
      </c>
      <c r="GR43" s="732">
        <v>0</v>
      </c>
      <c r="HB43" s="732">
        <v>292382768</v>
      </c>
      <c r="HC43" s="732">
        <v>4.6019999999999998E-2</v>
      </c>
      <c r="HD43" s="732">
        <v>394272</v>
      </c>
      <c r="HE43" s="732">
        <v>0</v>
      </c>
      <c r="HF43" s="732">
        <v>2287427</v>
      </c>
      <c r="HG43" s="732">
        <v>3080</v>
      </c>
      <c r="HH43" s="732">
        <v>414260</v>
      </c>
      <c r="HI43" s="732">
        <v>0</v>
      </c>
      <c r="HJ43" s="732">
        <v>21331</v>
      </c>
      <c r="HK43" s="732">
        <v>1479</v>
      </c>
      <c r="HL43" s="732">
        <v>1431</v>
      </c>
      <c r="HM43" s="732">
        <v>17000</v>
      </c>
      <c r="HN43" s="732">
        <v>0</v>
      </c>
      <c r="HO43" s="732">
        <v>0</v>
      </c>
      <c r="HP43" s="732">
        <v>0</v>
      </c>
      <c r="HQ43" s="732">
        <v>0</v>
      </c>
      <c r="HR43" s="732">
        <v>0</v>
      </c>
      <c r="HS43" s="732">
        <v>17699734</v>
      </c>
      <c r="HT43" s="732">
        <v>0</v>
      </c>
      <c r="HU43" s="732">
        <v>0</v>
      </c>
      <c r="HV43" s="732">
        <v>0</v>
      </c>
      <c r="HW43" s="732">
        <v>0</v>
      </c>
      <c r="HX43" s="732">
        <v>63</v>
      </c>
      <c r="HY43" s="732">
        <v>134</v>
      </c>
      <c r="HZ43" s="732">
        <v>166</v>
      </c>
      <c r="IA43" s="732">
        <v>140</v>
      </c>
      <c r="IB43" s="732">
        <v>221</v>
      </c>
      <c r="IC43" s="732">
        <v>643</v>
      </c>
      <c r="ID43" s="732">
        <v>0</v>
      </c>
      <c r="IE43" s="732">
        <v>0</v>
      </c>
      <c r="IF43" s="732">
        <v>0</v>
      </c>
      <c r="IG43" s="732">
        <v>5</v>
      </c>
      <c r="IH43" s="732">
        <v>672.6</v>
      </c>
      <c r="II43" s="732">
        <v>0</v>
      </c>
      <c r="IJ43" s="732">
        <v>843.98300000000006</v>
      </c>
      <c r="IK43" s="732">
        <v>0</v>
      </c>
      <c r="IL43" s="732">
        <v>1</v>
      </c>
      <c r="IM43" s="732">
        <v>4</v>
      </c>
      <c r="IN43" s="732">
        <v>0</v>
      </c>
      <c r="IO43" s="732">
        <v>5</v>
      </c>
      <c r="IP43" s="732">
        <v>0</v>
      </c>
      <c r="IQ43" s="732">
        <v>843.98300000000006</v>
      </c>
      <c r="IR43" s="732">
        <v>519816</v>
      </c>
      <c r="IS43" s="732">
        <v>0</v>
      </c>
      <c r="IT43" s="732">
        <v>5000</v>
      </c>
      <c r="IU43" s="732">
        <v>12000</v>
      </c>
      <c r="IV43" s="732">
        <v>0</v>
      </c>
      <c r="IW43" s="732">
        <v>6159</v>
      </c>
      <c r="IX43" s="732">
        <v>0</v>
      </c>
      <c r="IY43" s="732">
        <v>0</v>
      </c>
      <c r="IZ43" s="732">
        <v>0</v>
      </c>
      <c r="JA43" s="732">
        <v>0</v>
      </c>
      <c r="JB43" s="732">
        <v>0</v>
      </c>
      <c r="JC43" s="732">
        <v>0</v>
      </c>
      <c r="JD43" s="732">
        <v>0</v>
      </c>
      <c r="JE43" s="732">
        <v>0</v>
      </c>
      <c r="JF43" s="732">
        <v>0</v>
      </c>
      <c r="JG43" s="732">
        <v>0</v>
      </c>
      <c r="JH43" s="732">
        <v>0</v>
      </c>
      <c r="JJ43" s="732">
        <v>0</v>
      </c>
      <c r="JK43" s="732">
        <v>0</v>
      </c>
      <c r="JL43" s="732">
        <v>0</v>
      </c>
      <c r="JM43" s="732">
        <v>0</v>
      </c>
    </row>
    <row r="44" spans="1:273" s="732" customFormat="1" x14ac:dyDescent="0.2">
      <c r="A44" s="732">
        <v>31709</v>
      </c>
      <c r="B44" s="732">
        <v>57809</v>
      </c>
      <c r="C44" s="732">
        <v>9</v>
      </c>
      <c r="D44" s="732">
        <v>2021</v>
      </c>
      <c r="E44" s="732">
        <v>6159</v>
      </c>
      <c r="F44" s="732">
        <v>0</v>
      </c>
      <c r="G44" s="732">
        <v>90.668000000000006</v>
      </c>
      <c r="H44" s="732">
        <v>90.64500000000001</v>
      </c>
      <c r="I44" s="732">
        <v>90.64500000000001</v>
      </c>
      <c r="J44" s="732">
        <v>90.668000000000006</v>
      </c>
      <c r="K44" s="732">
        <v>0</v>
      </c>
      <c r="L44" s="732">
        <v>6159</v>
      </c>
      <c r="M44" s="732">
        <v>0</v>
      </c>
      <c r="N44" s="732">
        <v>0</v>
      </c>
      <c r="P44" s="732">
        <v>99.14800000000001</v>
      </c>
      <c r="Q44" s="732">
        <v>0</v>
      </c>
      <c r="R44" s="732">
        <v>40807</v>
      </c>
      <c r="S44" s="732">
        <v>411.57400000000001</v>
      </c>
      <c r="U44" s="732">
        <v>28545</v>
      </c>
      <c r="V44" s="732">
        <v>8.9640000000000004</v>
      </c>
      <c r="W44" s="732">
        <v>5521</v>
      </c>
      <c r="X44" s="732">
        <v>5521</v>
      </c>
      <c r="Z44" s="732">
        <v>0</v>
      </c>
      <c r="AC44" s="732">
        <v>0</v>
      </c>
      <c r="AD44" s="732" t="s">
        <v>318</v>
      </c>
      <c r="AE44" s="732">
        <v>0</v>
      </c>
      <c r="AH44" s="732">
        <v>0</v>
      </c>
      <c r="AI44" s="732">
        <v>0</v>
      </c>
      <c r="AJ44" s="732">
        <v>6159</v>
      </c>
      <c r="AK44" s="732" t="s">
        <v>787</v>
      </c>
      <c r="AL44" s="732" t="s">
        <v>329</v>
      </c>
      <c r="AM44" s="732">
        <v>0</v>
      </c>
      <c r="AN44" s="732">
        <v>0</v>
      </c>
      <c r="AO44" s="732">
        <v>0</v>
      </c>
      <c r="AP44" s="732">
        <v>0</v>
      </c>
      <c r="AQ44" s="732">
        <v>0</v>
      </c>
      <c r="AT44" s="732">
        <v>0</v>
      </c>
      <c r="AU44" s="732">
        <v>0</v>
      </c>
      <c r="AV44" s="732">
        <v>-127379</v>
      </c>
      <c r="AW44" s="732">
        <v>1073711</v>
      </c>
      <c r="AX44" s="732">
        <v>1057438</v>
      </c>
      <c r="AY44" s="732">
        <v>578071</v>
      </c>
      <c r="AZ44" s="732">
        <v>40807</v>
      </c>
      <c r="BA44" s="732">
        <v>6</v>
      </c>
      <c r="BE44" s="732">
        <v>14</v>
      </c>
      <c r="BF44" s="732">
        <v>976713</v>
      </c>
      <c r="BG44" s="732">
        <v>0</v>
      </c>
      <c r="BJ44" s="732">
        <v>12</v>
      </c>
      <c r="BK44" s="732">
        <v>0</v>
      </c>
      <c r="BL44" s="732">
        <v>0</v>
      </c>
      <c r="BM44" s="732">
        <v>0</v>
      </c>
      <c r="BN44" s="732">
        <v>0</v>
      </c>
      <c r="BO44" s="732">
        <v>0</v>
      </c>
      <c r="BP44" s="732">
        <v>0</v>
      </c>
      <c r="BQ44" s="732">
        <v>756</v>
      </c>
      <c r="BS44" s="732">
        <v>0</v>
      </c>
      <c r="BT44" s="732">
        <v>0</v>
      </c>
      <c r="BU44" s="732">
        <v>0</v>
      </c>
      <c r="BV44" s="732">
        <v>0</v>
      </c>
      <c r="BW44" s="732">
        <v>0</v>
      </c>
      <c r="BY44" s="732">
        <v>0</v>
      </c>
      <c r="CA44" s="732">
        <v>0</v>
      </c>
      <c r="CB44" s="732">
        <v>0</v>
      </c>
      <c r="CC44" s="732">
        <v>0</v>
      </c>
      <c r="CD44" s="732">
        <v>0</v>
      </c>
      <c r="CE44" s="732">
        <v>0</v>
      </c>
      <c r="CF44" s="732">
        <v>0</v>
      </c>
      <c r="CG44" s="732">
        <v>0</v>
      </c>
      <c r="CH44" s="732">
        <v>16290</v>
      </c>
      <c r="CI44" s="732">
        <v>0</v>
      </c>
      <c r="CJ44" s="732">
        <v>4</v>
      </c>
      <c r="CK44" s="732">
        <v>0</v>
      </c>
      <c r="CL44" s="732">
        <v>0</v>
      </c>
      <c r="CN44" s="732">
        <v>0</v>
      </c>
      <c r="CO44" s="732">
        <v>1</v>
      </c>
      <c r="CP44" s="732">
        <v>0</v>
      </c>
      <c r="CQ44" s="732">
        <v>0</v>
      </c>
      <c r="CR44" s="732">
        <v>90.385000000000005</v>
      </c>
      <c r="CS44" s="732">
        <v>0</v>
      </c>
      <c r="CT44" s="732">
        <v>0</v>
      </c>
      <c r="CU44" s="732">
        <v>0</v>
      </c>
      <c r="CV44" s="732">
        <v>0</v>
      </c>
      <c r="CW44" s="732">
        <v>0</v>
      </c>
      <c r="CX44" s="732">
        <v>0</v>
      </c>
      <c r="CY44" s="732">
        <v>0</v>
      </c>
      <c r="CZ44" s="732">
        <v>0</v>
      </c>
      <c r="DB44" s="732">
        <v>558246</v>
      </c>
      <c r="DC44" s="732">
        <v>0</v>
      </c>
      <c r="DD44" s="732">
        <v>0</v>
      </c>
      <c r="DE44" s="732">
        <v>216415</v>
      </c>
      <c r="DF44" s="732">
        <v>216415</v>
      </c>
      <c r="DG44" s="732">
        <v>35.138000000000005</v>
      </c>
      <c r="DH44" s="732">
        <v>0</v>
      </c>
      <c r="DI44" s="732">
        <v>0</v>
      </c>
      <c r="DK44" s="732">
        <v>3718</v>
      </c>
      <c r="DL44" s="732">
        <v>0</v>
      </c>
      <c r="DM44" s="732">
        <v>749</v>
      </c>
      <c r="DN44" s="732">
        <v>3</v>
      </c>
      <c r="DO44" s="732">
        <v>0</v>
      </c>
      <c r="DP44" s="732">
        <v>0</v>
      </c>
      <c r="DQ44" s="732">
        <v>0</v>
      </c>
      <c r="DR44" s="732">
        <v>0</v>
      </c>
      <c r="DS44" s="732">
        <v>0</v>
      </c>
      <c r="DT44" s="732">
        <v>0</v>
      </c>
      <c r="DU44" s="732">
        <v>0</v>
      </c>
      <c r="DV44" s="732">
        <v>0</v>
      </c>
      <c r="DW44" s="732">
        <v>0</v>
      </c>
      <c r="DX44" s="732">
        <v>0</v>
      </c>
      <c r="DY44" s="732">
        <v>0</v>
      </c>
      <c r="DZ44" s="732">
        <v>0</v>
      </c>
      <c r="EA44" s="732">
        <v>0</v>
      </c>
      <c r="EB44" s="732">
        <v>0</v>
      </c>
      <c r="EC44" s="732">
        <v>0</v>
      </c>
      <c r="ED44" s="732">
        <v>0</v>
      </c>
      <c r="EE44" s="732">
        <v>0</v>
      </c>
      <c r="EF44" s="732">
        <v>0</v>
      </c>
      <c r="EG44" s="732">
        <v>0</v>
      </c>
      <c r="EH44" s="732">
        <v>708</v>
      </c>
      <c r="EI44" s="732">
        <v>0</v>
      </c>
      <c r="EJ44" s="732">
        <v>0</v>
      </c>
      <c r="EK44" s="732">
        <v>0</v>
      </c>
      <c r="EL44" s="732">
        <v>0</v>
      </c>
      <c r="EM44" s="732">
        <v>0</v>
      </c>
      <c r="EN44" s="732">
        <v>2.3E-2</v>
      </c>
      <c r="EO44" s="732">
        <v>0</v>
      </c>
      <c r="EP44" s="732">
        <v>0</v>
      </c>
      <c r="EQ44" s="732">
        <v>2.3E-2</v>
      </c>
      <c r="ER44" s="732">
        <v>0</v>
      </c>
      <c r="ES44" s="732">
        <v>0.115</v>
      </c>
      <c r="EV44" s="732">
        <v>0</v>
      </c>
      <c r="EW44" s="732">
        <v>0</v>
      </c>
      <c r="EX44" s="732">
        <v>0</v>
      </c>
      <c r="EZ44" s="732">
        <v>935906</v>
      </c>
      <c r="FA44" s="732">
        <v>0</v>
      </c>
      <c r="FB44" s="732">
        <v>976696</v>
      </c>
      <c r="FD44" s="732">
        <v>0</v>
      </c>
      <c r="FE44" s="732">
        <v>101035</v>
      </c>
      <c r="FF44" s="732">
        <v>20497</v>
      </c>
      <c r="FG44" s="732">
        <v>6.4642999999999992E-2</v>
      </c>
      <c r="FH44" s="732">
        <v>2.6227999999999998E-2</v>
      </c>
      <c r="FI44" s="732">
        <v>0</v>
      </c>
      <c r="FJ44" s="732">
        <v>0</v>
      </c>
      <c r="FK44" s="732">
        <v>158.58100000000002</v>
      </c>
      <c r="FL44" s="732">
        <v>1114518</v>
      </c>
      <c r="FM44" s="732">
        <v>0</v>
      </c>
      <c r="FN44" s="732">
        <v>0</v>
      </c>
      <c r="FO44" s="732">
        <v>0</v>
      </c>
      <c r="FP44" s="732">
        <v>0</v>
      </c>
      <c r="FQ44" s="732">
        <v>0</v>
      </c>
      <c r="FR44" s="732">
        <v>0</v>
      </c>
      <c r="FS44" s="732">
        <v>0</v>
      </c>
      <c r="FT44" s="732">
        <v>0</v>
      </c>
      <c r="FU44" s="732">
        <v>0</v>
      </c>
      <c r="FV44" s="732">
        <v>0</v>
      </c>
      <c r="FW44" s="732">
        <v>0</v>
      </c>
      <c r="FX44" s="732">
        <v>0</v>
      </c>
      <c r="FY44" s="732">
        <v>0</v>
      </c>
      <c r="FZ44" s="732">
        <v>0</v>
      </c>
      <c r="GA44" s="732">
        <v>0</v>
      </c>
      <c r="GB44" s="732">
        <v>0</v>
      </c>
      <c r="GC44" s="732">
        <v>0</v>
      </c>
      <c r="GD44" s="732">
        <v>0</v>
      </c>
      <c r="GF44" s="732">
        <v>0</v>
      </c>
      <c r="GG44" s="732">
        <v>0</v>
      </c>
      <c r="GH44" s="732">
        <v>0</v>
      </c>
      <c r="GI44" s="732">
        <v>0</v>
      </c>
      <c r="GK44" s="732">
        <v>5247</v>
      </c>
      <c r="GL44" s="732">
        <v>6421</v>
      </c>
      <c r="GM44" s="732">
        <v>0</v>
      </c>
      <c r="GN44" s="732">
        <v>0</v>
      </c>
      <c r="GR44" s="732">
        <v>0</v>
      </c>
      <c r="HB44" s="732">
        <v>292382768</v>
      </c>
      <c r="HC44" s="732">
        <v>4.6019999999999998E-2</v>
      </c>
      <c r="HD44" s="732">
        <v>16290</v>
      </c>
      <c r="HE44" s="732">
        <v>0</v>
      </c>
      <c r="HF44" s="732">
        <v>95902</v>
      </c>
      <c r="HG44" s="732">
        <v>642</v>
      </c>
      <c r="HH44" s="732">
        <v>91154</v>
      </c>
      <c r="HI44" s="732">
        <v>0</v>
      </c>
      <c r="HJ44" s="732">
        <v>881</v>
      </c>
      <c r="HK44" s="732">
        <v>0</v>
      </c>
      <c r="HL44" s="732">
        <v>0</v>
      </c>
      <c r="HM44" s="732">
        <v>0</v>
      </c>
      <c r="HN44" s="732">
        <v>0</v>
      </c>
      <c r="HO44" s="732">
        <v>7200</v>
      </c>
      <c r="HP44" s="732">
        <v>0</v>
      </c>
      <c r="HQ44" s="732">
        <v>0</v>
      </c>
      <c r="HR44" s="732">
        <v>0</v>
      </c>
      <c r="HS44" s="732">
        <v>935889</v>
      </c>
      <c r="HT44" s="732">
        <v>0</v>
      </c>
      <c r="HU44" s="732">
        <v>0</v>
      </c>
      <c r="HV44" s="732">
        <v>0</v>
      </c>
      <c r="HW44" s="732">
        <v>0</v>
      </c>
      <c r="HX44" s="732">
        <v>9</v>
      </c>
      <c r="HY44" s="732">
        <v>12</v>
      </c>
      <c r="HZ44" s="732">
        <v>33</v>
      </c>
      <c r="IA44" s="732">
        <v>21</v>
      </c>
      <c r="IB44" s="732">
        <v>60</v>
      </c>
      <c r="IC44" s="732">
        <v>113</v>
      </c>
      <c r="ID44" s="732">
        <v>0</v>
      </c>
      <c r="IE44" s="732">
        <v>0</v>
      </c>
      <c r="IF44" s="732">
        <v>0</v>
      </c>
      <c r="IG44" s="732">
        <v>1.042</v>
      </c>
      <c r="IH44" s="732">
        <v>148</v>
      </c>
      <c r="II44" s="732">
        <v>0</v>
      </c>
      <c r="IJ44" s="732">
        <v>8.9640000000000004</v>
      </c>
      <c r="IK44" s="732">
        <v>0</v>
      </c>
      <c r="IL44" s="732">
        <v>0</v>
      </c>
      <c r="IM44" s="732">
        <v>0</v>
      </c>
      <c r="IN44" s="732">
        <v>0</v>
      </c>
      <c r="IO44" s="732">
        <v>0</v>
      </c>
      <c r="IP44" s="732">
        <v>0</v>
      </c>
      <c r="IQ44" s="732">
        <v>8.9640000000000004</v>
      </c>
      <c r="IR44" s="732">
        <v>5521</v>
      </c>
      <c r="IS44" s="732">
        <v>0</v>
      </c>
      <c r="IT44" s="732">
        <v>0</v>
      </c>
      <c r="IU44" s="732">
        <v>0</v>
      </c>
      <c r="IV44" s="732">
        <v>0</v>
      </c>
      <c r="IW44" s="732">
        <v>6159</v>
      </c>
      <c r="IX44" s="732">
        <v>0</v>
      </c>
      <c r="IY44" s="732">
        <v>0</v>
      </c>
      <c r="IZ44" s="732">
        <v>0</v>
      </c>
      <c r="JA44" s="732">
        <v>0</v>
      </c>
      <c r="JB44" s="732">
        <v>0</v>
      </c>
      <c r="JC44" s="732">
        <v>0</v>
      </c>
      <c r="JD44" s="732">
        <v>0</v>
      </c>
      <c r="JE44" s="732">
        <v>0</v>
      </c>
      <c r="JF44" s="732">
        <v>0</v>
      </c>
      <c r="JG44" s="732">
        <v>0</v>
      </c>
      <c r="JH44" s="732">
        <v>0</v>
      </c>
      <c r="JJ44" s="732">
        <v>0</v>
      </c>
      <c r="JK44" s="732">
        <v>0</v>
      </c>
      <c r="JL44" s="732">
        <v>0</v>
      </c>
      <c r="JM44" s="732">
        <v>0</v>
      </c>
    </row>
    <row r="45" spans="1:273" s="732" customFormat="1" x14ac:dyDescent="0.2">
      <c r="A45" s="732">
        <v>31709</v>
      </c>
      <c r="B45" s="732">
        <v>57810</v>
      </c>
      <c r="C45" s="732">
        <v>9</v>
      </c>
      <c r="D45" s="732">
        <v>2021</v>
      </c>
      <c r="E45" s="732">
        <v>6159</v>
      </c>
      <c r="F45" s="732">
        <v>0</v>
      </c>
      <c r="G45" s="732">
        <v>268.452</v>
      </c>
      <c r="H45" s="732">
        <v>263.70699999999999</v>
      </c>
      <c r="I45" s="732">
        <v>263.70699999999999</v>
      </c>
      <c r="J45" s="732">
        <v>268.452</v>
      </c>
      <c r="K45" s="732">
        <v>0</v>
      </c>
      <c r="L45" s="732">
        <v>6159</v>
      </c>
      <c r="M45" s="732">
        <v>0</v>
      </c>
      <c r="N45" s="732">
        <v>0</v>
      </c>
      <c r="P45" s="732">
        <v>361.69</v>
      </c>
      <c r="Q45" s="732">
        <v>0</v>
      </c>
      <c r="R45" s="732">
        <v>148862</v>
      </c>
      <c r="S45" s="732">
        <v>411.57400000000001</v>
      </c>
      <c r="U45" s="732">
        <v>104134</v>
      </c>
      <c r="V45" s="732">
        <v>29.755000000000003</v>
      </c>
      <c r="W45" s="732">
        <v>18326</v>
      </c>
      <c r="X45" s="732">
        <v>18326</v>
      </c>
      <c r="Z45" s="732">
        <v>0</v>
      </c>
      <c r="AC45" s="732">
        <v>0</v>
      </c>
      <c r="AD45" s="732" t="s">
        <v>318</v>
      </c>
      <c r="AE45" s="732">
        <v>0</v>
      </c>
      <c r="AH45" s="732">
        <v>0</v>
      </c>
      <c r="AI45" s="732">
        <v>0</v>
      </c>
      <c r="AJ45" s="732">
        <v>6159</v>
      </c>
      <c r="AK45" s="732" t="s">
        <v>787</v>
      </c>
      <c r="AL45" s="732" t="s">
        <v>21</v>
      </c>
      <c r="AM45" s="732">
        <v>0</v>
      </c>
      <c r="AN45" s="732">
        <v>0</v>
      </c>
      <c r="AO45" s="732">
        <v>0</v>
      </c>
      <c r="AP45" s="732">
        <v>0</v>
      </c>
      <c r="AQ45" s="732">
        <v>0</v>
      </c>
      <c r="AT45" s="732">
        <v>0</v>
      </c>
      <c r="AU45" s="732">
        <v>0</v>
      </c>
      <c r="AV45" s="732">
        <v>-135733</v>
      </c>
      <c r="AW45" s="732">
        <v>3174802</v>
      </c>
      <c r="AX45" s="732">
        <v>3127112</v>
      </c>
      <c r="AY45" s="732">
        <v>1905559</v>
      </c>
      <c r="AZ45" s="732">
        <v>148862</v>
      </c>
      <c r="BA45" s="732">
        <v>0</v>
      </c>
      <c r="BE45" s="732">
        <v>42</v>
      </c>
      <c r="BF45" s="732">
        <v>2913454</v>
      </c>
      <c r="BG45" s="732">
        <v>0</v>
      </c>
      <c r="BJ45" s="732">
        <v>12</v>
      </c>
      <c r="BK45" s="732">
        <v>0</v>
      </c>
      <c r="BL45" s="732">
        <v>0</v>
      </c>
      <c r="BM45" s="732">
        <v>0</v>
      </c>
      <c r="BN45" s="732">
        <v>0</v>
      </c>
      <c r="BO45" s="732">
        <v>0</v>
      </c>
      <c r="BP45" s="732">
        <v>0</v>
      </c>
      <c r="BQ45" s="732">
        <v>729</v>
      </c>
      <c r="BS45" s="732">
        <v>0</v>
      </c>
      <c r="BT45" s="732">
        <v>0</v>
      </c>
      <c r="BU45" s="732">
        <v>0</v>
      </c>
      <c r="BV45" s="732">
        <v>0</v>
      </c>
      <c r="BW45" s="732">
        <v>0</v>
      </c>
      <c r="BY45" s="732">
        <v>0</v>
      </c>
      <c r="CA45" s="732">
        <v>0</v>
      </c>
      <c r="CB45" s="732">
        <v>0</v>
      </c>
      <c r="CC45" s="732">
        <v>0</v>
      </c>
      <c r="CD45" s="732">
        <v>0</v>
      </c>
      <c r="CE45" s="732">
        <v>0</v>
      </c>
      <c r="CF45" s="732">
        <v>0</v>
      </c>
      <c r="CG45" s="732">
        <v>0</v>
      </c>
      <c r="CH45" s="732">
        <v>48230</v>
      </c>
      <c r="CI45" s="732">
        <v>0</v>
      </c>
      <c r="CJ45" s="732">
        <v>4</v>
      </c>
      <c r="CK45" s="732">
        <v>0</v>
      </c>
      <c r="CL45" s="732">
        <v>0</v>
      </c>
      <c r="CN45" s="732">
        <v>0</v>
      </c>
      <c r="CO45" s="732">
        <v>1</v>
      </c>
      <c r="CP45" s="732">
        <v>0</v>
      </c>
      <c r="CQ45" s="732">
        <v>0</v>
      </c>
      <c r="CR45" s="732">
        <v>344.88400000000001</v>
      </c>
      <c r="CS45" s="732">
        <v>0</v>
      </c>
      <c r="CT45" s="732">
        <v>0</v>
      </c>
      <c r="CU45" s="732">
        <v>0</v>
      </c>
      <c r="CV45" s="732">
        <v>0</v>
      </c>
      <c r="CW45" s="732">
        <v>0</v>
      </c>
      <c r="CX45" s="732">
        <v>0</v>
      </c>
      <c r="CY45" s="732">
        <v>0</v>
      </c>
      <c r="CZ45" s="732">
        <v>0</v>
      </c>
      <c r="DB45" s="732">
        <v>1618076</v>
      </c>
      <c r="DC45" s="732">
        <v>0</v>
      </c>
      <c r="DD45" s="732">
        <v>0</v>
      </c>
      <c r="DE45" s="732">
        <v>781896</v>
      </c>
      <c r="DF45" s="732">
        <v>781896</v>
      </c>
      <c r="DG45" s="732">
        <v>126.95</v>
      </c>
      <c r="DH45" s="732">
        <v>0</v>
      </c>
      <c r="DI45" s="732">
        <v>0</v>
      </c>
      <c r="DK45" s="732">
        <v>3292</v>
      </c>
      <c r="DL45" s="732">
        <v>0</v>
      </c>
      <c r="DM45" s="732">
        <v>121865</v>
      </c>
      <c r="DN45" s="732">
        <v>499</v>
      </c>
      <c r="DO45" s="732">
        <v>0</v>
      </c>
      <c r="DP45" s="732">
        <v>0</v>
      </c>
      <c r="DQ45" s="732">
        <v>0</v>
      </c>
      <c r="DR45" s="732">
        <v>0</v>
      </c>
      <c r="DS45" s="732">
        <v>0</v>
      </c>
      <c r="DT45" s="732">
        <v>0</v>
      </c>
      <c r="DU45" s="732">
        <v>0</v>
      </c>
      <c r="DV45" s="732">
        <v>0</v>
      </c>
      <c r="DW45" s="732">
        <v>0</v>
      </c>
      <c r="DX45" s="732">
        <v>0</v>
      </c>
      <c r="DY45" s="732">
        <v>0</v>
      </c>
      <c r="DZ45" s="732">
        <v>0</v>
      </c>
      <c r="EA45" s="732">
        <v>0</v>
      </c>
      <c r="EB45" s="732">
        <v>0</v>
      </c>
      <c r="EC45" s="732">
        <v>3.3330000000000002</v>
      </c>
      <c r="ED45" s="732">
        <v>23607</v>
      </c>
      <c r="EE45" s="732">
        <v>0</v>
      </c>
      <c r="EF45" s="732">
        <v>0</v>
      </c>
      <c r="EG45" s="732">
        <v>0</v>
      </c>
      <c r="EH45" s="732">
        <v>92639</v>
      </c>
      <c r="EI45" s="732">
        <v>0</v>
      </c>
      <c r="EJ45" s="732">
        <v>0</v>
      </c>
      <c r="EK45" s="732">
        <v>2</v>
      </c>
      <c r="EL45" s="732">
        <v>0</v>
      </c>
      <c r="EM45" s="732">
        <v>2.3420000000000001</v>
      </c>
      <c r="EN45" s="732">
        <v>0.40300000000000002</v>
      </c>
      <c r="EO45" s="732">
        <v>0</v>
      </c>
      <c r="EP45" s="732">
        <v>0</v>
      </c>
      <c r="EQ45" s="732">
        <v>4.7450000000000001</v>
      </c>
      <c r="ER45" s="732">
        <v>0</v>
      </c>
      <c r="ES45" s="732">
        <v>15.041</v>
      </c>
      <c r="EV45" s="732">
        <v>0</v>
      </c>
      <c r="EW45" s="732">
        <v>0</v>
      </c>
      <c r="EX45" s="732">
        <v>0</v>
      </c>
      <c r="EZ45" s="732">
        <v>2764592</v>
      </c>
      <c r="FA45" s="732">
        <v>0</v>
      </c>
      <c r="FB45" s="732">
        <v>2912914</v>
      </c>
      <c r="FD45" s="732">
        <v>0</v>
      </c>
      <c r="FE45" s="732">
        <v>301380</v>
      </c>
      <c r="FF45" s="732">
        <v>61140</v>
      </c>
      <c r="FG45" s="732">
        <v>6.4642999999999992E-2</v>
      </c>
      <c r="FH45" s="732">
        <v>2.6227999999999998E-2</v>
      </c>
      <c r="FI45" s="732">
        <v>0</v>
      </c>
      <c r="FJ45" s="732">
        <v>0</v>
      </c>
      <c r="FK45" s="732">
        <v>473.03400000000005</v>
      </c>
      <c r="FL45" s="732">
        <v>3323664</v>
      </c>
      <c r="FM45" s="732">
        <v>0</v>
      </c>
      <c r="FN45" s="732">
        <v>0</v>
      </c>
      <c r="FO45" s="732">
        <v>0</v>
      </c>
      <c r="FP45" s="732">
        <v>0</v>
      </c>
      <c r="FQ45" s="732">
        <v>0</v>
      </c>
      <c r="FR45" s="732">
        <v>0</v>
      </c>
      <c r="FS45" s="732">
        <v>0</v>
      </c>
      <c r="FT45" s="732">
        <v>0</v>
      </c>
      <c r="FU45" s="732">
        <v>0</v>
      </c>
      <c r="FV45" s="732">
        <v>0</v>
      </c>
      <c r="FW45" s="732">
        <v>0</v>
      </c>
      <c r="FX45" s="732">
        <v>0</v>
      </c>
      <c r="FY45" s="732">
        <v>0</v>
      </c>
      <c r="FZ45" s="732">
        <v>0</v>
      </c>
      <c r="GA45" s="732">
        <v>0</v>
      </c>
      <c r="GB45" s="732">
        <v>0</v>
      </c>
      <c r="GC45" s="732">
        <v>0</v>
      </c>
      <c r="GD45" s="732">
        <v>0</v>
      </c>
      <c r="GF45" s="732">
        <v>0</v>
      </c>
      <c r="GG45" s="732">
        <v>0</v>
      </c>
      <c r="GH45" s="732">
        <v>0</v>
      </c>
      <c r="GI45" s="732">
        <v>0</v>
      </c>
      <c r="GK45" s="732">
        <v>5204</v>
      </c>
      <c r="GL45" s="732">
        <v>14307</v>
      </c>
      <c r="GM45" s="732">
        <v>0</v>
      </c>
      <c r="GN45" s="732">
        <v>0</v>
      </c>
      <c r="GR45" s="732">
        <v>0</v>
      </c>
      <c r="HB45" s="732">
        <v>292382768</v>
      </c>
      <c r="HC45" s="732">
        <v>4.6019999999999998E-2</v>
      </c>
      <c r="HD45" s="732">
        <v>48230</v>
      </c>
      <c r="HE45" s="732">
        <v>0</v>
      </c>
      <c r="HF45" s="732">
        <v>279002</v>
      </c>
      <c r="HG45" s="732">
        <v>642</v>
      </c>
      <c r="HH45" s="732">
        <v>90539</v>
      </c>
      <c r="HI45" s="732">
        <v>0</v>
      </c>
      <c r="HJ45" s="732">
        <v>2609</v>
      </c>
      <c r="HK45" s="732">
        <v>0</v>
      </c>
      <c r="HL45" s="732">
        <v>0</v>
      </c>
      <c r="HM45" s="732">
        <v>0</v>
      </c>
      <c r="HN45" s="732">
        <v>0</v>
      </c>
      <c r="HO45" s="732">
        <v>0</v>
      </c>
      <c r="HP45" s="732">
        <v>0</v>
      </c>
      <c r="HQ45" s="732">
        <v>0</v>
      </c>
      <c r="HR45" s="732">
        <v>0</v>
      </c>
      <c r="HS45" s="732">
        <v>2764052</v>
      </c>
      <c r="HT45" s="732">
        <v>0</v>
      </c>
      <c r="HU45" s="732">
        <v>0</v>
      </c>
      <c r="HV45" s="732">
        <v>0</v>
      </c>
      <c r="HW45" s="732">
        <v>0</v>
      </c>
      <c r="HX45" s="732">
        <v>26</v>
      </c>
      <c r="HY45" s="732">
        <v>29</v>
      </c>
      <c r="HZ45" s="732">
        <v>36</v>
      </c>
      <c r="IA45" s="732">
        <v>141</v>
      </c>
      <c r="IB45" s="732">
        <v>248</v>
      </c>
      <c r="IC45" s="732">
        <v>339</v>
      </c>
      <c r="ID45" s="732">
        <v>0</v>
      </c>
      <c r="IE45" s="732">
        <v>0</v>
      </c>
      <c r="IF45" s="732">
        <v>0</v>
      </c>
      <c r="IG45" s="732">
        <v>1.042</v>
      </c>
      <c r="IH45" s="732">
        <v>147</v>
      </c>
      <c r="II45" s="732">
        <v>0</v>
      </c>
      <c r="IJ45" s="732">
        <v>29.755000000000003</v>
      </c>
      <c r="IK45" s="732">
        <v>0</v>
      </c>
      <c r="IL45" s="732">
        <v>0</v>
      </c>
      <c r="IM45" s="732">
        <v>0</v>
      </c>
      <c r="IN45" s="732">
        <v>0</v>
      </c>
      <c r="IO45" s="732">
        <v>0</v>
      </c>
      <c r="IP45" s="732">
        <v>0</v>
      </c>
      <c r="IQ45" s="732">
        <v>29.755000000000003</v>
      </c>
      <c r="IR45" s="732">
        <v>18326</v>
      </c>
      <c r="IS45" s="732">
        <v>0</v>
      </c>
      <c r="IT45" s="732">
        <v>0</v>
      </c>
      <c r="IU45" s="732">
        <v>0</v>
      </c>
      <c r="IV45" s="732">
        <v>0</v>
      </c>
      <c r="IW45" s="732">
        <v>6159</v>
      </c>
      <c r="IX45" s="732">
        <v>0</v>
      </c>
      <c r="IY45" s="732">
        <v>0</v>
      </c>
      <c r="IZ45" s="732">
        <v>0</v>
      </c>
      <c r="JA45" s="732">
        <v>0</v>
      </c>
      <c r="JB45" s="732">
        <v>0</v>
      </c>
      <c r="JC45" s="732">
        <v>0</v>
      </c>
      <c r="JD45" s="732">
        <v>0</v>
      </c>
      <c r="JE45" s="732">
        <v>0</v>
      </c>
      <c r="JF45" s="732">
        <v>0</v>
      </c>
      <c r="JG45" s="732">
        <v>0</v>
      </c>
      <c r="JH45" s="732">
        <v>0</v>
      </c>
      <c r="JJ45" s="732">
        <v>0</v>
      </c>
      <c r="JK45" s="732">
        <v>0</v>
      </c>
      <c r="JL45" s="732">
        <v>0</v>
      </c>
      <c r="JM45" s="732">
        <v>0</v>
      </c>
    </row>
    <row r="46" spans="1:273" s="732" customFormat="1" x14ac:dyDescent="0.2">
      <c r="A46" s="732">
        <v>31709</v>
      </c>
      <c r="B46" s="732">
        <v>57813</v>
      </c>
      <c r="C46" s="732">
        <v>9</v>
      </c>
      <c r="D46" s="732">
        <v>2021</v>
      </c>
      <c r="E46" s="732">
        <v>6159</v>
      </c>
      <c r="F46" s="732">
        <v>0</v>
      </c>
      <c r="G46" s="732">
        <v>3635.1420000000003</v>
      </c>
      <c r="H46" s="732">
        <v>3513.78</v>
      </c>
      <c r="I46" s="732">
        <v>3513.78</v>
      </c>
      <c r="J46" s="732">
        <v>3635.1420000000003</v>
      </c>
      <c r="K46" s="732">
        <v>0</v>
      </c>
      <c r="L46" s="732">
        <v>6159</v>
      </c>
      <c r="M46" s="732">
        <v>0</v>
      </c>
      <c r="N46" s="732">
        <v>0</v>
      </c>
      <c r="P46" s="732">
        <v>3304.05</v>
      </c>
      <c r="Q46" s="732">
        <v>0</v>
      </c>
      <c r="R46" s="732">
        <v>1359861</v>
      </c>
      <c r="S46" s="732">
        <v>411.57400000000001</v>
      </c>
      <c r="U46" s="732">
        <v>951267</v>
      </c>
      <c r="V46" s="732">
        <v>2108.0129999999999</v>
      </c>
      <c r="W46" s="732">
        <v>1298343</v>
      </c>
      <c r="X46" s="732">
        <v>1298343</v>
      </c>
      <c r="Z46" s="732">
        <v>0</v>
      </c>
      <c r="AC46" s="732">
        <v>0</v>
      </c>
      <c r="AD46" s="732" t="s">
        <v>318</v>
      </c>
      <c r="AE46" s="732">
        <v>0</v>
      </c>
      <c r="AH46" s="732">
        <v>0</v>
      </c>
      <c r="AI46" s="732">
        <v>0</v>
      </c>
      <c r="AJ46" s="732">
        <v>6159</v>
      </c>
      <c r="AK46" s="732" t="s">
        <v>787</v>
      </c>
      <c r="AL46" s="732" t="s">
        <v>22</v>
      </c>
      <c r="AM46" s="732">
        <v>0</v>
      </c>
      <c r="AN46" s="732">
        <v>0</v>
      </c>
      <c r="AO46" s="732">
        <v>0</v>
      </c>
      <c r="AP46" s="732">
        <v>0</v>
      </c>
      <c r="AQ46" s="732">
        <v>0</v>
      </c>
      <c r="AT46" s="732">
        <v>0</v>
      </c>
      <c r="AU46" s="732">
        <v>0</v>
      </c>
      <c r="AV46" s="732">
        <v>-284353</v>
      </c>
      <c r="AW46" s="732">
        <v>40775732</v>
      </c>
      <c r="AX46" s="732">
        <v>40134484</v>
      </c>
      <c r="AY46" s="732">
        <v>23175846</v>
      </c>
      <c r="AZ46" s="732">
        <v>1359861</v>
      </c>
      <c r="BA46" s="732">
        <v>143</v>
      </c>
      <c r="BE46" s="732">
        <v>528</v>
      </c>
      <c r="BF46" s="732">
        <v>36672694</v>
      </c>
      <c r="BG46" s="732">
        <v>0</v>
      </c>
      <c r="BJ46" s="732">
        <v>12</v>
      </c>
      <c r="BK46" s="732">
        <v>0</v>
      </c>
      <c r="BL46" s="732">
        <v>0</v>
      </c>
      <c r="BM46" s="732">
        <v>0</v>
      </c>
      <c r="BN46" s="732">
        <v>0</v>
      </c>
      <c r="BO46" s="732">
        <v>0</v>
      </c>
      <c r="BP46" s="732">
        <v>0</v>
      </c>
      <c r="BQ46" s="732">
        <v>229</v>
      </c>
      <c r="BS46" s="732">
        <v>0</v>
      </c>
      <c r="BT46" s="732">
        <v>0</v>
      </c>
      <c r="BU46" s="732">
        <v>0</v>
      </c>
      <c r="BV46" s="732">
        <v>0</v>
      </c>
      <c r="BW46" s="732">
        <v>0</v>
      </c>
      <c r="BY46" s="732">
        <v>0</v>
      </c>
      <c r="CA46" s="732">
        <v>258.48</v>
      </c>
      <c r="CB46" s="732">
        <v>258480</v>
      </c>
      <c r="CC46" s="732">
        <v>0</v>
      </c>
      <c r="CD46" s="732">
        <v>0</v>
      </c>
      <c r="CE46" s="732">
        <v>0</v>
      </c>
      <c r="CF46" s="732">
        <v>0</v>
      </c>
      <c r="CG46" s="732">
        <v>0</v>
      </c>
      <c r="CH46" s="732">
        <v>653094</v>
      </c>
      <c r="CI46" s="732">
        <v>0</v>
      </c>
      <c r="CJ46" s="732">
        <v>4</v>
      </c>
      <c r="CK46" s="732">
        <v>0</v>
      </c>
      <c r="CL46" s="732">
        <v>0</v>
      </c>
      <c r="CN46" s="732">
        <v>0</v>
      </c>
      <c r="CO46" s="732">
        <v>1</v>
      </c>
      <c r="CP46" s="732">
        <v>0</v>
      </c>
      <c r="CQ46" s="732">
        <v>17</v>
      </c>
      <c r="CR46" s="732">
        <v>3210.62</v>
      </c>
      <c r="CS46" s="732">
        <v>0</v>
      </c>
      <c r="CT46" s="732">
        <v>0</v>
      </c>
      <c r="CU46" s="732">
        <v>0</v>
      </c>
      <c r="CV46" s="732">
        <v>0</v>
      </c>
      <c r="CW46" s="732">
        <v>0</v>
      </c>
      <c r="CX46" s="732">
        <v>0</v>
      </c>
      <c r="CY46" s="732">
        <v>0</v>
      </c>
      <c r="CZ46" s="732">
        <v>0</v>
      </c>
      <c r="DB46" s="732">
        <v>21491078</v>
      </c>
      <c r="DC46" s="732">
        <v>0</v>
      </c>
      <c r="DD46" s="732">
        <v>0</v>
      </c>
      <c r="DE46" s="732">
        <v>6120745</v>
      </c>
      <c r="DF46" s="732">
        <v>6120745</v>
      </c>
      <c r="DG46" s="732">
        <v>993.77500000000009</v>
      </c>
      <c r="DH46" s="732">
        <v>0</v>
      </c>
      <c r="DI46" s="732">
        <v>0</v>
      </c>
      <c r="DK46" s="732">
        <v>0</v>
      </c>
      <c r="DL46" s="732">
        <v>0</v>
      </c>
      <c r="DM46" s="732">
        <v>2777746</v>
      </c>
      <c r="DN46" s="732">
        <v>11318</v>
      </c>
      <c r="DO46" s="732">
        <v>0</v>
      </c>
      <c r="DP46" s="732">
        <v>0</v>
      </c>
      <c r="DQ46" s="732">
        <v>0</v>
      </c>
      <c r="DR46" s="732">
        <v>0</v>
      </c>
      <c r="DS46" s="732">
        <v>0</v>
      </c>
      <c r="DT46" s="732">
        <v>0</v>
      </c>
      <c r="DU46" s="732">
        <v>0</v>
      </c>
      <c r="DV46" s="732">
        <v>0</v>
      </c>
      <c r="DW46" s="732">
        <v>0</v>
      </c>
      <c r="DX46" s="732">
        <v>0</v>
      </c>
      <c r="DY46" s="732">
        <v>0</v>
      </c>
      <c r="DZ46" s="732">
        <v>0</v>
      </c>
      <c r="EA46" s="732">
        <v>0</v>
      </c>
      <c r="EB46" s="732">
        <v>0</v>
      </c>
      <c r="EC46" s="732">
        <v>39.792000000000002</v>
      </c>
      <c r="ED46" s="732">
        <v>281845</v>
      </c>
      <c r="EE46" s="732">
        <v>0</v>
      </c>
      <c r="EF46" s="732">
        <v>0</v>
      </c>
      <c r="EG46" s="732">
        <v>0</v>
      </c>
      <c r="EH46" s="732">
        <v>2356626</v>
      </c>
      <c r="EI46" s="732">
        <v>0</v>
      </c>
      <c r="EJ46" s="732">
        <v>0</v>
      </c>
      <c r="EK46" s="732">
        <v>81.75</v>
      </c>
      <c r="EL46" s="732">
        <v>2.6720000000000002</v>
      </c>
      <c r="EM46" s="732">
        <v>30.342000000000002</v>
      </c>
      <c r="EN46" s="732">
        <v>9.27</v>
      </c>
      <c r="EO46" s="732">
        <v>0</v>
      </c>
      <c r="EP46" s="732">
        <v>0</v>
      </c>
      <c r="EQ46" s="732">
        <v>121.36200000000001</v>
      </c>
      <c r="ER46" s="732">
        <v>0</v>
      </c>
      <c r="ES46" s="732">
        <v>382.62600000000003</v>
      </c>
      <c r="EV46" s="732">
        <v>0</v>
      </c>
      <c r="EW46" s="732">
        <v>0</v>
      </c>
      <c r="EX46" s="732">
        <v>0</v>
      </c>
      <c r="EZ46" s="732">
        <v>35571313</v>
      </c>
      <c r="FA46" s="732">
        <v>0</v>
      </c>
      <c r="FB46" s="732">
        <v>36919328</v>
      </c>
      <c r="FD46" s="732">
        <v>0</v>
      </c>
      <c r="FE46" s="732">
        <v>3793576</v>
      </c>
      <c r="FF46" s="732">
        <v>769595</v>
      </c>
      <c r="FG46" s="732">
        <v>6.4642999999999992E-2</v>
      </c>
      <c r="FH46" s="732">
        <v>2.6227999999999998E-2</v>
      </c>
      <c r="FI46" s="732">
        <v>0</v>
      </c>
      <c r="FJ46" s="732">
        <v>0</v>
      </c>
      <c r="FK46" s="732">
        <v>5954.2430000000004</v>
      </c>
      <c r="FL46" s="732">
        <v>42135593</v>
      </c>
      <c r="FM46" s="732">
        <v>0</v>
      </c>
      <c r="FN46" s="732">
        <v>0</v>
      </c>
      <c r="FO46" s="732">
        <v>0</v>
      </c>
      <c r="FP46" s="732">
        <v>0</v>
      </c>
      <c r="FQ46" s="732">
        <v>0</v>
      </c>
      <c r="FR46" s="732">
        <v>0</v>
      </c>
      <c r="FS46" s="732">
        <v>0</v>
      </c>
      <c r="FT46" s="732">
        <v>0</v>
      </c>
      <c r="FU46" s="732">
        <v>0</v>
      </c>
      <c r="FV46" s="732">
        <v>0</v>
      </c>
      <c r="FW46" s="732">
        <v>0</v>
      </c>
      <c r="FX46" s="732">
        <v>0</v>
      </c>
      <c r="FY46" s="732">
        <v>0</v>
      </c>
      <c r="FZ46" s="732">
        <v>0</v>
      </c>
      <c r="GA46" s="732">
        <v>0</v>
      </c>
      <c r="GB46" s="732">
        <v>0</v>
      </c>
      <c r="GC46" s="732">
        <v>0</v>
      </c>
      <c r="GD46" s="732">
        <v>0</v>
      </c>
      <c r="GF46" s="732">
        <v>0</v>
      </c>
      <c r="GG46" s="732">
        <v>0</v>
      </c>
      <c r="GH46" s="732">
        <v>0</v>
      </c>
      <c r="GI46" s="732">
        <v>0</v>
      </c>
      <c r="GK46" s="732">
        <v>5246.9390000000003</v>
      </c>
      <c r="GL46" s="732">
        <v>17937</v>
      </c>
      <c r="GM46" s="732">
        <v>0</v>
      </c>
      <c r="GN46" s="732">
        <v>0</v>
      </c>
      <c r="GR46" s="732">
        <v>0</v>
      </c>
      <c r="HB46" s="732">
        <v>292382768</v>
      </c>
      <c r="HC46" s="732">
        <v>4.6019999999999998E-2</v>
      </c>
      <c r="HD46" s="732">
        <v>653094</v>
      </c>
      <c r="HE46" s="732">
        <v>0</v>
      </c>
      <c r="HF46" s="732">
        <v>3717579</v>
      </c>
      <c r="HG46" s="732">
        <v>26484</v>
      </c>
      <c r="HH46" s="732">
        <v>1194067</v>
      </c>
      <c r="HI46" s="732">
        <v>0</v>
      </c>
      <c r="HJ46" s="732">
        <v>35334</v>
      </c>
      <c r="HK46" s="732">
        <v>0</v>
      </c>
      <c r="HL46" s="732">
        <v>0</v>
      </c>
      <c r="HM46" s="732">
        <v>0</v>
      </c>
      <c r="HN46" s="732">
        <v>0</v>
      </c>
      <c r="HO46" s="732">
        <v>0</v>
      </c>
      <c r="HP46" s="732">
        <v>0</v>
      </c>
      <c r="HQ46" s="732">
        <v>0</v>
      </c>
      <c r="HR46" s="732">
        <v>0</v>
      </c>
      <c r="HS46" s="732">
        <v>35559467</v>
      </c>
      <c r="HT46" s="732">
        <v>0</v>
      </c>
      <c r="HU46" s="732">
        <v>0</v>
      </c>
      <c r="HV46" s="732">
        <v>0</v>
      </c>
      <c r="HW46" s="732">
        <v>0</v>
      </c>
      <c r="HX46" s="732">
        <v>209</v>
      </c>
      <c r="HY46" s="732">
        <v>257</v>
      </c>
      <c r="HZ46" s="732">
        <v>446</v>
      </c>
      <c r="IA46" s="732">
        <v>1159</v>
      </c>
      <c r="IB46" s="732">
        <v>1709</v>
      </c>
      <c r="IC46" s="732">
        <v>3780</v>
      </c>
      <c r="ID46" s="732">
        <v>0</v>
      </c>
      <c r="IE46" s="732">
        <v>0</v>
      </c>
      <c r="IF46" s="732">
        <v>0</v>
      </c>
      <c r="IG46" s="732">
        <v>43</v>
      </c>
      <c r="IH46" s="732">
        <v>1938.7080000000001</v>
      </c>
      <c r="II46" s="732">
        <v>0</v>
      </c>
      <c r="IJ46" s="732">
        <v>2108.0129999999999</v>
      </c>
      <c r="IK46" s="732">
        <v>0</v>
      </c>
      <c r="IL46" s="732">
        <v>0</v>
      </c>
      <c r="IM46" s="732">
        <v>0</v>
      </c>
      <c r="IN46" s="732">
        <v>0</v>
      </c>
      <c r="IO46" s="732">
        <v>0</v>
      </c>
      <c r="IP46" s="732">
        <v>0</v>
      </c>
      <c r="IQ46" s="732">
        <v>2108.0129999999999</v>
      </c>
      <c r="IR46" s="732">
        <v>1298343</v>
      </c>
      <c r="IS46" s="732">
        <v>0</v>
      </c>
      <c r="IT46" s="732">
        <v>0</v>
      </c>
      <c r="IU46" s="732">
        <v>0</v>
      </c>
      <c r="IV46" s="732">
        <v>0</v>
      </c>
      <c r="IW46" s="732">
        <v>6159</v>
      </c>
      <c r="IX46" s="732">
        <v>0</v>
      </c>
      <c r="IY46" s="732">
        <v>0</v>
      </c>
      <c r="IZ46" s="732">
        <v>0</v>
      </c>
      <c r="JA46" s="732">
        <v>0</v>
      </c>
      <c r="JB46" s="732">
        <v>0</v>
      </c>
      <c r="JC46" s="732">
        <v>0</v>
      </c>
      <c r="JD46" s="732">
        <v>0</v>
      </c>
      <c r="JE46" s="732">
        <v>0</v>
      </c>
      <c r="JF46" s="732">
        <v>0</v>
      </c>
      <c r="JG46" s="732">
        <v>0</v>
      </c>
      <c r="JH46" s="732">
        <v>0</v>
      </c>
      <c r="JJ46" s="732">
        <v>0</v>
      </c>
      <c r="JK46" s="732">
        <v>0</v>
      </c>
      <c r="JL46" s="732">
        <v>0</v>
      </c>
      <c r="JM46" s="732">
        <v>0</v>
      </c>
    </row>
    <row r="47" spans="1:273" s="732" customFormat="1" x14ac:dyDescent="0.2">
      <c r="A47" s="732">
        <v>31709</v>
      </c>
      <c r="B47" s="732">
        <v>57814</v>
      </c>
      <c r="C47" s="732">
        <v>9</v>
      </c>
      <c r="D47" s="732">
        <v>2021</v>
      </c>
      <c r="E47" s="732">
        <v>6159</v>
      </c>
      <c r="F47" s="732">
        <v>0</v>
      </c>
      <c r="G47" s="732">
        <v>226.80500000000001</v>
      </c>
      <c r="H47" s="732">
        <v>162.69900000000001</v>
      </c>
      <c r="I47" s="732">
        <v>162.69900000000001</v>
      </c>
      <c r="J47" s="732">
        <v>226.80500000000001</v>
      </c>
      <c r="K47" s="732">
        <v>0</v>
      </c>
      <c r="L47" s="732">
        <v>6159</v>
      </c>
      <c r="M47" s="732">
        <v>0</v>
      </c>
      <c r="N47" s="732">
        <v>0</v>
      </c>
      <c r="P47" s="732">
        <v>431.38500000000005</v>
      </c>
      <c r="Q47" s="732">
        <v>0</v>
      </c>
      <c r="R47" s="732">
        <v>177547</v>
      </c>
      <c r="S47" s="732">
        <v>411.57400000000001</v>
      </c>
      <c r="U47" s="732">
        <v>124200</v>
      </c>
      <c r="V47" s="732">
        <v>50.233000000000004</v>
      </c>
      <c r="W47" s="732">
        <v>30939</v>
      </c>
      <c r="X47" s="732">
        <v>30939</v>
      </c>
      <c r="Z47" s="732">
        <v>0</v>
      </c>
      <c r="AC47" s="732">
        <v>0</v>
      </c>
      <c r="AD47" s="732" t="s">
        <v>318</v>
      </c>
      <c r="AE47" s="732">
        <v>0</v>
      </c>
      <c r="AH47" s="732">
        <v>0</v>
      </c>
      <c r="AI47" s="732">
        <v>0</v>
      </c>
      <c r="AJ47" s="732">
        <v>6159</v>
      </c>
      <c r="AK47" s="732" t="s">
        <v>787</v>
      </c>
      <c r="AL47" s="732" t="s">
        <v>330</v>
      </c>
      <c r="AM47" s="732">
        <v>0</v>
      </c>
      <c r="AN47" s="732">
        <v>0</v>
      </c>
      <c r="AO47" s="732">
        <v>0</v>
      </c>
      <c r="AP47" s="732">
        <v>0</v>
      </c>
      <c r="AQ47" s="732">
        <v>0</v>
      </c>
      <c r="AT47" s="732">
        <v>0</v>
      </c>
      <c r="AU47" s="732">
        <v>0</v>
      </c>
      <c r="AV47" s="732">
        <v>-241152</v>
      </c>
      <c r="AW47" s="732">
        <v>4040099</v>
      </c>
      <c r="AX47" s="732">
        <v>4005586</v>
      </c>
      <c r="AY47" s="732">
        <v>2788909</v>
      </c>
      <c r="AZ47" s="732">
        <v>177547</v>
      </c>
      <c r="BA47" s="732">
        <v>0</v>
      </c>
      <c r="BE47" s="732">
        <v>53</v>
      </c>
      <c r="BF47" s="732">
        <v>3528090</v>
      </c>
      <c r="BG47" s="732">
        <v>0</v>
      </c>
      <c r="BJ47" s="732">
        <v>12</v>
      </c>
      <c r="BK47" s="732">
        <v>0</v>
      </c>
      <c r="BL47" s="732">
        <v>0</v>
      </c>
      <c r="BM47" s="732">
        <v>0</v>
      </c>
      <c r="BN47" s="732">
        <v>0</v>
      </c>
      <c r="BO47" s="732">
        <v>0</v>
      </c>
      <c r="BP47" s="732">
        <v>0</v>
      </c>
      <c r="BQ47" s="732">
        <v>745</v>
      </c>
      <c r="BS47" s="732">
        <v>0</v>
      </c>
      <c r="BT47" s="732">
        <v>0</v>
      </c>
      <c r="BU47" s="732">
        <v>0</v>
      </c>
      <c r="BV47" s="732">
        <v>0</v>
      </c>
      <c r="BW47" s="732">
        <v>0</v>
      </c>
      <c r="BY47" s="732">
        <v>0</v>
      </c>
      <c r="CA47" s="732">
        <v>0</v>
      </c>
      <c r="CB47" s="732">
        <v>0</v>
      </c>
      <c r="CC47" s="732">
        <v>0</v>
      </c>
      <c r="CD47" s="732">
        <v>0</v>
      </c>
      <c r="CE47" s="732">
        <v>0</v>
      </c>
      <c r="CF47" s="732">
        <v>0</v>
      </c>
      <c r="CG47" s="732">
        <v>0</v>
      </c>
      <c r="CH47" s="732">
        <v>40748</v>
      </c>
      <c r="CI47" s="732">
        <v>0</v>
      </c>
      <c r="CJ47" s="732">
        <v>4</v>
      </c>
      <c r="CK47" s="732">
        <v>0</v>
      </c>
      <c r="CL47" s="732">
        <v>0</v>
      </c>
      <c r="CN47" s="732">
        <v>0</v>
      </c>
      <c r="CO47" s="732">
        <v>1</v>
      </c>
      <c r="CP47" s="732">
        <v>0</v>
      </c>
      <c r="CQ47" s="732">
        <v>0</v>
      </c>
      <c r="CR47" s="732">
        <v>422.88600000000002</v>
      </c>
      <c r="CS47" s="732">
        <v>0</v>
      </c>
      <c r="CT47" s="732">
        <v>0</v>
      </c>
      <c r="CU47" s="732">
        <v>0</v>
      </c>
      <c r="CV47" s="732">
        <v>0</v>
      </c>
      <c r="CW47" s="732">
        <v>0</v>
      </c>
      <c r="CX47" s="732">
        <v>0</v>
      </c>
      <c r="CY47" s="732">
        <v>0</v>
      </c>
      <c r="CZ47" s="732">
        <v>0</v>
      </c>
      <c r="DB47" s="732">
        <v>912729</v>
      </c>
      <c r="DC47" s="732">
        <v>0</v>
      </c>
      <c r="DD47" s="732">
        <v>0</v>
      </c>
      <c r="DE47" s="732">
        <v>832554</v>
      </c>
      <c r="DF47" s="732">
        <v>832554</v>
      </c>
      <c r="DG47" s="732">
        <v>135.17500000000001</v>
      </c>
      <c r="DH47" s="732">
        <v>0</v>
      </c>
      <c r="DI47" s="732">
        <v>0</v>
      </c>
      <c r="DK47" s="732">
        <v>3541</v>
      </c>
      <c r="DL47" s="732">
        <v>0</v>
      </c>
      <c r="DM47" s="732">
        <v>1524267</v>
      </c>
      <c r="DN47" s="732">
        <v>6182</v>
      </c>
      <c r="DO47" s="732">
        <v>0</v>
      </c>
      <c r="DP47" s="732">
        <v>0</v>
      </c>
      <c r="DQ47" s="732">
        <v>0</v>
      </c>
      <c r="DR47" s="732">
        <v>0</v>
      </c>
      <c r="DS47" s="732">
        <v>0</v>
      </c>
      <c r="DT47" s="732">
        <v>0</v>
      </c>
      <c r="DU47" s="732">
        <v>0</v>
      </c>
      <c r="DV47" s="732">
        <v>0</v>
      </c>
      <c r="DW47" s="732">
        <v>0</v>
      </c>
      <c r="DX47" s="732">
        <v>0</v>
      </c>
      <c r="DY47" s="732">
        <v>0</v>
      </c>
      <c r="DZ47" s="732">
        <v>0</v>
      </c>
      <c r="EA47" s="732">
        <v>0</v>
      </c>
      <c r="EB47" s="732">
        <v>0</v>
      </c>
      <c r="EC47" s="732">
        <v>3.7999999999999999E-2</v>
      </c>
      <c r="ED47" s="732">
        <v>269</v>
      </c>
      <c r="EE47" s="732">
        <v>0</v>
      </c>
      <c r="EF47" s="732">
        <v>0</v>
      </c>
      <c r="EG47" s="732">
        <v>0</v>
      </c>
      <c r="EH47" s="732">
        <v>4927</v>
      </c>
      <c r="EI47" s="732">
        <v>1435905</v>
      </c>
      <c r="EJ47" s="732">
        <v>58.284000000000006</v>
      </c>
      <c r="EK47" s="732">
        <v>0</v>
      </c>
      <c r="EL47" s="732">
        <v>0</v>
      </c>
      <c r="EM47" s="732">
        <v>0</v>
      </c>
      <c r="EN47" s="732">
        <v>0.16</v>
      </c>
      <c r="EO47" s="732">
        <v>0</v>
      </c>
      <c r="EP47" s="732">
        <v>0</v>
      </c>
      <c r="EQ47" s="732">
        <v>58.444000000000003</v>
      </c>
      <c r="ER47" s="732">
        <v>0</v>
      </c>
      <c r="ES47" s="732">
        <v>0.8</v>
      </c>
      <c r="EV47" s="732">
        <v>0</v>
      </c>
      <c r="EW47" s="732">
        <v>0</v>
      </c>
      <c r="EX47" s="732">
        <v>0</v>
      </c>
      <c r="EZ47" s="732">
        <v>3566587</v>
      </c>
      <c r="FA47" s="732">
        <v>0</v>
      </c>
      <c r="FB47" s="732">
        <v>3737899</v>
      </c>
      <c r="FD47" s="732">
        <v>0</v>
      </c>
      <c r="FE47" s="732">
        <v>364960</v>
      </c>
      <c r="FF47" s="732">
        <v>74039</v>
      </c>
      <c r="FG47" s="732">
        <v>6.4642999999999992E-2</v>
      </c>
      <c r="FH47" s="732">
        <v>2.6227999999999998E-2</v>
      </c>
      <c r="FI47" s="732">
        <v>0</v>
      </c>
      <c r="FJ47" s="732">
        <v>0</v>
      </c>
      <c r="FK47" s="732">
        <v>572.827</v>
      </c>
      <c r="FL47" s="732">
        <v>4217646</v>
      </c>
      <c r="FM47" s="732">
        <v>0</v>
      </c>
      <c r="FN47" s="732">
        <v>0</v>
      </c>
      <c r="FO47" s="732">
        <v>84456</v>
      </c>
      <c r="FP47" s="732">
        <v>0</v>
      </c>
      <c r="FQ47" s="732">
        <v>84456</v>
      </c>
      <c r="FR47" s="732">
        <v>84456</v>
      </c>
      <c r="FS47" s="732">
        <v>0</v>
      </c>
      <c r="FT47" s="732">
        <v>0</v>
      </c>
      <c r="FU47" s="732">
        <v>0</v>
      </c>
      <c r="FV47" s="732">
        <v>0</v>
      </c>
      <c r="FW47" s="732">
        <v>0</v>
      </c>
      <c r="FX47" s="732">
        <v>0</v>
      </c>
      <c r="FY47" s="732">
        <v>0</v>
      </c>
      <c r="FZ47" s="732">
        <v>0</v>
      </c>
      <c r="GA47" s="732">
        <v>0</v>
      </c>
      <c r="GB47" s="732">
        <v>47078</v>
      </c>
      <c r="GC47" s="732">
        <v>47078</v>
      </c>
      <c r="GD47" s="732">
        <v>5.6619999999999999</v>
      </c>
      <c r="GF47" s="732">
        <v>0</v>
      </c>
      <c r="GG47" s="732">
        <v>0</v>
      </c>
      <c r="GH47" s="732">
        <v>0</v>
      </c>
      <c r="GI47" s="732">
        <v>0</v>
      </c>
      <c r="GK47" s="732">
        <v>5406</v>
      </c>
      <c r="GL47" s="732">
        <v>22847</v>
      </c>
      <c r="GM47" s="732">
        <v>0</v>
      </c>
      <c r="GN47" s="732">
        <v>147575</v>
      </c>
      <c r="GR47" s="732">
        <v>0</v>
      </c>
      <c r="HB47" s="732">
        <v>292382768</v>
      </c>
      <c r="HC47" s="732">
        <v>4.6019999999999998E-2</v>
      </c>
      <c r="HD47" s="732">
        <v>40748</v>
      </c>
      <c r="HE47" s="732">
        <v>0</v>
      </c>
      <c r="HF47" s="732">
        <v>172136</v>
      </c>
      <c r="HG47" s="732">
        <v>0</v>
      </c>
      <c r="HH47" s="732">
        <v>0</v>
      </c>
      <c r="HI47" s="732">
        <v>0</v>
      </c>
      <c r="HJ47" s="732">
        <v>2205</v>
      </c>
      <c r="HK47" s="732">
        <v>3509</v>
      </c>
      <c r="HL47" s="732">
        <v>514</v>
      </c>
      <c r="HM47" s="732">
        <v>0</v>
      </c>
      <c r="HN47" s="732">
        <v>0</v>
      </c>
      <c r="HO47" s="732">
        <v>0</v>
      </c>
      <c r="HP47" s="732">
        <v>127565</v>
      </c>
      <c r="HQ47" s="732">
        <v>0</v>
      </c>
      <c r="HR47" s="732">
        <v>0</v>
      </c>
      <c r="HS47" s="732">
        <v>3560352</v>
      </c>
      <c r="HT47" s="732">
        <v>0</v>
      </c>
      <c r="HU47" s="732">
        <v>0</v>
      </c>
      <c r="HV47" s="732">
        <v>0</v>
      </c>
      <c r="HW47" s="732">
        <v>0</v>
      </c>
      <c r="HX47" s="732">
        <v>2</v>
      </c>
      <c r="HY47" s="732">
        <v>1</v>
      </c>
      <c r="HZ47" s="732">
        <v>6</v>
      </c>
      <c r="IA47" s="732">
        <v>9</v>
      </c>
      <c r="IB47" s="732">
        <v>475</v>
      </c>
      <c r="IC47" s="732">
        <v>308</v>
      </c>
      <c r="ID47" s="732">
        <v>0</v>
      </c>
      <c r="IE47" s="732">
        <v>0</v>
      </c>
      <c r="IF47" s="732">
        <v>0</v>
      </c>
      <c r="IG47" s="732">
        <v>0</v>
      </c>
      <c r="IH47" s="732">
        <v>0</v>
      </c>
      <c r="II47" s="732">
        <v>463.87400000000002</v>
      </c>
      <c r="IJ47" s="732">
        <v>50.233000000000004</v>
      </c>
      <c r="IK47" s="732">
        <v>0</v>
      </c>
      <c r="IL47" s="732">
        <v>0</v>
      </c>
      <c r="IM47" s="732">
        <v>0</v>
      </c>
      <c r="IN47" s="732">
        <v>0</v>
      </c>
      <c r="IO47" s="732">
        <v>0</v>
      </c>
      <c r="IP47" s="732">
        <v>463.87400000000002</v>
      </c>
      <c r="IQ47" s="732">
        <v>50.233000000000004</v>
      </c>
      <c r="IR47" s="732">
        <v>30939</v>
      </c>
      <c r="IS47" s="732">
        <v>0</v>
      </c>
      <c r="IT47" s="732">
        <v>0</v>
      </c>
      <c r="IU47" s="732">
        <v>0</v>
      </c>
      <c r="IV47" s="732">
        <v>0</v>
      </c>
      <c r="IW47" s="732">
        <v>6159</v>
      </c>
      <c r="IX47" s="732">
        <v>0</v>
      </c>
      <c r="IY47" s="732">
        <v>0</v>
      </c>
      <c r="IZ47" s="732">
        <v>127565</v>
      </c>
      <c r="JA47" s="732">
        <v>0</v>
      </c>
      <c r="JB47" s="732">
        <v>0</v>
      </c>
      <c r="JC47" s="732">
        <v>0</v>
      </c>
      <c r="JD47" s="732">
        <v>0</v>
      </c>
      <c r="JE47" s="732">
        <v>0</v>
      </c>
      <c r="JF47" s="732">
        <v>0</v>
      </c>
      <c r="JG47" s="732">
        <v>0</v>
      </c>
      <c r="JH47" s="732">
        <v>0</v>
      </c>
      <c r="JJ47" s="732">
        <v>0</v>
      </c>
      <c r="JK47" s="732">
        <v>0</v>
      </c>
      <c r="JL47" s="732">
        <v>0</v>
      </c>
      <c r="JM47" s="732">
        <v>0</v>
      </c>
    </row>
    <row r="48" spans="1:273" s="732" customFormat="1" x14ac:dyDescent="0.2">
      <c r="A48" s="732">
        <v>31709</v>
      </c>
      <c r="B48" s="732">
        <v>57816</v>
      </c>
      <c r="C48" s="732">
        <v>9</v>
      </c>
      <c r="D48" s="732">
        <v>2021</v>
      </c>
      <c r="E48" s="732">
        <v>6159</v>
      </c>
      <c r="F48" s="732">
        <v>0</v>
      </c>
      <c r="G48" s="732">
        <v>1099.452</v>
      </c>
      <c r="H48" s="732">
        <v>1085.0940000000001</v>
      </c>
      <c r="I48" s="732">
        <v>1085.0940000000001</v>
      </c>
      <c r="J48" s="732">
        <v>1099.452</v>
      </c>
      <c r="K48" s="732">
        <v>0</v>
      </c>
      <c r="L48" s="732">
        <v>6159</v>
      </c>
      <c r="M48" s="732">
        <v>0</v>
      </c>
      <c r="N48" s="732">
        <v>0</v>
      </c>
      <c r="P48" s="732">
        <v>1376.67</v>
      </c>
      <c r="Q48" s="732">
        <v>0</v>
      </c>
      <c r="R48" s="732">
        <v>566602</v>
      </c>
      <c r="S48" s="732">
        <v>411.57400000000001</v>
      </c>
      <c r="U48" s="732">
        <v>396356</v>
      </c>
      <c r="V48" s="732">
        <v>10.427000000000001</v>
      </c>
      <c r="W48" s="732">
        <v>6422</v>
      </c>
      <c r="X48" s="732">
        <v>6422</v>
      </c>
      <c r="Z48" s="732">
        <v>0</v>
      </c>
      <c r="AC48" s="732">
        <v>0</v>
      </c>
      <c r="AD48" s="732" t="s">
        <v>318</v>
      </c>
      <c r="AE48" s="732">
        <v>0</v>
      </c>
      <c r="AH48" s="732">
        <v>0</v>
      </c>
      <c r="AI48" s="732">
        <v>0</v>
      </c>
      <c r="AJ48" s="732">
        <v>6159</v>
      </c>
      <c r="AK48" s="732" t="s">
        <v>787</v>
      </c>
      <c r="AL48" s="732" t="s">
        <v>455</v>
      </c>
      <c r="AM48" s="732">
        <v>0</v>
      </c>
      <c r="AN48" s="732">
        <v>0</v>
      </c>
      <c r="AO48" s="732">
        <v>0</v>
      </c>
      <c r="AP48" s="732">
        <v>0</v>
      </c>
      <c r="AQ48" s="732">
        <v>0</v>
      </c>
      <c r="AT48" s="732">
        <v>0</v>
      </c>
      <c r="AU48" s="732">
        <v>0</v>
      </c>
      <c r="AV48" s="732">
        <v>-493798</v>
      </c>
      <c r="AW48" s="732">
        <v>11829930</v>
      </c>
      <c r="AX48" s="732">
        <v>11634239</v>
      </c>
      <c r="AY48" s="732">
        <v>6954979</v>
      </c>
      <c r="AZ48" s="732">
        <v>566602</v>
      </c>
      <c r="BA48" s="732">
        <v>95.582999999999998</v>
      </c>
      <c r="BE48" s="732">
        <v>155</v>
      </c>
      <c r="BF48" s="732">
        <v>10847268</v>
      </c>
      <c r="BG48" s="732">
        <v>0</v>
      </c>
      <c r="BJ48" s="732">
        <v>12</v>
      </c>
      <c r="BK48" s="732">
        <v>0</v>
      </c>
      <c r="BL48" s="732">
        <v>0</v>
      </c>
      <c r="BM48" s="732">
        <v>0</v>
      </c>
      <c r="BN48" s="732">
        <v>0</v>
      </c>
      <c r="BO48" s="732">
        <v>0</v>
      </c>
      <c r="BP48" s="732">
        <v>0</v>
      </c>
      <c r="BQ48" s="732">
        <v>603</v>
      </c>
      <c r="BS48" s="732">
        <v>0</v>
      </c>
      <c r="BT48" s="732">
        <v>0</v>
      </c>
      <c r="BU48" s="732">
        <v>0</v>
      </c>
      <c r="BV48" s="732">
        <v>0</v>
      </c>
      <c r="BW48" s="732">
        <v>0</v>
      </c>
      <c r="BY48" s="732">
        <v>0</v>
      </c>
      <c r="CA48" s="732">
        <v>0</v>
      </c>
      <c r="CB48" s="732">
        <v>0</v>
      </c>
      <c r="CC48" s="732">
        <v>0</v>
      </c>
      <c r="CD48" s="732">
        <v>0</v>
      </c>
      <c r="CE48" s="732">
        <v>0</v>
      </c>
      <c r="CF48" s="732">
        <v>0</v>
      </c>
      <c r="CG48" s="732">
        <v>0</v>
      </c>
      <c r="CH48" s="732">
        <v>197529</v>
      </c>
      <c r="CI48" s="732">
        <v>0</v>
      </c>
      <c r="CJ48" s="732">
        <v>4</v>
      </c>
      <c r="CK48" s="732">
        <v>0</v>
      </c>
      <c r="CL48" s="732">
        <v>0</v>
      </c>
      <c r="CN48" s="732">
        <v>0</v>
      </c>
      <c r="CO48" s="732">
        <v>1</v>
      </c>
      <c r="CP48" s="732">
        <v>0</v>
      </c>
      <c r="CQ48" s="732">
        <v>3.4170000000000003</v>
      </c>
      <c r="CR48" s="732">
        <v>1324.5250000000001</v>
      </c>
      <c r="CS48" s="732">
        <v>0</v>
      </c>
      <c r="CT48" s="732">
        <v>0</v>
      </c>
      <c r="CU48" s="732">
        <v>0</v>
      </c>
      <c r="CV48" s="732">
        <v>0</v>
      </c>
      <c r="CW48" s="732">
        <v>0</v>
      </c>
      <c r="CX48" s="732">
        <v>0</v>
      </c>
      <c r="CY48" s="732">
        <v>0</v>
      </c>
      <c r="CZ48" s="732">
        <v>0</v>
      </c>
      <c r="DB48" s="732">
        <v>6663666</v>
      </c>
      <c r="DC48" s="732">
        <v>0</v>
      </c>
      <c r="DD48" s="732">
        <v>0</v>
      </c>
      <c r="DE48" s="732">
        <v>2110796</v>
      </c>
      <c r="DF48" s="732">
        <v>2110796</v>
      </c>
      <c r="DG48" s="732">
        <v>342.71300000000002</v>
      </c>
      <c r="DH48" s="732">
        <v>0</v>
      </c>
      <c r="DI48" s="732">
        <v>0</v>
      </c>
      <c r="DK48" s="732">
        <v>1269</v>
      </c>
      <c r="DL48" s="732">
        <v>0</v>
      </c>
      <c r="DM48" s="732">
        <v>410205</v>
      </c>
      <c r="DN48" s="732">
        <v>1683</v>
      </c>
      <c r="DO48" s="732">
        <v>0</v>
      </c>
      <c r="DP48" s="732">
        <v>0</v>
      </c>
      <c r="DQ48" s="732">
        <v>0</v>
      </c>
      <c r="DR48" s="732">
        <v>0</v>
      </c>
      <c r="DS48" s="732">
        <v>0</v>
      </c>
      <c r="DT48" s="732">
        <v>0</v>
      </c>
      <c r="DU48" s="732">
        <v>0</v>
      </c>
      <c r="DV48" s="732">
        <v>0</v>
      </c>
      <c r="DW48" s="732">
        <v>0</v>
      </c>
      <c r="DX48" s="732">
        <v>0</v>
      </c>
      <c r="DY48" s="732">
        <v>0</v>
      </c>
      <c r="DZ48" s="732">
        <v>0</v>
      </c>
      <c r="EA48" s="732">
        <v>0</v>
      </c>
      <c r="EB48" s="732">
        <v>0</v>
      </c>
      <c r="EC48" s="732">
        <v>14.702</v>
      </c>
      <c r="ED48" s="732">
        <v>104134</v>
      </c>
      <c r="EE48" s="732">
        <v>0</v>
      </c>
      <c r="EF48" s="732">
        <v>0</v>
      </c>
      <c r="EG48" s="732">
        <v>0</v>
      </c>
      <c r="EH48" s="732">
        <v>288233</v>
      </c>
      <c r="EI48" s="732">
        <v>0</v>
      </c>
      <c r="EJ48" s="732">
        <v>0</v>
      </c>
      <c r="EK48" s="732">
        <v>11.133000000000001</v>
      </c>
      <c r="EL48" s="732">
        <v>0</v>
      </c>
      <c r="EM48" s="732">
        <v>1.363</v>
      </c>
      <c r="EN48" s="732">
        <v>1.8620000000000001</v>
      </c>
      <c r="EO48" s="732">
        <v>0</v>
      </c>
      <c r="EP48" s="732">
        <v>0</v>
      </c>
      <c r="EQ48" s="732">
        <v>14.358000000000001</v>
      </c>
      <c r="ER48" s="732">
        <v>0</v>
      </c>
      <c r="ES48" s="732">
        <v>46.798000000000002</v>
      </c>
      <c r="EV48" s="732">
        <v>0</v>
      </c>
      <c r="EW48" s="732">
        <v>0</v>
      </c>
      <c r="EX48" s="732">
        <v>0</v>
      </c>
      <c r="EZ48" s="732">
        <v>10284516</v>
      </c>
      <c r="FA48" s="732">
        <v>0</v>
      </c>
      <c r="FB48" s="732">
        <v>10849280</v>
      </c>
      <c r="FD48" s="732">
        <v>0</v>
      </c>
      <c r="FE48" s="732">
        <v>1122087</v>
      </c>
      <c r="FF48" s="732">
        <v>227636</v>
      </c>
      <c r="FG48" s="732">
        <v>6.4642999999999992E-2</v>
      </c>
      <c r="FH48" s="732">
        <v>2.6227999999999998E-2</v>
      </c>
      <c r="FI48" s="732">
        <v>0</v>
      </c>
      <c r="FJ48" s="732">
        <v>0</v>
      </c>
      <c r="FK48" s="732">
        <v>1761.182</v>
      </c>
      <c r="FL48" s="732">
        <v>12396532</v>
      </c>
      <c r="FM48" s="732">
        <v>0</v>
      </c>
      <c r="FN48" s="732">
        <v>0</v>
      </c>
      <c r="FO48" s="732">
        <v>3850</v>
      </c>
      <c r="FP48" s="732">
        <v>0</v>
      </c>
      <c r="FQ48" s="732">
        <v>3850</v>
      </c>
      <c r="FR48" s="732">
        <v>3850</v>
      </c>
      <c r="FS48" s="732">
        <v>0</v>
      </c>
      <c r="FT48" s="732">
        <v>0</v>
      </c>
      <c r="FU48" s="732">
        <v>0</v>
      </c>
      <c r="FV48" s="732">
        <v>0</v>
      </c>
      <c r="FW48" s="732">
        <v>0</v>
      </c>
      <c r="FX48" s="732">
        <v>0</v>
      </c>
      <c r="FY48" s="732">
        <v>0</v>
      </c>
      <c r="FZ48" s="732">
        <v>0</v>
      </c>
      <c r="GA48" s="732">
        <v>0</v>
      </c>
      <c r="GB48" s="732">
        <v>0</v>
      </c>
      <c r="GC48" s="732">
        <v>0</v>
      </c>
      <c r="GD48" s="732">
        <v>0</v>
      </c>
      <c r="GF48" s="732">
        <v>0</v>
      </c>
      <c r="GG48" s="732">
        <v>0</v>
      </c>
      <c r="GH48" s="732">
        <v>0</v>
      </c>
      <c r="GI48" s="732">
        <v>0</v>
      </c>
      <c r="GK48" s="732">
        <v>5098</v>
      </c>
      <c r="GL48" s="732">
        <v>37189</v>
      </c>
      <c r="GM48" s="732">
        <v>0</v>
      </c>
      <c r="GN48" s="732">
        <v>0</v>
      </c>
      <c r="GR48" s="732">
        <v>0</v>
      </c>
      <c r="HB48" s="732">
        <v>292382768</v>
      </c>
      <c r="HC48" s="732">
        <v>4.6019999999999998E-2</v>
      </c>
      <c r="HD48" s="732">
        <v>197529</v>
      </c>
      <c r="HE48" s="732">
        <v>0</v>
      </c>
      <c r="HF48" s="732">
        <v>1148029</v>
      </c>
      <c r="HG48" s="732">
        <v>14755</v>
      </c>
      <c r="HH48" s="732">
        <v>481025</v>
      </c>
      <c r="HI48" s="732">
        <v>0</v>
      </c>
      <c r="HJ48" s="732">
        <v>10687</v>
      </c>
      <c r="HK48" s="732">
        <v>0</v>
      </c>
      <c r="HL48" s="732">
        <v>0</v>
      </c>
      <c r="HM48" s="732">
        <v>0</v>
      </c>
      <c r="HN48" s="732">
        <v>0</v>
      </c>
      <c r="HO48" s="732">
        <v>0</v>
      </c>
      <c r="HP48" s="732">
        <v>0</v>
      </c>
      <c r="HQ48" s="732">
        <v>0</v>
      </c>
      <c r="HR48" s="732">
        <v>0</v>
      </c>
      <c r="HS48" s="732">
        <v>10282678</v>
      </c>
      <c r="HT48" s="732">
        <v>0</v>
      </c>
      <c r="HU48" s="732">
        <v>0</v>
      </c>
      <c r="HV48" s="732">
        <v>0</v>
      </c>
      <c r="HW48" s="732">
        <v>0</v>
      </c>
      <c r="HX48" s="732">
        <v>126</v>
      </c>
      <c r="HY48" s="732">
        <v>168</v>
      </c>
      <c r="HZ48" s="732">
        <v>118</v>
      </c>
      <c r="IA48" s="732">
        <v>313</v>
      </c>
      <c r="IB48" s="732">
        <v>592</v>
      </c>
      <c r="IC48" s="732">
        <v>1317</v>
      </c>
      <c r="ID48" s="732">
        <v>0</v>
      </c>
      <c r="IE48" s="732">
        <v>0</v>
      </c>
      <c r="IF48" s="732">
        <v>0</v>
      </c>
      <c r="IG48" s="732">
        <v>23.957000000000001</v>
      </c>
      <c r="IH48" s="732">
        <v>781</v>
      </c>
      <c r="II48" s="732">
        <v>0</v>
      </c>
      <c r="IJ48" s="732">
        <v>10.427000000000001</v>
      </c>
      <c r="IK48" s="732">
        <v>0</v>
      </c>
      <c r="IL48" s="732">
        <v>0</v>
      </c>
      <c r="IM48" s="732">
        <v>0</v>
      </c>
      <c r="IN48" s="732">
        <v>0</v>
      </c>
      <c r="IO48" s="732">
        <v>0</v>
      </c>
      <c r="IP48" s="732">
        <v>0</v>
      </c>
      <c r="IQ48" s="732">
        <v>10.427000000000001</v>
      </c>
      <c r="IR48" s="732">
        <v>6422</v>
      </c>
      <c r="IS48" s="732">
        <v>0</v>
      </c>
      <c r="IT48" s="732">
        <v>0</v>
      </c>
      <c r="IU48" s="732">
        <v>0</v>
      </c>
      <c r="IV48" s="732">
        <v>0</v>
      </c>
      <c r="IW48" s="732">
        <v>6159</v>
      </c>
      <c r="IX48" s="732">
        <v>0</v>
      </c>
      <c r="IY48" s="732">
        <v>0</v>
      </c>
      <c r="IZ48" s="732">
        <v>0</v>
      </c>
      <c r="JA48" s="732">
        <v>0</v>
      </c>
      <c r="JB48" s="732">
        <v>0</v>
      </c>
      <c r="JC48" s="732">
        <v>0</v>
      </c>
      <c r="JD48" s="732">
        <v>0</v>
      </c>
      <c r="JE48" s="732">
        <v>0</v>
      </c>
      <c r="JF48" s="732">
        <v>0</v>
      </c>
      <c r="JG48" s="732">
        <v>0</v>
      </c>
      <c r="JH48" s="732">
        <v>0</v>
      </c>
      <c r="JJ48" s="732">
        <v>0</v>
      </c>
      <c r="JK48" s="732">
        <v>0</v>
      </c>
      <c r="JL48" s="732">
        <v>0</v>
      </c>
      <c r="JM48" s="732">
        <v>0</v>
      </c>
    </row>
    <row r="49" spans="1:273" s="732" customFormat="1" x14ac:dyDescent="0.2">
      <c r="A49" s="732">
        <v>31709</v>
      </c>
      <c r="B49" s="732">
        <v>57819</v>
      </c>
      <c r="C49" s="732">
        <v>9</v>
      </c>
      <c r="D49" s="732">
        <v>2021</v>
      </c>
      <c r="E49" s="732">
        <v>6159</v>
      </c>
      <c r="F49" s="732">
        <v>0</v>
      </c>
      <c r="G49" s="732">
        <v>182.11500000000001</v>
      </c>
      <c r="H49" s="732">
        <v>170.358</v>
      </c>
      <c r="I49" s="732">
        <v>170.358</v>
      </c>
      <c r="J49" s="732">
        <v>182.11500000000001</v>
      </c>
      <c r="K49" s="732">
        <v>0</v>
      </c>
      <c r="L49" s="732">
        <v>6159</v>
      </c>
      <c r="M49" s="732">
        <v>0</v>
      </c>
      <c r="N49" s="732">
        <v>0</v>
      </c>
      <c r="P49" s="732">
        <v>192.51500000000001</v>
      </c>
      <c r="Q49" s="732">
        <v>0</v>
      </c>
      <c r="R49" s="732">
        <v>79234</v>
      </c>
      <c r="S49" s="732">
        <v>411.57400000000001</v>
      </c>
      <c r="U49" s="732">
        <v>55427</v>
      </c>
      <c r="V49" s="732">
        <v>83.382000000000005</v>
      </c>
      <c r="W49" s="732">
        <v>51356</v>
      </c>
      <c r="X49" s="732">
        <v>51356</v>
      </c>
      <c r="Z49" s="732">
        <v>0</v>
      </c>
      <c r="AC49" s="732">
        <v>0</v>
      </c>
      <c r="AD49" s="732" t="s">
        <v>318</v>
      </c>
      <c r="AE49" s="732">
        <v>0</v>
      </c>
      <c r="AH49" s="732">
        <v>0</v>
      </c>
      <c r="AI49" s="732">
        <v>0</v>
      </c>
      <c r="AJ49" s="732">
        <v>6159</v>
      </c>
      <c r="AK49" s="732" t="s">
        <v>787</v>
      </c>
      <c r="AL49" s="732" t="s">
        <v>45</v>
      </c>
      <c r="AM49" s="732">
        <v>0</v>
      </c>
      <c r="AN49" s="732">
        <v>0</v>
      </c>
      <c r="AO49" s="732">
        <v>0</v>
      </c>
      <c r="AP49" s="732">
        <v>0</v>
      </c>
      <c r="AQ49" s="732">
        <v>0</v>
      </c>
      <c r="AT49" s="732">
        <v>0</v>
      </c>
      <c r="AU49" s="732">
        <v>0</v>
      </c>
      <c r="AV49" s="732">
        <v>-103288</v>
      </c>
      <c r="AW49" s="732">
        <v>1965202</v>
      </c>
      <c r="AX49" s="732">
        <v>1932865</v>
      </c>
      <c r="AY49" s="732">
        <v>1106178</v>
      </c>
      <c r="AZ49" s="732">
        <v>79234</v>
      </c>
      <c r="BA49" s="732">
        <v>9</v>
      </c>
      <c r="BE49" s="732">
        <v>26</v>
      </c>
      <c r="BF49" s="732">
        <v>1741555</v>
      </c>
      <c r="BG49" s="732">
        <v>0</v>
      </c>
      <c r="BJ49" s="732">
        <v>12</v>
      </c>
      <c r="BK49" s="732">
        <v>0</v>
      </c>
      <c r="BL49" s="732">
        <v>0</v>
      </c>
      <c r="BM49" s="732">
        <v>0</v>
      </c>
      <c r="BN49" s="732">
        <v>0</v>
      </c>
      <c r="BO49" s="732">
        <v>0</v>
      </c>
      <c r="BP49" s="732">
        <v>0</v>
      </c>
      <c r="BQ49" s="732">
        <v>744</v>
      </c>
      <c r="BS49" s="732">
        <v>0</v>
      </c>
      <c r="BT49" s="732">
        <v>0</v>
      </c>
      <c r="BU49" s="732">
        <v>0</v>
      </c>
      <c r="BV49" s="732">
        <v>0</v>
      </c>
      <c r="BW49" s="732">
        <v>0</v>
      </c>
      <c r="BY49" s="732">
        <v>0</v>
      </c>
      <c r="CA49" s="732">
        <v>0</v>
      </c>
      <c r="CB49" s="732">
        <v>0</v>
      </c>
      <c r="CC49" s="732">
        <v>0</v>
      </c>
      <c r="CD49" s="732">
        <v>0</v>
      </c>
      <c r="CE49" s="732">
        <v>0</v>
      </c>
      <c r="CF49" s="732">
        <v>0</v>
      </c>
      <c r="CG49" s="732">
        <v>0</v>
      </c>
      <c r="CH49" s="732">
        <v>32719</v>
      </c>
      <c r="CI49" s="732">
        <v>0</v>
      </c>
      <c r="CJ49" s="732">
        <v>4</v>
      </c>
      <c r="CK49" s="732">
        <v>0</v>
      </c>
      <c r="CL49" s="732">
        <v>0</v>
      </c>
      <c r="CN49" s="732">
        <v>0</v>
      </c>
      <c r="CO49" s="732">
        <v>1</v>
      </c>
      <c r="CP49" s="732">
        <v>0</v>
      </c>
      <c r="CQ49" s="732">
        <v>1</v>
      </c>
      <c r="CR49" s="732">
        <v>184.93100000000001</v>
      </c>
      <c r="CS49" s="732">
        <v>0</v>
      </c>
      <c r="CT49" s="732">
        <v>0</v>
      </c>
      <c r="CU49" s="732">
        <v>0</v>
      </c>
      <c r="CV49" s="732">
        <v>0</v>
      </c>
      <c r="CW49" s="732">
        <v>0</v>
      </c>
      <c r="CX49" s="732">
        <v>0</v>
      </c>
      <c r="CY49" s="732">
        <v>0</v>
      </c>
      <c r="CZ49" s="732">
        <v>0</v>
      </c>
      <c r="DB49" s="732">
        <v>1044731</v>
      </c>
      <c r="DC49" s="732">
        <v>0</v>
      </c>
      <c r="DD49" s="732">
        <v>0</v>
      </c>
      <c r="DE49" s="732">
        <v>226654</v>
      </c>
      <c r="DF49" s="732">
        <v>226654</v>
      </c>
      <c r="DG49" s="732">
        <v>36.800000000000004</v>
      </c>
      <c r="DH49" s="732">
        <v>0</v>
      </c>
      <c r="DI49" s="732">
        <v>0</v>
      </c>
      <c r="DK49" s="732">
        <v>3522</v>
      </c>
      <c r="DL49" s="732">
        <v>0</v>
      </c>
      <c r="DM49" s="732">
        <v>87134</v>
      </c>
      <c r="DN49" s="732">
        <v>356</v>
      </c>
      <c r="DO49" s="732">
        <v>0</v>
      </c>
      <c r="DP49" s="732">
        <v>0</v>
      </c>
      <c r="DQ49" s="732">
        <v>0</v>
      </c>
      <c r="DR49" s="732">
        <v>0</v>
      </c>
      <c r="DS49" s="732">
        <v>0</v>
      </c>
      <c r="DT49" s="732">
        <v>0</v>
      </c>
      <c r="DU49" s="732">
        <v>0</v>
      </c>
      <c r="DV49" s="732">
        <v>0</v>
      </c>
      <c r="DW49" s="732">
        <v>0</v>
      </c>
      <c r="DX49" s="732">
        <v>0</v>
      </c>
      <c r="DY49" s="732">
        <v>0</v>
      </c>
      <c r="DZ49" s="732">
        <v>0</v>
      </c>
      <c r="EA49" s="732">
        <v>0</v>
      </c>
      <c r="EB49" s="732">
        <v>0</v>
      </c>
      <c r="EC49" s="732">
        <v>1.917</v>
      </c>
      <c r="ED49" s="732">
        <v>13578</v>
      </c>
      <c r="EE49" s="732">
        <v>0</v>
      </c>
      <c r="EF49" s="732">
        <v>0</v>
      </c>
      <c r="EG49" s="732">
        <v>0</v>
      </c>
      <c r="EH49" s="732">
        <v>69394</v>
      </c>
      <c r="EI49" s="732">
        <v>0</v>
      </c>
      <c r="EJ49" s="732">
        <v>0</v>
      </c>
      <c r="EK49" s="732">
        <v>3.3090000000000002</v>
      </c>
      <c r="EL49" s="732">
        <v>0</v>
      </c>
      <c r="EM49" s="732">
        <v>0</v>
      </c>
      <c r="EN49" s="732">
        <v>0.26800000000000002</v>
      </c>
      <c r="EO49" s="732">
        <v>0</v>
      </c>
      <c r="EP49" s="732">
        <v>0</v>
      </c>
      <c r="EQ49" s="732">
        <v>3.577</v>
      </c>
      <c r="ER49" s="732">
        <v>0</v>
      </c>
      <c r="ES49" s="732">
        <v>11.267000000000001</v>
      </c>
      <c r="EV49" s="732">
        <v>0</v>
      </c>
      <c r="EW49" s="732">
        <v>0</v>
      </c>
      <c r="EX49" s="732">
        <v>0</v>
      </c>
      <c r="EZ49" s="732">
        <v>1716164</v>
      </c>
      <c r="FA49" s="732">
        <v>0</v>
      </c>
      <c r="FB49" s="732">
        <v>1795016</v>
      </c>
      <c r="FD49" s="732">
        <v>0</v>
      </c>
      <c r="FE49" s="732">
        <v>180154</v>
      </c>
      <c r="FF49" s="732">
        <v>36547</v>
      </c>
      <c r="FG49" s="732">
        <v>6.4642999999999992E-2</v>
      </c>
      <c r="FH49" s="732">
        <v>2.6227999999999998E-2</v>
      </c>
      <c r="FI49" s="732">
        <v>0</v>
      </c>
      <c r="FJ49" s="732">
        <v>0</v>
      </c>
      <c r="FK49" s="732">
        <v>282.762</v>
      </c>
      <c r="FL49" s="732">
        <v>2044436</v>
      </c>
      <c r="FM49" s="732">
        <v>0</v>
      </c>
      <c r="FN49" s="732">
        <v>0</v>
      </c>
      <c r="FO49" s="732">
        <v>53163</v>
      </c>
      <c r="FP49" s="732">
        <v>0</v>
      </c>
      <c r="FQ49" s="732">
        <v>53163</v>
      </c>
      <c r="FR49" s="732">
        <v>53163</v>
      </c>
      <c r="FS49" s="732">
        <v>0</v>
      </c>
      <c r="FT49" s="732">
        <v>0</v>
      </c>
      <c r="FU49" s="732">
        <v>0</v>
      </c>
      <c r="FV49" s="732">
        <v>0</v>
      </c>
      <c r="FW49" s="732">
        <v>0</v>
      </c>
      <c r="FX49" s="732">
        <v>0</v>
      </c>
      <c r="FY49" s="732">
        <v>0</v>
      </c>
      <c r="FZ49" s="732">
        <v>0</v>
      </c>
      <c r="GA49" s="732">
        <v>0</v>
      </c>
      <c r="GB49" s="732">
        <v>68015</v>
      </c>
      <c r="GC49" s="732">
        <v>68015</v>
      </c>
      <c r="GD49" s="732">
        <v>8.18</v>
      </c>
      <c r="GF49" s="732">
        <v>0</v>
      </c>
      <c r="GG49" s="732">
        <v>0</v>
      </c>
      <c r="GH49" s="732">
        <v>0</v>
      </c>
      <c r="GI49" s="732">
        <v>0</v>
      </c>
      <c r="GK49" s="732">
        <v>5666</v>
      </c>
      <c r="GL49" s="732">
        <v>3056</v>
      </c>
      <c r="GM49" s="732">
        <v>0</v>
      </c>
      <c r="GN49" s="732">
        <v>96198</v>
      </c>
      <c r="GR49" s="732">
        <v>0</v>
      </c>
      <c r="HB49" s="732">
        <v>292382768</v>
      </c>
      <c r="HC49" s="732">
        <v>4.6019999999999998E-2</v>
      </c>
      <c r="HD49" s="732">
        <v>32719</v>
      </c>
      <c r="HE49" s="732">
        <v>0</v>
      </c>
      <c r="HF49" s="732">
        <v>180239</v>
      </c>
      <c r="HG49" s="732">
        <v>0</v>
      </c>
      <c r="HH49" s="732">
        <v>81300</v>
      </c>
      <c r="HI49" s="732">
        <v>0</v>
      </c>
      <c r="HJ49" s="732">
        <v>1770</v>
      </c>
      <c r="HK49" s="732">
        <v>438</v>
      </c>
      <c r="HL49" s="732">
        <v>242</v>
      </c>
      <c r="HM49" s="732">
        <v>0</v>
      </c>
      <c r="HN49" s="732">
        <v>0</v>
      </c>
      <c r="HO49" s="732">
        <v>0</v>
      </c>
      <c r="HP49" s="732">
        <v>0</v>
      </c>
      <c r="HQ49" s="732">
        <v>0</v>
      </c>
      <c r="HR49" s="732">
        <v>0</v>
      </c>
      <c r="HS49" s="732">
        <v>1715782</v>
      </c>
      <c r="HT49" s="732">
        <v>0</v>
      </c>
      <c r="HU49" s="732">
        <v>0</v>
      </c>
      <c r="HV49" s="732">
        <v>0</v>
      </c>
      <c r="HW49" s="732">
        <v>0</v>
      </c>
      <c r="HX49" s="732">
        <v>19</v>
      </c>
      <c r="HY49" s="732">
        <v>14</v>
      </c>
      <c r="HZ49" s="732">
        <v>10</v>
      </c>
      <c r="IA49" s="732">
        <v>42</v>
      </c>
      <c r="IB49" s="732">
        <v>57</v>
      </c>
      <c r="IC49" s="732">
        <v>141</v>
      </c>
      <c r="ID49" s="732">
        <v>0</v>
      </c>
      <c r="IE49" s="732">
        <v>0</v>
      </c>
      <c r="IF49" s="732">
        <v>0</v>
      </c>
      <c r="IG49" s="732">
        <v>0</v>
      </c>
      <c r="IH49" s="732">
        <v>132</v>
      </c>
      <c r="II49" s="732">
        <v>0</v>
      </c>
      <c r="IJ49" s="732">
        <v>83.382000000000005</v>
      </c>
      <c r="IK49" s="732">
        <v>0</v>
      </c>
      <c r="IL49" s="732">
        <v>0</v>
      </c>
      <c r="IM49" s="732">
        <v>0</v>
      </c>
      <c r="IN49" s="732">
        <v>0</v>
      </c>
      <c r="IO49" s="732">
        <v>0</v>
      </c>
      <c r="IP49" s="732">
        <v>0</v>
      </c>
      <c r="IQ49" s="732">
        <v>83.382000000000005</v>
      </c>
      <c r="IR49" s="732">
        <v>51356</v>
      </c>
      <c r="IS49" s="732">
        <v>0</v>
      </c>
      <c r="IT49" s="732">
        <v>0</v>
      </c>
      <c r="IU49" s="732">
        <v>0</v>
      </c>
      <c r="IV49" s="732">
        <v>0</v>
      </c>
      <c r="IW49" s="732">
        <v>6159</v>
      </c>
      <c r="IX49" s="732">
        <v>0</v>
      </c>
      <c r="IY49" s="732">
        <v>0</v>
      </c>
      <c r="IZ49" s="732">
        <v>0</v>
      </c>
      <c r="JA49" s="732">
        <v>0</v>
      </c>
      <c r="JB49" s="732">
        <v>0</v>
      </c>
      <c r="JC49" s="732">
        <v>0</v>
      </c>
      <c r="JD49" s="732">
        <v>0</v>
      </c>
      <c r="JE49" s="732">
        <v>0</v>
      </c>
      <c r="JF49" s="732">
        <v>0</v>
      </c>
      <c r="JG49" s="732">
        <v>0</v>
      </c>
      <c r="JH49" s="732">
        <v>0</v>
      </c>
      <c r="JJ49" s="732">
        <v>0</v>
      </c>
      <c r="JK49" s="732">
        <v>0</v>
      </c>
      <c r="JL49" s="732">
        <v>0</v>
      </c>
      <c r="JM49" s="732">
        <v>0</v>
      </c>
    </row>
    <row r="50" spans="1:273" s="732" customFormat="1" x14ac:dyDescent="0.2">
      <c r="A50" s="732">
        <v>31709</v>
      </c>
      <c r="B50" s="732">
        <v>57827</v>
      </c>
      <c r="C50" s="732">
        <v>9</v>
      </c>
      <c r="D50" s="732">
        <v>2021</v>
      </c>
      <c r="E50" s="732">
        <v>6159</v>
      </c>
      <c r="F50" s="732">
        <v>0</v>
      </c>
      <c r="G50" s="732">
        <v>535.38</v>
      </c>
      <c r="H50" s="732">
        <v>534.89700000000005</v>
      </c>
      <c r="I50" s="732">
        <v>534.89700000000005</v>
      </c>
      <c r="J50" s="732">
        <v>535.38</v>
      </c>
      <c r="K50" s="732">
        <v>0</v>
      </c>
      <c r="L50" s="732">
        <v>6159</v>
      </c>
      <c r="M50" s="732">
        <v>0</v>
      </c>
      <c r="N50" s="732">
        <v>0</v>
      </c>
      <c r="P50" s="732">
        <v>567.58300000000008</v>
      </c>
      <c r="Q50" s="732">
        <v>0</v>
      </c>
      <c r="R50" s="732">
        <v>233602</v>
      </c>
      <c r="S50" s="732">
        <v>411.57400000000001</v>
      </c>
      <c r="U50" s="732">
        <v>163411</v>
      </c>
      <c r="V50" s="732">
        <v>146.68899999999999</v>
      </c>
      <c r="W50" s="732">
        <v>90347</v>
      </c>
      <c r="X50" s="732">
        <v>90347</v>
      </c>
      <c r="Z50" s="732">
        <v>0</v>
      </c>
      <c r="AC50" s="732">
        <v>0</v>
      </c>
      <c r="AD50" s="732" t="s">
        <v>318</v>
      </c>
      <c r="AE50" s="732">
        <v>0</v>
      </c>
      <c r="AH50" s="732">
        <v>0</v>
      </c>
      <c r="AI50" s="732">
        <v>0</v>
      </c>
      <c r="AJ50" s="732">
        <v>6159</v>
      </c>
      <c r="AK50" s="732" t="s">
        <v>787</v>
      </c>
      <c r="AL50" s="732" t="s">
        <v>502</v>
      </c>
      <c r="AM50" s="732">
        <v>0</v>
      </c>
      <c r="AN50" s="732">
        <v>0</v>
      </c>
      <c r="AO50" s="732">
        <v>0</v>
      </c>
      <c r="AP50" s="732">
        <v>0</v>
      </c>
      <c r="AQ50" s="732">
        <v>0</v>
      </c>
      <c r="AT50" s="732">
        <v>0</v>
      </c>
      <c r="AU50" s="732">
        <v>0</v>
      </c>
      <c r="AV50" s="732">
        <v>-220275</v>
      </c>
      <c r="AW50" s="732">
        <v>5754857</v>
      </c>
      <c r="AX50" s="732">
        <v>5659585</v>
      </c>
      <c r="AY50" s="732">
        <v>3289668</v>
      </c>
      <c r="AZ50" s="732">
        <v>233602</v>
      </c>
      <c r="BA50" s="732">
        <v>21.667000000000002</v>
      </c>
      <c r="BE50" s="732">
        <v>75</v>
      </c>
      <c r="BF50" s="732">
        <v>5241046</v>
      </c>
      <c r="BG50" s="732">
        <v>0</v>
      </c>
      <c r="BJ50" s="732">
        <v>12</v>
      </c>
      <c r="BK50" s="732">
        <v>0</v>
      </c>
      <c r="BL50" s="732">
        <v>0</v>
      </c>
      <c r="BM50" s="732">
        <v>0</v>
      </c>
      <c r="BN50" s="732">
        <v>0</v>
      </c>
      <c r="BO50" s="732">
        <v>0</v>
      </c>
      <c r="BP50" s="732">
        <v>0</v>
      </c>
      <c r="BQ50" s="732">
        <v>688</v>
      </c>
      <c r="BS50" s="732">
        <v>0</v>
      </c>
      <c r="BT50" s="732">
        <v>0</v>
      </c>
      <c r="BU50" s="732">
        <v>0</v>
      </c>
      <c r="BV50" s="732">
        <v>0</v>
      </c>
      <c r="BW50" s="732">
        <v>0</v>
      </c>
      <c r="BY50" s="732">
        <v>0</v>
      </c>
      <c r="CA50" s="732">
        <v>0</v>
      </c>
      <c r="CB50" s="732">
        <v>0</v>
      </c>
      <c r="CC50" s="732">
        <v>0</v>
      </c>
      <c r="CD50" s="732">
        <v>0</v>
      </c>
      <c r="CE50" s="732">
        <v>0</v>
      </c>
      <c r="CF50" s="732">
        <v>0</v>
      </c>
      <c r="CG50" s="732">
        <v>0</v>
      </c>
      <c r="CH50" s="732">
        <v>96187</v>
      </c>
      <c r="CI50" s="732">
        <v>0</v>
      </c>
      <c r="CJ50" s="732">
        <v>4</v>
      </c>
      <c r="CK50" s="732">
        <v>0</v>
      </c>
      <c r="CL50" s="732">
        <v>0</v>
      </c>
      <c r="CN50" s="732">
        <v>0</v>
      </c>
      <c r="CO50" s="732">
        <v>1</v>
      </c>
      <c r="CP50" s="732">
        <v>0</v>
      </c>
      <c r="CQ50" s="732">
        <v>0.83300000000000007</v>
      </c>
      <c r="CR50" s="732">
        <v>534.43000000000006</v>
      </c>
      <c r="CS50" s="732">
        <v>0</v>
      </c>
      <c r="CT50" s="732">
        <v>0</v>
      </c>
      <c r="CU50" s="732">
        <v>0</v>
      </c>
      <c r="CV50" s="732">
        <v>0</v>
      </c>
      <c r="CW50" s="732">
        <v>0</v>
      </c>
      <c r="CX50" s="732">
        <v>0</v>
      </c>
      <c r="CY50" s="732">
        <v>0</v>
      </c>
      <c r="CZ50" s="732">
        <v>0</v>
      </c>
      <c r="DB50" s="732">
        <v>3290687</v>
      </c>
      <c r="DC50" s="732">
        <v>0</v>
      </c>
      <c r="DD50" s="732">
        <v>0</v>
      </c>
      <c r="DE50" s="732">
        <v>929098</v>
      </c>
      <c r="DF50" s="732">
        <v>929098</v>
      </c>
      <c r="DG50" s="732">
        <v>150.85</v>
      </c>
      <c r="DH50" s="732">
        <v>0</v>
      </c>
      <c r="DI50" s="732">
        <v>0</v>
      </c>
      <c r="DK50" s="732">
        <v>2624</v>
      </c>
      <c r="DL50" s="732">
        <v>0</v>
      </c>
      <c r="DM50" s="732">
        <v>198835</v>
      </c>
      <c r="DN50" s="732">
        <v>840</v>
      </c>
      <c r="DO50" s="732">
        <v>0</v>
      </c>
      <c r="DP50" s="732">
        <v>0</v>
      </c>
      <c r="DQ50" s="732">
        <v>0</v>
      </c>
      <c r="DR50" s="732">
        <v>0</v>
      </c>
      <c r="DS50" s="732">
        <v>0</v>
      </c>
      <c r="DT50" s="732">
        <v>0</v>
      </c>
      <c r="DU50" s="732">
        <v>0</v>
      </c>
      <c r="DV50" s="732">
        <v>0</v>
      </c>
      <c r="DW50" s="732">
        <v>0</v>
      </c>
      <c r="DX50" s="732">
        <v>0</v>
      </c>
      <c r="DY50" s="732">
        <v>0</v>
      </c>
      <c r="DZ50" s="732">
        <v>0</v>
      </c>
      <c r="EA50" s="732">
        <v>0</v>
      </c>
      <c r="EB50" s="732">
        <v>0</v>
      </c>
      <c r="EC50" s="732">
        <v>25.556000000000001</v>
      </c>
      <c r="ED50" s="732">
        <v>181012</v>
      </c>
      <c r="EE50" s="732">
        <v>0</v>
      </c>
      <c r="EF50" s="732">
        <v>0</v>
      </c>
      <c r="EG50" s="732">
        <v>0</v>
      </c>
      <c r="EH50" s="732">
        <v>14874</v>
      </c>
      <c r="EI50" s="732">
        <v>0</v>
      </c>
      <c r="EJ50" s="732">
        <v>0</v>
      </c>
      <c r="EK50" s="732">
        <v>0</v>
      </c>
      <c r="EL50" s="732">
        <v>0</v>
      </c>
      <c r="EM50" s="732">
        <v>0</v>
      </c>
      <c r="EN50" s="732">
        <v>0.48300000000000004</v>
      </c>
      <c r="EO50" s="732">
        <v>0</v>
      </c>
      <c r="EP50" s="732">
        <v>0</v>
      </c>
      <c r="EQ50" s="732">
        <v>0.48300000000000004</v>
      </c>
      <c r="ER50" s="732">
        <v>0</v>
      </c>
      <c r="ES50" s="732">
        <v>2.415</v>
      </c>
      <c r="EV50" s="732">
        <v>0</v>
      </c>
      <c r="EW50" s="732">
        <v>0</v>
      </c>
      <c r="EX50" s="732">
        <v>0</v>
      </c>
      <c r="EZ50" s="732">
        <v>5007444</v>
      </c>
      <c r="FA50" s="732">
        <v>0</v>
      </c>
      <c r="FB50" s="732">
        <v>5240131</v>
      </c>
      <c r="FD50" s="732">
        <v>0</v>
      </c>
      <c r="FE50" s="732">
        <v>542155</v>
      </c>
      <c r="FF50" s="732">
        <v>109986</v>
      </c>
      <c r="FG50" s="732">
        <v>6.4642999999999992E-2</v>
      </c>
      <c r="FH50" s="732">
        <v>2.6227999999999998E-2</v>
      </c>
      <c r="FI50" s="732">
        <v>0</v>
      </c>
      <c r="FJ50" s="732">
        <v>0</v>
      </c>
      <c r="FK50" s="732">
        <v>850.94500000000005</v>
      </c>
      <c r="FL50" s="732">
        <v>5988459</v>
      </c>
      <c r="FM50" s="732">
        <v>0</v>
      </c>
      <c r="FN50" s="732">
        <v>0</v>
      </c>
      <c r="FO50" s="732">
        <v>0</v>
      </c>
      <c r="FP50" s="732">
        <v>0</v>
      </c>
      <c r="FQ50" s="732">
        <v>0</v>
      </c>
      <c r="FR50" s="732">
        <v>0</v>
      </c>
      <c r="FS50" s="732">
        <v>0</v>
      </c>
      <c r="FT50" s="732">
        <v>0</v>
      </c>
      <c r="FU50" s="732">
        <v>0</v>
      </c>
      <c r="FV50" s="732">
        <v>0</v>
      </c>
      <c r="FW50" s="732">
        <v>0</v>
      </c>
      <c r="FX50" s="732">
        <v>0</v>
      </c>
      <c r="FY50" s="732">
        <v>0</v>
      </c>
      <c r="FZ50" s="732">
        <v>0</v>
      </c>
      <c r="GA50" s="732">
        <v>0</v>
      </c>
      <c r="GB50" s="732">
        <v>0</v>
      </c>
      <c r="GC50" s="732">
        <v>0</v>
      </c>
      <c r="GD50" s="732">
        <v>0</v>
      </c>
      <c r="GF50" s="732">
        <v>0</v>
      </c>
      <c r="GG50" s="732">
        <v>0</v>
      </c>
      <c r="GH50" s="732">
        <v>0</v>
      </c>
      <c r="GI50" s="732">
        <v>0</v>
      </c>
      <c r="GK50" s="732">
        <v>5231</v>
      </c>
      <c r="GL50" s="732">
        <v>9041</v>
      </c>
      <c r="GM50" s="732">
        <v>0</v>
      </c>
      <c r="GN50" s="732">
        <v>0</v>
      </c>
      <c r="GR50" s="732">
        <v>0</v>
      </c>
      <c r="HB50" s="732">
        <v>292382768</v>
      </c>
      <c r="HC50" s="732">
        <v>4.6019999999999998E-2</v>
      </c>
      <c r="HD50" s="732">
        <v>96187</v>
      </c>
      <c r="HE50" s="732">
        <v>0</v>
      </c>
      <c r="HF50" s="732">
        <v>565921</v>
      </c>
      <c r="HG50" s="732">
        <v>1925</v>
      </c>
      <c r="HH50" s="732">
        <v>131189</v>
      </c>
      <c r="HI50" s="732">
        <v>0</v>
      </c>
      <c r="HJ50" s="732">
        <v>5204</v>
      </c>
      <c r="HK50" s="732">
        <v>0</v>
      </c>
      <c r="HL50" s="732">
        <v>0</v>
      </c>
      <c r="HM50" s="732">
        <v>0</v>
      </c>
      <c r="HN50" s="732">
        <v>0</v>
      </c>
      <c r="HO50" s="732">
        <v>27000</v>
      </c>
      <c r="HP50" s="732">
        <v>0</v>
      </c>
      <c r="HQ50" s="732">
        <v>0</v>
      </c>
      <c r="HR50" s="732">
        <v>0</v>
      </c>
      <c r="HS50" s="732">
        <v>5006529</v>
      </c>
      <c r="HT50" s="732">
        <v>0</v>
      </c>
      <c r="HU50" s="732">
        <v>0</v>
      </c>
      <c r="HV50" s="732">
        <v>0</v>
      </c>
      <c r="HW50" s="732">
        <v>0</v>
      </c>
      <c r="HX50" s="732">
        <v>38</v>
      </c>
      <c r="HY50" s="732">
        <v>74</v>
      </c>
      <c r="HZ50" s="732">
        <v>110</v>
      </c>
      <c r="IA50" s="732">
        <v>164</v>
      </c>
      <c r="IB50" s="732">
        <v>197</v>
      </c>
      <c r="IC50" s="732">
        <v>562</v>
      </c>
      <c r="ID50" s="732">
        <v>0</v>
      </c>
      <c r="IE50" s="732">
        <v>0</v>
      </c>
      <c r="IF50" s="732">
        <v>0</v>
      </c>
      <c r="IG50" s="732">
        <v>3.125</v>
      </c>
      <c r="IH50" s="732">
        <v>213</v>
      </c>
      <c r="II50" s="732">
        <v>0</v>
      </c>
      <c r="IJ50" s="732">
        <v>146.68899999999999</v>
      </c>
      <c r="IK50" s="732">
        <v>0</v>
      </c>
      <c r="IL50" s="732">
        <v>0</v>
      </c>
      <c r="IM50" s="732">
        <v>0</v>
      </c>
      <c r="IN50" s="732">
        <v>0</v>
      </c>
      <c r="IO50" s="732">
        <v>0</v>
      </c>
      <c r="IP50" s="732">
        <v>0</v>
      </c>
      <c r="IQ50" s="732">
        <v>146.68899999999999</v>
      </c>
      <c r="IR50" s="732">
        <v>90347</v>
      </c>
      <c r="IS50" s="732">
        <v>0</v>
      </c>
      <c r="IT50" s="732">
        <v>0</v>
      </c>
      <c r="IU50" s="732">
        <v>0</v>
      </c>
      <c r="IV50" s="732">
        <v>0</v>
      </c>
      <c r="IW50" s="732">
        <v>6159</v>
      </c>
      <c r="IX50" s="732">
        <v>0</v>
      </c>
      <c r="IY50" s="732">
        <v>0</v>
      </c>
      <c r="IZ50" s="732">
        <v>0</v>
      </c>
      <c r="JA50" s="732">
        <v>0</v>
      </c>
      <c r="JB50" s="732">
        <v>0</v>
      </c>
      <c r="JC50" s="732">
        <v>0</v>
      </c>
      <c r="JD50" s="732">
        <v>0</v>
      </c>
      <c r="JE50" s="732">
        <v>0</v>
      </c>
      <c r="JF50" s="732">
        <v>0</v>
      </c>
      <c r="JG50" s="732">
        <v>0</v>
      </c>
      <c r="JH50" s="732">
        <v>0</v>
      </c>
      <c r="JJ50" s="732">
        <v>0</v>
      </c>
      <c r="JK50" s="732">
        <v>0</v>
      </c>
      <c r="JL50" s="732">
        <v>0</v>
      </c>
      <c r="JM50" s="732">
        <v>0</v>
      </c>
    </row>
    <row r="51" spans="1:273" s="732" customFormat="1" x14ac:dyDescent="0.2">
      <c r="A51" s="732">
        <v>31709</v>
      </c>
      <c r="B51" s="732">
        <v>57828</v>
      </c>
      <c r="C51" s="732">
        <v>9</v>
      </c>
      <c r="D51" s="732">
        <v>2021</v>
      </c>
      <c r="E51" s="732">
        <v>6159</v>
      </c>
      <c r="F51" s="732">
        <v>0</v>
      </c>
      <c r="G51" s="732">
        <v>916.9</v>
      </c>
      <c r="H51" s="732">
        <v>795.02500000000009</v>
      </c>
      <c r="I51" s="732">
        <v>795.02500000000009</v>
      </c>
      <c r="J51" s="732">
        <v>916.9</v>
      </c>
      <c r="K51" s="732">
        <v>0</v>
      </c>
      <c r="L51" s="732">
        <v>6159</v>
      </c>
      <c r="M51" s="732">
        <v>0</v>
      </c>
      <c r="N51" s="732">
        <v>0</v>
      </c>
      <c r="P51" s="732">
        <v>1001.4670000000001</v>
      </c>
      <c r="Q51" s="732">
        <v>0</v>
      </c>
      <c r="R51" s="732">
        <v>412178</v>
      </c>
      <c r="S51" s="732">
        <v>411.57400000000001</v>
      </c>
      <c r="U51" s="732">
        <v>288331</v>
      </c>
      <c r="V51" s="732">
        <v>117.85000000000001</v>
      </c>
      <c r="W51" s="732">
        <v>72585</v>
      </c>
      <c r="X51" s="732">
        <v>72585</v>
      </c>
      <c r="Z51" s="732">
        <v>0</v>
      </c>
      <c r="AC51" s="732">
        <v>0</v>
      </c>
      <c r="AD51" s="732" t="s">
        <v>318</v>
      </c>
      <c r="AE51" s="732">
        <v>0</v>
      </c>
      <c r="AH51" s="732">
        <v>0</v>
      </c>
      <c r="AI51" s="732">
        <v>0</v>
      </c>
      <c r="AJ51" s="732">
        <v>6159</v>
      </c>
      <c r="AK51" s="732" t="s">
        <v>787</v>
      </c>
      <c r="AL51" s="732" t="s">
        <v>85</v>
      </c>
      <c r="AM51" s="732">
        <v>0</v>
      </c>
      <c r="AN51" s="732">
        <v>0</v>
      </c>
      <c r="AO51" s="732">
        <v>0</v>
      </c>
      <c r="AP51" s="732">
        <v>0</v>
      </c>
      <c r="AQ51" s="732">
        <v>0</v>
      </c>
      <c r="AT51" s="732">
        <v>0</v>
      </c>
      <c r="AU51" s="732">
        <v>0</v>
      </c>
      <c r="AV51" s="732">
        <v>-115549</v>
      </c>
      <c r="AW51" s="732">
        <v>9799785</v>
      </c>
      <c r="AX51" s="732">
        <v>9639217</v>
      </c>
      <c r="AY51" s="732">
        <v>5761924</v>
      </c>
      <c r="AZ51" s="732">
        <v>412178</v>
      </c>
      <c r="BA51" s="732">
        <v>0</v>
      </c>
      <c r="BE51" s="732">
        <v>128</v>
      </c>
      <c r="BF51" s="732">
        <v>8641581</v>
      </c>
      <c r="BG51" s="732">
        <v>0</v>
      </c>
      <c r="BJ51" s="732">
        <v>12</v>
      </c>
      <c r="BK51" s="732">
        <v>0</v>
      </c>
      <c r="BL51" s="732">
        <v>0</v>
      </c>
      <c r="BM51" s="732">
        <v>0</v>
      </c>
      <c r="BN51" s="732">
        <v>0</v>
      </c>
      <c r="BO51" s="732">
        <v>0</v>
      </c>
      <c r="BP51" s="732">
        <v>0</v>
      </c>
      <c r="BQ51" s="732">
        <v>647</v>
      </c>
      <c r="BS51" s="732">
        <v>0</v>
      </c>
      <c r="BT51" s="732">
        <v>0</v>
      </c>
      <c r="BU51" s="732">
        <v>0</v>
      </c>
      <c r="BV51" s="732">
        <v>0</v>
      </c>
      <c r="BW51" s="732">
        <v>0</v>
      </c>
      <c r="BY51" s="732">
        <v>0</v>
      </c>
      <c r="CA51" s="732">
        <v>0</v>
      </c>
      <c r="CB51" s="732">
        <v>0</v>
      </c>
      <c r="CC51" s="732">
        <v>0</v>
      </c>
      <c r="CD51" s="732">
        <v>0</v>
      </c>
      <c r="CE51" s="732">
        <v>0</v>
      </c>
      <c r="CF51" s="732">
        <v>0</v>
      </c>
      <c r="CG51" s="732">
        <v>0</v>
      </c>
      <c r="CH51" s="732">
        <v>164731</v>
      </c>
      <c r="CI51" s="732">
        <v>0</v>
      </c>
      <c r="CJ51" s="732">
        <v>4</v>
      </c>
      <c r="CK51" s="732">
        <v>0</v>
      </c>
      <c r="CL51" s="732">
        <v>0</v>
      </c>
      <c r="CN51" s="732">
        <v>0</v>
      </c>
      <c r="CO51" s="732">
        <v>1</v>
      </c>
      <c r="CP51" s="732">
        <v>0.20300000000000001</v>
      </c>
      <c r="CQ51" s="732">
        <v>0</v>
      </c>
      <c r="CR51" s="732">
        <v>990.54000000000008</v>
      </c>
      <c r="CS51" s="732">
        <v>0</v>
      </c>
      <c r="CT51" s="732">
        <v>0</v>
      </c>
      <c r="CU51" s="732">
        <v>0</v>
      </c>
      <c r="CV51" s="732">
        <v>0</v>
      </c>
      <c r="CW51" s="732">
        <v>0</v>
      </c>
      <c r="CX51" s="732">
        <v>0</v>
      </c>
      <c r="CY51" s="732">
        <v>0</v>
      </c>
      <c r="CZ51" s="732">
        <v>0</v>
      </c>
      <c r="DB51" s="732">
        <v>4854906</v>
      </c>
      <c r="DC51" s="732">
        <v>0</v>
      </c>
      <c r="DD51" s="732">
        <v>0</v>
      </c>
      <c r="DE51" s="732">
        <v>1089927</v>
      </c>
      <c r="DF51" s="732">
        <v>1092940</v>
      </c>
      <c r="DG51" s="732">
        <v>176.96300000000002</v>
      </c>
      <c r="DH51" s="732">
        <v>0</v>
      </c>
      <c r="DI51" s="732">
        <v>3013</v>
      </c>
      <c r="DK51" s="732">
        <v>1983</v>
      </c>
      <c r="DL51" s="732">
        <v>0</v>
      </c>
      <c r="DM51" s="732">
        <v>978195</v>
      </c>
      <c r="DN51" s="732">
        <v>4034</v>
      </c>
      <c r="DO51" s="732">
        <v>0</v>
      </c>
      <c r="DP51" s="732">
        <v>0</v>
      </c>
      <c r="DQ51" s="732">
        <v>0</v>
      </c>
      <c r="DR51" s="732">
        <v>0</v>
      </c>
      <c r="DS51" s="732">
        <v>0</v>
      </c>
      <c r="DT51" s="732">
        <v>0</v>
      </c>
      <c r="DU51" s="732">
        <v>0</v>
      </c>
      <c r="DV51" s="732">
        <v>0</v>
      </c>
      <c r="DW51" s="732">
        <v>0</v>
      </c>
      <c r="DX51" s="732">
        <v>0</v>
      </c>
      <c r="DY51" s="732">
        <v>0</v>
      </c>
      <c r="DZ51" s="732">
        <v>0</v>
      </c>
      <c r="EA51" s="732">
        <v>0</v>
      </c>
      <c r="EB51" s="732">
        <v>0</v>
      </c>
      <c r="EC51" s="732">
        <v>50.75</v>
      </c>
      <c r="ED51" s="732">
        <v>359460</v>
      </c>
      <c r="EE51" s="732">
        <v>0</v>
      </c>
      <c r="EF51" s="732">
        <v>0</v>
      </c>
      <c r="EG51" s="732">
        <v>0</v>
      </c>
      <c r="EH51" s="732">
        <v>574150</v>
      </c>
      <c r="EI51" s="732">
        <v>6898</v>
      </c>
      <c r="EJ51" s="732">
        <v>0.28000000000000003</v>
      </c>
      <c r="EK51" s="732">
        <v>30.240000000000002</v>
      </c>
      <c r="EL51" s="732">
        <v>0</v>
      </c>
      <c r="EM51" s="732">
        <v>0</v>
      </c>
      <c r="EN51" s="732">
        <v>0.5</v>
      </c>
      <c r="EO51" s="732">
        <v>0</v>
      </c>
      <c r="EP51" s="732">
        <v>0</v>
      </c>
      <c r="EQ51" s="732">
        <v>31.02</v>
      </c>
      <c r="ER51" s="732">
        <v>0</v>
      </c>
      <c r="ES51" s="732">
        <v>93.22</v>
      </c>
      <c r="EV51" s="732">
        <v>0</v>
      </c>
      <c r="EW51" s="732">
        <v>0</v>
      </c>
      <c r="EX51" s="732">
        <v>0</v>
      </c>
      <c r="EZ51" s="732">
        <v>8563948</v>
      </c>
      <c r="FA51" s="732">
        <v>0</v>
      </c>
      <c r="FB51" s="732">
        <v>8971963</v>
      </c>
      <c r="FD51" s="732">
        <v>0</v>
      </c>
      <c r="FE51" s="732">
        <v>893921</v>
      </c>
      <c r="FF51" s="732">
        <v>181348</v>
      </c>
      <c r="FG51" s="732">
        <v>6.4642999999999992E-2</v>
      </c>
      <c r="FH51" s="732">
        <v>2.6227999999999998E-2</v>
      </c>
      <c r="FI51" s="732">
        <v>0</v>
      </c>
      <c r="FJ51" s="732">
        <v>0</v>
      </c>
      <c r="FK51" s="732">
        <v>1403.0620000000001</v>
      </c>
      <c r="FL51" s="732">
        <v>10211963</v>
      </c>
      <c r="FM51" s="732">
        <v>0</v>
      </c>
      <c r="FN51" s="732">
        <v>0</v>
      </c>
      <c r="FO51" s="732">
        <v>46806</v>
      </c>
      <c r="FP51" s="732">
        <v>0</v>
      </c>
      <c r="FQ51" s="732">
        <v>46806</v>
      </c>
      <c r="FR51" s="732">
        <v>46806</v>
      </c>
      <c r="FS51" s="732">
        <v>0</v>
      </c>
      <c r="FT51" s="732">
        <v>0</v>
      </c>
      <c r="FU51" s="732">
        <v>0</v>
      </c>
      <c r="FV51" s="732">
        <v>0</v>
      </c>
      <c r="FW51" s="732">
        <v>0</v>
      </c>
      <c r="FX51" s="732">
        <v>0</v>
      </c>
      <c r="FY51" s="732">
        <v>0</v>
      </c>
      <c r="FZ51" s="732">
        <v>0</v>
      </c>
      <c r="GA51" s="732">
        <v>0</v>
      </c>
      <c r="GB51" s="732">
        <v>755438</v>
      </c>
      <c r="GC51" s="732">
        <v>755438</v>
      </c>
      <c r="GD51" s="732">
        <v>90.855000000000004</v>
      </c>
      <c r="GF51" s="732">
        <v>0</v>
      </c>
      <c r="GG51" s="732">
        <v>0</v>
      </c>
      <c r="GH51" s="732">
        <v>0</v>
      </c>
      <c r="GI51" s="732">
        <v>0</v>
      </c>
      <c r="GK51" s="732">
        <v>5252</v>
      </c>
      <c r="GL51" s="732">
        <v>52841</v>
      </c>
      <c r="GM51" s="732">
        <v>0</v>
      </c>
      <c r="GN51" s="732">
        <v>0</v>
      </c>
      <c r="GR51" s="732">
        <v>0</v>
      </c>
      <c r="HB51" s="732">
        <v>292382768</v>
      </c>
      <c r="HC51" s="732">
        <v>4.6019999999999998E-2</v>
      </c>
      <c r="HD51" s="732">
        <v>164731</v>
      </c>
      <c r="HE51" s="732">
        <v>0</v>
      </c>
      <c r="HF51" s="732">
        <v>841136</v>
      </c>
      <c r="HG51" s="732">
        <v>31435</v>
      </c>
      <c r="HH51" s="732">
        <v>0</v>
      </c>
      <c r="HI51" s="732">
        <v>0</v>
      </c>
      <c r="HJ51" s="732">
        <v>8912</v>
      </c>
      <c r="HK51" s="732">
        <v>13606</v>
      </c>
      <c r="HL51" s="732">
        <v>12489</v>
      </c>
      <c r="HM51" s="732">
        <v>2000</v>
      </c>
      <c r="HN51" s="732">
        <v>0</v>
      </c>
      <c r="HO51" s="732">
        <v>0</v>
      </c>
      <c r="HP51" s="732">
        <v>261644</v>
      </c>
      <c r="HQ51" s="732">
        <v>0</v>
      </c>
      <c r="HR51" s="732">
        <v>0</v>
      </c>
      <c r="HS51" s="732">
        <v>8559785</v>
      </c>
      <c r="HT51" s="732">
        <v>0</v>
      </c>
      <c r="HU51" s="732">
        <v>0</v>
      </c>
      <c r="HV51" s="732">
        <v>0</v>
      </c>
      <c r="HW51" s="732">
        <v>0</v>
      </c>
      <c r="HX51" s="732">
        <v>110</v>
      </c>
      <c r="HY51" s="732">
        <v>118</v>
      </c>
      <c r="HZ51" s="732">
        <v>152</v>
      </c>
      <c r="IA51" s="732">
        <v>167</v>
      </c>
      <c r="IB51" s="732">
        <v>154</v>
      </c>
      <c r="IC51" s="732">
        <v>583</v>
      </c>
      <c r="ID51" s="732">
        <v>0</v>
      </c>
      <c r="IE51" s="732">
        <v>0</v>
      </c>
      <c r="IF51" s="732">
        <v>0</v>
      </c>
      <c r="IG51" s="732">
        <v>51.038000000000004</v>
      </c>
      <c r="IH51" s="732">
        <v>0</v>
      </c>
      <c r="II51" s="732">
        <v>951.43299999999999</v>
      </c>
      <c r="IJ51" s="732">
        <v>117.85000000000001</v>
      </c>
      <c r="IK51" s="732">
        <v>0</v>
      </c>
      <c r="IL51" s="732">
        <v>0</v>
      </c>
      <c r="IM51" s="732">
        <v>0</v>
      </c>
      <c r="IN51" s="732">
        <v>1</v>
      </c>
      <c r="IO51" s="732">
        <v>1</v>
      </c>
      <c r="IP51" s="732">
        <v>951.43299999999999</v>
      </c>
      <c r="IQ51" s="732">
        <v>117.85000000000001</v>
      </c>
      <c r="IR51" s="732">
        <v>72585</v>
      </c>
      <c r="IS51" s="732">
        <v>0</v>
      </c>
      <c r="IT51" s="732">
        <v>0</v>
      </c>
      <c r="IU51" s="732">
        <v>0</v>
      </c>
      <c r="IV51" s="732">
        <v>2000</v>
      </c>
      <c r="IW51" s="732">
        <v>6159</v>
      </c>
      <c r="IX51" s="732">
        <v>0</v>
      </c>
      <c r="IY51" s="732">
        <v>0</v>
      </c>
      <c r="IZ51" s="732">
        <v>261644</v>
      </c>
      <c r="JA51" s="732">
        <v>0</v>
      </c>
      <c r="JB51" s="732">
        <v>0</v>
      </c>
      <c r="JC51" s="732">
        <v>0</v>
      </c>
      <c r="JD51" s="732">
        <v>0</v>
      </c>
      <c r="JE51" s="732">
        <v>0</v>
      </c>
      <c r="JF51" s="732">
        <v>0</v>
      </c>
      <c r="JG51" s="732">
        <v>0</v>
      </c>
      <c r="JH51" s="732">
        <v>0</v>
      </c>
      <c r="JJ51" s="732">
        <v>0</v>
      </c>
      <c r="JK51" s="732">
        <v>0</v>
      </c>
      <c r="JL51" s="732">
        <v>0</v>
      </c>
      <c r="JM51" s="732">
        <v>0</v>
      </c>
    </row>
    <row r="52" spans="1:273" s="732" customFormat="1" x14ac:dyDescent="0.2">
      <c r="A52" s="732">
        <v>31709</v>
      </c>
      <c r="B52" s="732">
        <v>57829</v>
      </c>
      <c r="C52" s="732">
        <v>9</v>
      </c>
      <c r="D52" s="732">
        <v>2021</v>
      </c>
      <c r="E52" s="732">
        <v>6159</v>
      </c>
      <c r="F52" s="732">
        <v>0</v>
      </c>
      <c r="G52" s="732">
        <v>1285.8630000000001</v>
      </c>
      <c r="H52" s="732">
        <v>1173.9360000000001</v>
      </c>
      <c r="I52" s="732">
        <v>1173.9360000000001</v>
      </c>
      <c r="J52" s="732">
        <v>1285.8630000000001</v>
      </c>
      <c r="K52" s="732">
        <v>0</v>
      </c>
      <c r="L52" s="732">
        <v>6159</v>
      </c>
      <c r="M52" s="732">
        <v>0</v>
      </c>
      <c r="N52" s="732">
        <v>0</v>
      </c>
      <c r="P52" s="732">
        <v>1289.452</v>
      </c>
      <c r="Q52" s="732">
        <v>0</v>
      </c>
      <c r="R52" s="732">
        <v>530705</v>
      </c>
      <c r="S52" s="732">
        <v>411.57400000000001</v>
      </c>
      <c r="U52" s="732">
        <v>371245</v>
      </c>
      <c r="V52" s="732">
        <v>581.83699999999999</v>
      </c>
      <c r="W52" s="732">
        <v>358358</v>
      </c>
      <c r="X52" s="732">
        <v>358358</v>
      </c>
      <c r="Z52" s="732">
        <v>0</v>
      </c>
      <c r="AC52" s="732">
        <v>0</v>
      </c>
      <c r="AD52" s="732" t="s">
        <v>318</v>
      </c>
      <c r="AE52" s="732">
        <v>0</v>
      </c>
      <c r="AH52" s="732">
        <v>0</v>
      </c>
      <c r="AI52" s="732">
        <v>0</v>
      </c>
      <c r="AJ52" s="732">
        <v>6159</v>
      </c>
      <c r="AK52" s="732" t="s">
        <v>787</v>
      </c>
      <c r="AL52" s="732" t="s">
        <v>46</v>
      </c>
      <c r="AM52" s="732">
        <v>0</v>
      </c>
      <c r="AN52" s="732">
        <v>0</v>
      </c>
      <c r="AO52" s="732">
        <v>0</v>
      </c>
      <c r="AP52" s="732">
        <v>0</v>
      </c>
      <c r="AQ52" s="732">
        <v>0</v>
      </c>
      <c r="AT52" s="732">
        <v>0</v>
      </c>
      <c r="AU52" s="732">
        <v>0</v>
      </c>
      <c r="AV52" s="732">
        <v>-381955</v>
      </c>
      <c r="AW52" s="732">
        <v>14233828</v>
      </c>
      <c r="AX52" s="732">
        <v>14007124</v>
      </c>
      <c r="AY52" s="732">
        <v>8066159</v>
      </c>
      <c r="AZ52" s="732">
        <v>530705</v>
      </c>
      <c r="BA52" s="732">
        <v>82.332999999999998</v>
      </c>
      <c r="BE52" s="732">
        <v>185</v>
      </c>
      <c r="BF52" s="732">
        <v>12920621</v>
      </c>
      <c r="BG52" s="732">
        <v>0</v>
      </c>
      <c r="BJ52" s="732">
        <v>12</v>
      </c>
      <c r="BK52" s="732">
        <v>0</v>
      </c>
      <c r="BL52" s="732">
        <v>0</v>
      </c>
      <c r="BM52" s="732">
        <v>0</v>
      </c>
      <c r="BN52" s="732">
        <v>0</v>
      </c>
      <c r="BO52" s="732">
        <v>0</v>
      </c>
      <c r="BP52" s="732">
        <v>0</v>
      </c>
      <c r="BQ52" s="732">
        <v>589</v>
      </c>
      <c r="BS52" s="732">
        <v>0</v>
      </c>
      <c r="BT52" s="732">
        <v>0</v>
      </c>
      <c r="BU52" s="732">
        <v>0</v>
      </c>
      <c r="BV52" s="732">
        <v>0</v>
      </c>
      <c r="BW52" s="732">
        <v>0</v>
      </c>
      <c r="BY52" s="732">
        <v>0</v>
      </c>
      <c r="CA52" s="732">
        <v>0</v>
      </c>
      <c r="CB52" s="732">
        <v>0</v>
      </c>
      <c r="CC52" s="732">
        <v>0</v>
      </c>
      <c r="CD52" s="732">
        <v>0</v>
      </c>
      <c r="CE52" s="732">
        <v>0</v>
      </c>
      <c r="CF52" s="732">
        <v>0</v>
      </c>
      <c r="CG52" s="732">
        <v>0</v>
      </c>
      <c r="CH52" s="732">
        <v>231020</v>
      </c>
      <c r="CI52" s="732">
        <v>0</v>
      </c>
      <c r="CJ52" s="732">
        <v>4</v>
      </c>
      <c r="CK52" s="732">
        <v>0</v>
      </c>
      <c r="CL52" s="732">
        <v>0</v>
      </c>
      <c r="CN52" s="732">
        <v>0</v>
      </c>
      <c r="CO52" s="732">
        <v>1</v>
      </c>
      <c r="CP52" s="732">
        <v>0</v>
      </c>
      <c r="CQ52" s="732">
        <v>10.083</v>
      </c>
      <c r="CR52" s="732">
        <v>1222.0640000000001</v>
      </c>
      <c r="CS52" s="732">
        <v>0</v>
      </c>
      <c r="CT52" s="732">
        <v>0</v>
      </c>
      <c r="CU52" s="732">
        <v>0</v>
      </c>
      <c r="CV52" s="732">
        <v>0</v>
      </c>
      <c r="CW52" s="732">
        <v>0</v>
      </c>
      <c r="CX52" s="732">
        <v>0</v>
      </c>
      <c r="CY52" s="732">
        <v>0</v>
      </c>
      <c r="CZ52" s="732">
        <v>0</v>
      </c>
      <c r="DB52" s="732">
        <v>7184776</v>
      </c>
      <c r="DC52" s="732">
        <v>0</v>
      </c>
      <c r="DD52" s="732">
        <v>0</v>
      </c>
      <c r="DE52" s="732">
        <v>2092626</v>
      </c>
      <c r="DF52" s="732">
        <v>2092626</v>
      </c>
      <c r="DG52" s="732">
        <v>339.76300000000003</v>
      </c>
      <c r="DH52" s="732">
        <v>0</v>
      </c>
      <c r="DI52" s="732">
        <v>0</v>
      </c>
      <c r="DK52" s="732">
        <v>1050</v>
      </c>
      <c r="DL52" s="732">
        <v>0</v>
      </c>
      <c r="DM52" s="732">
        <v>1004539</v>
      </c>
      <c r="DN52" s="732">
        <v>4131</v>
      </c>
      <c r="DO52" s="732">
        <v>0</v>
      </c>
      <c r="DP52" s="732">
        <v>0</v>
      </c>
      <c r="DQ52" s="732">
        <v>0</v>
      </c>
      <c r="DR52" s="732">
        <v>0</v>
      </c>
      <c r="DS52" s="732">
        <v>0</v>
      </c>
      <c r="DT52" s="732">
        <v>0</v>
      </c>
      <c r="DU52" s="732">
        <v>0</v>
      </c>
      <c r="DV52" s="732">
        <v>0</v>
      </c>
      <c r="DW52" s="732">
        <v>0</v>
      </c>
      <c r="DX52" s="732">
        <v>0</v>
      </c>
      <c r="DY52" s="732">
        <v>0</v>
      </c>
      <c r="DZ52" s="732">
        <v>0</v>
      </c>
      <c r="EA52" s="732">
        <v>0</v>
      </c>
      <c r="EB52" s="732">
        <v>0</v>
      </c>
      <c r="EC52" s="732">
        <v>43.183</v>
      </c>
      <c r="ED52" s="732">
        <v>305863</v>
      </c>
      <c r="EE52" s="732">
        <v>0</v>
      </c>
      <c r="EF52" s="732">
        <v>0</v>
      </c>
      <c r="EG52" s="732">
        <v>0</v>
      </c>
      <c r="EH52" s="732">
        <v>657211</v>
      </c>
      <c r="EI52" s="732">
        <v>0</v>
      </c>
      <c r="EJ52" s="732">
        <v>0</v>
      </c>
      <c r="EK52" s="732">
        <v>20.68</v>
      </c>
      <c r="EL52" s="732">
        <v>0</v>
      </c>
      <c r="EM52" s="732">
        <v>10.757</v>
      </c>
      <c r="EN52" s="732">
        <v>2.4790000000000001</v>
      </c>
      <c r="EO52" s="732">
        <v>0</v>
      </c>
      <c r="EP52" s="732">
        <v>0</v>
      </c>
      <c r="EQ52" s="732">
        <v>33.916000000000004</v>
      </c>
      <c r="ER52" s="732">
        <v>0</v>
      </c>
      <c r="ES52" s="732">
        <v>106.706</v>
      </c>
      <c r="EV52" s="732">
        <v>0</v>
      </c>
      <c r="EW52" s="732">
        <v>0</v>
      </c>
      <c r="EX52" s="732">
        <v>0</v>
      </c>
      <c r="EZ52" s="732">
        <v>12399415</v>
      </c>
      <c r="FA52" s="732">
        <v>0</v>
      </c>
      <c r="FB52" s="732">
        <v>12925804</v>
      </c>
      <c r="FD52" s="732">
        <v>0</v>
      </c>
      <c r="FE52" s="732">
        <v>1336563</v>
      </c>
      <c r="FF52" s="732">
        <v>271146</v>
      </c>
      <c r="FG52" s="732">
        <v>6.4642999999999992E-2</v>
      </c>
      <c r="FH52" s="732">
        <v>2.6227999999999998E-2</v>
      </c>
      <c r="FI52" s="732">
        <v>0</v>
      </c>
      <c r="FJ52" s="732">
        <v>0</v>
      </c>
      <c r="FK52" s="732">
        <v>2097.8150000000001</v>
      </c>
      <c r="FL52" s="732">
        <v>14764533</v>
      </c>
      <c r="FM52" s="732">
        <v>0</v>
      </c>
      <c r="FN52" s="732">
        <v>0</v>
      </c>
      <c r="FO52" s="732">
        <v>0</v>
      </c>
      <c r="FP52" s="732">
        <v>0</v>
      </c>
      <c r="FQ52" s="732">
        <v>0</v>
      </c>
      <c r="FR52" s="732">
        <v>0</v>
      </c>
      <c r="FS52" s="732">
        <v>0</v>
      </c>
      <c r="FT52" s="732">
        <v>0</v>
      </c>
      <c r="FU52" s="732">
        <v>0</v>
      </c>
      <c r="FV52" s="732">
        <v>0</v>
      </c>
      <c r="FW52" s="732">
        <v>0</v>
      </c>
      <c r="FX52" s="732">
        <v>0</v>
      </c>
      <c r="FY52" s="732">
        <v>0</v>
      </c>
      <c r="FZ52" s="732">
        <v>0</v>
      </c>
      <c r="GA52" s="732">
        <v>0</v>
      </c>
      <c r="GB52" s="732">
        <v>648643</v>
      </c>
      <c r="GC52" s="732">
        <v>648643</v>
      </c>
      <c r="GD52" s="732">
        <v>78.01100000000001</v>
      </c>
      <c r="GF52" s="732">
        <v>0</v>
      </c>
      <c r="GG52" s="732">
        <v>0</v>
      </c>
      <c r="GH52" s="732">
        <v>0</v>
      </c>
      <c r="GI52" s="732">
        <v>0</v>
      </c>
      <c r="GK52" s="732">
        <v>5239</v>
      </c>
      <c r="GL52" s="732">
        <v>31387</v>
      </c>
      <c r="GM52" s="732">
        <v>0</v>
      </c>
      <c r="GN52" s="732">
        <v>0</v>
      </c>
      <c r="GR52" s="732">
        <v>0</v>
      </c>
      <c r="HB52" s="732">
        <v>292382768</v>
      </c>
      <c r="HC52" s="732">
        <v>4.6019999999999998E-2</v>
      </c>
      <c r="HD52" s="732">
        <v>231020</v>
      </c>
      <c r="HE52" s="732">
        <v>0</v>
      </c>
      <c r="HF52" s="732">
        <v>1242024</v>
      </c>
      <c r="HG52" s="732">
        <v>21812</v>
      </c>
      <c r="HH52" s="732">
        <v>341213</v>
      </c>
      <c r="HI52" s="732">
        <v>0</v>
      </c>
      <c r="HJ52" s="732">
        <v>12499</v>
      </c>
      <c r="HK52" s="732">
        <v>4620</v>
      </c>
      <c r="HL52" s="732">
        <v>4879</v>
      </c>
      <c r="HM52" s="732">
        <v>10000</v>
      </c>
      <c r="HN52" s="732">
        <v>0</v>
      </c>
      <c r="HO52" s="732">
        <v>0</v>
      </c>
      <c r="HP52" s="732">
        <v>0</v>
      </c>
      <c r="HQ52" s="732">
        <v>0</v>
      </c>
      <c r="HR52" s="732">
        <v>0</v>
      </c>
      <c r="HS52" s="732">
        <v>12395099</v>
      </c>
      <c r="HT52" s="732">
        <v>0</v>
      </c>
      <c r="HU52" s="732">
        <v>0</v>
      </c>
      <c r="HV52" s="732">
        <v>0</v>
      </c>
      <c r="HW52" s="732">
        <v>0</v>
      </c>
      <c r="HX52" s="732">
        <v>24</v>
      </c>
      <c r="HY52" s="732">
        <v>62</v>
      </c>
      <c r="HZ52" s="732">
        <v>380</v>
      </c>
      <c r="IA52" s="732">
        <v>553</v>
      </c>
      <c r="IB52" s="732">
        <v>289</v>
      </c>
      <c r="IC52" s="732">
        <v>1264</v>
      </c>
      <c r="ID52" s="732">
        <v>0</v>
      </c>
      <c r="IE52" s="732">
        <v>0</v>
      </c>
      <c r="IF52" s="732">
        <v>0</v>
      </c>
      <c r="IG52" s="732">
        <v>35.414000000000001</v>
      </c>
      <c r="IH52" s="732">
        <v>554</v>
      </c>
      <c r="II52" s="732">
        <v>0</v>
      </c>
      <c r="IJ52" s="732">
        <v>581.83699999999999</v>
      </c>
      <c r="IK52" s="732">
        <v>0</v>
      </c>
      <c r="IL52" s="732">
        <v>2</v>
      </c>
      <c r="IM52" s="732">
        <v>0</v>
      </c>
      <c r="IN52" s="732">
        <v>0</v>
      </c>
      <c r="IO52" s="732">
        <v>2</v>
      </c>
      <c r="IP52" s="732">
        <v>0</v>
      </c>
      <c r="IQ52" s="732">
        <v>581.83699999999999</v>
      </c>
      <c r="IR52" s="732">
        <v>358358</v>
      </c>
      <c r="IS52" s="732">
        <v>0</v>
      </c>
      <c r="IT52" s="732">
        <v>10000</v>
      </c>
      <c r="IU52" s="732">
        <v>0</v>
      </c>
      <c r="IV52" s="732">
        <v>0</v>
      </c>
      <c r="IW52" s="732">
        <v>6159</v>
      </c>
      <c r="IX52" s="732">
        <v>0</v>
      </c>
      <c r="IY52" s="732">
        <v>0</v>
      </c>
      <c r="IZ52" s="732">
        <v>0</v>
      </c>
      <c r="JA52" s="732">
        <v>0</v>
      </c>
      <c r="JB52" s="732">
        <v>0</v>
      </c>
      <c r="JC52" s="732">
        <v>0</v>
      </c>
      <c r="JD52" s="732">
        <v>0</v>
      </c>
      <c r="JE52" s="732">
        <v>0</v>
      </c>
      <c r="JF52" s="732">
        <v>0</v>
      </c>
      <c r="JG52" s="732">
        <v>0</v>
      </c>
      <c r="JH52" s="732">
        <v>0</v>
      </c>
      <c r="JJ52" s="732">
        <v>0</v>
      </c>
      <c r="JK52" s="732">
        <v>0</v>
      </c>
      <c r="JL52" s="732">
        <v>0</v>
      </c>
      <c r="JM52" s="732">
        <v>0</v>
      </c>
    </row>
    <row r="53" spans="1:273" s="732" customFormat="1" x14ac:dyDescent="0.2">
      <c r="A53" s="732">
        <v>31709</v>
      </c>
      <c r="B53" s="732">
        <v>57830</v>
      </c>
      <c r="C53" s="732">
        <v>9</v>
      </c>
      <c r="D53" s="732">
        <v>2021</v>
      </c>
      <c r="E53" s="732">
        <v>6159</v>
      </c>
      <c r="F53" s="732">
        <v>0</v>
      </c>
      <c r="G53" s="732">
        <v>1129.8720000000001</v>
      </c>
      <c r="H53" s="732">
        <v>1077.8810000000001</v>
      </c>
      <c r="I53" s="732">
        <v>1077.8810000000001</v>
      </c>
      <c r="J53" s="732">
        <v>1129.8720000000001</v>
      </c>
      <c r="K53" s="732">
        <v>0</v>
      </c>
      <c r="L53" s="732">
        <v>6159</v>
      </c>
      <c r="M53" s="732">
        <v>0</v>
      </c>
      <c r="N53" s="732">
        <v>0</v>
      </c>
      <c r="P53" s="732">
        <v>1205.52</v>
      </c>
      <c r="Q53" s="732">
        <v>0</v>
      </c>
      <c r="R53" s="732">
        <v>496161</v>
      </c>
      <c r="S53" s="732">
        <v>411.57400000000001</v>
      </c>
      <c r="U53" s="732">
        <v>347079</v>
      </c>
      <c r="V53" s="732">
        <v>516.03499999999997</v>
      </c>
      <c r="W53" s="732">
        <v>317830</v>
      </c>
      <c r="X53" s="732">
        <v>317830</v>
      </c>
      <c r="Z53" s="732">
        <v>0</v>
      </c>
      <c r="AC53" s="732">
        <v>0</v>
      </c>
      <c r="AD53" s="732" t="s">
        <v>318</v>
      </c>
      <c r="AE53" s="732">
        <v>0</v>
      </c>
      <c r="AH53" s="732">
        <v>0</v>
      </c>
      <c r="AI53" s="732">
        <v>0</v>
      </c>
      <c r="AJ53" s="732">
        <v>6159</v>
      </c>
      <c r="AK53" s="732" t="s">
        <v>787</v>
      </c>
      <c r="AL53" s="732" t="s">
        <v>47</v>
      </c>
      <c r="AM53" s="732">
        <v>0</v>
      </c>
      <c r="AN53" s="732">
        <v>0</v>
      </c>
      <c r="AO53" s="732">
        <v>0</v>
      </c>
      <c r="AP53" s="732">
        <v>0</v>
      </c>
      <c r="AQ53" s="732">
        <v>0</v>
      </c>
      <c r="AT53" s="732">
        <v>0</v>
      </c>
      <c r="AU53" s="732">
        <v>0</v>
      </c>
      <c r="AV53" s="732">
        <v>-422220</v>
      </c>
      <c r="AW53" s="732">
        <v>12539294</v>
      </c>
      <c r="AX53" s="732">
        <v>12339510</v>
      </c>
      <c r="AY53" s="732">
        <v>7143242</v>
      </c>
      <c r="AZ53" s="732">
        <v>496161</v>
      </c>
      <c r="BA53" s="732">
        <v>85.417000000000002</v>
      </c>
      <c r="BE53" s="732">
        <v>163</v>
      </c>
      <c r="BF53" s="732">
        <v>11407774</v>
      </c>
      <c r="BG53" s="732">
        <v>0</v>
      </c>
      <c r="BJ53" s="732">
        <v>12</v>
      </c>
      <c r="BK53" s="732">
        <v>0</v>
      </c>
      <c r="BL53" s="732">
        <v>0</v>
      </c>
      <c r="BM53" s="732">
        <v>0</v>
      </c>
      <c r="BN53" s="732">
        <v>0</v>
      </c>
      <c r="BO53" s="732">
        <v>0</v>
      </c>
      <c r="BP53" s="732">
        <v>0</v>
      </c>
      <c r="BQ53" s="732">
        <v>604</v>
      </c>
      <c r="BS53" s="732">
        <v>0</v>
      </c>
      <c r="BT53" s="732">
        <v>0</v>
      </c>
      <c r="BU53" s="732">
        <v>0</v>
      </c>
      <c r="BV53" s="732">
        <v>0</v>
      </c>
      <c r="BW53" s="732">
        <v>0</v>
      </c>
      <c r="BY53" s="732">
        <v>0</v>
      </c>
      <c r="CA53" s="732">
        <v>0</v>
      </c>
      <c r="CB53" s="732">
        <v>0</v>
      </c>
      <c r="CC53" s="732">
        <v>0</v>
      </c>
      <c r="CD53" s="732">
        <v>0</v>
      </c>
      <c r="CE53" s="732">
        <v>0</v>
      </c>
      <c r="CF53" s="732">
        <v>0</v>
      </c>
      <c r="CG53" s="732">
        <v>0</v>
      </c>
      <c r="CH53" s="732">
        <v>202994</v>
      </c>
      <c r="CI53" s="732">
        <v>0</v>
      </c>
      <c r="CJ53" s="732">
        <v>4</v>
      </c>
      <c r="CK53" s="732">
        <v>0</v>
      </c>
      <c r="CL53" s="732">
        <v>0</v>
      </c>
      <c r="CN53" s="732">
        <v>0</v>
      </c>
      <c r="CO53" s="732">
        <v>1</v>
      </c>
      <c r="CP53" s="732">
        <v>0</v>
      </c>
      <c r="CQ53" s="732">
        <v>9.5830000000000002</v>
      </c>
      <c r="CR53" s="732">
        <v>1138.9000000000001</v>
      </c>
      <c r="CS53" s="732">
        <v>0</v>
      </c>
      <c r="CT53" s="732">
        <v>0</v>
      </c>
      <c r="CU53" s="732">
        <v>0</v>
      </c>
      <c r="CV53" s="732">
        <v>0</v>
      </c>
      <c r="CW53" s="732">
        <v>0</v>
      </c>
      <c r="CX53" s="732">
        <v>0</v>
      </c>
      <c r="CY53" s="732">
        <v>0</v>
      </c>
      <c r="CZ53" s="732">
        <v>0</v>
      </c>
      <c r="DB53" s="732">
        <v>6608973</v>
      </c>
      <c r="DC53" s="732">
        <v>0</v>
      </c>
      <c r="DD53" s="732">
        <v>0</v>
      </c>
      <c r="DE53" s="732">
        <v>1977682</v>
      </c>
      <c r="DF53" s="732">
        <v>1977682</v>
      </c>
      <c r="DG53" s="732">
        <v>321.10000000000002</v>
      </c>
      <c r="DH53" s="732">
        <v>0</v>
      </c>
      <c r="DI53" s="732">
        <v>0</v>
      </c>
      <c r="DK53" s="732">
        <v>1286</v>
      </c>
      <c r="DL53" s="732">
        <v>0</v>
      </c>
      <c r="DM53" s="732">
        <v>736922</v>
      </c>
      <c r="DN53" s="732">
        <v>3046</v>
      </c>
      <c r="DO53" s="732">
        <v>0</v>
      </c>
      <c r="DP53" s="732">
        <v>0</v>
      </c>
      <c r="DQ53" s="732">
        <v>0</v>
      </c>
      <c r="DR53" s="732">
        <v>0</v>
      </c>
      <c r="DS53" s="732">
        <v>0</v>
      </c>
      <c r="DT53" s="732">
        <v>0</v>
      </c>
      <c r="DU53" s="732">
        <v>0</v>
      </c>
      <c r="DV53" s="732">
        <v>0</v>
      </c>
      <c r="DW53" s="732">
        <v>0</v>
      </c>
      <c r="DX53" s="732">
        <v>0</v>
      </c>
      <c r="DY53" s="732">
        <v>0</v>
      </c>
      <c r="DZ53" s="732">
        <v>0</v>
      </c>
      <c r="EA53" s="732">
        <v>0</v>
      </c>
      <c r="EB53" s="732">
        <v>0</v>
      </c>
      <c r="EC53" s="732">
        <v>43.567</v>
      </c>
      <c r="ED53" s="732">
        <v>308583</v>
      </c>
      <c r="EE53" s="732">
        <v>0</v>
      </c>
      <c r="EF53" s="732">
        <v>0</v>
      </c>
      <c r="EG53" s="732">
        <v>0</v>
      </c>
      <c r="EH53" s="732">
        <v>401597</v>
      </c>
      <c r="EI53" s="732">
        <v>0</v>
      </c>
      <c r="EJ53" s="732">
        <v>0</v>
      </c>
      <c r="EK53" s="732">
        <v>15.418000000000001</v>
      </c>
      <c r="EL53" s="732">
        <v>0</v>
      </c>
      <c r="EM53" s="732">
        <v>3.335</v>
      </c>
      <c r="EN53" s="732">
        <v>1.7890000000000001</v>
      </c>
      <c r="EO53" s="732">
        <v>0</v>
      </c>
      <c r="EP53" s="732">
        <v>0</v>
      </c>
      <c r="EQ53" s="732">
        <v>20.542000000000002</v>
      </c>
      <c r="ER53" s="732">
        <v>0</v>
      </c>
      <c r="ES53" s="732">
        <v>65.204000000000008</v>
      </c>
      <c r="EV53" s="732">
        <v>0</v>
      </c>
      <c r="EW53" s="732">
        <v>0</v>
      </c>
      <c r="EX53" s="732">
        <v>0</v>
      </c>
      <c r="EZ53" s="732">
        <v>10920045</v>
      </c>
      <c r="FA53" s="732">
        <v>0</v>
      </c>
      <c r="FB53" s="732">
        <v>11412996</v>
      </c>
      <c r="FD53" s="732">
        <v>0</v>
      </c>
      <c r="FE53" s="732">
        <v>1180067</v>
      </c>
      <c r="FF53" s="732">
        <v>239398</v>
      </c>
      <c r="FG53" s="732">
        <v>6.4642999999999992E-2</v>
      </c>
      <c r="FH53" s="732">
        <v>2.6227999999999998E-2</v>
      </c>
      <c r="FI53" s="732">
        <v>0</v>
      </c>
      <c r="FJ53" s="732">
        <v>0</v>
      </c>
      <c r="FK53" s="732">
        <v>1852.1860000000001</v>
      </c>
      <c r="FL53" s="732">
        <v>13035455</v>
      </c>
      <c r="FM53" s="732">
        <v>0</v>
      </c>
      <c r="FN53" s="732">
        <v>0</v>
      </c>
      <c r="FO53" s="732">
        <v>0</v>
      </c>
      <c r="FP53" s="732">
        <v>0</v>
      </c>
      <c r="FQ53" s="732">
        <v>0</v>
      </c>
      <c r="FR53" s="732">
        <v>0</v>
      </c>
      <c r="FS53" s="732">
        <v>0</v>
      </c>
      <c r="FT53" s="732">
        <v>0</v>
      </c>
      <c r="FU53" s="732">
        <v>0</v>
      </c>
      <c r="FV53" s="732">
        <v>0</v>
      </c>
      <c r="FW53" s="732">
        <v>0</v>
      </c>
      <c r="FX53" s="732">
        <v>0</v>
      </c>
      <c r="FY53" s="732">
        <v>0</v>
      </c>
      <c r="FZ53" s="732">
        <v>0</v>
      </c>
      <c r="GA53" s="732">
        <v>0</v>
      </c>
      <c r="GB53" s="732">
        <v>261491</v>
      </c>
      <c r="GC53" s="732">
        <v>261491</v>
      </c>
      <c r="GD53" s="732">
        <v>31.449000000000002</v>
      </c>
      <c r="GF53" s="732">
        <v>0</v>
      </c>
      <c r="GG53" s="732">
        <v>0</v>
      </c>
      <c r="GH53" s="732">
        <v>0</v>
      </c>
      <c r="GI53" s="732">
        <v>0</v>
      </c>
      <c r="GK53" s="732">
        <v>5226</v>
      </c>
      <c r="GL53" s="732">
        <v>27510</v>
      </c>
      <c r="GM53" s="732">
        <v>0</v>
      </c>
      <c r="GN53" s="732">
        <v>0</v>
      </c>
      <c r="GR53" s="732">
        <v>0</v>
      </c>
      <c r="HB53" s="732">
        <v>292382768</v>
      </c>
      <c r="HC53" s="732">
        <v>4.6019999999999998E-2</v>
      </c>
      <c r="HD53" s="732">
        <v>202994</v>
      </c>
      <c r="HE53" s="732">
        <v>0</v>
      </c>
      <c r="HF53" s="732">
        <v>1140398</v>
      </c>
      <c r="HG53" s="732">
        <v>15396</v>
      </c>
      <c r="HH53" s="732">
        <v>335054</v>
      </c>
      <c r="HI53" s="732">
        <v>0</v>
      </c>
      <c r="HJ53" s="732">
        <v>10982</v>
      </c>
      <c r="HK53" s="732">
        <v>3946</v>
      </c>
      <c r="HL53" s="732">
        <v>4486</v>
      </c>
      <c r="HM53" s="732">
        <v>0</v>
      </c>
      <c r="HN53" s="732">
        <v>0</v>
      </c>
      <c r="HO53" s="732">
        <v>0</v>
      </c>
      <c r="HP53" s="732">
        <v>0</v>
      </c>
      <c r="HQ53" s="732">
        <v>0</v>
      </c>
      <c r="HR53" s="732">
        <v>0</v>
      </c>
      <c r="HS53" s="732">
        <v>10916835</v>
      </c>
      <c r="HT53" s="732">
        <v>0</v>
      </c>
      <c r="HU53" s="732">
        <v>0</v>
      </c>
      <c r="HV53" s="732">
        <v>0</v>
      </c>
      <c r="HW53" s="732">
        <v>0</v>
      </c>
      <c r="HX53" s="732">
        <v>12</v>
      </c>
      <c r="HY53" s="732">
        <v>115</v>
      </c>
      <c r="HZ53" s="732">
        <v>263</v>
      </c>
      <c r="IA53" s="732">
        <v>607</v>
      </c>
      <c r="IB53" s="732">
        <v>240</v>
      </c>
      <c r="IC53" s="732">
        <v>1169</v>
      </c>
      <c r="ID53" s="732">
        <v>0</v>
      </c>
      <c r="IE53" s="732">
        <v>0</v>
      </c>
      <c r="IF53" s="732">
        <v>0</v>
      </c>
      <c r="IG53" s="732">
        <v>24.998000000000001</v>
      </c>
      <c r="IH53" s="732">
        <v>544</v>
      </c>
      <c r="II53" s="732">
        <v>0</v>
      </c>
      <c r="IJ53" s="732">
        <v>516.03499999999997</v>
      </c>
      <c r="IK53" s="732">
        <v>0</v>
      </c>
      <c r="IL53" s="732">
        <v>0</v>
      </c>
      <c r="IM53" s="732">
        <v>0</v>
      </c>
      <c r="IN53" s="732">
        <v>0</v>
      </c>
      <c r="IO53" s="732">
        <v>0</v>
      </c>
      <c r="IP53" s="732">
        <v>0</v>
      </c>
      <c r="IQ53" s="732">
        <v>516.03499999999997</v>
      </c>
      <c r="IR53" s="732">
        <v>317830</v>
      </c>
      <c r="IS53" s="732">
        <v>0</v>
      </c>
      <c r="IT53" s="732">
        <v>0</v>
      </c>
      <c r="IU53" s="732">
        <v>0</v>
      </c>
      <c r="IV53" s="732">
        <v>0</v>
      </c>
      <c r="IW53" s="732">
        <v>6159</v>
      </c>
      <c r="IX53" s="732">
        <v>0</v>
      </c>
      <c r="IY53" s="732">
        <v>0</v>
      </c>
      <c r="IZ53" s="732">
        <v>0</v>
      </c>
      <c r="JA53" s="732">
        <v>0</v>
      </c>
      <c r="JB53" s="732">
        <v>0</v>
      </c>
      <c r="JC53" s="732">
        <v>0</v>
      </c>
      <c r="JD53" s="732">
        <v>0</v>
      </c>
      <c r="JE53" s="732">
        <v>0</v>
      </c>
      <c r="JF53" s="732">
        <v>0</v>
      </c>
      <c r="JG53" s="732">
        <v>0</v>
      </c>
      <c r="JH53" s="732">
        <v>0</v>
      </c>
      <c r="JJ53" s="732">
        <v>0</v>
      </c>
      <c r="JK53" s="732">
        <v>0</v>
      </c>
      <c r="JL53" s="732">
        <v>0</v>
      </c>
      <c r="JM53" s="732">
        <v>0</v>
      </c>
    </row>
    <row r="54" spans="1:273" s="732" customFormat="1" x14ac:dyDescent="0.2">
      <c r="A54" s="732">
        <v>31709</v>
      </c>
      <c r="B54" s="732">
        <v>57831</v>
      </c>
      <c r="C54" s="732">
        <v>9</v>
      </c>
      <c r="D54" s="732">
        <v>2021</v>
      </c>
      <c r="E54" s="732">
        <v>6159</v>
      </c>
      <c r="F54" s="732">
        <v>0</v>
      </c>
      <c r="G54" s="732">
        <v>637.36</v>
      </c>
      <c r="H54" s="732">
        <v>596.84800000000007</v>
      </c>
      <c r="I54" s="732">
        <v>596.84800000000007</v>
      </c>
      <c r="J54" s="732">
        <v>637.36</v>
      </c>
      <c r="K54" s="732">
        <v>0</v>
      </c>
      <c r="L54" s="732">
        <v>6159</v>
      </c>
      <c r="M54" s="732">
        <v>0</v>
      </c>
      <c r="N54" s="732">
        <v>0</v>
      </c>
      <c r="P54" s="732">
        <v>640.03800000000001</v>
      </c>
      <c r="Q54" s="732">
        <v>0</v>
      </c>
      <c r="R54" s="732">
        <v>263423</v>
      </c>
      <c r="S54" s="732">
        <v>411.57400000000001</v>
      </c>
      <c r="U54" s="732">
        <v>184273</v>
      </c>
      <c r="V54" s="732">
        <v>0</v>
      </c>
      <c r="W54" s="732">
        <v>0</v>
      </c>
      <c r="X54" s="732">
        <v>0</v>
      </c>
      <c r="Z54" s="732">
        <v>0</v>
      </c>
      <c r="AC54" s="732">
        <v>0</v>
      </c>
      <c r="AD54" s="732" t="s">
        <v>318</v>
      </c>
      <c r="AE54" s="732">
        <v>0</v>
      </c>
      <c r="AH54" s="732">
        <v>0</v>
      </c>
      <c r="AI54" s="732">
        <v>0</v>
      </c>
      <c r="AJ54" s="732">
        <v>6159</v>
      </c>
      <c r="AK54" s="732" t="s">
        <v>787</v>
      </c>
      <c r="AL54" s="732" t="s">
        <v>48</v>
      </c>
      <c r="AM54" s="732">
        <v>0</v>
      </c>
      <c r="AN54" s="732">
        <v>0</v>
      </c>
      <c r="AO54" s="732">
        <v>0</v>
      </c>
      <c r="AP54" s="732">
        <v>0</v>
      </c>
      <c r="AQ54" s="732">
        <v>0</v>
      </c>
      <c r="AT54" s="732">
        <v>0</v>
      </c>
      <c r="AU54" s="732">
        <v>0</v>
      </c>
      <c r="AV54" s="732">
        <v>-193259</v>
      </c>
      <c r="AW54" s="732">
        <v>6918041</v>
      </c>
      <c r="AX54" s="732">
        <v>6804696</v>
      </c>
      <c r="AY54" s="732">
        <v>3931147</v>
      </c>
      <c r="AZ54" s="732">
        <v>263423</v>
      </c>
      <c r="BA54" s="732">
        <v>30.667000000000002</v>
      </c>
      <c r="BE54" s="732">
        <v>90</v>
      </c>
      <c r="BF54" s="732">
        <v>6219830</v>
      </c>
      <c r="BG54" s="732">
        <v>0</v>
      </c>
      <c r="BJ54" s="732">
        <v>12</v>
      </c>
      <c r="BK54" s="732">
        <v>0</v>
      </c>
      <c r="BL54" s="732">
        <v>0</v>
      </c>
      <c r="BM54" s="732">
        <v>0</v>
      </c>
      <c r="BN54" s="732">
        <v>0</v>
      </c>
      <c r="BO54" s="732">
        <v>0</v>
      </c>
      <c r="BP54" s="732">
        <v>0</v>
      </c>
      <c r="BQ54" s="732">
        <v>678</v>
      </c>
      <c r="BS54" s="732">
        <v>0</v>
      </c>
      <c r="BT54" s="732">
        <v>0</v>
      </c>
      <c r="BU54" s="732">
        <v>0</v>
      </c>
      <c r="BV54" s="732">
        <v>0</v>
      </c>
      <c r="BW54" s="732">
        <v>0</v>
      </c>
      <c r="BY54" s="732">
        <v>0</v>
      </c>
      <c r="CA54" s="732">
        <v>0</v>
      </c>
      <c r="CB54" s="732">
        <v>0</v>
      </c>
      <c r="CC54" s="732">
        <v>0</v>
      </c>
      <c r="CD54" s="732">
        <v>0</v>
      </c>
      <c r="CE54" s="732">
        <v>0</v>
      </c>
      <c r="CF54" s="732">
        <v>0</v>
      </c>
      <c r="CG54" s="732">
        <v>0</v>
      </c>
      <c r="CH54" s="732">
        <v>114509</v>
      </c>
      <c r="CI54" s="732">
        <v>0</v>
      </c>
      <c r="CJ54" s="732">
        <v>4</v>
      </c>
      <c r="CK54" s="732">
        <v>0</v>
      </c>
      <c r="CL54" s="732">
        <v>0</v>
      </c>
      <c r="CN54" s="732">
        <v>0</v>
      </c>
      <c r="CO54" s="732">
        <v>1</v>
      </c>
      <c r="CP54" s="732">
        <v>0</v>
      </c>
      <c r="CQ54" s="732">
        <v>8.3000000000000004E-2</v>
      </c>
      <c r="CR54" s="732">
        <v>612.245</v>
      </c>
      <c r="CS54" s="732">
        <v>0</v>
      </c>
      <c r="CT54" s="732">
        <v>0</v>
      </c>
      <c r="CU54" s="732">
        <v>0</v>
      </c>
      <c r="CV54" s="732">
        <v>0</v>
      </c>
      <c r="CW54" s="732">
        <v>0</v>
      </c>
      <c r="CX54" s="732">
        <v>0</v>
      </c>
      <c r="CY54" s="732">
        <v>0</v>
      </c>
      <c r="CZ54" s="732">
        <v>0</v>
      </c>
      <c r="DB54" s="732">
        <v>3671364</v>
      </c>
      <c r="DC54" s="732">
        <v>0</v>
      </c>
      <c r="DD54" s="732">
        <v>0</v>
      </c>
      <c r="DE54" s="732">
        <v>1222117</v>
      </c>
      <c r="DF54" s="732">
        <v>1222117</v>
      </c>
      <c r="DG54" s="732">
        <v>198.42500000000001</v>
      </c>
      <c r="DH54" s="732">
        <v>0</v>
      </c>
      <c r="DI54" s="732">
        <v>0</v>
      </c>
      <c r="DK54" s="732">
        <v>2471</v>
      </c>
      <c r="DL54" s="732">
        <v>0</v>
      </c>
      <c r="DM54" s="732">
        <v>253890</v>
      </c>
      <c r="DN54" s="732">
        <v>1074</v>
      </c>
      <c r="DO54" s="732">
        <v>0</v>
      </c>
      <c r="DP54" s="732">
        <v>0</v>
      </c>
      <c r="DQ54" s="732">
        <v>0</v>
      </c>
      <c r="DR54" s="732">
        <v>0</v>
      </c>
      <c r="DS54" s="732">
        <v>0</v>
      </c>
      <c r="DT54" s="732">
        <v>0</v>
      </c>
      <c r="DU54" s="732">
        <v>0</v>
      </c>
      <c r="DV54" s="732">
        <v>0</v>
      </c>
      <c r="DW54" s="732">
        <v>0</v>
      </c>
      <c r="DX54" s="732">
        <v>0</v>
      </c>
      <c r="DY54" s="732">
        <v>0</v>
      </c>
      <c r="DZ54" s="732">
        <v>0</v>
      </c>
      <c r="EA54" s="732">
        <v>0</v>
      </c>
      <c r="EB54" s="732">
        <v>0</v>
      </c>
      <c r="EC54" s="732">
        <v>33.163000000000004</v>
      </c>
      <c r="ED54" s="732">
        <v>234892</v>
      </c>
      <c r="EE54" s="732">
        <v>0</v>
      </c>
      <c r="EF54" s="732">
        <v>0</v>
      </c>
      <c r="EG54" s="732">
        <v>0</v>
      </c>
      <c r="EH54" s="732">
        <v>15398</v>
      </c>
      <c r="EI54" s="732">
        <v>0</v>
      </c>
      <c r="EJ54" s="732">
        <v>0</v>
      </c>
      <c r="EK54" s="732">
        <v>0</v>
      </c>
      <c r="EL54" s="732">
        <v>0</v>
      </c>
      <c r="EM54" s="732">
        <v>0</v>
      </c>
      <c r="EN54" s="732">
        <v>0.5</v>
      </c>
      <c r="EO54" s="732">
        <v>0</v>
      </c>
      <c r="EP54" s="732">
        <v>0</v>
      </c>
      <c r="EQ54" s="732">
        <v>0.5</v>
      </c>
      <c r="ER54" s="732">
        <v>0</v>
      </c>
      <c r="ES54" s="732">
        <v>2.5</v>
      </c>
      <c r="EV54" s="732">
        <v>0</v>
      </c>
      <c r="EW54" s="732">
        <v>0</v>
      </c>
      <c r="EX54" s="732">
        <v>0</v>
      </c>
      <c r="EZ54" s="732">
        <v>6030765</v>
      </c>
      <c r="FA54" s="732">
        <v>0</v>
      </c>
      <c r="FB54" s="732">
        <v>6293024</v>
      </c>
      <c r="FD54" s="732">
        <v>0</v>
      </c>
      <c r="FE54" s="732">
        <v>643405</v>
      </c>
      <c r="FF54" s="732">
        <v>130526</v>
      </c>
      <c r="FG54" s="732">
        <v>6.4642999999999992E-2</v>
      </c>
      <c r="FH54" s="732">
        <v>2.6227999999999998E-2</v>
      </c>
      <c r="FI54" s="732">
        <v>0</v>
      </c>
      <c r="FJ54" s="732">
        <v>0</v>
      </c>
      <c r="FK54" s="732">
        <v>1009.8630000000001</v>
      </c>
      <c r="FL54" s="732">
        <v>7181464</v>
      </c>
      <c r="FM54" s="732">
        <v>0</v>
      </c>
      <c r="FN54" s="732">
        <v>0</v>
      </c>
      <c r="FO54" s="732">
        <v>71514</v>
      </c>
      <c r="FP54" s="732">
        <v>0</v>
      </c>
      <c r="FQ54" s="732">
        <v>71514</v>
      </c>
      <c r="FR54" s="732">
        <v>71514</v>
      </c>
      <c r="FS54" s="732">
        <v>0</v>
      </c>
      <c r="FT54" s="732">
        <v>0</v>
      </c>
      <c r="FU54" s="732">
        <v>0</v>
      </c>
      <c r="FV54" s="732">
        <v>0</v>
      </c>
      <c r="FW54" s="732">
        <v>0</v>
      </c>
      <c r="FX54" s="732">
        <v>0</v>
      </c>
      <c r="FY54" s="732">
        <v>0</v>
      </c>
      <c r="FZ54" s="732">
        <v>0</v>
      </c>
      <c r="GA54" s="732">
        <v>0</v>
      </c>
      <c r="GB54" s="732">
        <v>332690</v>
      </c>
      <c r="GC54" s="732">
        <v>332690</v>
      </c>
      <c r="GD54" s="732">
        <v>40.012</v>
      </c>
      <c r="GF54" s="732">
        <v>0</v>
      </c>
      <c r="GG54" s="732">
        <v>0</v>
      </c>
      <c r="GH54" s="732">
        <v>0</v>
      </c>
      <c r="GI54" s="732">
        <v>0</v>
      </c>
      <c r="GK54" s="732">
        <v>5309</v>
      </c>
      <c r="GL54" s="732">
        <v>22155</v>
      </c>
      <c r="GM54" s="732">
        <v>0</v>
      </c>
      <c r="GN54" s="732">
        <v>52168</v>
      </c>
      <c r="GR54" s="732">
        <v>0</v>
      </c>
      <c r="HB54" s="732">
        <v>292382768</v>
      </c>
      <c r="HC54" s="732">
        <v>4.6019999999999998E-2</v>
      </c>
      <c r="HD54" s="732">
        <v>114509</v>
      </c>
      <c r="HE54" s="732">
        <v>0</v>
      </c>
      <c r="HF54" s="732">
        <v>631465</v>
      </c>
      <c r="HG54" s="732">
        <v>642</v>
      </c>
      <c r="HH54" s="732">
        <v>100393</v>
      </c>
      <c r="HI54" s="732">
        <v>0</v>
      </c>
      <c r="HJ54" s="732">
        <v>6195</v>
      </c>
      <c r="HK54" s="732">
        <v>1453</v>
      </c>
      <c r="HL54" s="732">
        <v>1391</v>
      </c>
      <c r="HM54" s="732">
        <v>0</v>
      </c>
      <c r="HN54" s="732">
        <v>0</v>
      </c>
      <c r="HO54" s="732">
        <v>0</v>
      </c>
      <c r="HP54" s="732">
        <v>0</v>
      </c>
      <c r="HQ54" s="732">
        <v>0</v>
      </c>
      <c r="HR54" s="732">
        <v>0</v>
      </c>
      <c r="HS54" s="732">
        <v>6029601</v>
      </c>
      <c r="HT54" s="732">
        <v>0</v>
      </c>
      <c r="HU54" s="732">
        <v>0</v>
      </c>
      <c r="HV54" s="732">
        <v>0</v>
      </c>
      <c r="HW54" s="732">
        <v>0</v>
      </c>
      <c r="HX54" s="732">
        <v>32</v>
      </c>
      <c r="HY54" s="732">
        <v>51</v>
      </c>
      <c r="HZ54" s="732">
        <v>54</v>
      </c>
      <c r="IA54" s="732">
        <v>237</v>
      </c>
      <c r="IB54" s="732">
        <v>376</v>
      </c>
      <c r="IC54" s="732">
        <v>686</v>
      </c>
      <c r="ID54" s="732">
        <v>0</v>
      </c>
      <c r="IE54" s="732">
        <v>0</v>
      </c>
      <c r="IF54" s="732">
        <v>0</v>
      </c>
      <c r="IG54" s="732">
        <v>1.042</v>
      </c>
      <c r="IH54" s="732">
        <v>163</v>
      </c>
      <c r="II54" s="732">
        <v>0</v>
      </c>
      <c r="IJ54" s="732">
        <v>0</v>
      </c>
      <c r="IK54" s="732">
        <v>0</v>
      </c>
      <c r="IL54" s="732">
        <v>0</v>
      </c>
      <c r="IM54" s="732">
        <v>0</v>
      </c>
      <c r="IN54" s="732">
        <v>0</v>
      </c>
      <c r="IO54" s="732">
        <v>0</v>
      </c>
      <c r="IP54" s="732">
        <v>0</v>
      </c>
      <c r="IQ54" s="732">
        <v>0</v>
      </c>
      <c r="IR54" s="732">
        <v>0</v>
      </c>
      <c r="IS54" s="732">
        <v>0</v>
      </c>
      <c r="IT54" s="732">
        <v>0</v>
      </c>
      <c r="IU54" s="732">
        <v>0</v>
      </c>
      <c r="IV54" s="732">
        <v>0</v>
      </c>
      <c r="IW54" s="732">
        <v>6159</v>
      </c>
      <c r="IX54" s="732">
        <v>0</v>
      </c>
      <c r="IY54" s="732">
        <v>0</v>
      </c>
      <c r="IZ54" s="732">
        <v>0</v>
      </c>
      <c r="JA54" s="732">
        <v>0</v>
      </c>
      <c r="JB54" s="732">
        <v>0</v>
      </c>
      <c r="JC54" s="732">
        <v>0</v>
      </c>
      <c r="JD54" s="732">
        <v>0</v>
      </c>
      <c r="JE54" s="732">
        <v>0</v>
      </c>
      <c r="JF54" s="732">
        <v>0</v>
      </c>
      <c r="JG54" s="732">
        <v>0</v>
      </c>
      <c r="JH54" s="732">
        <v>0</v>
      </c>
      <c r="JJ54" s="732">
        <v>0</v>
      </c>
      <c r="JK54" s="732">
        <v>0</v>
      </c>
      <c r="JL54" s="732">
        <v>0</v>
      </c>
      <c r="JM54" s="732">
        <v>0</v>
      </c>
    </row>
    <row r="55" spans="1:273" s="732" customFormat="1" x14ac:dyDescent="0.2">
      <c r="A55" s="732">
        <v>31709</v>
      </c>
      <c r="B55" s="732">
        <v>57833</v>
      </c>
      <c r="C55" s="732">
        <v>9</v>
      </c>
      <c r="D55" s="732">
        <v>2021</v>
      </c>
      <c r="E55" s="732">
        <v>6159</v>
      </c>
      <c r="F55" s="732">
        <v>0</v>
      </c>
      <c r="G55" s="732">
        <v>494.80500000000001</v>
      </c>
      <c r="H55" s="732">
        <v>483.21600000000001</v>
      </c>
      <c r="I55" s="732">
        <v>483.21600000000001</v>
      </c>
      <c r="J55" s="732">
        <v>494.80500000000001</v>
      </c>
      <c r="K55" s="732">
        <v>0</v>
      </c>
      <c r="L55" s="732">
        <v>6159</v>
      </c>
      <c r="M55" s="732">
        <v>0</v>
      </c>
      <c r="N55" s="732">
        <v>0</v>
      </c>
      <c r="P55" s="732">
        <v>568.40300000000002</v>
      </c>
      <c r="Q55" s="732">
        <v>0</v>
      </c>
      <c r="R55" s="732">
        <v>233940</v>
      </c>
      <c r="S55" s="732">
        <v>411.57400000000001</v>
      </c>
      <c r="U55" s="732">
        <v>163648</v>
      </c>
      <c r="V55" s="732">
        <v>28.857000000000003</v>
      </c>
      <c r="W55" s="732">
        <v>17773</v>
      </c>
      <c r="X55" s="732">
        <v>17773</v>
      </c>
      <c r="Z55" s="732">
        <v>0</v>
      </c>
      <c r="AC55" s="732">
        <v>0</v>
      </c>
      <c r="AD55" s="732" t="s">
        <v>318</v>
      </c>
      <c r="AE55" s="732">
        <v>0</v>
      </c>
      <c r="AH55" s="732">
        <v>0</v>
      </c>
      <c r="AI55" s="732">
        <v>0</v>
      </c>
      <c r="AJ55" s="732">
        <v>6159</v>
      </c>
      <c r="AK55" s="732" t="s">
        <v>787</v>
      </c>
      <c r="AL55" s="732" t="s">
        <v>49</v>
      </c>
      <c r="AM55" s="732">
        <v>0</v>
      </c>
      <c r="AN55" s="732">
        <v>0</v>
      </c>
      <c r="AO55" s="732">
        <v>0</v>
      </c>
      <c r="AP55" s="732">
        <v>0</v>
      </c>
      <c r="AQ55" s="732">
        <v>0</v>
      </c>
      <c r="AT55" s="732">
        <v>0</v>
      </c>
      <c r="AU55" s="732">
        <v>0</v>
      </c>
      <c r="AV55" s="732">
        <v>-54416</v>
      </c>
      <c r="AW55" s="732">
        <v>4984432</v>
      </c>
      <c r="AX55" s="732">
        <v>4896951</v>
      </c>
      <c r="AY55" s="732">
        <v>2844982</v>
      </c>
      <c r="AZ55" s="732">
        <v>233940</v>
      </c>
      <c r="BA55" s="732">
        <v>16</v>
      </c>
      <c r="BE55" s="732">
        <v>66</v>
      </c>
      <c r="BF55" s="732">
        <v>4361558</v>
      </c>
      <c r="BG55" s="732">
        <v>0</v>
      </c>
      <c r="BJ55" s="732">
        <v>12</v>
      </c>
      <c r="BK55" s="732">
        <v>0</v>
      </c>
      <c r="BL55" s="732">
        <v>0</v>
      </c>
      <c r="BM55" s="732">
        <v>0</v>
      </c>
      <c r="BN55" s="732">
        <v>0</v>
      </c>
      <c r="BO55" s="732">
        <v>0</v>
      </c>
      <c r="BP55" s="732">
        <v>0</v>
      </c>
      <c r="BQ55" s="732">
        <v>695</v>
      </c>
      <c r="BS55" s="732">
        <v>0</v>
      </c>
      <c r="BT55" s="732">
        <v>0</v>
      </c>
      <c r="BU55" s="732">
        <v>0</v>
      </c>
      <c r="BV55" s="732">
        <v>0</v>
      </c>
      <c r="BW55" s="732">
        <v>0</v>
      </c>
      <c r="BY55" s="732">
        <v>0</v>
      </c>
      <c r="CA55" s="732">
        <v>226.625</v>
      </c>
      <c r="CB55" s="732">
        <v>226625</v>
      </c>
      <c r="CC55" s="732">
        <v>0</v>
      </c>
      <c r="CD55" s="732">
        <v>0</v>
      </c>
      <c r="CE55" s="732">
        <v>0</v>
      </c>
      <c r="CF55" s="732">
        <v>0</v>
      </c>
      <c r="CG55" s="732">
        <v>0</v>
      </c>
      <c r="CH55" s="732">
        <v>88897</v>
      </c>
      <c r="CI55" s="732">
        <v>0</v>
      </c>
      <c r="CJ55" s="732">
        <v>4</v>
      </c>
      <c r="CK55" s="732">
        <v>0</v>
      </c>
      <c r="CL55" s="732">
        <v>0</v>
      </c>
      <c r="CN55" s="732">
        <v>0</v>
      </c>
      <c r="CO55" s="732">
        <v>1</v>
      </c>
      <c r="CP55" s="732">
        <v>0</v>
      </c>
      <c r="CQ55" s="732">
        <v>0</v>
      </c>
      <c r="CR55" s="732">
        <v>554.91200000000003</v>
      </c>
      <c r="CS55" s="732">
        <v>0</v>
      </c>
      <c r="CT55" s="732">
        <v>0</v>
      </c>
      <c r="CU55" s="732">
        <v>0</v>
      </c>
      <c r="CV55" s="732">
        <v>0</v>
      </c>
      <c r="CW55" s="732">
        <v>0</v>
      </c>
      <c r="CX55" s="732">
        <v>0</v>
      </c>
      <c r="CY55" s="732">
        <v>0</v>
      </c>
      <c r="CZ55" s="732">
        <v>0</v>
      </c>
      <c r="DB55" s="732">
        <v>2960581</v>
      </c>
      <c r="DC55" s="732">
        <v>0</v>
      </c>
      <c r="DD55" s="732">
        <v>0</v>
      </c>
      <c r="DE55" s="732">
        <v>442222</v>
      </c>
      <c r="DF55" s="732">
        <v>442222</v>
      </c>
      <c r="DG55" s="732">
        <v>71.8</v>
      </c>
      <c r="DH55" s="732">
        <v>0</v>
      </c>
      <c r="DI55" s="732">
        <v>0</v>
      </c>
      <c r="DK55" s="732">
        <v>2751</v>
      </c>
      <c r="DL55" s="732">
        <v>0</v>
      </c>
      <c r="DM55" s="732">
        <v>329039</v>
      </c>
      <c r="DN55" s="732">
        <v>1350</v>
      </c>
      <c r="DO55" s="732">
        <v>0</v>
      </c>
      <c r="DP55" s="732">
        <v>0</v>
      </c>
      <c r="DQ55" s="732">
        <v>0</v>
      </c>
      <c r="DR55" s="732">
        <v>0</v>
      </c>
      <c r="DS55" s="732">
        <v>0</v>
      </c>
      <c r="DT55" s="732">
        <v>0</v>
      </c>
      <c r="DU55" s="732">
        <v>0</v>
      </c>
      <c r="DV55" s="732">
        <v>0</v>
      </c>
      <c r="DW55" s="732">
        <v>0</v>
      </c>
      <c r="DX55" s="732">
        <v>0</v>
      </c>
      <c r="DY55" s="732">
        <v>0</v>
      </c>
      <c r="DZ55" s="732">
        <v>0</v>
      </c>
      <c r="EA55" s="732">
        <v>0</v>
      </c>
      <c r="EB55" s="732">
        <v>0</v>
      </c>
      <c r="EC55" s="732">
        <v>12.025</v>
      </c>
      <c r="ED55" s="732">
        <v>85172</v>
      </c>
      <c r="EE55" s="732">
        <v>0</v>
      </c>
      <c r="EF55" s="732">
        <v>0</v>
      </c>
      <c r="EG55" s="732">
        <v>0</v>
      </c>
      <c r="EH55" s="732">
        <v>229629</v>
      </c>
      <c r="EI55" s="732">
        <v>0</v>
      </c>
      <c r="EJ55" s="732">
        <v>0</v>
      </c>
      <c r="EK55" s="732">
        <v>10.331000000000001</v>
      </c>
      <c r="EL55" s="732">
        <v>0</v>
      </c>
      <c r="EM55" s="732">
        <v>0</v>
      </c>
      <c r="EN55" s="732">
        <v>1.258</v>
      </c>
      <c r="EO55" s="732">
        <v>0</v>
      </c>
      <c r="EP55" s="732">
        <v>0</v>
      </c>
      <c r="EQ55" s="732">
        <v>11.589</v>
      </c>
      <c r="ER55" s="732">
        <v>0</v>
      </c>
      <c r="ES55" s="732">
        <v>37.283000000000001</v>
      </c>
      <c r="EV55" s="732">
        <v>0</v>
      </c>
      <c r="EW55" s="732">
        <v>0</v>
      </c>
      <c r="EX55" s="732">
        <v>0</v>
      </c>
      <c r="EZ55" s="732">
        <v>4354243</v>
      </c>
      <c r="FA55" s="732">
        <v>0</v>
      </c>
      <c r="FB55" s="732">
        <v>4586767</v>
      </c>
      <c r="FD55" s="732">
        <v>0</v>
      </c>
      <c r="FE55" s="732">
        <v>451178</v>
      </c>
      <c r="FF55" s="732">
        <v>91530</v>
      </c>
      <c r="FG55" s="732">
        <v>6.4642999999999992E-2</v>
      </c>
      <c r="FH55" s="732">
        <v>2.6227999999999998E-2</v>
      </c>
      <c r="FI55" s="732">
        <v>0</v>
      </c>
      <c r="FJ55" s="732">
        <v>0</v>
      </c>
      <c r="FK55" s="732">
        <v>708.15</v>
      </c>
      <c r="FL55" s="732">
        <v>5218372</v>
      </c>
      <c r="FM55" s="732">
        <v>0</v>
      </c>
      <c r="FN55" s="732">
        <v>0</v>
      </c>
      <c r="FO55" s="732">
        <v>0</v>
      </c>
      <c r="FP55" s="732">
        <v>0</v>
      </c>
      <c r="FQ55" s="732">
        <v>0</v>
      </c>
      <c r="FR55" s="732">
        <v>0</v>
      </c>
      <c r="FS55" s="732">
        <v>0</v>
      </c>
      <c r="FT55" s="732">
        <v>0</v>
      </c>
      <c r="FU55" s="732">
        <v>0</v>
      </c>
      <c r="FV55" s="732">
        <v>0</v>
      </c>
      <c r="FW55" s="732">
        <v>0</v>
      </c>
      <c r="FX55" s="732">
        <v>0</v>
      </c>
      <c r="FY55" s="732">
        <v>0</v>
      </c>
      <c r="FZ55" s="732">
        <v>0</v>
      </c>
      <c r="GA55" s="732">
        <v>0</v>
      </c>
      <c r="GB55" s="732">
        <v>0</v>
      </c>
      <c r="GC55" s="732">
        <v>0</v>
      </c>
      <c r="GD55" s="732">
        <v>0</v>
      </c>
      <c r="GF55" s="732">
        <v>0</v>
      </c>
      <c r="GG55" s="732">
        <v>0</v>
      </c>
      <c r="GH55" s="732">
        <v>0</v>
      </c>
      <c r="GI55" s="732">
        <v>0</v>
      </c>
      <c r="GK55" s="732">
        <v>5066</v>
      </c>
      <c r="GL55" s="732">
        <v>4430</v>
      </c>
      <c r="GM55" s="732">
        <v>0</v>
      </c>
      <c r="GN55" s="732">
        <v>0</v>
      </c>
      <c r="GR55" s="732">
        <v>0</v>
      </c>
      <c r="HB55" s="732">
        <v>292382768</v>
      </c>
      <c r="HC55" s="732">
        <v>4.6019999999999998E-2</v>
      </c>
      <c r="HD55" s="732">
        <v>88897</v>
      </c>
      <c r="HE55" s="732">
        <v>0</v>
      </c>
      <c r="HF55" s="732">
        <v>511243</v>
      </c>
      <c r="HG55" s="732">
        <v>23095</v>
      </c>
      <c r="HH55" s="732">
        <v>71445</v>
      </c>
      <c r="HI55" s="732">
        <v>0</v>
      </c>
      <c r="HJ55" s="732">
        <v>4810</v>
      </c>
      <c r="HK55" s="732">
        <v>0</v>
      </c>
      <c r="HL55" s="732">
        <v>0</v>
      </c>
      <c r="HM55" s="732">
        <v>0</v>
      </c>
      <c r="HN55" s="732">
        <v>0</v>
      </c>
      <c r="HO55" s="732">
        <v>0</v>
      </c>
      <c r="HP55" s="732">
        <v>0</v>
      </c>
      <c r="HQ55" s="732">
        <v>0</v>
      </c>
      <c r="HR55" s="732">
        <v>0</v>
      </c>
      <c r="HS55" s="732">
        <v>4352827</v>
      </c>
      <c r="HT55" s="732">
        <v>0</v>
      </c>
      <c r="HU55" s="732">
        <v>0</v>
      </c>
      <c r="HV55" s="732">
        <v>0</v>
      </c>
      <c r="HW55" s="732">
        <v>0</v>
      </c>
      <c r="HX55" s="732">
        <v>108</v>
      </c>
      <c r="HY55" s="732">
        <v>200</v>
      </c>
      <c r="HZ55" s="732">
        <v>0</v>
      </c>
      <c r="IA55" s="732">
        <v>0</v>
      </c>
      <c r="IB55" s="732">
        <v>0</v>
      </c>
      <c r="IC55" s="732">
        <v>271</v>
      </c>
      <c r="ID55" s="732">
        <v>0</v>
      </c>
      <c r="IE55" s="732">
        <v>0</v>
      </c>
      <c r="IF55" s="732">
        <v>0</v>
      </c>
      <c r="IG55" s="732">
        <v>37.498000000000005</v>
      </c>
      <c r="IH55" s="732">
        <v>116</v>
      </c>
      <c r="II55" s="732">
        <v>0</v>
      </c>
      <c r="IJ55" s="732">
        <v>28.857000000000003</v>
      </c>
      <c r="IK55" s="732">
        <v>0</v>
      </c>
      <c r="IL55" s="732">
        <v>0</v>
      </c>
      <c r="IM55" s="732">
        <v>0</v>
      </c>
      <c r="IN55" s="732">
        <v>0</v>
      </c>
      <c r="IO55" s="732">
        <v>0</v>
      </c>
      <c r="IP55" s="732">
        <v>0</v>
      </c>
      <c r="IQ55" s="732">
        <v>28.857000000000003</v>
      </c>
      <c r="IR55" s="732">
        <v>17773</v>
      </c>
      <c r="IS55" s="732">
        <v>0</v>
      </c>
      <c r="IT55" s="732">
        <v>0</v>
      </c>
      <c r="IU55" s="732">
        <v>0</v>
      </c>
      <c r="IV55" s="732">
        <v>0</v>
      </c>
      <c r="IW55" s="732">
        <v>6159</v>
      </c>
      <c r="IX55" s="732">
        <v>0</v>
      </c>
      <c r="IY55" s="732">
        <v>0</v>
      </c>
      <c r="IZ55" s="732">
        <v>0</v>
      </c>
      <c r="JA55" s="732">
        <v>0</v>
      </c>
      <c r="JB55" s="732">
        <v>0</v>
      </c>
      <c r="JC55" s="732">
        <v>0</v>
      </c>
      <c r="JD55" s="732">
        <v>0</v>
      </c>
      <c r="JE55" s="732">
        <v>0</v>
      </c>
      <c r="JF55" s="732">
        <v>0</v>
      </c>
      <c r="JG55" s="732">
        <v>0</v>
      </c>
      <c r="JH55" s="732">
        <v>0</v>
      </c>
      <c r="JJ55" s="732">
        <v>0</v>
      </c>
      <c r="JK55" s="732">
        <v>0</v>
      </c>
      <c r="JL55" s="732">
        <v>0</v>
      </c>
      <c r="JM55" s="732">
        <v>0</v>
      </c>
    </row>
    <row r="56" spans="1:273" s="732" customFormat="1" x14ac:dyDescent="0.2">
      <c r="A56" s="732">
        <v>31709</v>
      </c>
      <c r="B56" s="732">
        <v>57834</v>
      </c>
      <c r="C56" s="732">
        <v>9</v>
      </c>
      <c r="D56" s="732">
        <v>2021</v>
      </c>
      <c r="E56" s="732">
        <v>6159</v>
      </c>
      <c r="F56" s="732">
        <v>0</v>
      </c>
      <c r="G56" s="732">
        <v>540.05799999999999</v>
      </c>
      <c r="H56" s="732">
        <v>474.25800000000004</v>
      </c>
      <c r="I56" s="732">
        <v>474.25800000000004</v>
      </c>
      <c r="J56" s="732">
        <v>540.05799999999999</v>
      </c>
      <c r="K56" s="732">
        <v>0</v>
      </c>
      <c r="L56" s="732">
        <v>6159</v>
      </c>
      <c r="M56" s="732">
        <v>0</v>
      </c>
      <c r="N56" s="732">
        <v>0</v>
      </c>
      <c r="P56" s="732">
        <v>435.46800000000002</v>
      </c>
      <c r="Q56" s="732">
        <v>0</v>
      </c>
      <c r="R56" s="732">
        <v>179227</v>
      </c>
      <c r="S56" s="732">
        <v>411.57400000000001</v>
      </c>
      <c r="U56" s="732">
        <v>125375</v>
      </c>
      <c r="V56" s="732">
        <v>40.303000000000004</v>
      </c>
      <c r="W56" s="732">
        <v>24823</v>
      </c>
      <c r="X56" s="732">
        <v>24823</v>
      </c>
      <c r="Z56" s="732">
        <v>0</v>
      </c>
      <c r="AC56" s="732">
        <v>0</v>
      </c>
      <c r="AD56" s="732" t="s">
        <v>318</v>
      </c>
      <c r="AE56" s="732">
        <v>0</v>
      </c>
      <c r="AH56" s="732">
        <v>0</v>
      </c>
      <c r="AI56" s="732">
        <v>0</v>
      </c>
      <c r="AJ56" s="732">
        <v>6159</v>
      </c>
      <c r="AK56" s="732" t="s">
        <v>787</v>
      </c>
      <c r="AL56" s="732" t="s">
        <v>331</v>
      </c>
      <c r="AM56" s="732">
        <v>0</v>
      </c>
      <c r="AN56" s="732">
        <v>0</v>
      </c>
      <c r="AO56" s="732">
        <v>0</v>
      </c>
      <c r="AP56" s="732">
        <v>0</v>
      </c>
      <c r="AQ56" s="732">
        <v>0</v>
      </c>
      <c r="AT56" s="732">
        <v>0</v>
      </c>
      <c r="AU56" s="732">
        <v>0</v>
      </c>
      <c r="AV56" s="732">
        <v>-40924</v>
      </c>
      <c r="AW56" s="732">
        <v>6216140</v>
      </c>
      <c r="AX56" s="732">
        <v>5923200</v>
      </c>
      <c r="AY56" s="732">
        <v>3322180</v>
      </c>
      <c r="AZ56" s="732">
        <v>179227</v>
      </c>
      <c r="BA56" s="732">
        <v>22.333000000000002</v>
      </c>
      <c r="BE56" s="732">
        <v>78</v>
      </c>
      <c r="BF56" s="732">
        <v>5203836</v>
      </c>
      <c r="BG56" s="732">
        <v>0</v>
      </c>
      <c r="BJ56" s="732">
        <v>12</v>
      </c>
      <c r="BK56" s="732">
        <v>0</v>
      </c>
      <c r="BL56" s="732">
        <v>0</v>
      </c>
      <c r="BM56" s="732">
        <v>0</v>
      </c>
      <c r="BN56" s="732">
        <v>0</v>
      </c>
      <c r="BO56" s="732">
        <v>0</v>
      </c>
      <c r="BP56" s="732">
        <v>0</v>
      </c>
      <c r="BQ56" s="732">
        <v>697</v>
      </c>
      <c r="BS56" s="732">
        <v>0</v>
      </c>
      <c r="BT56" s="732">
        <v>0</v>
      </c>
      <c r="BU56" s="732">
        <v>0</v>
      </c>
      <c r="BV56" s="732">
        <v>0</v>
      </c>
      <c r="BW56" s="732">
        <v>0</v>
      </c>
      <c r="BY56" s="732">
        <v>0</v>
      </c>
      <c r="CA56" s="732">
        <v>0</v>
      </c>
      <c r="CB56" s="732">
        <v>0</v>
      </c>
      <c r="CC56" s="732">
        <v>0</v>
      </c>
      <c r="CD56" s="732">
        <v>0</v>
      </c>
      <c r="CE56" s="732">
        <v>0</v>
      </c>
      <c r="CF56" s="732">
        <v>0</v>
      </c>
      <c r="CG56" s="732">
        <v>0</v>
      </c>
      <c r="CH56" s="732">
        <v>294238</v>
      </c>
      <c r="CI56" s="732">
        <v>0</v>
      </c>
      <c r="CJ56" s="732">
        <v>4</v>
      </c>
      <c r="CK56" s="732">
        <v>0</v>
      </c>
      <c r="CL56" s="732">
        <v>0</v>
      </c>
      <c r="CN56" s="732">
        <v>0</v>
      </c>
      <c r="CO56" s="732">
        <v>1</v>
      </c>
      <c r="CP56" s="732">
        <v>1.8080000000000001</v>
      </c>
      <c r="CQ56" s="732">
        <v>1</v>
      </c>
      <c r="CR56" s="732">
        <v>434.03400000000005</v>
      </c>
      <c r="CS56" s="732">
        <v>0</v>
      </c>
      <c r="CT56" s="732">
        <v>0</v>
      </c>
      <c r="CU56" s="732">
        <v>0</v>
      </c>
      <c r="CV56" s="732">
        <v>0</v>
      </c>
      <c r="CW56" s="732">
        <v>0</v>
      </c>
      <c r="CX56" s="732">
        <v>0</v>
      </c>
      <c r="CY56" s="732">
        <v>0</v>
      </c>
      <c r="CZ56" s="732">
        <v>0</v>
      </c>
      <c r="DB56" s="732">
        <v>2912753</v>
      </c>
      <c r="DC56" s="732">
        <v>0</v>
      </c>
      <c r="DD56" s="732">
        <v>0</v>
      </c>
      <c r="DE56" s="732">
        <v>818927</v>
      </c>
      <c r="DF56" s="732">
        <v>845764</v>
      </c>
      <c r="DG56" s="732">
        <v>132.96299999999999</v>
      </c>
      <c r="DH56" s="732">
        <v>0</v>
      </c>
      <c r="DI56" s="732">
        <v>26837</v>
      </c>
      <c r="DK56" s="732">
        <v>2773</v>
      </c>
      <c r="DL56" s="732">
        <v>0</v>
      </c>
      <c r="DM56" s="732">
        <v>291473</v>
      </c>
      <c r="DN56" s="732">
        <v>1220</v>
      </c>
      <c r="DO56" s="732">
        <v>0</v>
      </c>
      <c r="DP56" s="732">
        <v>0</v>
      </c>
      <c r="DQ56" s="732">
        <v>0</v>
      </c>
      <c r="DR56" s="732">
        <v>0</v>
      </c>
      <c r="DS56" s="732">
        <v>0</v>
      </c>
      <c r="DT56" s="732">
        <v>0</v>
      </c>
      <c r="DU56" s="732">
        <v>0</v>
      </c>
      <c r="DV56" s="732">
        <v>0</v>
      </c>
      <c r="DW56" s="732">
        <v>0</v>
      </c>
      <c r="DX56" s="732">
        <v>0</v>
      </c>
      <c r="DY56" s="732">
        <v>0</v>
      </c>
      <c r="DZ56" s="732">
        <v>0</v>
      </c>
      <c r="EA56" s="732">
        <v>0</v>
      </c>
      <c r="EB56" s="732">
        <v>0</v>
      </c>
      <c r="EC56" s="732">
        <v>28.725000000000001</v>
      </c>
      <c r="ED56" s="732">
        <v>203458</v>
      </c>
      <c r="EE56" s="732">
        <v>0</v>
      </c>
      <c r="EF56" s="732">
        <v>0</v>
      </c>
      <c r="EG56" s="732">
        <v>0</v>
      </c>
      <c r="EH56" s="732">
        <v>80992</v>
      </c>
      <c r="EI56" s="732">
        <v>0</v>
      </c>
      <c r="EJ56" s="732">
        <v>0</v>
      </c>
      <c r="EK56" s="732">
        <v>4.2700000000000005</v>
      </c>
      <c r="EL56" s="732">
        <v>0</v>
      </c>
      <c r="EM56" s="732">
        <v>0</v>
      </c>
      <c r="EN56" s="732">
        <v>6.8000000000000005E-2</v>
      </c>
      <c r="EO56" s="732">
        <v>0</v>
      </c>
      <c r="EP56" s="732">
        <v>0</v>
      </c>
      <c r="EQ56" s="732">
        <v>4.3380000000000001</v>
      </c>
      <c r="ER56" s="732">
        <v>0</v>
      </c>
      <c r="ES56" s="732">
        <v>13.15</v>
      </c>
      <c r="EV56" s="732">
        <v>0</v>
      </c>
      <c r="EW56" s="732">
        <v>0</v>
      </c>
      <c r="EX56" s="732">
        <v>0</v>
      </c>
      <c r="EZ56" s="732">
        <v>5275689</v>
      </c>
      <c r="FA56" s="732">
        <v>0</v>
      </c>
      <c r="FB56" s="732">
        <v>5453617</v>
      </c>
      <c r="FD56" s="732">
        <v>0</v>
      </c>
      <c r="FE56" s="732">
        <v>538306</v>
      </c>
      <c r="FF56" s="732">
        <v>109205</v>
      </c>
      <c r="FG56" s="732">
        <v>6.4642999999999992E-2</v>
      </c>
      <c r="FH56" s="732">
        <v>2.6227999999999998E-2</v>
      </c>
      <c r="FI56" s="732">
        <v>0</v>
      </c>
      <c r="FJ56" s="732">
        <v>0</v>
      </c>
      <c r="FK56" s="732">
        <v>844.904</v>
      </c>
      <c r="FL56" s="732">
        <v>6395367</v>
      </c>
      <c r="FM56" s="732">
        <v>0</v>
      </c>
      <c r="FN56" s="732">
        <v>0</v>
      </c>
      <c r="FO56" s="732">
        <v>101319</v>
      </c>
      <c r="FP56" s="732">
        <v>0</v>
      </c>
      <c r="FQ56" s="732">
        <v>101319</v>
      </c>
      <c r="FR56" s="732">
        <v>101319</v>
      </c>
      <c r="FS56" s="732">
        <v>0</v>
      </c>
      <c r="FT56" s="732">
        <v>0</v>
      </c>
      <c r="FU56" s="732">
        <v>0</v>
      </c>
      <c r="FV56" s="732">
        <v>0</v>
      </c>
      <c r="FW56" s="732">
        <v>0</v>
      </c>
      <c r="FX56" s="732">
        <v>0</v>
      </c>
      <c r="FY56" s="732">
        <v>0</v>
      </c>
      <c r="FZ56" s="732">
        <v>0</v>
      </c>
      <c r="GA56" s="732">
        <v>0</v>
      </c>
      <c r="GB56" s="732">
        <v>511042</v>
      </c>
      <c r="GC56" s="732">
        <v>511042</v>
      </c>
      <c r="GD56" s="732">
        <v>61.462000000000003</v>
      </c>
      <c r="GF56" s="732">
        <v>0</v>
      </c>
      <c r="GG56" s="732">
        <v>0</v>
      </c>
      <c r="GH56" s="732">
        <v>0</v>
      </c>
      <c r="GI56" s="732">
        <v>0</v>
      </c>
      <c r="GK56" s="732">
        <v>5426</v>
      </c>
      <c r="GL56" s="732">
        <v>11209</v>
      </c>
      <c r="GM56" s="732">
        <v>0</v>
      </c>
      <c r="GN56" s="732">
        <v>83263</v>
      </c>
      <c r="GR56" s="732">
        <v>0</v>
      </c>
      <c r="HB56" s="732">
        <v>292382768</v>
      </c>
      <c r="HC56" s="732">
        <v>4.6019999999999998E-2</v>
      </c>
      <c r="HD56" s="732">
        <v>97028</v>
      </c>
      <c r="HE56" s="732">
        <v>0</v>
      </c>
      <c r="HF56" s="732">
        <v>501765</v>
      </c>
      <c r="HG56" s="732">
        <v>642</v>
      </c>
      <c r="HH56" s="732">
        <v>0</v>
      </c>
      <c r="HI56" s="732">
        <v>0</v>
      </c>
      <c r="HJ56" s="732">
        <v>5249</v>
      </c>
      <c r="HK56" s="732">
        <v>8426</v>
      </c>
      <c r="HL56" s="732">
        <v>4375</v>
      </c>
      <c r="HM56" s="732">
        <v>0</v>
      </c>
      <c r="HN56" s="732">
        <v>91105</v>
      </c>
      <c r="HO56" s="732">
        <v>18000</v>
      </c>
      <c r="HP56" s="732">
        <v>136960</v>
      </c>
      <c r="HQ56" s="732">
        <v>0</v>
      </c>
      <c r="HR56" s="732">
        <v>0</v>
      </c>
      <c r="HS56" s="732">
        <v>5274390</v>
      </c>
      <c r="HT56" s="732">
        <v>0</v>
      </c>
      <c r="HU56" s="732">
        <v>197210</v>
      </c>
      <c r="HV56" s="732">
        <v>0</v>
      </c>
      <c r="HW56" s="732">
        <v>0</v>
      </c>
      <c r="HX56" s="732">
        <v>80</v>
      </c>
      <c r="HY56" s="732">
        <v>74</v>
      </c>
      <c r="HZ56" s="732">
        <v>94</v>
      </c>
      <c r="IA56" s="732">
        <v>95</v>
      </c>
      <c r="IB56" s="732">
        <v>178</v>
      </c>
      <c r="IC56" s="732">
        <v>443</v>
      </c>
      <c r="ID56" s="732">
        <v>0</v>
      </c>
      <c r="IE56" s="732">
        <v>0</v>
      </c>
      <c r="IF56" s="732">
        <v>0</v>
      </c>
      <c r="IG56" s="732">
        <v>1.042</v>
      </c>
      <c r="IH56" s="732">
        <v>0</v>
      </c>
      <c r="II56" s="732">
        <v>498.03500000000003</v>
      </c>
      <c r="IJ56" s="732">
        <v>40.303000000000004</v>
      </c>
      <c r="IK56" s="732">
        <v>0</v>
      </c>
      <c r="IL56" s="732">
        <v>0</v>
      </c>
      <c r="IM56" s="732">
        <v>0</v>
      </c>
      <c r="IN56" s="732">
        <v>0</v>
      </c>
      <c r="IO56" s="732">
        <v>0</v>
      </c>
      <c r="IP56" s="732">
        <v>498.03500000000003</v>
      </c>
      <c r="IQ56" s="732">
        <v>40.303000000000004</v>
      </c>
      <c r="IR56" s="732">
        <v>24823</v>
      </c>
      <c r="IS56" s="732">
        <v>0</v>
      </c>
      <c r="IT56" s="732">
        <v>0</v>
      </c>
      <c r="IU56" s="732">
        <v>0</v>
      </c>
      <c r="IV56" s="732">
        <v>0</v>
      </c>
      <c r="IW56" s="732">
        <v>6159</v>
      </c>
      <c r="IX56" s="732">
        <v>0</v>
      </c>
      <c r="IY56" s="732">
        <v>0</v>
      </c>
      <c r="IZ56" s="732">
        <v>136960</v>
      </c>
      <c r="JA56" s="732">
        <v>0</v>
      </c>
      <c r="JB56" s="732">
        <v>2</v>
      </c>
      <c r="JC56" s="732">
        <v>44840</v>
      </c>
      <c r="JD56" s="732">
        <v>3</v>
      </c>
      <c r="JE56" s="732">
        <v>32631</v>
      </c>
      <c r="JF56" s="732">
        <v>2</v>
      </c>
      <c r="JG56" s="732">
        <v>10134</v>
      </c>
      <c r="JH56" s="732">
        <v>3500</v>
      </c>
      <c r="JJ56" s="732">
        <v>0</v>
      </c>
      <c r="JK56" s="732">
        <v>0</v>
      </c>
      <c r="JL56" s="732">
        <v>0</v>
      </c>
      <c r="JM56" s="732">
        <v>0</v>
      </c>
    </row>
    <row r="57" spans="1:273" s="732" customFormat="1" x14ac:dyDescent="0.2">
      <c r="A57" s="732">
        <v>31709</v>
      </c>
      <c r="B57" s="732">
        <v>57835</v>
      </c>
      <c r="C57" s="732">
        <v>9</v>
      </c>
      <c r="D57" s="732">
        <v>2021</v>
      </c>
      <c r="E57" s="732">
        <v>6159</v>
      </c>
      <c r="F57" s="732">
        <v>0</v>
      </c>
      <c r="G57" s="732">
        <v>1363.65</v>
      </c>
      <c r="H57" s="732">
        <v>1299.3220000000001</v>
      </c>
      <c r="I57" s="732">
        <v>1299.3220000000001</v>
      </c>
      <c r="J57" s="732">
        <v>1363.65</v>
      </c>
      <c r="K57" s="732">
        <v>0</v>
      </c>
      <c r="L57" s="732">
        <v>6159</v>
      </c>
      <c r="M57" s="732">
        <v>0</v>
      </c>
      <c r="N57" s="732">
        <v>0</v>
      </c>
      <c r="P57" s="732">
        <v>1331.2330000000002</v>
      </c>
      <c r="Q57" s="732">
        <v>0</v>
      </c>
      <c r="R57" s="732">
        <v>547901</v>
      </c>
      <c r="S57" s="732">
        <v>411.57400000000001</v>
      </c>
      <c r="U57" s="732">
        <v>383275</v>
      </c>
      <c r="V57" s="732">
        <v>650.58500000000004</v>
      </c>
      <c r="W57" s="732">
        <v>400701</v>
      </c>
      <c r="X57" s="732">
        <v>400701</v>
      </c>
      <c r="Z57" s="732">
        <v>0</v>
      </c>
      <c r="AC57" s="732">
        <v>0</v>
      </c>
      <c r="AD57" s="732" t="s">
        <v>318</v>
      </c>
      <c r="AE57" s="732">
        <v>0</v>
      </c>
      <c r="AH57" s="732">
        <v>0</v>
      </c>
      <c r="AI57" s="732">
        <v>0</v>
      </c>
      <c r="AJ57" s="732">
        <v>6159</v>
      </c>
      <c r="AK57" s="732" t="s">
        <v>787</v>
      </c>
      <c r="AL57" s="732" t="s">
        <v>50</v>
      </c>
      <c r="AM57" s="732">
        <v>0</v>
      </c>
      <c r="AN57" s="732">
        <v>0</v>
      </c>
      <c r="AO57" s="732">
        <v>0</v>
      </c>
      <c r="AP57" s="732">
        <v>0</v>
      </c>
      <c r="AQ57" s="732">
        <v>0</v>
      </c>
      <c r="AT57" s="732">
        <v>0</v>
      </c>
      <c r="AU57" s="732">
        <v>0</v>
      </c>
      <c r="AV57" s="732">
        <v>-492020</v>
      </c>
      <c r="AW57" s="732">
        <v>15415135</v>
      </c>
      <c r="AX57" s="732">
        <v>15173580</v>
      </c>
      <c r="AY57" s="732">
        <v>8638164</v>
      </c>
      <c r="AZ57" s="732">
        <v>547901</v>
      </c>
      <c r="BA57" s="732">
        <v>0</v>
      </c>
      <c r="BE57" s="732">
        <v>200</v>
      </c>
      <c r="BF57" s="732">
        <v>13980341</v>
      </c>
      <c r="BG57" s="732">
        <v>0</v>
      </c>
      <c r="BJ57" s="732">
        <v>12</v>
      </c>
      <c r="BK57" s="732">
        <v>0</v>
      </c>
      <c r="BL57" s="732">
        <v>0</v>
      </c>
      <c r="BM57" s="732">
        <v>0</v>
      </c>
      <c r="BN57" s="732">
        <v>0</v>
      </c>
      <c r="BO57" s="732">
        <v>0</v>
      </c>
      <c r="BP57" s="732">
        <v>0</v>
      </c>
      <c r="BQ57" s="732">
        <v>570</v>
      </c>
      <c r="BS57" s="732">
        <v>0</v>
      </c>
      <c r="BT57" s="732">
        <v>0</v>
      </c>
      <c r="BU57" s="732">
        <v>0</v>
      </c>
      <c r="BV57" s="732">
        <v>0</v>
      </c>
      <c r="BW57" s="732">
        <v>0</v>
      </c>
      <c r="BY57" s="732">
        <v>0</v>
      </c>
      <c r="CA57" s="732">
        <v>0</v>
      </c>
      <c r="CB57" s="732">
        <v>0</v>
      </c>
      <c r="CC57" s="732">
        <v>0</v>
      </c>
      <c r="CD57" s="732">
        <v>0</v>
      </c>
      <c r="CE57" s="732">
        <v>0</v>
      </c>
      <c r="CF57" s="732">
        <v>0</v>
      </c>
      <c r="CG57" s="732">
        <v>0</v>
      </c>
      <c r="CH57" s="732">
        <v>244995</v>
      </c>
      <c r="CI57" s="732">
        <v>0</v>
      </c>
      <c r="CJ57" s="732">
        <v>4</v>
      </c>
      <c r="CK57" s="732">
        <v>0</v>
      </c>
      <c r="CL57" s="732">
        <v>0</v>
      </c>
      <c r="CN57" s="732">
        <v>0</v>
      </c>
      <c r="CO57" s="732">
        <v>1</v>
      </c>
      <c r="CP57" s="732">
        <v>0</v>
      </c>
      <c r="CQ57" s="732">
        <v>0</v>
      </c>
      <c r="CR57" s="732">
        <v>1271.7950000000001</v>
      </c>
      <c r="CS57" s="732">
        <v>0</v>
      </c>
      <c r="CT57" s="732">
        <v>0</v>
      </c>
      <c r="CU57" s="732">
        <v>0</v>
      </c>
      <c r="CV57" s="732">
        <v>0</v>
      </c>
      <c r="CW57" s="732">
        <v>0</v>
      </c>
      <c r="CX57" s="732">
        <v>0</v>
      </c>
      <c r="CY57" s="732">
        <v>0</v>
      </c>
      <c r="CZ57" s="732">
        <v>0</v>
      </c>
      <c r="DB57" s="732">
        <v>7961522</v>
      </c>
      <c r="DC57" s="732">
        <v>0</v>
      </c>
      <c r="DD57" s="732">
        <v>0</v>
      </c>
      <c r="DE57" s="732">
        <v>2511983</v>
      </c>
      <c r="DF57" s="732">
        <v>2511983</v>
      </c>
      <c r="DG57" s="732">
        <v>407.85</v>
      </c>
      <c r="DH57" s="732">
        <v>0</v>
      </c>
      <c r="DI57" s="732">
        <v>0</v>
      </c>
      <c r="DK57" s="732">
        <v>741</v>
      </c>
      <c r="DL57" s="732">
        <v>0</v>
      </c>
      <c r="DM57" s="732">
        <v>793224</v>
      </c>
      <c r="DN57" s="732">
        <v>3240</v>
      </c>
      <c r="DO57" s="732">
        <v>0</v>
      </c>
      <c r="DP57" s="732">
        <v>0</v>
      </c>
      <c r="DQ57" s="732">
        <v>0</v>
      </c>
      <c r="DR57" s="732">
        <v>0</v>
      </c>
      <c r="DS57" s="732">
        <v>0</v>
      </c>
      <c r="DT57" s="732">
        <v>0</v>
      </c>
      <c r="DU57" s="732">
        <v>0</v>
      </c>
      <c r="DV57" s="732">
        <v>0</v>
      </c>
      <c r="DW57" s="732">
        <v>0</v>
      </c>
      <c r="DX57" s="732">
        <v>0</v>
      </c>
      <c r="DY57" s="732">
        <v>0</v>
      </c>
      <c r="DZ57" s="732">
        <v>0</v>
      </c>
      <c r="EA57" s="732">
        <v>0</v>
      </c>
      <c r="EB57" s="732">
        <v>0</v>
      </c>
      <c r="EC57" s="732">
        <v>17.507999999999999</v>
      </c>
      <c r="ED57" s="732">
        <v>124008</v>
      </c>
      <c r="EE57" s="732">
        <v>0</v>
      </c>
      <c r="EF57" s="732">
        <v>0</v>
      </c>
      <c r="EG57" s="732">
        <v>0</v>
      </c>
      <c r="EH57" s="732">
        <v>631343</v>
      </c>
      <c r="EI57" s="732">
        <v>0</v>
      </c>
      <c r="EJ57" s="732">
        <v>0</v>
      </c>
      <c r="EK57" s="732">
        <v>31.357000000000003</v>
      </c>
      <c r="EL57" s="732">
        <v>0</v>
      </c>
      <c r="EM57" s="732">
        <v>0</v>
      </c>
      <c r="EN57" s="732">
        <v>1.6870000000000001</v>
      </c>
      <c r="EO57" s="732">
        <v>0</v>
      </c>
      <c r="EP57" s="732">
        <v>0</v>
      </c>
      <c r="EQ57" s="732">
        <v>33.044000000000004</v>
      </c>
      <c r="ER57" s="732">
        <v>0</v>
      </c>
      <c r="ES57" s="732">
        <v>102.506</v>
      </c>
      <c r="EV57" s="732">
        <v>0</v>
      </c>
      <c r="EW57" s="732">
        <v>0</v>
      </c>
      <c r="EX57" s="732">
        <v>0</v>
      </c>
      <c r="EZ57" s="732">
        <v>13434010</v>
      </c>
      <c r="FA57" s="732">
        <v>0</v>
      </c>
      <c r="FB57" s="732">
        <v>13978471</v>
      </c>
      <c r="FD57" s="732">
        <v>0</v>
      </c>
      <c r="FE57" s="732">
        <v>1446185</v>
      </c>
      <c r="FF57" s="732">
        <v>293385</v>
      </c>
      <c r="FG57" s="732">
        <v>6.4642999999999992E-2</v>
      </c>
      <c r="FH57" s="732">
        <v>2.6227999999999998E-2</v>
      </c>
      <c r="FI57" s="732">
        <v>0</v>
      </c>
      <c r="FJ57" s="732">
        <v>0</v>
      </c>
      <c r="FK57" s="732">
        <v>2269.873</v>
      </c>
      <c r="FL57" s="732">
        <v>15963036</v>
      </c>
      <c r="FM57" s="732">
        <v>0</v>
      </c>
      <c r="FN57" s="732">
        <v>0</v>
      </c>
      <c r="FO57" s="732">
        <v>0</v>
      </c>
      <c r="FP57" s="732">
        <v>0</v>
      </c>
      <c r="FQ57" s="732">
        <v>0</v>
      </c>
      <c r="FR57" s="732">
        <v>0</v>
      </c>
      <c r="FS57" s="732">
        <v>0</v>
      </c>
      <c r="FT57" s="732">
        <v>0</v>
      </c>
      <c r="FU57" s="732">
        <v>0</v>
      </c>
      <c r="FV57" s="732">
        <v>0</v>
      </c>
      <c r="FW57" s="732">
        <v>0</v>
      </c>
      <c r="FX57" s="732">
        <v>0</v>
      </c>
      <c r="FY57" s="732">
        <v>0</v>
      </c>
      <c r="FZ57" s="732">
        <v>0</v>
      </c>
      <c r="GA57" s="732">
        <v>0</v>
      </c>
      <c r="GB57" s="732">
        <v>260119</v>
      </c>
      <c r="GC57" s="732">
        <v>260119</v>
      </c>
      <c r="GD57" s="732">
        <v>31.284000000000002</v>
      </c>
      <c r="GF57" s="732">
        <v>0</v>
      </c>
      <c r="GG57" s="732">
        <v>0</v>
      </c>
      <c r="GH57" s="732">
        <v>0</v>
      </c>
      <c r="GI57" s="732">
        <v>0</v>
      </c>
      <c r="GK57" s="732">
        <v>5064</v>
      </c>
      <c r="GL57" s="732">
        <v>19509</v>
      </c>
      <c r="GM57" s="732">
        <v>0</v>
      </c>
      <c r="GN57" s="732">
        <v>0</v>
      </c>
      <c r="GR57" s="732">
        <v>0</v>
      </c>
      <c r="HB57" s="732">
        <v>292382768</v>
      </c>
      <c r="HC57" s="732">
        <v>4.6019999999999998E-2</v>
      </c>
      <c r="HD57" s="732">
        <v>244995</v>
      </c>
      <c r="HE57" s="732">
        <v>0</v>
      </c>
      <c r="HF57" s="732">
        <v>1374683</v>
      </c>
      <c r="HG57" s="732">
        <v>3208</v>
      </c>
      <c r="HH57" s="732">
        <v>658406</v>
      </c>
      <c r="HI57" s="732">
        <v>0</v>
      </c>
      <c r="HJ57" s="732">
        <v>13255</v>
      </c>
      <c r="HK57" s="732">
        <v>945</v>
      </c>
      <c r="HL57" s="732">
        <v>625</v>
      </c>
      <c r="HM57" s="732">
        <v>0</v>
      </c>
      <c r="HN57" s="732">
        <v>0</v>
      </c>
      <c r="HO57" s="732">
        <v>0</v>
      </c>
      <c r="HP57" s="732">
        <v>0</v>
      </c>
      <c r="HQ57" s="732">
        <v>0</v>
      </c>
      <c r="HR57" s="732">
        <v>0</v>
      </c>
      <c r="HS57" s="732">
        <v>13430570</v>
      </c>
      <c r="HT57" s="732">
        <v>0</v>
      </c>
      <c r="HU57" s="732">
        <v>0</v>
      </c>
      <c r="HV57" s="732">
        <v>0</v>
      </c>
      <c r="HW57" s="732">
        <v>0</v>
      </c>
      <c r="HX57" s="732">
        <v>114</v>
      </c>
      <c r="HY57" s="732">
        <v>129</v>
      </c>
      <c r="HZ57" s="732">
        <v>287</v>
      </c>
      <c r="IA57" s="732">
        <v>473</v>
      </c>
      <c r="IB57" s="732">
        <v>566</v>
      </c>
      <c r="IC57" s="732">
        <v>1552</v>
      </c>
      <c r="ID57" s="732">
        <v>0</v>
      </c>
      <c r="IE57" s="732">
        <v>0</v>
      </c>
      <c r="IF57" s="732">
        <v>0</v>
      </c>
      <c r="IG57" s="732">
        <v>5.2080000000000002</v>
      </c>
      <c r="IH57" s="732">
        <v>1069</v>
      </c>
      <c r="II57" s="732">
        <v>0</v>
      </c>
      <c r="IJ57" s="732">
        <v>650.58500000000004</v>
      </c>
      <c r="IK57" s="732">
        <v>0</v>
      </c>
      <c r="IL57" s="732">
        <v>0</v>
      </c>
      <c r="IM57" s="732">
        <v>0</v>
      </c>
      <c r="IN57" s="732">
        <v>0</v>
      </c>
      <c r="IO57" s="732">
        <v>0</v>
      </c>
      <c r="IP57" s="732">
        <v>0</v>
      </c>
      <c r="IQ57" s="732">
        <v>650.58500000000004</v>
      </c>
      <c r="IR57" s="732">
        <v>400701</v>
      </c>
      <c r="IS57" s="732">
        <v>0</v>
      </c>
      <c r="IT57" s="732">
        <v>0</v>
      </c>
      <c r="IU57" s="732">
        <v>0</v>
      </c>
      <c r="IV57" s="732">
        <v>0</v>
      </c>
      <c r="IW57" s="732">
        <v>6159</v>
      </c>
      <c r="IX57" s="732">
        <v>0</v>
      </c>
      <c r="IY57" s="732">
        <v>0</v>
      </c>
      <c r="IZ57" s="732">
        <v>0</v>
      </c>
      <c r="JA57" s="732">
        <v>0</v>
      </c>
      <c r="JB57" s="732">
        <v>0</v>
      </c>
      <c r="JC57" s="732">
        <v>0</v>
      </c>
      <c r="JD57" s="732">
        <v>0</v>
      </c>
      <c r="JE57" s="732">
        <v>0</v>
      </c>
      <c r="JF57" s="732">
        <v>0</v>
      </c>
      <c r="JG57" s="732">
        <v>0</v>
      </c>
      <c r="JH57" s="732">
        <v>0</v>
      </c>
      <c r="JJ57" s="732">
        <v>0</v>
      </c>
      <c r="JK57" s="732">
        <v>0</v>
      </c>
      <c r="JL57" s="732">
        <v>0</v>
      </c>
      <c r="JM57" s="732">
        <v>0</v>
      </c>
    </row>
    <row r="58" spans="1:273" s="732" customFormat="1" x14ac:dyDescent="0.2">
      <c r="A58" s="732">
        <v>31709</v>
      </c>
      <c r="B58" s="732">
        <v>57836</v>
      </c>
      <c r="C58" s="732">
        <v>9</v>
      </c>
      <c r="D58" s="732">
        <v>2021</v>
      </c>
      <c r="E58" s="732">
        <v>6159</v>
      </c>
      <c r="F58" s="732">
        <v>0</v>
      </c>
      <c r="G58" s="732">
        <v>313.43</v>
      </c>
      <c r="H58" s="732">
        <v>305.34800000000001</v>
      </c>
      <c r="I58" s="732">
        <v>305.34800000000001</v>
      </c>
      <c r="J58" s="732">
        <v>313.43</v>
      </c>
      <c r="K58" s="732">
        <v>0</v>
      </c>
      <c r="L58" s="732">
        <v>6159</v>
      </c>
      <c r="M58" s="732">
        <v>0</v>
      </c>
      <c r="N58" s="732">
        <v>0</v>
      </c>
      <c r="P58" s="732">
        <v>298.02800000000002</v>
      </c>
      <c r="Q58" s="732">
        <v>0</v>
      </c>
      <c r="R58" s="732">
        <v>122661</v>
      </c>
      <c r="S58" s="732">
        <v>411.57400000000001</v>
      </c>
      <c r="U58" s="732">
        <v>85805</v>
      </c>
      <c r="V58" s="732">
        <v>0</v>
      </c>
      <c r="W58" s="732">
        <v>0</v>
      </c>
      <c r="X58" s="732">
        <v>0</v>
      </c>
      <c r="Z58" s="732">
        <v>0</v>
      </c>
      <c r="AC58" s="732">
        <v>0</v>
      </c>
      <c r="AD58" s="732" t="s">
        <v>318</v>
      </c>
      <c r="AE58" s="732">
        <v>0</v>
      </c>
      <c r="AH58" s="732">
        <v>0</v>
      </c>
      <c r="AI58" s="732">
        <v>0</v>
      </c>
      <c r="AJ58" s="732">
        <v>6159</v>
      </c>
      <c r="AK58" s="732" t="s">
        <v>787</v>
      </c>
      <c r="AL58" s="732" t="s">
        <v>25</v>
      </c>
      <c r="AM58" s="732">
        <v>0</v>
      </c>
      <c r="AN58" s="732">
        <v>0</v>
      </c>
      <c r="AO58" s="732">
        <v>0</v>
      </c>
      <c r="AP58" s="732">
        <v>0</v>
      </c>
      <c r="AQ58" s="732">
        <v>0</v>
      </c>
      <c r="AT58" s="732">
        <v>0</v>
      </c>
      <c r="AU58" s="732">
        <v>0</v>
      </c>
      <c r="AV58" s="732">
        <v>-71413</v>
      </c>
      <c r="AW58" s="732">
        <v>3299270</v>
      </c>
      <c r="AX58" s="732">
        <v>3244129</v>
      </c>
      <c r="AY58" s="732">
        <v>1840383</v>
      </c>
      <c r="AZ58" s="732">
        <v>122661</v>
      </c>
      <c r="BA58" s="732">
        <v>14.083</v>
      </c>
      <c r="BE58" s="732">
        <v>43</v>
      </c>
      <c r="BF58" s="732">
        <v>2994220</v>
      </c>
      <c r="BG58" s="732">
        <v>0</v>
      </c>
      <c r="BJ58" s="732">
        <v>12</v>
      </c>
      <c r="BK58" s="732">
        <v>0</v>
      </c>
      <c r="BL58" s="732">
        <v>0</v>
      </c>
      <c r="BM58" s="732">
        <v>0</v>
      </c>
      <c r="BN58" s="732">
        <v>0</v>
      </c>
      <c r="BO58" s="732">
        <v>0</v>
      </c>
      <c r="BP58" s="732">
        <v>0</v>
      </c>
      <c r="BQ58" s="732">
        <v>723</v>
      </c>
      <c r="BS58" s="732">
        <v>0</v>
      </c>
      <c r="BT58" s="732">
        <v>0</v>
      </c>
      <c r="BU58" s="732">
        <v>0</v>
      </c>
      <c r="BV58" s="732">
        <v>0</v>
      </c>
      <c r="BW58" s="732">
        <v>0</v>
      </c>
      <c r="BY58" s="732">
        <v>0</v>
      </c>
      <c r="CA58" s="732">
        <v>0</v>
      </c>
      <c r="CB58" s="732">
        <v>0</v>
      </c>
      <c r="CC58" s="732">
        <v>0</v>
      </c>
      <c r="CD58" s="732">
        <v>0</v>
      </c>
      <c r="CE58" s="732">
        <v>0</v>
      </c>
      <c r="CF58" s="732">
        <v>0</v>
      </c>
      <c r="CG58" s="732">
        <v>0</v>
      </c>
      <c r="CH58" s="732">
        <v>56311</v>
      </c>
      <c r="CI58" s="732">
        <v>0</v>
      </c>
      <c r="CJ58" s="732">
        <v>4</v>
      </c>
      <c r="CK58" s="732">
        <v>0</v>
      </c>
      <c r="CL58" s="732">
        <v>0</v>
      </c>
      <c r="CN58" s="732">
        <v>0</v>
      </c>
      <c r="CO58" s="732">
        <v>1</v>
      </c>
      <c r="CP58" s="732">
        <v>0</v>
      </c>
      <c r="CQ58" s="732">
        <v>0</v>
      </c>
      <c r="CR58" s="732">
        <v>283.38499999999999</v>
      </c>
      <c r="CS58" s="732">
        <v>0</v>
      </c>
      <c r="CT58" s="732">
        <v>0</v>
      </c>
      <c r="CU58" s="732">
        <v>0</v>
      </c>
      <c r="CV58" s="732">
        <v>0</v>
      </c>
      <c r="CW58" s="732">
        <v>0</v>
      </c>
      <c r="CX58" s="732">
        <v>0</v>
      </c>
      <c r="CY58" s="732">
        <v>0</v>
      </c>
      <c r="CZ58" s="732">
        <v>0</v>
      </c>
      <c r="DB58" s="732">
        <v>1869515</v>
      </c>
      <c r="DC58" s="732">
        <v>0</v>
      </c>
      <c r="DD58" s="732">
        <v>0</v>
      </c>
      <c r="DE58" s="732">
        <v>438373</v>
      </c>
      <c r="DF58" s="732">
        <v>438373</v>
      </c>
      <c r="DG58" s="732">
        <v>71.174999999999997</v>
      </c>
      <c r="DH58" s="732">
        <v>0</v>
      </c>
      <c r="DI58" s="732">
        <v>0</v>
      </c>
      <c r="DK58" s="732">
        <v>3190</v>
      </c>
      <c r="DL58" s="732">
        <v>0</v>
      </c>
      <c r="DM58" s="732">
        <v>272874</v>
      </c>
      <c r="DN58" s="732">
        <v>1128</v>
      </c>
      <c r="DO58" s="732">
        <v>0</v>
      </c>
      <c r="DP58" s="732">
        <v>0</v>
      </c>
      <c r="DQ58" s="732">
        <v>0</v>
      </c>
      <c r="DR58" s="732">
        <v>0</v>
      </c>
      <c r="DS58" s="732">
        <v>0</v>
      </c>
      <c r="DT58" s="732">
        <v>0</v>
      </c>
      <c r="DU58" s="732">
        <v>0</v>
      </c>
      <c r="DV58" s="732">
        <v>0</v>
      </c>
      <c r="DW58" s="732">
        <v>0</v>
      </c>
      <c r="DX58" s="732">
        <v>0</v>
      </c>
      <c r="DY58" s="732">
        <v>0</v>
      </c>
      <c r="DZ58" s="732">
        <v>0</v>
      </c>
      <c r="EA58" s="732">
        <v>0</v>
      </c>
      <c r="EB58" s="732">
        <v>0</v>
      </c>
      <c r="EC58" s="732">
        <v>15.749000000000001</v>
      </c>
      <c r="ED58" s="732">
        <v>111549</v>
      </c>
      <c r="EE58" s="732">
        <v>0</v>
      </c>
      <c r="EF58" s="732">
        <v>0</v>
      </c>
      <c r="EG58" s="732">
        <v>0</v>
      </c>
      <c r="EH58" s="732">
        <v>151304</v>
      </c>
      <c r="EI58" s="732">
        <v>0</v>
      </c>
      <c r="EJ58" s="732">
        <v>0</v>
      </c>
      <c r="EK58" s="732">
        <v>7.335</v>
      </c>
      <c r="EL58" s="732">
        <v>0</v>
      </c>
      <c r="EM58" s="732">
        <v>0.58700000000000008</v>
      </c>
      <c r="EN58" s="732">
        <v>0.16</v>
      </c>
      <c r="EO58" s="732">
        <v>0</v>
      </c>
      <c r="EP58" s="732">
        <v>0</v>
      </c>
      <c r="EQ58" s="732">
        <v>8.0820000000000007</v>
      </c>
      <c r="ER58" s="732">
        <v>0</v>
      </c>
      <c r="ES58" s="732">
        <v>24.566000000000003</v>
      </c>
      <c r="EV58" s="732">
        <v>0</v>
      </c>
      <c r="EW58" s="732">
        <v>0</v>
      </c>
      <c r="EX58" s="732">
        <v>0</v>
      </c>
      <c r="EZ58" s="732">
        <v>2871559</v>
      </c>
      <c r="FA58" s="732">
        <v>0</v>
      </c>
      <c r="FB58" s="732">
        <v>2993050</v>
      </c>
      <c r="FD58" s="732">
        <v>0</v>
      </c>
      <c r="FE58" s="732">
        <v>309735</v>
      </c>
      <c r="FF58" s="732">
        <v>62835</v>
      </c>
      <c r="FG58" s="732">
        <v>6.4642999999999992E-2</v>
      </c>
      <c r="FH58" s="732">
        <v>2.6227999999999998E-2</v>
      </c>
      <c r="FI58" s="732">
        <v>0</v>
      </c>
      <c r="FJ58" s="732">
        <v>0</v>
      </c>
      <c r="FK58" s="732">
        <v>486.14700000000005</v>
      </c>
      <c r="FL58" s="732">
        <v>3421931</v>
      </c>
      <c r="FM58" s="732">
        <v>0</v>
      </c>
      <c r="FN58" s="732">
        <v>0</v>
      </c>
      <c r="FO58" s="732">
        <v>0</v>
      </c>
      <c r="FP58" s="732">
        <v>0</v>
      </c>
      <c r="FQ58" s="732">
        <v>0</v>
      </c>
      <c r="FR58" s="732">
        <v>0</v>
      </c>
      <c r="FS58" s="732">
        <v>0</v>
      </c>
      <c r="FT58" s="732">
        <v>0</v>
      </c>
      <c r="FU58" s="732">
        <v>0</v>
      </c>
      <c r="FV58" s="732">
        <v>0</v>
      </c>
      <c r="FW58" s="732">
        <v>0</v>
      </c>
      <c r="FX58" s="732">
        <v>0</v>
      </c>
      <c r="FY58" s="732">
        <v>0</v>
      </c>
      <c r="FZ58" s="732">
        <v>0</v>
      </c>
      <c r="GA58" s="732">
        <v>0</v>
      </c>
      <c r="GB58" s="732">
        <v>0</v>
      </c>
      <c r="GC58" s="732">
        <v>0</v>
      </c>
      <c r="GD58" s="732">
        <v>0</v>
      </c>
      <c r="GF58" s="732">
        <v>0</v>
      </c>
      <c r="GG58" s="732">
        <v>0</v>
      </c>
      <c r="GH58" s="732">
        <v>0</v>
      </c>
      <c r="GI58" s="732">
        <v>0</v>
      </c>
      <c r="GK58" s="732">
        <v>5091</v>
      </c>
      <c r="GL58" s="732">
        <v>7894</v>
      </c>
      <c r="GM58" s="732">
        <v>0</v>
      </c>
      <c r="GN58" s="732">
        <v>0</v>
      </c>
      <c r="GR58" s="732">
        <v>0</v>
      </c>
      <c r="HB58" s="732">
        <v>292382768</v>
      </c>
      <c r="HC58" s="732">
        <v>4.6019999999999998E-2</v>
      </c>
      <c r="HD58" s="732">
        <v>56311</v>
      </c>
      <c r="HE58" s="732">
        <v>0</v>
      </c>
      <c r="HF58" s="732">
        <v>323058</v>
      </c>
      <c r="HG58" s="732">
        <v>3695</v>
      </c>
      <c r="HH58" s="732">
        <v>82530</v>
      </c>
      <c r="HI58" s="732">
        <v>0</v>
      </c>
      <c r="HJ58" s="732">
        <v>3047</v>
      </c>
      <c r="HK58" s="732">
        <v>0</v>
      </c>
      <c r="HL58" s="732">
        <v>0</v>
      </c>
      <c r="HM58" s="732">
        <v>0</v>
      </c>
      <c r="HN58" s="732">
        <v>0</v>
      </c>
      <c r="HO58" s="732">
        <v>0</v>
      </c>
      <c r="HP58" s="732">
        <v>0</v>
      </c>
      <c r="HQ58" s="732">
        <v>0</v>
      </c>
      <c r="HR58" s="732">
        <v>0</v>
      </c>
      <c r="HS58" s="732">
        <v>2870389</v>
      </c>
      <c r="HT58" s="732">
        <v>0</v>
      </c>
      <c r="HU58" s="732">
        <v>0</v>
      </c>
      <c r="HV58" s="732">
        <v>0</v>
      </c>
      <c r="HW58" s="732">
        <v>0</v>
      </c>
      <c r="HX58" s="732">
        <v>41</v>
      </c>
      <c r="HY58" s="732">
        <v>28</v>
      </c>
      <c r="HZ58" s="732">
        <v>26</v>
      </c>
      <c r="IA58" s="732">
        <v>56</v>
      </c>
      <c r="IB58" s="732">
        <v>124</v>
      </c>
      <c r="IC58" s="732">
        <v>275</v>
      </c>
      <c r="ID58" s="732">
        <v>0</v>
      </c>
      <c r="IE58" s="732">
        <v>0</v>
      </c>
      <c r="IF58" s="732">
        <v>0</v>
      </c>
      <c r="IG58" s="732">
        <v>6</v>
      </c>
      <c r="IH58" s="732">
        <v>133.99700000000001</v>
      </c>
      <c r="II58" s="732">
        <v>0</v>
      </c>
      <c r="IJ58" s="732">
        <v>0</v>
      </c>
      <c r="IK58" s="732">
        <v>0</v>
      </c>
      <c r="IL58" s="732">
        <v>0</v>
      </c>
      <c r="IM58" s="732">
        <v>0</v>
      </c>
      <c r="IN58" s="732">
        <v>0</v>
      </c>
      <c r="IO58" s="732">
        <v>0</v>
      </c>
      <c r="IP58" s="732">
        <v>0</v>
      </c>
      <c r="IQ58" s="732">
        <v>0</v>
      </c>
      <c r="IR58" s="732">
        <v>0</v>
      </c>
      <c r="IS58" s="732">
        <v>0</v>
      </c>
      <c r="IT58" s="732">
        <v>0</v>
      </c>
      <c r="IU58" s="732">
        <v>0</v>
      </c>
      <c r="IV58" s="732">
        <v>0</v>
      </c>
      <c r="IW58" s="732">
        <v>6159</v>
      </c>
      <c r="IX58" s="732">
        <v>0</v>
      </c>
      <c r="IY58" s="732">
        <v>0</v>
      </c>
      <c r="IZ58" s="732">
        <v>0</v>
      </c>
      <c r="JA58" s="732">
        <v>0</v>
      </c>
      <c r="JB58" s="732">
        <v>0</v>
      </c>
      <c r="JC58" s="732">
        <v>0</v>
      </c>
      <c r="JD58" s="732">
        <v>0</v>
      </c>
      <c r="JE58" s="732">
        <v>0</v>
      </c>
      <c r="JF58" s="732">
        <v>0</v>
      </c>
      <c r="JG58" s="732">
        <v>0</v>
      </c>
      <c r="JH58" s="732">
        <v>0</v>
      </c>
      <c r="JJ58" s="732">
        <v>0</v>
      </c>
      <c r="JK58" s="732">
        <v>0</v>
      </c>
      <c r="JL58" s="732">
        <v>0</v>
      </c>
      <c r="JM58" s="732">
        <v>0</v>
      </c>
    </row>
    <row r="59" spans="1:273" s="732" customFormat="1" x14ac:dyDescent="0.2">
      <c r="A59" s="732">
        <v>31709</v>
      </c>
      <c r="B59" s="732">
        <v>57839</v>
      </c>
      <c r="C59" s="732">
        <v>9</v>
      </c>
      <c r="D59" s="732">
        <v>2021</v>
      </c>
      <c r="E59" s="732">
        <v>6159</v>
      </c>
      <c r="F59" s="732">
        <v>0</v>
      </c>
      <c r="G59" s="732">
        <v>881.72400000000005</v>
      </c>
      <c r="H59" s="732">
        <v>876.45500000000004</v>
      </c>
      <c r="I59" s="732">
        <v>876.45500000000004</v>
      </c>
      <c r="J59" s="732">
        <v>881.72400000000005</v>
      </c>
      <c r="K59" s="732">
        <v>0</v>
      </c>
      <c r="L59" s="732">
        <v>6159</v>
      </c>
      <c r="M59" s="732">
        <v>0</v>
      </c>
      <c r="N59" s="732">
        <v>0</v>
      </c>
      <c r="P59" s="732">
        <v>933.93000000000006</v>
      </c>
      <c r="Q59" s="732">
        <v>0</v>
      </c>
      <c r="R59" s="732">
        <v>384381</v>
      </c>
      <c r="S59" s="732">
        <v>411.57400000000001</v>
      </c>
      <c r="U59" s="732">
        <v>268887</v>
      </c>
      <c r="V59" s="732">
        <v>589.38499999999999</v>
      </c>
      <c r="W59" s="732">
        <v>363007</v>
      </c>
      <c r="X59" s="732">
        <v>363007</v>
      </c>
      <c r="Z59" s="732">
        <v>0</v>
      </c>
      <c r="AC59" s="732">
        <v>0</v>
      </c>
      <c r="AD59" s="732" t="s">
        <v>318</v>
      </c>
      <c r="AE59" s="732">
        <v>0</v>
      </c>
      <c r="AH59" s="732">
        <v>0</v>
      </c>
      <c r="AI59" s="732">
        <v>0</v>
      </c>
      <c r="AJ59" s="732">
        <v>6159</v>
      </c>
      <c r="AK59" s="732" t="s">
        <v>787</v>
      </c>
      <c r="AL59" s="732" t="s">
        <v>60</v>
      </c>
      <c r="AM59" s="732">
        <v>0</v>
      </c>
      <c r="AN59" s="732">
        <v>0</v>
      </c>
      <c r="AO59" s="732">
        <v>0</v>
      </c>
      <c r="AP59" s="732">
        <v>0</v>
      </c>
      <c r="AQ59" s="732">
        <v>0</v>
      </c>
      <c r="AT59" s="732">
        <v>0</v>
      </c>
      <c r="AU59" s="732">
        <v>0</v>
      </c>
      <c r="AV59" s="732">
        <v>-197558</v>
      </c>
      <c r="AW59" s="732">
        <v>10284885</v>
      </c>
      <c r="AX59" s="732">
        <v>10129367</v>
      </c>
      <c r="AY59" s="732">
        <v>5892297</v>
      </c>
      <c r="AZ59" s="732">
        <v>384381</v>
      </c>
      <c r="BA59" s="732">
        <v>0</v>
      </c>
      <c r="BE59" s="732">
        <v>134</v>
      </c>
      <c r="BF59" s="732">
        <v>9350294</v>
      </c>
      <c r="BG59" s="732">
        <v>0</v>
      </c>
      <c r="BJ59" s="732">
        <v>12</v>
      </c>
      <c r="BK59" s="732">
        <v>0</v>
      </c>
      <c r="BL59" s="732">
        <v>0</v>
      </c>
      <c r="BM59" s="732">
        <v>0</v>
      </c>
      <c r="BN59" s="732">
        <v>0</v>
      </c>
      <c r="BO59" s="732">
        <v>0</v>
      </c>
      <c r="BP59" s="732">
        <v>0</v>
      </c>
      <c r="BQ59" s="732">
        <v>635</v>
      </c>
      <c r="BS59" s="732">
        <v>0</v>
      </c>
      <c r="BT59" s="732">
        <v>0</v>
      </c>
      <c r="BU59" s="732">
        <v>0</v>
      </c>
      <c r="BV59" s="732">
        <v>0</v>
      </c>
      <c r="BW59" s="732">
        <v>0</v>
      </c>
      <c r="BY59" s="732">
        <v>0</v>
      </c>
      <c r="CA59" s="732">
        <v>0</v>
      </c>
      <c r="CB59" s="732">
        <v>0</v>
      </c>
      <c r="CC59" s="732">
        <v>0</v>
      </c>
      <c r="CD59" s="732">
        <v>0</v>
      </c>
      <c r="CE59" s="732">
        <v>0</v>
      </c>
      <c r="CF59" s="732">
        <v>0</v>
      </c>
      <c r="CG59" s="732">
        <v>0</v>
      </c>
      <c r="CH59" s="732">
        <v>158412</v>
      </c>
      <c r="CI59" s="732">
        <v>0</v>
      </c>
      <c r="CJ59" s="732">
        <v>4</v>
      </c>
      <c r="CK59" s="732">
        <v>0</v>
      </c>
      <c r="CL59" s="732">
        <v>0</v>
      </c>
      <c r="CN59" s="732">
        <v>0</v>
      </c>
      <c r="CO59" s="732">
        <v>1</v>
      </c>
      <c r="CP59" s="732">
        <v>0</v>
      </c>
      <c r="CQ59" s="732">
        <v>0</v>
      </c>
      <c r="CR59" s="732">
        <v>890.78700000000003</v>
      </c>
      <c r="CS59" s="732">
        <v>0</v>
      </c>
      <c r="CT59" s="732">
        <v>0</v>
      </c>
      <c r="CU59" s="732">
        <v>0</v>
      </c>
      <c r="CV59" s="732">
        <v>0</v>
      </c>
      <c r="CW59" s="732">
        <v>0</v>
      </c>
      <c r="CX59" s="732">
        <v>0</v>
      </c>
      <c r="CY59" s="732">
        <v>0</v>
      </c>
      <c r="CZ59" s="732">
        <v>0</v>
      </c>
      <c r="DB59" s="732">
        <v>5381645</v>
      </c>
      <c r="DC59" s="732">
        <v>0</v>
      </c>
      <c r="DD59" s="732">
        <v>0</v>
      </c>
      <c r="DE59" s="732">
        <v>1572876</v>
      </c>
      <c r="DF59" s="732">
        <v>1572876</v>
      </c>
      <c r="DG59" s="732">
        <v>255.375</v>
      </c>
      <c r="DH59" s="732">
        <v>0</v>
      </c>
      <c r="DI59" s="732">
        <v>0</v>
      </c>
      <c r="DK59" s="732">
        <v>1783</v>
      </c>
      <c r="DL59" s="732">
        <v>0</v>
      </c>
      <c r="DM59" s="732">
        <v>657288</v>
      </c>
      <c r="DN59" s="732">
        <v>2760</v>
      </c>
      <c r="DO59" s="732">
        <v>0</v>
      </c>
      <c r="DP59" s="732">
        <v>0</v>
      </c>
      <c r="DQ59" s="732">
        <v>0</v>
      </c>
      <c r="DR59" s="732">
        <v>0</v>
      </c>
      <c r="DS59" s="732">
        <v>0</v>
      </c>
      <c r="DT59" s="732">
        <v>0</v>
      </c>
      <c r="DU59" s="732">
        <v>0</v>
      </c>
      <c r="DV59" s="732">
        <v>0</v>
      </c>
      <c r="DW59" s="732">
        <v>0</v>
      </c>
      <c r="DX59" s="732">
        <v>0</v>
      </c>
      <c r="DY59" s="732">
        <v>0</v>
      </c>
      <c r="DZ59" s="732">
        <v>0</v>
      </c>
      <c r="EA59" s="732">
        <v>0</v>
      </c>
      <c r="EB59" s="732">
        <v>0</v>
      </c>
      <c r="EC59" s="732">
        <v>71.513000000000005</v>
      </c>
      <c r="ED59" s="732">
        <v>506523</v>
      </c>
      <c r="EE59" s="732">
        <v>0</v>
      </c>
      <c r="EF59" s="732">
        <v>0</v>
      </c>
      <c r="EG59" s="732">
        <v>0</v>
      </c>
      <c r="EH59" s="732">
        <v>137009</v>
      </c>
      <c r="EI59" s="732">
        <v>0</v>
      </c>
      <c r="EJ59" s="732">
        <v>0</v>
      </c>
      <c r="EK59" s="732">
        <v>2.0499999999999998</v>
      </c>
      <c r="EL59" s="732">
        <v>0</v>
      </c>
      <c r="EM59" s="732">
        <v>0</v>
      </c>
      <c r="EN59" s="732">
        <v>3.2190000000000003</v>
      </c>
      <c r="EO59" s="732">
        <v>0</v>
      </c>
      <c r="EP59" s="732">
        <v>0</v>
      </c>
      <c r="EQ59" s="732">
        <v>5.2690000000000001</v>
      </c>
      <c r="ER59" s="732">
        <v>0</v>
      </c>
      <c r="ES59" s="732">
        <v>22.245000000000001</v>
      </c>
      <c r="EV59" s="732">
        <v>0</v>
      </c>
      <c r="EW59" s="732">
        <v>0</v>
      </c>
      <c r="EX59" s="732">
        <v>0</v>
      </c>
      <c r="EZ59" s="732">
        <v>8965913</v>
      </c>
      <c r="FA59" s="732">
        <v>0</v>
      </c>
      <c r="FB59" s="732">
        <v>9347400</v>
      </c>
      <c r="FD59" s="732">
        <v>0</v>
      </c>
      <c r="FE59" s="732">
        <v>967233</v>
      </c>
      <c r="FF59" s="732">
        <v>196221</v>
      </c>
      <c r="FG59" s="732">
        <v>6.4642999999999992E-2</v>
      </c>
      <c r="FH59" s="732">
        <v>2.6227999999999998E-2</v>
      </c>
      <c r="FI59" s="732">
        <v>0</v>
      </c>
      <c r="FJ59" s="732">
        <v>0</v>
      </c>
      <c r="FK59" s="732">
        <v>1518.13</v>
      </c>
      <c r="FL59" s="732">
        <v>10669266</v>
      </c>
      <c r="FM59" s="732">
        <v>0</v>
      </c>
      <c r="FN59" s="732">
        <v>0</v>
      </c>
      <c r="FO59" s="732">
        <v>0</v>
      </c>
      <c r="FP59" s="732">
        <v>0</v>
      </c>
      <c r="FQ59" s="732">
        <v>0</v>
      </c>
      <c r="FR59" s="732">
        <v>0</v>
      </c>
      <c r="FS59" s="732">
        <v>0</v>
      </c>
      <c r="FT59" s="732">
        <v>0</v>
      </c>
      <c r="FU59" s="732">
        <v>0</v>
      </c>
      <c r="FV59" s="732">
        <v>0</v>
      </c>
      <c r="FW59" s="732">
        <v>0</v>
      </c>
      <c r="FX59" s="732">
        <v>0</v>
      </c>
      <c r="FY59" s="732">
        <v>0</v>
      </c>
      <c r="FZ59" s="732">
        <v>0</v>
      </c>
      <c r="GA59" s="732">
        <v>0</v>
      </c>
      <c r="GB59" s="732">
        <v>0</v>
      </c>
      <c r="GC59" s="732">
        <v>0</v>
      </c>
      <c r="GD59" s="732">
        <v>0</v>
      </c>
      <c r="GF59" s="732">
        <v>0</v>
      </c>
      <c r="GG59" s="732">
        <v>0</v>
      </c>
      <c r="GH59" s="732">
        <v>0</v>
      </c>
      <c r="GI59" s="732">
        <v>0</v>
      </c>
      <c r="GK59" s="732">
        <v>4971</v>
      </c>
      <c r="GL59" s="732">
        <v>12424</v>
      </c>
      <c r="GM59" s="732">
        <v>0</v>
      </c>
      <c r="GN59" s="732">
        <v>0</v>
      </c>
      <c r="GR59" s="732">
        <v>0</v>
      </c>
      <c r="HB59" s="732">
        <v>292382768</v>
      </c>
      <c r="HC59" s="732">
        <v>4.6019999999999998E-2</v>
      </c>
      <c r="HD59" s="732">
        <v>158412</v>
      </c>
      <c r="HE59" s="732">
        <v>0</v>
      </c>
      <c r="HF59" s="732">
        <v>927289</v>
      </c>
      <c r="HG59" s="732">
        <v>1283</v>
      </c>
      <c r="HH59" s="732">
        <v>355995</v>
      </c>
      <c r="HI59" s="732">
        <v>0</v>
      </c>
      <c r="HJ59" s="732">
        <v>8570</v>
      </c>
      <c r="HK59" s="732">
        <v>0</v>
      </c>
      <c r="HL59" s="732">
        <v>0</v>
      </c>
      <c r="HM59" s="732">
        <v>0</v>
      </c>
      <c r="HN59" s="732">
        <v>79581</v>
      </c>
      <c r="HO59" s="732">
        <v>0</v>
      </c>
      <c r="HP59" s="732">
        <v>0</v>
      </c>
      <c r="HQ59" s="732">
        <v>0</v>
      </c>
      <c r="HR59" s="732">
        <v>0</v>
      </c>
      <c r="HS59" s="732">
        <v>8963019</v>
      </c>
      <c r="HT59" s="732">
        <v>0</v>
      </c>
      <c r="HU59" s="732">
        <v>0</v>
      </c>
      <c r="HV59" s="732">
        <v>0</v>
      </c>
      <c r="HW59" s="732">
        <v>0</v>
      </c>
      <c r="HX59" s="732">
        <v>51</v>
      </c>
      <c r="HY59" s="732">
        <v>77</v>
      </c>
      <c r="HZ59" s="732">
        <v>155</v>
      </c>
      <c r="IA59" s="732">
        <v>341</v>
      </c>
      <c r="IB59" s="732">
        <v>354</v>
      </c>
      <c r="IC59" s="732">
        <v>889</v>
      </c>
      <c r="ID59" s="732">
        <v>0</v>
      </c>
      <c r="IE59" s="732">
        <v>0</v>
      </c>
      <c r="IF59" s="732">
        <v>0</v>
      </c>
      <c r="IG59" s="732">
        <v>2.0830000000000002</v>
      </c>
      <c r="IH59" s="732">
        <v>578</v>
      </c>
      <c r="II59" s="732">
        <v>0</v>
      </c>
      <c r="IJ59" s="732">
        <v>589.38499999999999</v>
      </c>
      <c r="IK59" s="732">
        <v>0</v>
      </c>
      <c r="IL59" s="732">
        <v>0</v>
      </c>
      <c r="IM59" s="732">
        <v>0</v>
      </c>
      <c r="IN59" s="732">
        <v>0</v>
      </c>
      <c r="IO59" s="732">
        <v>0</v>
      </c>
      <c r="IP59" s="732">
        <v>0</v>
      </c>
      <c r="IQ59" s="732">
        <v>589.38499999999999</v>
      </c>
      <c r="IR59" s="732">
        <v>363007</v>
      </c>
      <c r="IS59" s="732">
        <v>0</v>
      </c>
      <c r="IT59" s="732">
        <v>0</v>
      </c>
      <c r="IU59" s="732">
        <v>0</v>
      </c>
      <c r="IV59" s="732">
        <v>0</v>
      </c>
      <c r="IW59" s="732">
        <v>6159</v>
      </c>
      <c r="IX59" s="732">
        <v>0</v>
      </c>
      <c r="IY59" s="732">
        <v>0</v>
      </c>
      <c r="IZ59" s="732">
        <v>0</v>
      </c>
      <c r="JA59" s="732">
        <v>0</v>
      </c>
      <c r="JB59" s="732">
        <v>0</v>
      </c>
      <c r="JC59" s="732">
        <v>0</v>
      </c>
      <c r="JD59" s="732">
        <v>3</v>
      </c>
      <c r="JE59" s="732">
        <v>41226</v>
      </c>
      <c r="JF59" s="732">
        <v>5</v>
      </c>
      <c r="JG59" s="732">
        <v>34355</v>
      </c>
      <c r="JH59" s="732">
        <v>4000</v>
      </c>
      <c r="JJ59" s="732">
        <v>0</v>
      </c>
      <c r="JK59" s="732">
        <v>0</v>
      </c>
      <c r="JL59" s="732">
        <v>0</v>
      </c>
      <c r="JM59" s="732">
        <v>0</v>
      </c>
    </row>
    <row r="60" spans="1:273" s="732" customFormat="1" x14ac:dyDescent="0.2">
      <c r="A60" s="732">
        <v>31709</v>
      </c>
      <c r="B60" s="732">
        <v>57840</v>
      </c>
      <c r="C60" s="732">
        <v>9</v>
      </c>
      <c r="D60" s="732">
        <v>2021</v>
      </c>
      <c r="E60" s="732">
        <v>6159</v>
      </c>
      <c r="F60" s="732">
        <v>0</v>
      </c>
      <c r="G60" s="732">
        <v>460.23500000000001</v>
      </c>
      <c r="H60" s="732">
        <v>340.73</v>
      </c>
      <c r="I60" s="732">
        <v>340.73</v>
      </c>
      <c r="J60" s="732">
        <v>460.23500000000001</v>
      </c>
      <c r="K60" s="732">
        <v>0</v>
      </c>
      <c r="L60" s="732">
        <v>6159</v>
      </c>
      <c r="M60" s="732">
        <v>0</v>
      </c>
      <c r="N60" s="732">
        <v>0</v>
      </c>
      <c r="P60" s="732">
        <v>509.51500000000004</v>
      </c>
      <c r="Q60" s="732">
        <v>0</v>
      </c>
      <c r="R60" s="732">
        <v>209703</v>
      </c>
      <c r="S60" s="732">
        <v>411.57400000000001</v>
      </c>
      <c r="U60" s="732">
        <v>146694</v>
      </c>
      <c r="V60" s="732">
        <v>33.36</v>
      </c>
      <c r="W60" s="732">
        <v>20547</v>
      </c>
      <c r="X60" s="732">
        <v>20547</v>
      </c>
      <c r="Z60" s="732">
        <v>0</v>
      </c>
      <c r="AC60" s="732">
        <v>0</v>
      </c>
      <c r="AD60" s="732" t="s">
        <v>318</v>
      </c>
      <c r="AE60" s="732">
        <v>0</v>
      </c>
      <c r="AH60" s="732">
        <v>0</v>
      </c>
      <c r="AI60" s="732">
        <v>0</v>
      </c>
      <c r="AJ60" s="732">
        <v>6159</v>
      </c>
      <c r="AK60" s="732" t="s">
        <v>787</v>
      </c>
      <c r="AL60" s="732" t="s">
        <v>332</v>
      </c>
      <c r="AM60" s="732">
        <v>0</v>
      </c>
      <c r="AN60" s="732">
        <v>0</v>
      </c>
      <c r="AO60" s="732">
        <v>0</v>
      </c>
      <c r="AP60" s="732">
        <v>0</v>
      </c>
      <c r="AQ60" s="732">
        <v>0</v>
      </c>
      <c r="AT60" s="732">
        <v>0</v>
      </c>
      <c r="AU60" s="732">
        <v>0</v>
      </c>
      <c r="AV60" s="732">
        <v>-131</v>
      </c>
      <c r="AW60" s="732">
        <v>4359580</v>
      </c>
      <c r="AX60" s="732">
        <v>4276989</v>
      </c>
      <c r="AY60" s="732">
        <v>2605647</v>
      </c>
      <c r="AZ60" s="732">
        <v>209703</v>
      </c>
      <c r="BA60" s="732">
        <v>0</v>
      </c>
      <c r="BE60" s="732">
        <v>57</v>
      </c>
      <c r="BF60" s="732">
        <v>3986088</v>
      </c>
      <c r="BG60" s="732">
        <v>0</v>
      </c>
      <c r="BJ60" s="732">
        <v>12</v>
      </c>
      <c r="BK60" s="732">
        <v>0</v>
      </c>
      <c r="BL60" s="732">
        <v>0</v>
      </c>
      <c r="BM60" s="732">
        <v>0</v>
      </c>
      <c r="BN60" s="732">
        <v>0</v>
      </c>
      <c r="BO60" s="732">
        <v>0</v>
      </c>
      <c r="BP60" s="732">
        <v>0</v>
      </c>
      <c r="BQ60" s="732">
        <v>717</v>
      </c>
      <c r="BS60" s="732">
        <v>0</v>
      </c>
      <c r="BT60" s="732">
        <v>0</v>
      </c>
      <c r="BU60" s="732">
        <v>0</v>
      </c>
      <c r="BV60" s="732">
        <v>0</v>
      </c>
      <c r="BW60" s="732">
        <v>0</v>
      </c>
      <c r="BY60" s="732">
        <v>0</v>
      </c>
      <c r="CA60" s="732">
        <v>0</v>
      </c>
      <c r="CB60" s="732">
        <v>0</v>
      </c>
      <c r="CC60" s="732">
        <v>0</v>
      </c>
      <c r="CD60" s="732">
        <v>0</v>
      </c>
      <c r="CE60" s="732">
        <v>0</v>
      </c>
      <c r="CF60" s="732">
        <v>0</v>
      </c>
      <c r="CG60" s="732">
        <v>0</v>
      </c>
      <c r="CH60" s="732">
        <v>82686</v>
      </c>
      <c r="CI60" s="732">
        <v>0</v>
      </c>
      <c r="CJ60" s="732">
        <v>4</v>
      </c>
      <c r="CK60" s="732">
        <v>0</v>
      </c>
      <c r="CL60" s="732">
        <v>0</v>
      </c>
      <c r="CN60" s="732">
        <v>0</v>
      </c>
      <c r="CO60" s="732">
        <v>1</v>
      </c>
      <c r="CP60" s="732">
        <v>0</v>
      </c>
      <c r="CQ60" s="732">
        <v>0</v>
      </c>
      <c r="CR60" s="732">
        <v>507.887</v>
      </c>
      <c r="CS60" s="732">
        <v>0</v>
      </c>
      <c r="CT60" s="732">
        <v>0</v>
      </c>
      <c r="CU60" s="732">
        <v>0</v>
      </c>
      <c r="CV60" s="732">
        <v>0</v>
      </c>
      <c r="CW60" s="732">
        <v>0</v>
      </c>
      <c r="CX60" s="732">
        <v>0</v>
      </c>
      <c r="CY60" s="732">
        <v>0</v>
      </c>
      <c r="CZ60" s="732">
        <v>0</v>
      </c>
      <c r="DB60" s="732">
        <v>2098446</v>
      </c>
      <c r="DC60" s="732">
        <v>0</v>
      </c>
      <c r="DD60" s="732">
        <v>0</v>
      </c>
      <c r="DE60" s="732">
        <v>129495</v>
      </c>
      <c r="DF60" s="732">
        <v>129495</v>
      </c>
      <c r="DG60" s="732">
        <v>21.025000000000002</v>
      </c>
      <c r="DH60" s="732">
        <v>0</v>
      </c>
      <c r="DI60" s="732">
        <v>0</v>
      </c>
      <c r="DK60" s="732">
        <v>3102</v>
      </c>
      <c r="DL60" s="732">
        <v>0</v>
      </c>
      <c r="DM60" s="732">
        <v>8941</v>
      </c>
      <c r="DN60" s="732">
        <v>38</v>
      </c>
      <c r="DO60" s="732">
        <v>0</v>
      </c>
      <c r="DP60" s="732">
        <v>0</v>
      </c>
      <c r="DQ60" s="732">
        <v>0</v>
      </c>
      <c r="DR60" s="732">
        <v>0</v>
      </c>
      <c r="DS60" s="732">
        <v>0</v>
      </c>
      <c r="DT60" s="732">
        <v>0</v>
      </c>
      <c r="DU60" s="732">
        <v>0</v>
      </c>
      <c r="DV60" s="732">
        <v>0</v>
      </c>
      <c r="DW60" s="732">
        <v>0</v>
      </c>
      <c r="DX60" s="732">
        <v>0</v>
      </c>
      <c r="DY60" s="732">
        <v>0</v>
      </c>
      <c r="DZ60" s="732">
        <v>0</v>
      </c>
      <c r="EA60" s="732">
        <v>0</v>
      </c>
      <c r="EB60" s="732">
        <v>0</v>
      </c>
      <c r="EC60" s="732">
        <v>1.248</v>
      </c>
      <c r="ED60" s="732">
        <v>8840</v>
      </c>
      <c r="EE60" s="732">
        <v>0</v>
      </c>
      <c r="EF60" s="732">
        <v>0</v>
      </c>
      <c r="EG60" s="732">
        <v>0</v>
      </c>
      <c r="EH60" s="732">
        <v>0</v>
      </c>
      <c r="EI60" s="732">
        <v>0</v>
      </c>
      <c r="EJ60" s="732">
        <v>0</v>
      </c>
      <c r="EK60" s="732">
        <v>0</v>
      </c>
      <c r="EL60" s="732">
        <v>0</v>
      </c>
      <c r="EM60" s="732">
        <v>0</v>
      </c>
      <c r="EN60" s="732">
        <v>0</v>
      </c>
      <c r="EO60" s="732">
        <v>0</v>
      </c>
      <c r="EP60" s="732">
        <v>0</v>
      </c>
      <c r="EQ60" s="732">
        <v>0</v>
      </c>
      <c r="ER60" s="732">
        <v>0</v>
      </c>
      <c r="ES60" s="732">
        <v>0</v>
      </c>
      <c r="EV60" s="732">
        <v>0</v>
      </c>
      <c r="EW60" s="732">
        <v>0</v>
      </c>
      <c r="EX60" s="732">
        <v>0</v>
      </c>
      <c r="EZ60" s="732">
        <v>3781002</v>
      </c>
      <c r="FA60" s="732">
        <v>0</v>
      </c>
      <c r="FB60" s="732">
        <v>3990610</v>
      </c>
      <c r="FD60" s="732">
        <v>0</v>
      </c>
      <c r="FE60" s="732">
        <v>412337</v>
      </c>
      <c r="FF60" s="732">
        <v>83650</v>
      </c>
      <c r="FG60" s="732">
        <v>6.4642999999999992E-2</v>
      </c>
      <c r="FH60" s="732">
        <v>2.6227999999999998E-2</v>
      </c>
      <c r="FI60" s="732">
        <v>0</v>
      </c>
      <c r="FJ60" s="732">
        <v>0</v>
      </c>
      <c r="FK60" s="732">
        <v>647.18799999999999</v>
      </c>
      <c r="FL60" s="732">
        <v>4569283</v>
      </c>
      <c r="FM60" s="732">
        <v>0</v>
      </c>
      <c r="FN60" s="732">
        <v>0</v>
      </c>
      <c r="FO60" s="732">
        <v>0</v>
      </c>
      <c r="FP60" s="732">
        <v>0</v>
      </c>
      <c r="FQ60" s="732">
        <v>0</v>
      </c>
      <c r="FR60" s="732">
        <v>0</v>
      </c>
      <c r="FS60" s="732">
        <v>0</v>
      </c>
      <c r="FT60" s="732">
        <v>0</v>
      </c>
      <c r="FU60" s="732">
        <v>0</v>
      </c>
      <c r="FV60" s="732">
        <v>0</v>
      </c>
      <c r="FW60" s="732">
        <v>0</v>
      </c>
      <c r="FX60" s="732">
        <v>0</v>
      </c>
      <c r="FY60" s="732">
        <v>0</v>
      </c>
      <c r="FZ60" s="732">
        <v>0</v>
      </c>
      <c r="GA60" s="732">
        <v>0</v>
      </c>
      <c r="GB60" s="732">
        <v>993656</v>
      </c>
      <c r="GC60" s="732">
        <v>993656</v>
      </c>
      <c r="GD60" s="732">
        <v>119.50500000000001</v>
      </c>
      <c r="GF60" s="732">
        <v>0</v>
      </c>
      <c r="GG60" s="732">
        <v>0</v>
      </c>
      <c r="GH60" s="732">
        <v>0</v>
      </c>
      <c r="GI60" s="732">
        <v>0</v>
      </c>
      <c r="GK60" s="732">
        <v>5202</v>
      </c>
      <c r="GL60" s="732">
        <v>9629</v>
      </c>
      <c r="GM60" s="732">
        <v>0</v>
      </c>
      <c r="GN60" s="732">
        <v>11762</v>
      </c>
      <c r="GR60" s="732">
        <v>0</v>
      </c>
      <c r="HB60" s="732">
        <v>292382768</v>
      </c>
      <c r="HC60" s="732">
        <v>4.6019999999999998E-2</v>
      </c>
      <c r="HD60" s="732">
        <v>82686</v>
      </c>
      <c r="HE60" s="732">
        <v>0</v>
      </c>
      <c r="HF60" s="732">
        <v>360492</v>
      </c>
      <c r="HG60" s="732">
        <v>0</v>
      </c>
      <c r="HH60" s="732">
        <v>0</v>
      </c>
      <c r="HI60" s="732">
        <v>0</v>
      </c>
      <c r="HJ60" s="732">
        <v>4473</v>
      </c>
      <c r="HK60" s="732">
        <v>0</v>
      </c>
      <c r="HL60" s="732">
        <v>4617</v>
      </c>
      <c r="HM60" s="732">
        <v>370000</v>
      </c>
      <c r="HN60" s="732">
        <v>0</v>
      </c>
      <c r="HO60" s="732">
        <v>0</v>
      </c>
      <c r="HP60" s="732">
        <v>0</v>
      </c>
      <c r="HQ60" s="732">
        <v>0</v>
      </c>
      <c r="HR60" s="732">
        <v>0</v>
      </c>
      <c r="HS60" s="732">
        <v>3780907</v>
      </c>
      <c r="HT60" s="732">
        <v>0</v>
      </c>
      <c r="HU60" s="732">
        <v>0</v>
      </c>
      <c r="HV60" s="732">
        <v>0</v>
      </c>
      <c r="HW60" s="732">
        <v>0</v>
      </c>
      <c r="HX60" s="732">
        <v>29</v>
      </c>
      <c r="HY60" s="732">
        <v>11</v>
      </c>
      <c r="HZ60" s="732">
        <v>13</v>
      </c>
      <c r="IA60" s="732">
        <v>13</v>
      </c>
      <c r="IB60" s="732">
        <v>19</v>
      </c>
      <c r="IC60" s="732">
        <v>57</v>
      </c>
      <c r="ID60" s="732">
        <v>0</v>
      </c>
      <c r="IE60" s="732">
        <v>0</v>
      </c>
      <c r="IF60" s="732">
        <v>0</v>
      </c>
      <c r="IG60" s="732">
        <v>0</v>
      </c>
      <c r="IH60" s="732">
        <v>0</v>
      </c>
      <c r="II60" s="732">
        <v>0</v>
      </c>
      <c r="IJ60" s="732">
        <v>33.36</v>
      </c>
      <c r="IK60" s="732">
        <v>0</v>
      </c>
      <c r="IL60" s="732">
        <v>29</v>
      </c>
      <c r="IM60" s="732">
        <v>75</v>
      </c>
      <c r="IN60" s="732">
        <v>0</v>
      </c>
      <c r="IO60" s="732">
        <v>104</v>
      </c>
      <c r="IP60" s="732">
        <v>0</v>
      </c>
      <c r="IQ60" s="732">
        <v>33.36</v>
      </c>
      <c r="IR60" s="732">
        <v>20547</v>
      </c>
      <c r="IS60" s="732">
        <v>0</v>
      </c>
      <c r="IT60" s="732">
        <v>145000</v>
      </c>
      <c r="IU60" s="732">
        <v>225000</v>
      </c>
      <c r="IV60" s="732">
        <v>0</v>
      </c>
      <c r="IW60" s="732">
        <v>6159</v>
      </c>
      <c r="IX60" s="732">
        <v>0</v>
      </c>
      <c r="IY60" s="732">
        <v>0</v>
      </c>
      <c r="IZ60" s="732">
        <v>0</v>
      </c>
      <c r="JA60" s="732">
        <v>0</v>
      </c>
      <c r="JB60" s="732">
        <v>0</v>
      </c>
      <c r="JC60" s="732">
        <v>0</v>
      </c>
      <c r="JD60" s="732">
        <v>0</v>
      </c>
      <c r="JE60" s="732">
        <v>0</v>
      </c>
      <c r="JF60" s="732">
        <v>0</v>
      </c>
      <c r="JG60" s="732">
        <v>0</v>
      </c>
      <c r="JH60" s="732">
        <v>0</v>
      </c>
      <c r="JJ60" s="732">
        <v>0</v>
      </c>
      <c r="JK60" s="732">
        <v>0</v>
      </c>
      <c r="JL60" s="732">
        <v>0</v>
      </c>
      <c r="JM60" s="732">
        <v>0</v>
      </c>
    </row>
    <row r="61" spans="1:273" s="732" customFormat="1" x14ac:dyDescent="0.2">
      <c r="A61" s="732">
        <v>31709</v>
      </c>
      <c r="B61" s="732">
        <v>57841</v>
      </c>
      <c r="C61" s="732">
        <v>9</v>
      </c>
      <c r="D61" s="732">
        <v>2021</v>
      </c>
      <c r="E61" s="732">
        <v>6159</v>
      </c>
      <c r="F61" s="732">
        <v>0</v>
      </c>
      <c r="G61" s="732">
        <v>999.35</v>
      </c>
      <c r="H61" s="732">
        <v>989.31100000000004</v>
      </c>
      <c r="I61" s="732">
        <v>989.31100000000004</v>
      </c>
      <c r="J61" s="732">
        <v>999.35</v>
      </c>
      <c r="K61" s="732">
        <v>0</v>
      </c>
      <c r="L61" s="732">
        <v>6159</v>
      </c>
      <c r="M61" s="732">
        <v>0</v>
      </c>
      <c r="N61" s="732">
        <v>0</v>
      </c>
      <c r="P61" s="732">
        <v>939.01700000000005</v>
      </c>
      <c r="Q61" s="732">
        <v>0</v>
      </c>
      <c r="R61" s="732">
        <v>386475</v>
      </c>
      <c r="S61" s="732">
        <v>411.57400000000001</v>
      </c>
      <c r="U61" s="732">
        <v>270351</v>
      </c>
      <c r="V61" s="732">
        <v>424.983</v>
      </c>
      <c r="W61" s="732">
        <v>450157</v>
      </c>
      <c r="X61" s="732">
        <v>450157</v>
      </c>
      <c r="Z61" s="732">
        <v>0</v>
      </c>
      <c r="AC61" s="732">
        <v>0</v>
      </c>
      <c r="AD61" s="732" t="s">
        <v>318</v>
      </c>
      <c r="AE61" s="732">
        <v>0</v>
      </c>
      <c r="AH61" s="732">
        <v>0</v>
      </c>
      <c r="AI61" s="732">
        <v>0</v>
      </c>
      <c r="AJ61" s="732">
        <v>6159</v>
      </c>
      <c r="AK61" s="732" t="s">
        <v>787</v>
      </c>
      <c r="AL61" s="732" t="s">
        <v>333</v>
      </c>
      <c r="AM61" s="732">
        <v>0</v>
      </c>
      <c r="AN61" s="732">
        <v>0</v>
      </c>
      <c r="AO61" s="732">
        <v>0</v>
      </c>
      <c r="AP61" s="732">
        <v>0</v>
      </c>
      <c r="AQ61" s="732">
        <v>0</v>
      </c>
      <c r="AT61" s="732">
        <v>0</v>
      </c>
      <c r="AU61" s="732">
        <v>0</v>
      </c>
      <c r="AV61" s="732">
        <v>-169586</v>
      </c>
      <c r="AW61" s="732">
        <v>11255632</v>
      </c>
      <c r="AX61" s="732">
        <v>11077793</v>
      </c>
      <c r="AY61" s="732">
        <v>7561717</v>
      </c>
      <c r="AZ61" s="732">
        <v>386475</v>
      </c>
      <c r="BA61" s="732">
        <v>0</v>
      </c>
      <c r="BE61" s="732">
        <v>146</v>
      </c>
      <c r="BF61" s="732">
        <v>10179265</v>
      </c>
      <c r="BG61" s="732">
        <v>0</v>
      </c>
      <c r="BJ61" s="732">
        <v>12</v>
      </c>
      <c r="BK61" s="732">
        <v>0</v>
      </c>
      <c r="BL61" s="732">
        <v>0</v>
      </c>
      <c r="BM61" s="732">
        <v>0</v>
      </c>
      <c r="BN61" s="732">
        <v>0</v>
      </c>
      <c r="BO61" s="732">
        <v>0</v>
      </c>
      <c r="BP61" s="732">
        <v>0</v>
      </c>
      <c r="BQ61" s="732">
        <v>618</v>
      </c>
      <c r="BS61" s="732">
        <v>0</v>
      </c>
      <c r="BT61" s="732">
        <v>0</v>
      </c>
      <c r="BU61" s="732">
        <v>0</v>
      </c>
      <c r="BV61" s="732">
        <v>0</v>
      </c>
      <c r="BW61" s="732">
        <v>0</v>
      </c>
      <c r="BY61" s="732">
        <v>0</v>
      </c>
      <c r="CA61" s="732">
        <v>18.401</v>
      </c>
      <c r="CB61" s="732">
        <v>18401</v>
      </c>
      <c r="CC61" s="732">
        <v>0</v>
      </c>
      <c r="CD61" s="732">
        <v>0</v>
      </c>
      <c r="CE61" s="732">
        <v>0</v>
      </c>
      <c r="CF61" s="732">
        <v>0</v>
      </c>
      <c r="CG61" s="732">
        <v>0</v>
      </c>
      <c r="CH61" s="732">
        <v>179545</v>
      </c>
      <c r="CI61" s="732">
        <v>0</v>
      </c>
      <c r="CJ61" s="732">
        <v>5</v>
      </c>
      <c r="CK61" s="732">
        <v>0</v>
      </c>
      <c r="CL61" s="732">
        <v>0</v>
      </c>
      <c r="CN61" s="732">
        <v>0</v>
      </c>
      <c r="CO61" s="732">
        <v>1</v>
      </c>
      <c r="CP61" s="732">
        <v>0</v>
      </c>
      <c r="CQ61" s="732">
        <v>0</v>
      </c>
      <c r="CR61" s="732">
        <v>903.702</v>
      </c>
      <c r="CS61" s="732">
        <v>0</v>
      </c>
      <c r="CT61" s="732">
        <v>0</v>
      </c>
      <c r="CU61" s="732">
        <v>0</v>
      </c>
      <c r="CV61" s="732">
        <v>0</v>
      </c>
      <c r="CW61" s="732">
        <v>0</v>
      </c>
      <c r="CX61" s="732">
        <v>0</v>
      </c>
      <c r="CY61" s="732">
        <v>0</v>
      </c>
      <c r="CZ61" s="732">
        <v>0</v>
      </c>
      <c r="DB61" s="732">
        <v>6078149</v>
      </c>
      <c r="DC61" s="732">
        <v>0</v>
      </c>
      <c r="DD61" s="732">
        <v>0</v>
      </c>
      <c r="DE61" s="732">
        <v>1714920</v>
      </c>
      <c r="DF61" s="732">
        <v>1714920</v>
      </c>
      <c r="DG61" s="732">
        <v>278.43799999999999</v>
      </c>
      <c r="DH61" s="732">
        <v>0</v>
      </c>
      <c r="DI61" s="732">
        <v>0</v>
      </c>
      <c r="DK61" s="732">
        <v>1504</v>
      </c>
      <c r="DL61" s="732">
        <v>0</v>
      </c>
      <c r="DM61" s="732">
        <v>377156</v>
      </c>
      <c r="DN61" s="732">
        <v>1560</v>
      </c>
      <c r="DO61" s="732">
        <v>0</v>
      </c>
      <c r="DP61" s="732">
        <v>0</v>
      </c>
      <c r="DQ61" s="732">
        <v>0</v>
      </c>
      <c r="DR61" s="732">
        <v>0</v>
      </c>
      <c r="DS61" s="732">
        <v>0</v>
      </c>
      <c r="DT61" s="732">
        <v>0</v>
      </c>
      <c r="DU61" s="732">
        <v>0</v>
      </c>
      <c r="DV61" s="732">
        <v>0</v>
      </c>
      <c r="DW61" s="732">
        <v>0</v>
      </c>
      <c r="DX61" s="732">
        <v>0</v>
      </c>
      <c r="DY61" s="732">
        <v>0</v>
      </c>
      <c r="DZ61" s="732">
        <v>0</v>
      </c>
      <c r="EA61" s="732">
        <v>0</v>
      </c>
      <c r="EB61" s="732">
        <v>0</v>
      </c>
      <c r="EC61" s="732">
        <v>22.766999999999999</v>
      </c>
      <c r="ED61" s="732">
        <v>161257</v>
      </c>
      <c r="EE61" s="732">
        <v>0</v>
      </c>
      <c r="EF61" s="732">
        <v>0</v>
      </c>
      <c r="EG61" s="732">
        <v>0</v>
      </c>
      <c r="EH61" s="732">
        <v>202357</v>
      </c>
      <c r="EI61" s="732">
        <v>0</v>
      </c>
      <c r="EJ61" s="732">
        <v>0</v>
      </c>
      <c r="EK61" s="732">
        <v>8.67</v>
      </c>
      <c r="EL61" s="732">
        <v>0</v>
      </c>
      <c r="EM61" s="732">
        <v>0</v>
      </c>
      <c r="EN61" s="732">
        <v>1.369</v>
      </c>
      <c r="EO61" s="732">
        <v>0</v>
      </c>
      <c r="EP61" s="732">
        <v>0</v>
      </c>
      <c r="EQ61" s="732">
        <v>10.039</v>
      </c>
      <c r="ER61" s="732">
        <v>0</v>
      </c>
      <c r="ES61" s="732">
        <v>32.855000000000004</v>
      </c>
      <c r="EV61" s="732">
        <v>0</v>
      </c>
      <c r="EW61" s="732">
        <v>0</v>
      </c>
      <c r="EX61" s="732">
        <v>0</v>
      </c>
      <c r="EZ61" s="732">
        <v>9811191</v>
      </c>
      <c r="FA61" s="732">
        <v>0</v>
      </c>
      <c r="FB61" s="732">
        <v>10195960</v>
      </c>
      <c r="FD61" s="732">
        <v>0</v>
      </c>
      <c r="FE61" s="732">
        <v>1052985</v>
      </c>
      <c r="FF61" s="732">
        <v>213617</v>
      </c>
      <c r="FG61" s="732">
        <v>6.4642999999999992E-2</v>
      </c>
      <c r="FH61" s="732">
        <v>2.6227999999999998E-2</v>
      </c>
      <c r="FI61" s="732">
        <v>0</v>
      </c>
      <c r="FJ61" s="732">
        <v>0</v>
      </c>
      <c r="FK61" s="732">
        <v>1652.7230000000002</v>
      </c>
      <c r="FL61" s="732">
        <v>11642107</v>
      </c>
      <c r="FM61" s="732">
        <v>0</v>
      </c>
      <c r="FN61" s="732">
        <v>0</v>
      </c>
      <c r="FO61" s="732">
        <v>0</v>
      </c>
      <c r="FP61" s="732">
        <v>0</v>
      </c>
      <c r="FQ61" s="732">
        <v>0</v>
      </c>
      <c r="FR61" s="732">
        <v>0</v>
      </c>
      <c r="FS61" s="732">
        <v>0</v>
      </c>
      <c r="FT61" s="732">
        <v>0</v>
      </c>
      <c r="FU61" s="732">
        <v>0</v>
      </c>
      <c r="FV61" s="732">
        <v>0</v>
      </c>
      <c r="FW61" s="732">
        <v>0</v>
      </c>
      <c r="FX61" s="732">
        <v>0</v>
      </c>
      <c r="FY61" s="732">
        <v>0</v>
      </c>
      <c r="FZ61" s="732">
        <v>0</v>
      </c>
      <c r="GA61" s="732">
        <v>0</v>
      </c>
      <c r="GB61" s="732">
        <v>0</v>
      </c>
      <c r="GC61" s="732">
        <v>0</v>
      </c>
      <c r="GD61" s="732">
        <v>0</v>
      </c>
      <c r="GF61" s="732">
        <v>0</v>
      </c>
      <c r="GG61" s="732">
        <v>0</v>
      </c>
      <c r="GH61" s="732">
        <v>0</v>
      </c>
      <c r="GI61" s="732">
        <v>0</v>
      </c>
      <c r="GK61" s="732">
        <v>4971</v>
      </c>
      <c r="GL61" s="732">
        <v>2890</v>
      </c>
      <c r="GM61" s="732">
        <v>0</v>
      </c>
      <c r="GN61" s="732">
        <v>0</v>
      </c>
      <c r="GR61" s="732">
        <v>0</v>
      </c>
      <c r="HB61" s="732">
        <v>292382768</v>
      </c>
      <c r="HC61" s="732">
        <v>4.6019999999999998E-2</v>
      </c>
      <c r="HD61" s="732">
        <v>179545</v>
      </c>
      <c r="HE61" s="732">
        <v>0</v>
      </c>
      <c r="HF61" s="732">
        <v>1046691</v>
      </c>
      <c r="HG61" s="732">
        <v>24636</v>
      </c>
      <c r="HH61" s="732">
        <v>476282</v>
      </c>
      <c r="HI61" s="732">
        <v>0</v>
      </c>
      <c r="HJ61" s="732">
        <v>9714</v>
      </c>
      <c r="HK61" s="732">
        <v>0</v>
      </c>
      <c r="HL61" s="732">
        <v>0</v>
      </c>
      <c r="HM61" s="732">
        <v>0</v>
      </c>
      <c r="HN61" s="732">
        <v>0</v>
      </c>
      <c r="HO61" s="732">
        <v>0</v>
      </c>
      <c r="HP61" s="732">
        <v>0</v>
      </c>
      <c r="HQ61" s="732">
        <v>0</v>
      </c>
      <c r="HR61" s="732">
        <v>0</v>
      </c>
      <c r="HS61" s="732">
        <v>9809485</v>
      </c>
      <c r="HT61" s="732">
        <v>0</v>
      </c>
      <c r="HU61" s="732">
        <v>0</v>
      </c>
      <c r="HV61" s="732">
        <v>0</v>
      </c>
      <c r="HW61" s="732">
        <v>0</v>
      </c>
      <c r="HX61" s="732">
        <v>108</v>
      </c>
      <c r="HY61" s="732">
        <v>126</v>
      </c>
      <c r="HZ61" s="732">
        <v>217</v>
      </c>
      <c r="IA61" s="732">
        <v>263</v>
      </c>
      <c r="IB61" s="732">
        <v>367</v>
      </c>
      <c r="IC61" s="732">
        <v>1081</v>
      </c>
      <c r="ID61" s="732">
        <v>0</v>
      </c>
      <c r="IE61" s="732">
        <v>174.8</v>
      </c>
      <c r="IF61" s="732">
        <v>87.4</v>
      </c>
      <c r="IG61" s="732">
        <v>40</v>
      </c>
      <c r="IH61" s="732">
        <v>773.30000000000007</v>
      </c>
      <c r="II61" s="732">
        <v>0</v>
      </c>
      <c r="IJ61" s="732">
        <v>687.18299999999999</v>
      </c>
      <c r="IK61" s="732">
        <v>0</v>
      </c>
      <c r="IL61" s="732">
        <v>0</v>
      </c>
      <c r="IM61" s="732">
        <v>0</v>
      </c>
      <c r="IN61" s="732">
        <v>0</v>
      </c>
      <c r="IO61" s="732">
        <v>0</v>
      </c>
      <c r="IP61" s="732">
        <v>0</v>
      </c>
      <c r="IQ61" s="732">
        <v>424.983</v>
      </c>
      <c r="IR61" s="732">
        <v>261751</v>
      </c>
      <c r="IS61" s="732">
        <v>0</v>
      </c>
      <c r="IT61" s="732">
        <v>0</v>
      </c>
      <c r="IU61" s="732">
        <v>0</v>
      </c>
      <c r="IV61" s="732">
        <v>0</v>
      </c>
      <c r="IW61" s="732">
        <v>6159</v>
      </c>
      <c r="IX61" s="732">
        <v>161491</v>
      </c>
      <c r="IY61" s="732">
        <v>26915</v>
      </c>
      <c r="IZ61" s="732">
        <v>0</v>
      </c>
      <c r="JA61" s="732">
        <v>0</v>
      </c>
      <c r="JB61" s="732">
        <v>0</v>
      </c>
      <c r="JC61" s="732">
        <v>0</v>
      </c>
      <c r="JD61" s="732">
        <v>0</v>
      </c>
      <c r="JE61" s="732">
        <v>0</v>
      </c>
      <c r="JF61" s="732">
        <v>0</v>
      </c>
      <c r="JG61" s="732">
        <v>0</v>
      </c>
      <c r="JH61" s="732">
        <v>0</v>
      </c>
      <c r="JJ61" s="732">
        <v>0</v>
      </c>
      <c r="JK61" s="732">
        <v>0</v>
      </c>
      <c r="JL61" s="732">
        <v>0</v>
      </c>
      <c r="JM61" s="732">
        <v>0</v>
      </c>
    </row>
    <row r="62" spans="1:273" s="732" customFormat="1" x14ac:dyDescent="0.2">
      <c r="A62" s="732">
        <v>31709</v>
      </c>
      <c r="B62" s="732">
        <v>57844</v>
      </c>
      <c r="C62" s="732">
        <v>9</v>
      </c>
      <c r="D62" s="732">
        <v>2021</v>
      </c>
      <c r="E62" s="732">
        <v>6159</v>
      </c>
      <c r="F62" s="732">
        <v>0</v>
      </c>
      <c r="G62" s="732">
        <v>598.87700000000007</v>
      </c>
      <c r="H62" s="732">
        <v>574.29600000000005</v>
      </c>
      <c r="I62" s="732">
        <v>574.29600000000005</v>
      </c>
      <c r="J62" s="732">
        <v>598.87700000000007</v>
      </c>
      <c r="K62" s="732">
        <v>0</v>
      </c>
      <c r="L62" s="732">
        <v>6159</v>
      </c>
      <c r="M62" s="732">
        <v>0</v>
      </c>
      <c r="N62" s="732">
        <v>0</v>
      </c>
      <c r="P62" s="732">
        <v>686.24200000000008</v>
      </c>
      <c r="Q62" s="732">
        <v>0</v>
      </c>
      <c r="R62" s="732">
        <v>282439</v>
      </c>
      <c r="S62" s="732">
        <v>411.57400000000001</v>
      </c>
      <c r="U62" s="732">
        <v>197577</v>
      </c>
      <c r="V62" s="732">
        <v>222.048</v>
      </c>
      <c r="W62" s="732">
        <v>136761</v>
      </c>
      <c r="X62" s="732">
        <v>136761</v>
      </c>
      <c r="Z62" s="732">
        <v>0</v>
      </c>
      <c r="AC62" s="732">
        <v>0</v>
      </c>
      <c r="AD62" s="732" t="s">
        <v>318</v>
      </c>
      <c r="AE62" s="732">
        <v>0</v>
      </c>
      <c r="AH62" s="732">
        <v>0</v>
      </c>
      <c r="AI62" s="732">
        <v>0</v>
      </c>
      <c r="AJ62" s="732">
        <v>6159</v>
      </c>
      <c r="AK62" s="732" t="s">
        <v>787</v>
      </c>
      <c r="AL62" s="732" t="s">
        <v>334</v>
      </c>
      <c r="AM62" s="732">
        <v>0</v>
      </c>
      <c r="AN62" s="732">
        <v>0</v>
      </c>
      <c r="AO62" s="732">
        <v>0</v>
      </c>
      <c r="AP62" s="732">
        <v>0</v>
      </c>
      <c r="AQ62" s="732">
        <v>0</v>
      </c>
      <c r="AT62" s="732">
        <v>0</v>
      </c>
      <c r="AU62" s="732">
        <v>0</v>
      </c>
      <c r="AV62" s="732">
        <v>-182756</v>
      </c>
      <c r="AW62" s="732">
        <v>6153416</v>
      </c>
      <c r="AX62" s="732">
        <v>6047290</v>
      </c>
      <c r="AY62" s="732">
        <v>3572498</v>
      </c>
      <c r="AZ62" s="732">
        <v>282439</v>
      </c>
      <c r="BA62" s="732">
        <v>0</v>
      </c>
      <c r="BE62" s="732">
        <v>81</v>
      </c>
      <c r="BF62" s="732">
        <v>5541051</v>
      </c>
      <c r="BG62" s="732">
        <v>0</v>
      </c>
      <c r="BJ62" s="732">
        <v>12</v>
      </c>
      <c r="BK62" s="732">
        <v>0</v>
      </c>
      <c r="BL62" s="732">
        <v>0</v>
      </c>
      <c r="BM62" s="732">
        <v>0</v>
      </c>
      <c r="BN62" s="732">
        <v>0</v>
      </c>
      <c r="BO62" s="732">
        <v>0</v>
      </c>
      <c r="BP62" s="732">
        <v>0</v>
      </c>
      <c r="BQ62" s="732">
        <v>681</v>
      </c>
      <c r="BS62" s="732">
        <v>0</v>
      </c>
      <c r="BT62" s="732">
        <v>0</v>
      </c>
      <c r="BU62" s="732">
        <v>0</v>
      </c>
      <c r="BV62" s="732">
        <v>0</v>
      </c>
      <c r="BW62" s="732">
        <v>0</v>
      </c>
      <c r="BY62" s="732">
        <v>0</v>
      </c>
      <c r="CA62" s="732">
        <v>0</v>
      </c>
      <c r="CB62" s="732">
        <v>0</v>
      </c>
      <c r="CC62" s="732">
        <v>0</v>
      </c>
      <c r="CD62" s="732">
        <v>0</v>
      </c>
      <c r="CE62" s="732">
        <v>0</v>
      </c>
      <c r="CF62" s="732">
        <v>0</v>
      </c>
      <c r="CG62" s="732">
        <v>0</v>
      </c>
      <c r="CH62" s="732">
        <v>107595</v>
      </c>
      <c r="CI62" s="732">
        <v>0</v>
      </c>
      <c r="CJ62" s="732">
        <v>4</v>
      </c>
      <c r="CK62" s="732">
        <v>0</v>
      </c>
      <c r="CL62" s="732">
        <v>0</v>
      </c>
      <c r="CN62" s="732">
        <v>0</v>
      </c>
      <c r="CO62" s="732">
        <v>1</v>
      </c>
      <c r="CP62" s="732">
        <v>0</v>
      </c>
      <c r="CQ62" s="732">
        <v>0</v>
      </c>
      <c r="CR62" s="732">
        <v>671.726</v>
      </c>
      <c r="CS62" s="732">
        <v>0</v>
      </c>
      <c r="CT62" s="732">
        <v>0</v>
      </c>
      <c r="CU62" s="732">
        <v>0</v>
      </c>
      <c r="CV62" s="732">
        <v>0</v>
      </c>
      <c r="CW62" s="732">
        <v>0</v>
      </c>
      <c r="CX62" s="732">
        <v>0</v>
      </c>
      <c r="CY62" s="732">
        <v>0</v>
      </c>
      <c r="CZ62" s="732">
        <v>0</v>
      </c>
      <c r="DB62" s="732">
        <v>3517702</v>
      </c>
      <c r="DC62" s="732">
        <v>0</v>
      </c>
      <c r="DD62" s="732">
        <v>0</v>
      </c>
      <c r="DE62" s="732">
        <v>663410</v>
      </c>
      <c r="DF62" s="732">
        <v>663410</v>
      </c>
      <c r="DG62" s="732">
        <v>107.71300000000001</v>
      </c>
      <c r="DH62" s="732">
        <v>0</v>
      </c>
      <c r="DI62" s="732">
        <v>0</v>
      </c>
      <c r="DK62" s="732">
        <v>2527</v>
      </c>
      <c r="DL62" s="732">
        <v>0</v>
      </c>
      <c r="DM62" s="732">
        <v>341649</v>
      </c>
      <c r="DN62" s="732">
        <v>1388</v>
      </c>
      <c r="DO62" s="732">
        <v>0</v>
      </c>
      <c r="DP62" s="732">
        <v>0</v>
      </c>
      <c r="DQ62" s="732">
        <v>0</v>
      </c>
      <c r="DR62" s="732">
        <v>0</v>
      </c>
      <c r="DS62" s="732">
        <v>0</v>
      </c>
      <c r="DT62" s="732">
        <v>0</v>
      </c>
      <c r="DU62" s="732">
        <v>0</v>
      </c>
      <c r="DV62" s="732">
        <v>0</v>
      </c>
      <c r="DW62" s="732">
        <v>0</v>
      </c>
      <c r="DX62" s="732">
        <v>0</v>
      </c>
      <c r="DY62" s="732">
        <v>0</v>
      </c>
      <c r="DZ62" s="732">
        <v>0</v>
      </c>
      <c r="EA62" s="732">
        <v>0</v>
      </c>
      <c r="EB62" s="732">
        <v>0</v>
      </c>
      <c r="EC62" s="732">
        <v>1.93</v>
      </c>
      <c r="ED62" s="732">
        <v>13670</v>
      </c>
      <c r="EE62" s="732">
        <v>0</v>
      </c>
      <c r="EF62" s="732">
        <v>0</v>
      </c>
      <c r="EG62" s="732">
        <v>0</v>
      </c>
      <c r="EH62" s="732">
        <v>309931</v>
      </c>
      <c r="EI62" s="732">
        <v>0</v>
      </c>
      <c r="EJ62" s="732">
        <v>0</v>
      </c>
      <c r="EK62" s="732">
        <v>12.116000000000001</v>
      </c>
      <c r="EL62" s="732">
        <v>0</v>
      </c>
      <c r="EM62" s="732">
        <v>3.4660000000000002</v>
      </c>
      <c r="EN62" s="732">
        <v>0.71500000000000008</v>
      </c>
      <c r="EO62" s="732">
        <v>0</v>
      </c>
      <c r="EP62" s="732">
        <v>0</v>
      </c>
      <c r="EQ62" s="732">
        <v>16.297000000000001</v>
      </c>
      <c r="ER62" s="732">
        <v>0</v>
      </c>
      <c r="ES62" s="732">
        <v>50.321000000000005</v>
      </c>
      <c r="EV62" s="732">
        <v>0</v>
      </c>
      <c r="EW62" s="732">
        <v>0</v>
      </c>
      <c r="EX62" s="732">
        <v>0</v>
      </c>
      <c r="EZ62" s="732">
        <v>5357819</v>
      </c>
      <c r="FA62" s="732">
        <v>0</v>
      </c>
      <c r="FB62" s="732">
        <v>5638789</v>
      </c>
      <c r="FD62" s="732">
        <v>0</v>
      </c>
      <c r="FE62" s="732">
        <v>573189</v>
      </c>
      <c r="FF62" s="732">
        <v>116282</v>
      </c>
      <c r="FG62" s="732">
        <v>6.4642999999999992E-2</v>
      </c>
      <c r="FH62" s="732">
        <v>2.6227999999999998E-2</v>
      </c>
      <c r="FI62" s="732">
        <v>0</v>
      </c>
      <c r="FJ62" s="732">
        <v>0</v>
      </c>
      <c r="FK62" s="732">
        <v>899.65500000000009</v>
      </c>
      <c r="FL62" s="732">
        <v>6435855</v>
      </c>
      <c r="FM62" s="732">
        <v>0</v>
      </c>
      <c r="FN62" s="732">
        <v>0</v>
      </c>
      <c r="FO62" s="732">
        <v>97893</v>
      </c>
      <c r="FP62" s="732">
        <v>0</v>
      </c>
      <c r="FQ62" s="732">
        <v>97893</v>
      </c>
      <c r="FR62" s="732">
        <v>97893</v>
      </c>
      <c r="FS62" s="732">
        <v>0</v>
      </c>
      <c r="FT62" s="732">
        <v>0</v>
      </c>
      <c r="FU62" s="732">
        <v>0</v>
      </c>
      <c r="FV62" s="732">
        <v>0</v>
      </c>
      <c r="FW62" s="732">
        <v>0</v>
      </c>
      <c r="FX62" s="732">
        <v>0</v>
      </c>
      <c r="FY62" s="732">
        <v>0</v>
      </c>
      <c r="FZ62" s="732">
        <v>0</v>
      </c>
      <c r="GA62" s="732">
        <v>0</v>
      </c>
      <c r="GB62" s="732">
        <v>68880</v>
      </c>
      <c r="GC62" s="732">
        <v>68880</v>
      </c>
      <c r="GD62" s="732">
        <v>8.2840000000000007</v>
      </c>
      <c r="GF62" s="732">
        <v>0</v>
      </c>
      <c r="GG62" s="732">
        <v>0</v>
      </c>
      <c r="GH62" s="732">
        <v>0</v>
      </c>
      <c r="GI62" s="732">
        <v>0</v>
      </c>
      <c r="GK62" s="732">
        <v>5073</v>
      </c>
      <c r="GL62" s="732">
        <v>0</v>
      </c>
      <c r="GM62" s="732">
        <v>0</v>
      </c>
      <c r="GN62" s="732">
        <v>34641</v>
      </c>
      <c r="GR62" s="732">
        <v>0</v>
      </c>
      <c r="HB62" s="732">
        <v>292382768</v>
      </c>
      <c r="HC62" s="732">
        <v>4.6019999999999998E-2</v>
      </c>
      <c r="HD62" s="732">
        <v>107595</v>
      </c>
      <c r="HE62" s="732">
        <v>0</v>
      </c>
      <c r="HF62" s="732">
        <v>607605</v>
      </c>
      <c r="HG62" s="732">
        <v>3208</v>
      </c>
      <c r="HH62" s="732">
        <v>194627</v>
      </c>
      <c r="HI62" s="732">
        <v>0</v>
      </c>
      <c r="HJ62" s="732">
        <v>5821</v>
      </c>
      <c r="HK62" s="732">
        <v>1173</v>
      </c>
      <c r="HL62" s="732">
        <v>141</v>
      </c>
      <c r="HM62" s="732">
        <v>0</v>
      </c>
      <c r="HN62" s="732">
        <v>0</v>
      </c>
      <c r="HO62" s="732">
        <v>0</v>
      </c>
      <c r="HP62" s="732">
        <v>0</v>
      </c>
      <c r="HQ62" s="732">
        <v>0</v>
      </c>
      <c r="HR62" s="732">
        <v>0</v>
      </c>
      <c r="HS62" s="732">
        <v>5356350</v>
      </c>
      <c r="HT62" s="732">
        <v>0</v>
      </c>
      <c r="HU62" s="732">
        <v>0</v>
      </c>
      <c r="HV62" s="732">
        <v>0</v>
      </c>
      <c r="HW62" s="732">
        <v>0</v>
      </c>
      <c r="HX62" s="732">
        <v>114</v>
      </c>
      <c r="HY62" s="732">
        <v>80</v>
      </c>
      <c r="HZ62" s="732">
        <v>128</v>
      </c>
      <c r="IA62" s="732">
        <v>67</v>
      </c>
      <c r="IB62" s="732">
        <v>49</v>
      </c>
      <c r="IC62" s="732">
        <v>403</v>
      </c>
      <c r="ID62" s="732">
        <v>0</v>
      </c>
      <c r="IE62" s="732">
        <v>0</v>
      </c>
      <c r="IF62" s="732">
        <v>0</v>
      </c>
      <c r="IG62" s="732">
        <v>5.2080000000000002</v>
      </c>
      <c r="IH62" s="732">
        <v>316</v>
      </c>
      <c r="II62" s="732">
        <v>0</v>
      </c>
      <c r="IJ62" s="732">
        <v>222.048</v>
      </c>
      <c r="IK62" s="732">
        <v>0</v>
      </c>
      <c r="IL62" s="732">
        <v>0</v>
      </c>
      <c r="IM62" s="732">
        <v>0</v>
      </c>
      <c r="IN62" s="732">
        <v>0</v>
      </c>
      <c r="IO62" s="732">
        <v>0</v>
      </c>
      <c r="IP62" s="732">
        <v>0</v>
      </c>
      <c r="IQ62" s="732">
        <v>222.048</v>
      </c>
      <c r="IR62" s="732">
        <v>136761</v>
      </c>
      <c r="IS62" s="732">
        <v>0</v>
      </c>
      <c r="IT62" s="732">
        <v>0</v>
      </c>
      <c r="IU62" s="732">
        <v>0</v>
      </c>
      <c r="IV62" s="732">
        <v>0</v>
      </c>
      <c r="IW62" s="732">
        <v>6159</v>
      </c>
      <c r="IX62" s="732">
        <v>0</v>
      </c>
      <c r="IY62" s="732">
        <v>0</v>
      </c>
      <c r="IZ62" s="732">
        <v>0</v>
      </c>
      <c r="JA62" s="732">
        <v>0</v>
      </c>
      <c r="JB62" s="732">
        <v>0</v>
      </c>
      <c r="JC62" s="732">
        <v>0</v>
      </c>
      <c r="JD62" s="732">
        <v>0</v>
      </c>
      <c r="JE62" s="732">
        <v>0</v>
      </c>
      <c r="JF62" s="732">
        <v>0</v>
      </c>
      <c r="JG62" s="732">
        <v>0</v>
      </c>
      <c r="JH62" s="732">
        <v>0</v>
      </c>
      <c r="JJ62" s="732">
        <v>0</v>
      </c>
      <c r="JK62" s="732">
        <v>0</v>
      </c>
      <c r="JL62" s="732">
        <v>0</v>
      </c>
      <c r="JM62" s="732">
        <v>0</v>
      </c>
    </row>
    <row r="63" spans="1:273" s="732" customFormat="1" x14ac:dyDescent="0.2">
      <c r="A63" s="732">
        <v>31709</v>
      </c>
      <c r="B63" s="732">
        <v>57845</v>
      </c>
      <c r="C63" s="732">
        <v>9</v>
      </c>
      <c r="D63" s="732">
        <v>2021</v>
      </c>
      <c r="E63" s="732">
        <v>6159</v>
      </c>
      <c r="F63" s="732">
        <v>0</v>
      </c>
      <c r="G63" s="732">
        <v>1232.133</v>
      </c>
      <c r="H63" s="732">
        <v>1190.01</v>
      </c>
      <c r="I63" s="732">
        <v>1190.01</v>
      </c>
      <c r="J63" s="732">
        <v>1232.133</v>
      </c>
      <c r="K63" s="732">
        <v>0</v>
      </c>
      <c r="L63" s="732">
        <v>6159</v>
      </c>
      <c r="M63" s="732">
        <v>0</v>
      </c>
      <c r="N63" s="732">
        <v>0</v>
      </c>
      <c r="P63" s="732">
        <v>1154.0830000000001</v>
      </c>
      <c r="Q63" s="732">
        <v>0</v>
      </c>
      <c r="R63" s="732">
        <v>474991</v>
      </c>
      <c r="S63" s="732">
        <v>411.57400000000001</v>
      </c>
      <c r="U63" s="732">
        <v>332271</v>
      </c>
      <c r="V63" s="732">
        <v>105.38300000000001</v>
      </c>
      <c r="W63" s="732">
        <v>64906</v>
      </c>
      <c r="X63" s="732">
        <v>64906</v>
      </c>
      <c r="Z63" s="732">
        <v>0</v>
      </c>
      <c r="AC63" s="732">
        <v>0</v>
      </c>
      <c r="AD63" s="732" t="s">
        <v>318</v>
      </c>
      <c r="AE63" s="732">
        <v>0</v>
      </c>
      <c r="AH63" s="732">
        <v>0</v>
      </c>
      <c r="AI63" s="732">
        <v>0</v>
      </c>
      <c r="AJ63" s="732">
        <v>6159</v>
      </c>
      <c r="AK63" s="732" t="s">
        <v>787</v>
      </c>
      <c r="AL63" s="732" t="s">
        <v>117</v>
      </c>
      <c r="AM63" s="732">
        <v>0</v>
      </c>
      <c r="AN63" s="732">
        <v>0</v>
      </c>
      <c r="AO63" s="732">
        <v>0</v>
      </c>
      <c r="AP63" s="732">
        <v>0</v>
      </c>
      <c r="AQ63" s="732">
        <v>0</v>
      </c>
      <c r="AT63" s="732">
        <v>0</v>
      </c>
      <c r="AU63" s="732">
        <v>0</v>
      </c>
      <c r="AV63" s="732">
        <v>-294</v>
      </c>
      <c r="AW63" s="732">
        <v>11118832</v>
      </c>
      <c r="AX63" s="732">
        <v>10899203</v>
      </c>
      <c r="AY63" s="732">
        <v>7304983</v>
      </c>
      <c r="AZ63" s="732">
        <v>474991</v>
      </c>
      <c r="BA63" s="732">
        <v>0</v>
      </c>
      <c r="BE63" s="732">
        <v>145</v>
      </c>
      <c r="BF63" s="732">
        <v>10110614</v>
      </c>
      <c r="BG63" s="732">
        <v>0</v>
      </c>
      <c r="BJ63" s="732">
        <v>12</v>
      </c>
      <c r="BK63" s="732">
        <v>0</v>
      </c>
      <c r="BL63" s="732">
        <v>0</v>
      </c>
      <c r="BM63" s="732">
        <v>0</v>
      </c>
      <c r="BN63" s="732">
        <v>0</v>
      </c>
      <c r="BO63" s="732">
        <v>0</v>
      </c>
      <c r="BP63" s="732">
        <v>0</v>
      </c>
      <c r="BQ63" s="732">
        <v>587</v>
      </c>
      <c r="BS63" s="732">
        <v>0</v>
      </c>
      <c r="BT63" s="732">
        <v>0</v>
      </c>
      <c r="BU63" s="732">
        <v>0</v>
      </c>
      <c r="BV63" s="732">
        <v>0</v>
      </c>
      <c r="BW63" s="732">
        <v>0</v>
      </c>
      <c r="BY63" s="732">
        <v>0</v>
      </c>
      <c r="CA63" s="732">
        <v>0</v>
      </c>
      <c r="CB63" s="732">
        <v>0</v>
      </c>
      <c r="CC63" s="732">
        <v>0</v>
      </c>
      <c r="CD63" s="732">
        <v>0</v>
      </c>
      <c r="CE63" s="732">
        <v>0</v>
      </c>
      <c r="CF63" s="732">
        <v>0</v>
      </c>
      <c r="CG63" s="732">
        <v>0</v>
      </c>
      <c r="CH63" s="732">
        <v>221367</v>
      </c>
      <c r="CI63" s="732">
        <v>0</v>
      </c>
      <c r="CJ63" s="732">
        <v>5</v>
      </c>
      <c r="CK63" s="732">
        <v>0</v>
      </c>
      <c r="CL63" s="732">
        <v>0</v>
      </c>
      <c r="CN63" s="732">
        <v>0</v>
      </c>
      <c r="CO63" s="732">
        <v>1</v>
      </c>
      <c r="CP63" s="732">
        <v>0</v>
      </c>
      <c r="CQ63" s="732">
        <v>0</v>
      </c>
      <c r="CR63" s="732">
        <v>1140.4270000000001</v>
      </c>
      <c r="CS63" s="732">
        <v>0</v>
      </c>
      <c r="CT63" s="732">
        <v>0</v>
      </c>
      <c r="CU63" s="732">
        <v>0</v>
      </c>
      <c r="CV63" s="732">
        <v>0</v>
      </c>
      <c r="CW63" s="732">
        <v>0</v>
      </c>
      <c r="CX63" s="732">
        <v>0</v>
      </c>
      <c r="CY63" s="732">
        <v>0</v>
      </c>
      <c r="CZ63" s="732">
        <v>0</v>
      </c>
      <c r="DB63" s="732">
        <v>7307321</v>
      </c>
      <c r="DC63" s="732">
        <v>0</v>
      </c>
      <c r="DD63" s="732">
        <v>0</v>
      </c>
      <c r="DE63" s="732">
        <v>761879</v>
      </c>
      <c r="DF63" s="732">
        <v>761879</v>
      </c>
      <c r="DG63" s="732">
        <v>123.7</v>
      </c>
      <c r="DH63" s="732">
        <v>0</v>
      </c>
      <c r="DI63" s="732">
        <v>0</v>
      </c>
      <c r="DK63" s="732">
        <v>1010</v>
      </c>
      <c r="DL63" s="732">
        <v>0</v>
      </c>
      <c r="DM63" s="732">
        <v>391907</v>
      </c>
      <c r="DN63" s="732">
        <v>1593</v>
      </c>
      <c r="DO63" s="732">
        <v>0</v>
      </c>
      <c r="DP63" s="732">
        <v>0</v>
      </c>
      <c r="DQ63" s="732">
        <v>0</v>
      </c>
      <c r="DR63" s="732">
        <v>0</v>
      </c>
      <c r="DS63" s="732">
        <v>0</v>
      </c>
      <c r="DT63" s="732">
        <v>0</v>
      </c>
      <c r="DU63" s="732">
        <v>0</v>
      </c>
      <c r="DV63" s="732">
        <v>0</v>
      </c>
      <c r="DW63" s="732">
        <v>0</v>
      </c>
      <c r="DX63" s="732">
        <v>0</v>
      </c>
      <c r="DY63" s="732">
        <v>0</v>
      </c>
      <c r="DZ63" s="732">
        <v>0</v>
      </c>
      <c r="EA63" s="732">
        <v>0</v>
      </c>
      <c r="EB63" s="732">
        <v>0</v>
      </c>
      <c r="EC63" s="732">
        <v>3</v>
      </c>
      <c r="ED63" s="732">
        <v>21249</v>
      </c>
      <c r="EE63" s="732">
        <v>0</v>
      </c>
      <c r="EF63" s="732">
        <v>0</v>
      </c>
      <c r="EG63" s="732">
        <v>0</v>
      </c>
      <c r="EH63" s="732">
        <v>350199</v>
      </c>
      <c r="EI63" s="732">
        <v>0</v>
      </c>
      <c r="EJ63" s="732">
        <v>0</v>
      </c>
      <c r="EK63" s="732">
        <v>15.753</v>
      </c>
      <c r="EL63" s="732">
        <v>0</v>
      </c>
      <c r="EM63" s="732">
        <v>0</v>
      </c>
      <c r="EN63" s="732">
        <v>1.92</v>
      </c>
      <c r="EO63" s="732">
        <v>0</v>
      </c>
      <c r="EP63" s="732">
        <v>0</v>
      </c>
      <c r="EQ63" s="732">
        <v>17.673000000000002</v>
      </c>
      <c r="ER63" s="732">
        <v>0</v>
      </c>
      <c r="ES63" s="732">
        <v>56.859000000000002</v>
      </c>
      <c r="EV63" s="732">
        <v>0</v>
      </c>
      <c r="EW63" s="732">
        <v>0</v>
      </c>
      <c r="EX63" s="732">
        <v>0</v>
      </c>
      <c r="EZ63" s="732">
        <v>9641143</v>
      </c>
      <c r="FA63" s="732">
        <v>0</v>
      </c>
      <c r="FB63" s="732">
        <v>10114396</v>
      </c>
      <c r="FD63" s="732">
        <v>0</v>
      </c>
      <c r="FE63" s="732">
        <v>1045884</v>
      </c>
      <c r="FF63" s="732">
        <v>212176</v>
      </c>
      <c r="FG63" s="732">
        <v>6.4642999999999992E-2</v>
      </c>
      <c r="FH63" s="732">
        <v>2.6227999999999998E-2</v>
      </c>
      <c r="FI63" s="732">
        <v>0</v>
      </c>
      <c r="FJ63" s="732">
        <v>0</v>
      </c>
      <c r="FK63" s="732">
        <v>1641.577</v>
      </c>
      <c r="FL63" s="732">
        <v>11593823</v>
      </c>
      <c r="FM63" s="732">
        <v>0</v>
      </c>
      <c r="FN63" s="732">
        <v>0</v>
      </c>
      <c r="FO63" s="732">
        <v>0</v>
      </c>
      <c r="FP63" s="732">
        <v>0</v>
      </c>
      <c r="FQ63" s="732">
        <v>0</v>
      </c>
      <c r="FR63" s="732">
        <v>0</v>
      </c>
      <c r="FS63" s="732">
        <v>0</v>
      </c>
      <c r="FT63" s="732">
        <v>0</v>
      </c>
      <c r="FU63" s="732">
        <v>0</v>
      </c>
      <c r="FV63" s="732">
        <v>0</v>
      </c>
      <c r="FW63" s="732">
        <v>0</v>
      </c>
      <c r="FX63" s="732">
        <v>0</v>
      </c>
      <c r="FY63" s="732">
        <v>0</v>
      </c>
      <c r="FZ63" s="732">
        <v>0</v>
      </c>
      <c r="GA63" s="732">
        <v>0</v>
      </c>
      <c r="GB63" s="732">
        <v>203296</v>
      </c>
      <c r="GC63" s="732">
        <v>203296</v>
      </c>
      <c r="GD63" s="732">
        <v>24.45</v>
      </c>
      <c r="GF63" s="732">
        <v>0</v>
      </c>
      <c r="GG63" s="732">
        <v>0</v>
      </c>
      <c r="GH63" s="732">
        <v>0</v>
      </c>
      <c r="GI63" s="732">
        <v>0</v>
      </c>
      <c r="GK63" s="732">
        <v>4971</v>
      </c>
      <c r="GL63" s="732">
        <v>0</v>
      </c>
      <c r="GM63" s="732">
        <v>0</v>
      </c>
      <c r="GN63" s="732">
        <v>0</v>
      </c>
      <c r="GR63" s="732">
        <v>0</v>
      </c>
      <c r="HB63" s="732">
        <v>292382768</v>
      </c>
      <c r="HC63" s="732">
        <v>4.6019999999999998E-2</v>
      </c>
      <c r="HD63" s="732">
        <v>221367</v>
      </c>
      <c r="HE63" s="732">
        <v>0</v>
      </c>
      <c r="HF63" s="732">
        <v>1259031</v>
      </c>
      <c r="HG63" s="732">
        <v>28948</v>
      </c>
      <c r="HH63" s="732">
        <v>46757</v>
      </c>
      <c r="HI63" s="732">
        <v>0</v>
      </c>
      <c r="HJ63" s="732">
        <v>11976</v>
      </c>
      <c r="HK63" s="732">
        <v>3544</v>
      </c>
      <c r="HL63" s="732">
        <v>1976</v>
      </c>
      <c r="HM63" s="732">
        <v>33000</v>
      </c>
      <c r="HN63" s="732">
        <v>0</v>
      </c>
      <c r="HO63" s="732">
        <v>0</v>
      </c>
      <c r="HP63" s="732">
        <v>0</v>
      </c>
      <c r="HQ63" s="732">
        <v>0</v>
      </c>
      <c r="HR63" s="732">
        <v>0</v>
      </c>
      <c r="HS63" s="732">
        <v>9639405</v>
      </c>
      <c r="HT63" s="732">
        <v>0</v>
      </c>
      <c r="HU63" s="732">
        <v>0</v>
      </c>
      <c r="HV63" s="732">
        <v>0</v>
      </c>
      <c r="HW63" s="732">
        <v>0</v>
      </c>
      <c r="HX63" s="732">
        <v>97</v>
      </c>
      <c r="HY63" s="732">
        <v>73</v>
      </c>
      <c r="HZ63" s="732">
        <v>125</v>
      </c>
      <c r="IA63" s="732">
        <v>115</v>
      </c>
      <c r="IB63" s="732">
        <v>84</v>
      </c>
      <c r="IC63" s="732">
        <v>488</v>
      </c>
      <c r="ID63" s="732">
        <v>0</v>
      </c>
      <c r="IE63" s="732">
        <v>0</v>
      </c>
      <c r="IF63" s="732">
        <v>0</v>
      </c>
      <c r="IG63" s="732">
        <v>47</v>
      </c>
      <c r="IH63" s="732">
        <v>75.915999999999997</v>
      </c>
      <c r="II63" s="732">
        <v>0</v>
      </c>
      <c r="IJ63" s="732">
        <v>105.38300000000001</v>
      </c>
      <c r="IK63" s="732">
        <v>0</v>
      </c>
      <c r="IL63" s="732">
        <v>0</v>
      </c>
      <c r="IM63" s="732">
        <v>11</v>
      </c>
      <c r="IN63" s="732">
        <v>0</v>
      </c>
      <c r="IO63" s="732">
        <v>11</v>
      </c>
      <c r="IP63" s="732">
        <v>0</v>
      </c>
      <c r="IQ63" s="732">
        <v>105.38300000000001</v>
      </c>
      <c r="IR63" s="732">
        <v>64906</v>
      </c>
      <c r="IS63" s="732">
        <v>0</v>
      </c>
      <c r="IT63" s="732">
        <v>0</v>
      </c>
      <c r="IU63" s="732">
        <v>33000</v>
      </c>
      <c r="IV63" s="732">
        <v>0</v>
      </c>
      <c r="IW63" s="732">
        <v>6159</v>
      </c>
      <c r="IX63" s="732">
        <v>0</v>
      </c>
      <c r="IY63" s="732">
        <v>0</v>
      </c>
      <c r="IZ63" s="732">
        <v>0</v>
      </c>
      <c r="JA63" s="732">
        <v>0</v>
      </c>
      <c r="JB63" s="732">
        <v>0</v>
      </c>
      <c r="JC63" s="732">
        <v>0</v>
      </c>
      <c r="JD63" s="732">
        <v>0</v>
      </c>
      <c r="JE63" s="732">
        <v>0</v>
      </c>
      <c r="JF63" s="732">
        <v>0</v>
      </c>
      <c r="JG63" s="732">
        <v>0</v>
      </c>
      <c r="JH63" s="732">
        <v>0</v>
      </c>
      <c r="JJ63" s="732">
        <v>0</v>
      </c>
      <c r="JK63" s="732">
        <v>0</v>
      </c>
      <c r="JL63" s="732">
        <v>0</v>
      </c>
      <c r="JM63" s="732">
        <v>0</v>
      </c>
    </row>
    <row r="64" spans="1:273" s="732" customFormat="1" x14ac:dyDescent="0.2">
      <c r="A64" s="732">
        <v>31709</v>
      </c>
      <c r="B64" s="732">
        <v>57846</v>
      </c>
      <c r="C64" s="732">
        <v>9</v>
      </c>
      <c r="D64" s="732">
        <v>2021</v>
      </c>
      <c r="E64" s="732">
        <v>6159</v>
      </c>
      <c r="F64" s="732">
        <v>0</v>
      </c>
      <c r="G64" s="732">
        <v>1469.617</v>
      </c>
      <c r="H64" s="732">
        <v>1356.749</v>
      </c>
      <c r="I64" s="732">
        <v>1356.749</v>
      </c>
      <c r="J64" s="732">
        <v>1469.617</v>
      </c>
      <c r="K64" s="732">
        <v>0</v>
      </c>
      <c r="L64" s="732">
        <v>6159</v>
      </c>
      <c r="M64" s="732">
        <v>0</v>
      </c>
      <c r="N64" s="732">
        <v>0</v>
      </c>
      <c r="P64" s="732">
        <v>1503.25</v>
      </c>
      <c r="Q64" s="732">
        <v>0</v>
      </c>
      <c r="R64" s="732">
        <v>618699</v>
      </c>
      <c r="S64" s="732">
        <v>411.57400000000001</v>
      </c>
      <c r="U64" s="732">
        <v>432799</v>
      </c>
      <c r="V64" s="732">
        <v>555.81700000000001</v>
      </c>
      <c r="W64" s="732">
        <v>342332</v>
      </c>
      <c r="X64" s="732">
        <v>342332</v>
      </c>
      <c r="Z64" s="732">
        <v>0</v>
      </c>
      <c r="AC64" s="732">
        <v>0</v>
      </c>
      <c r="AD64" s="732" t="s">
        <v>318</v>
      </c>
      <c r="AE64" s="732">
        <v>0</v>
      </c>
      <c r="AH64" s="732">
        <v>0</v>
      </c>
      <c r="AI64" s="732">
        <v>0</v>
      </c>
      <c r="AJ64" s="732">
        <v>6159</v>
      </c>
      <c r="AK64" s="732" t="s">
        <v>787</v>
      </c>
      <c r="AL64" s="732" t="s">
        <v>118</v>
      </c>
      <c r="AM64" s="732">
        <v>0</v>
      </c>
      <c r="AN64" s="732">
        <v>0</v>
      </c>
      <c r="AO64" s="732">
        <v>0</v>
      </c>
      <c r="AP64" s="732">
        <v>0</v>
      </c>
      <c r="AQ64" s="732">
        <v>0</v>
      </c>
      <c r="AT64" s="732">
        <v>0</v>
      </c>
      <c r="AU64" s="732">
        <v>0</v>
      </c>
      <c r="AV64" s="732">
        <v>-252233</v>
      </c>
      <c r="AW64" s="732">
        <v>15551612</v>
      </c>
      <c r="AX64" s="732">
        <v>15291585</v>
      </c>
      <c r="AY64" s="732">
        <v>8947098</v>
      </c>
      <c r="AZ64" s="732">
        <v>618699</v>
      </c>
      <c r="BA64" s="732">
        <v>0</v>
      </c>
      <c r="BE64" s="732">
        <v>202</v>
      </c>
      <c r="BF64" s="732">
        <v>14140671</v>
      </c>
      <c r="BG64" s="732">
        <v>0</v>
      </c>
      <c r="BJ64" s="732">
        <v>12</v>
      </c>
      <c r="BK64" s="732">
        <v>0</v>
      </c>
      <c r="BL64" s="732">
        <v>0</v>
      </c>
      <c r="BM64" s="732">
        <v>0</v>
      </c>
      <c r="BN64" s="732">
        <v>0</v>
      </c>
      <c r="BO64" s="732">
        <v>0</v>
      </c>
      <c r="BP64" s="732">
        <v>0</v>
      </c>
      <c r="BQ64" s="732">
        <v>561</v>
      </c>
      <c r="BS64" s="732">
        <v>0</v>
      </c>
      <c r="BT64" s="732">
        <v>0</v>
      </c>
      <c r="BU64" s="732">
        <v>0</v>
      </c>
      <c r="BV64" s="732">
        <v>0</v>
      </c>
      <c r="BW64" s="732">
        <v>0</v>
      </c>
      <c r="BY64" s="732">
        <v>0</v>
      </c>
      <c r="CA64" s="732">
        <v>0</v>
      </c>
      <c r="CB64" s="732">
        <v>0</v>
      </c>
      <c r="CC64" s="732">
        <v>0</v>
      </c>
      <c r="CD64" s="732">
        <v>0</v>
      </c>
      <c r="CE64" s="732">
        <v>0</v>
      </c>
      <c r="CF64" s="732">
        <v>0</v>
      </c>
      <c r="CG64" s="732">
        <v>0</v>
      </c>
      <c r="CH64" s="732">
        <v>264033</v>
      </c>
      <c r="CI64" s="732">
        <v>0</v>
      </c>
      <c r="CJ64" s="732">
        <v>4</v>
      </c>
      <c r="CK64" s="732">
        <v>0</v>
      </c>
      <c r="CL64" s="732">
        <v>0</v>
      </c>
      <c r="CN64" s="732">
        <v>0</v>
      </c>
      <c r="CO64" s="732">
        <v>1</v>
      </c>
      <c r="CP64" s="732">
        <v>0</v>
      </c>
      <c r="CQ64" s="732">
        <v>0</v>
      </c>
      <c r="CR64" s="732">
        <v>1452.8</v>
      </c>
      <c r="CS64" s="732">
        <v>0</v>
      </c>
      <c r="CT64" s="732">
        <v>0</v>
      </c>
      <c r="CU64" s="732">
        <v>0</v>
      </c>
      <c r="CV64" s="732">
        <v>0</v>
      </c>
      <c r="CW64" s="732">
        <v>0</v>
      </c>
      <c r="CX64" s="732">
        <v>0</v>
      </c>
      <c r="CY64" s="732">
        <v>0</v>
      </c>
      <c r="CZ64" s="732">
        <v>0</v>
      </c>
      <c r="DB64" s="732">
        <v>8319129</v>
      </c>
      <c r="DC64" s="732">
        <v>0</v>
      </c>
      <c r="DD64" s="732">
        <v>0</v>
      </c>
      <c r="DE64" s="732">
        <v>2062216</v>
      </c>
      <c r="DF64" s="732">
        <v>2062216</v>
      </c>
      <c r="DG64" s="732">
        <v>334.82499999999999</v>
      </c>
      <c r="DH64" s="732">
        <v>0</v>
      </c>
      <c r="DI64" s="732">
        <v>0</v>
      </c>
      <c r="DK64" s="732">
        <v>599</v>
      </c>
      <c r="DL64" s="732">
        <v>0</v>
      </c>
      <c r="DM64" s="732">
        <v>920035</v>
      </c>
      <c r="DN64" s="732">
        <v>3803</v>
      </c>
      <c r="DO64" s="732">
        <v>0</v>
      </c>
      <c r="DP64" s="732">
        <v>0</v>
      </c>
      <c r="DQ64" s="732">
        <v>0</v>
      </c>
      <c r="DR64" s="732">
        <v>0</v>
      </c>
      <c r="DS64" s="732">
        <v>0</v>
      </c>
      <c r="DT64" s="732">
        <v>0</v>
      </c>
      <c r="DU64" s="732">
        <v>0</v>
      </c>
      <c r="DV64" s="732">
        <v>0</v>
      </c>
      <c r="DW64" s="732">
        <v>0</v>
      </c>
      <c r="DX64" s="732">
        <v>0</v>
      </c>
      <c r="DY64" s="732">
        <v>0</v>
      </c>
      <c r="DZ64" s="732">
        <v>0</v>
      </c>
      <c r="EA64" s="732">
        <v>0</v>
      </c>
      <c r="EB64" s="732">
        <v>0</v>
      </c>
      <c r="EC64" s="732">
        <v>54.35</v>
      </c>
      <c r="ED64" s="732">
        <v>384958</v>
      </c>
      <c r="EE64" s="732">
        <v>0</v>
      </c>
      <c r="EF64" s="732">
        <v>0</v>
      </c>
      <c r="EG64" s="732">
        <v>0</v>
      </c>
      <c r="EH64" s="732">
        <v>501676</v>
      </c>
      <c r="EI64" s="732">
        <v>0</v>
      </c>
      <c r="EJ64" s="732">
        <v>0</v>
      </c>
      <c r="EK64" s="732">
        <v>23.811</v>
      </c>
      <c r="EL64" s="732">
        <v>0</v>
      </c>
      <c r="EM64" s="732">
        <v>0.46500000000000002</v>
      </c>
      <c r="EN64" s="732">
        <v>1.7250000000000001</v>
      </c>
      <c r="EO64" s="732">
        <v>0</v>
      </c>
      <c r="EP64" s="732">
        <v>0</v>
      </c>
      <c r="EQ64" s="732">
        <v>26.001000000000001</v>
      </c>
      <c r="ER64" s="732">
        <v>0</v>
      </c>
      <c r="ES64" s="732">
        <v>81.453000000000003</v>
      </c>
      <c r="EV64" s="732">
        <v>0</v>
      </c>
      <c r="EW64" s="732">
        <v>0</v>
      </c>
      <c r="EX64" s="732">
        <v>0</v>
      </c>
      <c r="EZ64" s="732">
        <v>13532066</v>
      </c>
      <c r="FA64" s="732">
        <v>0</v>
      </c>
      <c r="FB64" s="732">
        <v>14146759</v>
      </c>
      <c r="FD64" s="732">
        <v>0</v>
      </c>
      <c r="FE64" s="732">
        <v>1462770</v>
      </c>
      <c r="FF64" s="732">
        <v>296749</v>
      </c>
      <c r="FG64" s="732">
        <v>6.4642999999999992E-2</v>
      </c>
      <c r="FH64" s="732">
        <v>2.6227999999999998E-2</v>
      </c>
      <c r="FI64" s="732">
        <v>0</v>
      </c>
      <c r="FJ64" s="732">
        <v>0</v>
      </c>
      <c r="FK64" s="732">
        <v>2295.904</v>
      </c>
      <c r="FL64" s="732">
        <v>16170311</v>
      </c>
      <c r="FM64" s="732">
        <v>0</v>
      </c>
      <c r="FN64" s="732">
        <v>0</v>
      </c>
      <c r="FO64" s="732">
        <v>0</v>
      </c>
      <c r="FP64" s="732">
        <v>0</v>
      </c>
      <c r="FQ64" s="732">
        <v>0</v>
      </c>
      <c r="FR64" s="732">
        <v>0</v>
      </c>
      <c r="FS64" s="732">
        <v>0</v>
      </c>
      <c r="FT64" s="732">
        <v>0</v>
      </c>
      <c r="FU64" s="732">
        <v>0</v>
      </c>
      <c r="FV64" s="732">
        <v>0</v>
      </c>
      <c r="FW64" s="732">
        <v>0</v>
      </c>
      <c r="FX64" s="732">
        <v>0</v>
      </c>
      <c r="FY64" s="732">
        <v>0</v>
      </c>
      <c r="FZ64" s="732">
        <v>0</v>
      </c>
      <c r="GA64" s="732">
        <v>0</v>
      </c>
      <c r="GB64" s="732">
        <v>722279</v>
      </c>
      <c r="GC64" s="732">
        <v>722279</v>
      </c>
      <c r="GD64" s="732">
        <v>86.867000000000004</v>
      </c>
      <c r="GF64" s="732">
        <v>0</v>
      </c>
      <c r="GG64" s="732">
        <v>0</v>
      </c>
      <c r="GH64" s="732">
        <v>0</v>
      </c>
      <c r="GI64" s="732">
        <v>0</v>
      </c>
      <c r="GK64" s="732">
        <v>4971</v>
      </c>
      <c r="GL64" s="732">
        <v>0</v>
      </c>
      <c r="GM64" s="732">
        <v>0</v>
      </c>
      <c r="GN64" s="732">
        <v>0</v>
      </c>
      <c r="GR64" s="732">
        <v>0</v>
      </c>
      <c r="HB64" s="732">
        <v>292382768</v>
      </c>
      <c r="HC64" s="732">
        <v>4.6019999999999998E-2</v>
      </c>
      <c r="HD64" s="732">
        <v>264033</v>
      </c>
      <c r="HE64" s="732">
        <v>0</v>
      </c>
      <c r="HF64" s="732">
        <v>1435440</v>
      </c>
      <c r="HG64" s="732">
        <v>27716</v>
      </c>
      <c r="HH64" s="732">
        <v>281470</v>
      </c>
      <c r="HI64" s="732">
        <v>0</v>
      </c>
      <c r="HJ64" s="732">
        <v>14285</v>
      </c>
      <c r="HK64" s="732">
        <v>3754</v>
      </c>
      <c r="HL64" s="732">
        <v>6340</v>
      </c>
      <c r="HM64" s="732">
        <v>0</v>
      </c>
      <c r="HN64" s="732">
        <v>11966</v>
      </c>
      <c r="HO64" s="732">
        <v>0</v>
      </c>
      <c r="HP64" s="732">
        <v>0</v>
      </c>
      <c r="HQ64" s="732">
        <v>0</v>
      </c>
      <c r="HR64" s="732">
        <v>0</v>
      </c>
      <c r="HS64" s="732">
        <v>13528060</v>
      </c>
      <c r="HT64" s="732">
        <v>0</v>
      </c>
      <c r="HU64" s="732">
        <v>0</v>
      </c>
      <c r="HV64" s="732">
        <v>0</v>
      </c>
      <c r="HW64" s="732">
        <v>0</v>
      </c>
      <c r="HX64" s="732">
        <v>151</v>
      </c>
      <c r="HY64" s="732">
        <v>129</v>
      </c>
      <c r="HZ64" s="732">
        <v>303</v>
      </c>
      <c r="IA64" s="732">
        <v>349</v>
      </c>
      <c r="IB64" s="732">
        <v>374</v>
      </c>
      <c r="IC64" s="732">
        <v>1306</v>
      </c>
      <c r="ID64" s="732">
        <v>0</v>
      </c>
      <c r="IE64" s="732">
        <v>0</v>
      </c>
      <c r="IF64" s="732">
        <v>0</v>
      </c>
      <c r="IG64" s="732">
        <v>45</v>
      </c>
      <c r="IH64" s="732">
        <v>457</v>
      </c>
      <c r="II64" s="732">
        <v>0</v>
      </c>
      <c r="IJ64" s="732">
        <v>555.81700000000001</v>
      </c>
      <c r="IK64" s="732">
        <v>0</v>
      </c>
      <c r="IL64" s="732">
        <v>0</v>
      </c>
      <c r="IM64" s="732">
        <v>0</v>
      </c>
      <c r="IN64" s="732">
        <v>0</v>
      </c>
      <c r="IO64" s="732">
        <v>0</v>
      </c>
      <c r="IP64" s="732">
        <v>0</v>
      </c>
      <c r="IQ64" s="732">
        <v>555.81700000000001</v>
      </c>
      <c r="IR64" s="732">
        <v>342332</v>
      </c>
      <c r="IS64" s="732">
        <v>0</v>
      </c>
      <c r="IT64" s="732">
        <v>0</v>
      </c>
      <c r="IU64" s="732">
        <v>0</v>
      </c>
      <c r="IV64" s="732">
        <v>0</v>
      </c>
      <c r="IW64" s="732">
        <v>6159</v>
      </c>
      <c r="IX64" s="732">
        <v>0</v>
      </c>
      <c r="IY64" s="732">
        <v>0</v>
      </c>
      <c r="IZ64" s="732">
        <v>0</v>
      </c>
      <c r="JA64" s="732">
        <v>0</v>
      </c>
      <c r="JB64" s="732">
        <v>0</v>
      </c>
      <c r="JC64" s="732">
        <v>0</v>
      </c>
      <c r="JD64" s="732">
        <v>0</v>
      </c>
      <c r="JE64" s="732">
        <v>0</v>
      </c>
      <c r="JF64" s="732">
        <v>2</v>
      </c>
      <c r="JG64" s="732">
        <v>10966</v>
      </c>
      <c r="JH64" s="732">
        <v>1000</v>
      </c>
      <c r="JJ64" s="732">
        <v>0</v>
      </c>
      <c r="JK64" s="732">
        <v>0</v>
      </c>
      <c r="JL64" s="732">
        <v>0</v>
      </c>
      <c r="JM64" s="732">
        <v>0</v>
      </c>
    </row>
    <row r="65" spans="1:273" s="732" customFormat="1" x14ac:dyDescent="0.2">
      <c r="A65" s="732">
        <v>31709</v>
      </c>
      <c r="B65" s="732">
        <v>57847</v>
      </c>
      <c r="C65" s="732">
        <v>9</v>
      </c>
      <c r="D65" s="732">
        <v>2021</v>
      </c>
      <c r="E65" s="732">
        <v>6159</v>
      </c>
      <c r="F65" s="732">
        <v>0</v>
      </c>
      <c r="G65" s="732">
        <v>1123.6780000000001</v>
      </c>
      <c r="H65" s="732">
        <v>934.50300000000004</v>
      </c>
      <c r="I65" s="732">
        <v>934.50300000000004</v>
      </c>
      <c r="J65" s="732">
        <v>1123.6780000000001</v>
      </c>
      <c r="K65" s="732">
        <v>0</v>
      </c>
      <c r="L65" s="732">
        <v>6159</v>
      </c>
      <c r="M65" s="732">
        <v>0</v>
      </c>
      <c r="N65" s="732">
        <v>0</v>
      </c>
      <c r="P65" s="732">
        <v>1105.5830000000001</v>
      </c>
      <c r="Q65" s="732">
        <v>0</v>
      </c>
      <c r="R65" s="732">
        <v>455029</v>
      </c>
      <c r="S65" s="732">
        <v>411.57400000000001</v>
      </c>
      <c r="U65" s="732">
        <v>318308</v>
      </c>
      <c r="V65" s="732">
        <v>32.017000000000003</v>
      </c>
      <c r="W65" s="732">
        <v>19720</v>
      </c>
      <c r="X65" s="732">
        <v>19720</v>
      </c>
      <c r="Z65" s="732">
        <v>0</v>
      </c>
      <c r="AC65" s="732">
        <v>0</v>
      </c>
      <c r="AD65" s="732" t="s">
        <v>318</v>
      </c>
      <c r="AE65" s="732">
        <v>0</v>
      </c>
      <c r="AH65" s="732">
        <v>0</v>
      </c>
      <c r="AI65" s="732">
        <v>0</v>
      </c>
      <c r="AJ65" s="732">
        <v>6159</v>
      </c>
      <c r="AK65" s="732" t="s">
        <v>787</v>
      </c>
      <c r="AL65" s="732" t="s">
        <v>335</v>
      </c>
      <c r="AM65" s="732">
        <v>0</v>
      </c>
      <c r="AN65" s="732">
        <v>0</v>
      </c>
      <c r="AO65" s="732">
        <v>0</v>
      </c>
      <c r="AP65" s="732">
        <v>0</v>
      </c>
      <c r="AQ65" s="732">
        <v>0</v>
      </c>
      <c r="AT65" s="732">
        <v>0</v>
      </c>
      <c r="AU65" s="732">
        <v>0</v>
      </c>
      <c r="AV65" s="732">
        <v>-188</v>
      </c>
      <c r="AW65" s="732">
        <v>10716657</v>
      </c>
      <c r="AX65" s="732">
        <v>10517460</v>
      </c>
      <c r="AY65" s="732">
        <v>6791503</v>
      </c>
      <c r="AZ65" s="732">
        <v>455029</v>
      </c>
      <c r="BA65" s="732">
        <v>0</v>
      </c>
      <c r="BE65" s="732">
        <v>140</v>
      </c>
      <c r="BF65" s="732">
        <v>9753172</v>
      </c>
      <c r="BG65" s="732">
        <v>0</v>
      </c>
      <c r="BJ65" s="732">
        <v>12</v>
      </c>
      <c r="BK65" s="732">
        <v>0</v>
      </c>
      <c r="BL65" s="732">
        <v>0</v>
      </c>
      <c r="BM65" s="732">
        <v>0</v>
      </c>
      <c r="BN65" s="732">
        <v>0</v>
      </c>
      <c r="BO65" s="732">
        <v>0</v>
      </c>
      <c r="BP65" s="732">
        <v>0</v>
      </c>
      <c r="BQ65" s="732">
        <v>626</v>
      </c>
      <c r="BS65" s="732">
        <v>0</v>
      </c>
      <c r="BT65" s="732">
        <v>0</v>
      </c>
      <c r="BU65" s="732">
        <v>0</v>
      </c>
      <c r="BV65" s="732">
        <v>0</v>
      </c>
      <c r="BW65" s="732">
        <v>0</v>
      </c>
      <c r="BY65" s="732">
        <v>0</v>
      </c>
      <c r="CA65" s="732">
        <v>0</v>
      </c>
      <c r="CB65" s="732">
        <v>0</v>
      </c>
      <c r="CC65" s="732">
        <v>0</v>
      </c>
      <c r="CD65" s="732">
        <v>0</v>
      </c>
      <c r="CE65" s="732">
        <v>0</v>
      </c>
      <c r="CF65" s="732">
        <v>0</v>
      </c>
      <c r="CG65" s="732">
        <v>0</v>
      </c>
      <c r="CH65" s="732">
        <v>201881</v>
      </c>
      <c r="CI65" s="732">
        <v>0</v>
      </c>
      <c r="CJ65" s="732">
        <v>5</v>
      </c>
      <c r="CK65" s="732">
        <v>0</v>
      </c>
      <c r="CL65" s="732">
        <v>0</v>
      </c>
      <c r="CN65" s="732">
        <v>0</v>
      </c>
      <c r="CO65" s="732">
        <v>1</v>
      </c>
      <c r="CP65" s="732">
        <v>0</v>
      </c>
      <c r="CQ65" s="732">
        <v>0</v>
      </c>
      <c r="CR65" s="732">
        <v>1088.3110000000001</v>
      </c>
      <c r="CS65" s="732">
        <v>0</v>
      </c>
      <c r="CT65" s="732">
        <v>0</v>
      </c>
      <c r="CU65" s="732">
        <v>0</v>
      </c>
      <c r="CV65" s="732">
        <v>0</v>
      </c>
      <c r="CW65" s="732">
        <v>0</v>
      </c>
      <c r="CX65" s="732">
        <v>0</v>
      </c>
      <c r="CY65" s="732">
        <v>0</v>
      </c>
      <c r="CZ65" s="732">
        <v>0</v>
      </c>
      <c r="DB65" s="732">
        <v>5726182</v>
      </c>
      <c r="DC65" s="732">
        <v>0</v>
      </c>
      <c r="DD65" s="732">
        <v>0</v>
      </c>
      <c r="DE65" s="732">
        <v>891682</v>
      </c>
      <c r="DF65" s="732">
        <v>891682</v>
      </c>
      <c r="DG65" s="732">
        <v>144.77500000000001</v>
      </c>
      <c r="DH65" s="732">
        <v>0</v>
      </c>
      <c r="DI65" s="732">
        <v>0</v>
      </c>
      <c r="DK65" s="732">
        <v>1640</v>
      </c>
      <c r="DL65" s="732">
        <v>0</v>
      </c>
      <c r="DM65" s="732">
        <v>620100</v>
      </c>
      <c r="DN65" s="732">
        <v>2544</v>
      </c>
      <c r="DO65" s="732">
        <v>0</v>
      </c>
      <c r="DP65" s="732">
        <v>0</v>
      </c>
      <c r="DQ65" s="732">
        <v>0</v>
      </c>
      <c r="DR65" s="732">
        <v>0</v>
      </c>
      <c r="DS65" s="732">
        <v>0</v>
      </c>
      <c r="DT65" s="732">
        <v>0</v>
      </c>
      <c r="DU65" s="732">
        <v>0</v>
      </c>
      <c r="DV65" s="732">
        <v>0</v>
      </c>
      <c r="DW65" s="732">
        <v>0</v>
      </c>
      <c r="DX65" s="732">
        <v>0</v>
      </c>
      <c r="DY65" s="732">
        <v>0</v>
      </c>
      <c r="DZ65" s="732">
        <v>0</v>
      </c>
      <c r="EA65" s="732">
        <v>0</v>
      </c>
      <c r="EB65" s="732">
        <v>0</v>
      </c>
      <c r="EC65" s="732">
        <v>22.25</v>
      </c>
      <c r="ED65" s="732">
        <v>157596</v>
      </c>
      <c r="EE65" s="732">
        <v>0</v>
      </c>
      <c r="EF65" s="732">
        <v>0</v>
      </c>
      <c r="EG65" s="732">
        <v>0</v>
      </c>
      <c r="EH65" s="732">
        <v>435546</v>
      </c>
      <c r="EI65" s="732">
        <v>0</v>
      </c>
      <c r="EJ65" s="732">
        <v>0</v>
      </c>
      <c r="EK65" s="732">
        <v>17.675000000000001</v>
      </c>
      <c r="EL65" s="732">
        <v>0</v>
      </c>
      <c r="EM65" s="732">
        <v>2.1970000000000001</v>
      </c>
      <c r="EN65" s="732">
        <v>2.2200000000000002</v>
      </c>
      <c r="EO65" s="732">
        <v>0</v>
      </c>
      <c r="EP65" s="732">
        <v>0</v>
      </c>
      <c r="EQ65" s="732">
        <v>22.092000000000002</v>
      </c>
      <c r="ER65" s="732">
        <v>0</v>
      </c>
      <c r="ES65" s="732">
        <v>70.716000000000008</v>
      </c>
      <c r="EV65" s="732">
        <v>0</v>
      </c>
      <c r="EW65" s="732">
        <v>0</v>
      </c>
      <c r="EX65" s="732">
        <v>0</v>
      </c>
      <c r="EZ65" s="732">
        <v>9303876</v>
      </c>
      <c r="FA65" s="732">
        <v>0</v>
      </c>
      <c r="FB65" s="732">
        <v>9756221</v>
      </c>
      <c r="FD65" s="732">
        <v>0</v>
      </c>
      <c r="FE65" s="732">
        <v>1008909</v>
      </c>
      <c r="FF65" s="732">
        <v>204675</v>
      </c>
      <c r="FG65" s="732">
        <v>6.4642999999999992E-2</v>
      </c>
      <c r="FH65" s="732">
        <v>2.6227999999999998E-2</v>
      </c>
      <c r="FI65" s="732">
        <v>0</v>
      </c>
      <c r="FJ65" s="732">
        <v>0</v>
      </c>
      <c r="FK65" s="732">
        <v>1583.5420000000001</v>
      </c>
      <c r="FL65" s="732">
        <v>11171686</v>
      </c>
      <c r="FM65" s="732">
        <v>0</v>
      </c>
      <c r="FN65" s="732">
        <v>0</v>
      </c>
      <c r="FO65" s="732">
        <v>0</v>
      </c>
      <c r="FP65" s="732">
        <v>0</v>
      </c>
      <c r="FQ65" s="732">
        <v>0</v>
      </c>
      <c r="FR65" s="732">
        <v>0</v>
      </c>
      <c r="FS65" s="732">
        <v>0</v>
      </c>
      <c r="FT65" s="732">
        <v>0</v>
      </c>
      <c r="FU65" s="732">
        <v>0</v>
      </c>
      <c r="FV65" s="732">
        <v>0</v>
      </c>
      <c r="FW65" s="732">
        <v>0</v>
      </c>
      <c r="FX65" s="732">
        <v>0</v>
      </c>
      <c r="FY65" s="732">
        <v>0</v>
      </c>
      <c r="FZ65" s="732">
        <v>0</v>
      </c>
      <c r="GA65" s="732">
        <v>0</v>
      </c>
      <c r="GB65" s="732">
        <v>1389256</v>
      </c>
      <c r="GC65" s="732">
        <v>1389256</v>
      </c>
      <c r="GD65" s="732">
        <v>167.083</v>
      </c>
      <c r="GF65" s="732">
        <v>0</v>
      </c>
      <c r="GG65" s="732">
        <v>0</v>
      </c>
      <c r="GH65" s="732">
        <v>0</v>
      </c>
      <c r="GI65" s="732">
        <v>0</v>
      </c>
      <c r="GK65" s="732">
        <v>4971</v>
      </c>
      <c r="GL65" s="732">
        <v>0</v>
      </c>
      <c r="GM65" s="732">
        <v>0</v>
      </c>
      <c r="GN65" s="732">
        <v>0</v>
      </c>
      <c r="GR65" s="732">
        <v>0</v>
      </c>
      <c r="HB65" s="732">
        <v>292382768</v>
      </c>
      <c r="HC65" s="732">
        <v>4.6019999999999998E-2</v>
      </c>
      <c r="HD65" s="732">
        <v>201881</v>
      </c>
      <c r="HE65" s="732">
        <v>0</v>
      </c>
      <c r="HF65" s="732">
        <v>988704</v>
      </c>
      <c r="HG65" s="732">
        <v>0</v>
      </c>
      <c r="HH65" s="732">
        <v>77062</v>
      </c>
      <c r="HI65" s="732">
        <v>0</v>
      </c>
      <c r="HJ65" s="732">
        <v>10922</v>
      </c>
      <c r="HK65" s="732">
        <v>3203</v>
      </c>
      <c r="HL65" s="732">
        <v>2530</v>
      </c>
      <c r="HM65" s="732">
        <v>0</v>
      </c>
      <c r="HN65" s="732">
        <v>0</v>
      </c>
      <c r="HO65" s="732">
        <v>27000</v>
      </c>
      <c r="HP65" s="732">
        <v>0</v>
      </c>
      <c r="HQ65" s="732">
        <v>0</v>
      </c>
      <c r="HR65" s="732">
        <v>0</v>
      </c>
      <c r="HS65" s="732">
        <v>9301192</v>
      </c>
      <c r="HT65" s="732">
        <v>0</v>
      </c>
      <c r="HU65" s="732">
        <v>0</v>
      </c>
      <c r="HV65" s="732">
        <v>0</v>
      </c>
      <c r="HW65" s="732">
        <v>0</v>
      </c>
      <c r="HX65" s="732">
        <v>168</v>
      </c>
      <c r="HY65" s="732">
        <v>142</v>
      </c>
      <c r="HZ65" s="732">
        <v>99</v>
      </c>
      <c r="IA65" s="732">
        <v>146</v>
      </c>
      <c r="IB65" s="732">
        <v>37</v>
      </c>
      <c r="IC65" s="732">
        <v>592</v>
      </c>
      <c r="ID65" s="732">
        <v>0</v>
      </c>
      <c r="IE65" s="732">
        <v>0</v>
      </c>
      <c r="IF65" s="732">
        <v>0</v>
      </c>
      <c r="IG65" s="732">
        <v>0</v>
      </c>
      <c r="IH65" s="732">
        <v>125.12</v>
      </c>
      <c r="II65" s="732">
        <v>0</v>
      </c>
      <c r="IJ65" s="732">
        <v>32.017000000000003</v>
      </c>
      <c r="IK65" s="732">
        <v>0</v>
      </c>
      <c r="IL65" s="732">
        <v>0</v>
      </c>
      <c r="IM65" s="732">
        <v>0</v>
      </c>
      <c r="IN65" s="732">
        <v>0</v>
      </c>
      <c r="IO65" s="732">
        <v>0</v>
      </c>
      <c r="IP65" s="732">
        <v>0</v>
      </c>
      <c r="IQ65" s="732">
        <v>32.017000000000003</v>
      </c>
      <c r="IR65" s="732">
        <v>19720</v>
      </c>
      <c r="IS65" s="732">
        <v>0</v>
      </c>
      <c r="IT65" s="732">
        <v>0</v>
      </c>
      <c r="IU65" s="732">
        <v>0</v>
      </c>
      <c r="IV65" s="732">
        <v>0</v>
      </c>
      <c r="IW65" s="732">
        <v>6159</v>
      </c>
      <c r="IX65" s="732">
        <v>0</v>
      </c>
      <c r="IY65" s="732">
        <v>0</v>
      </c>
      <c r="IZ65" s="732">
        <v>0</v>
      </c>
      <c r="JA65" s="732">
        <v>0</v>
      </c>
      <c r="JB65" s="732">
        <v>0</v>
      </c>
      <c r="JC65" s="732">
        <v>0</v>
      </c>
      <c r="JD65" s="732">
        <v>0</v>
      </c>
      <c r="JE65" s="732">
        <v>0</v>
      </c>
      <c r="JF65" s="732">
        <v>0</v>
      </c>
      <c r="JG65" s="732">
        <v>0</v>
      </c>
      <c r="JH65" s="732">
        <v>0</v>
      </c>
      <c r="JJ65" s="732">
        <v>0</v>
      </c>
      <c r="JK65" s="732">
        <v>0</v>
      </c>
      <c r="JL65" s="732">
        <v>0</v>
      </c>
      <c r="JM65" s="732">
        <v>0</v>
      </c>
    </row>
    <row r="66" spans="1:273" s="732" customFormat="1" x14ac:dyDescent="0.2">
      <c r="A66" s="732">
        <v>31709</v>
      </c>
      <c r="B66" s="732">
        <v>57848</v>
      </c>
      <c r="C66" s="732">
        <v>9</v>
      </c>
      <c r="D66" s="732">
        <v>2021</v>
      </c>
      <c r="E66" s="732">
        <v>6159</v>
      </c>
      <c r="F66" s="732">
        <v>0</v>
      </c>
      <c r="G66" s="732">
        <v>19767.983</v>
      </c>
      <c r="H66" s="732">
        <v>18639.597999999998</v>
      </c>
      <c r="I66" s="732">
        <v>18639.597999999998</v>
      </c>
      <c r="J66" s="732">
        <v>19767.983</v>
      </c>
      <c r="K66" s="732">
        <v>0</v>
      </c>
      <c r="L66" s="732">
        <v>6159</v>
      </c>
      <c r="M66" s="732">
        <v>0</v>
      </c>
      <c r="N66" s="732">
        <v>0</v>
      </c>
      <c r="P66" s="732">
        <v>18400.133000000002</v>
      </c>
      <c r="Q66" s="732">
        <v>0</v>
      </c>
      <c r="R66" s="732">
        <v>7573016</v>
      </c>
      <c r="S66" s="732">
        <v>411.57400000000001</v>
      </c>
      <c r="U66" s="732">
        <v>5297565</v>
      </c>
      <c r="V66" s="732">
        <v>7519.5</v>
      </c>
      <c r="W66" s="732">
        <v>4631324</v>
      </c>
      <c r="X66" s="732">
        <v>4631324</v>
      </c>
      <c r="Z66" s="732">
        <v>0</v>
      </c>
      <c r="AC66" s="732">
        <v>0</v>
      </c>
      <c r="AD66" s="732" t="s">
        <v>318</v>
      </c>
      <c r="AE66" s="732">
        <v>0</v>
      </c>
      <c r="AH66" s="732">
        <v>0</v>
      </c>
      <c r="AI66" s="732">
        <v>0</v>
      </c>
      <c r="AJ66" s="732">
        <v>6159</v>
      </c>
      <c r="AK66" s="732" t="s">
        <v>787</v>
      </c>
      <c r="AL66" s="732" t="s">
        <v>503</v>
      </c>
      <c r="AM66" s="732">
        <v>0</v>
      </c>
      <c r="AN66" s="732">
        <v>0</v>
      </c>
      <c r="AO66" s="732">
        <v>0</v>
      </c>
      <c r="AP66" s="732">
        <v>0</v>
      </c>
      <c r="AQ66" s="732">
        <v>0</v>
      </c>
      <c r="AT66" s="732">
        <v>0</v>
      </c>
      <c r="AU66" s="732">
        <v>0</v>
      </c>
      <c r="AV66" s="732">
        <v>-2687187</v>
      </c>
      <c r="AW66" s="732">
        <v>197020786</v>
      </c>
      <c r="AX66" s="732">
        <v>193504927</v>
      </c>
      <c r="AY66" s="732">
        <v>125290430</v>
      </c>
      <c r="AZ66" s="732">
        <v>7573016</v>
      </c>
      <c r="BA66" s="732">
        <v>0</v>
      </c>
      <c r="BE66" s="732">
        <v>2559</v>
      </c>
      <c r="BF66" s="732">
        <v>178755009</v>
      </c>
      <c r="BG66" s="732">
        <v>0</v>
      </c>
      <c r="BJ66" s="732">
        <v>12</v>
      </c>
      <c r="BK66" s="732">
        <v>0</v>
      </c>
      <c r="BL66" s="732">
        <v>0</v>
      </c>
      <c r="BM66" s="732">
        <v>0</v>
      </c>
      <c r="BN66" s="732">
        <v>0</v>
      </c>
      <c r="BO66" s="732">
        <v>0</v>
      </c>
      <c r="BP66" s="732">
        <v>0</v>
      </c>
      <c r="BQ66" s="732">
        <v>0</v>
      </c>
      <c r="BS66" s="732">
        <v>0</v>
      </c>
      <c r="BT66" s="732">
        <v>0</v>
      </c>
      <c r="BU66" s="732">
        <v>0</v>
      </c>
      <c r="BV66" s="732">
        <v>0</v>
      </c>
      <c r="BW66" s="732">
        <v>0</v>
      </c>
      <c r="BY66" s="732">
        <v>0</v>
      </c>
      <c r="CA66" s="732">
        <v>0</v>
      </c>
      <c r="CB66" s="732">
        <v>0</v>
      </c>
      <c r="CC66" s="732">
        <v>0</v>
      </c>
      <c r="CD66" s="732">
        <v>0</v>
      </c>
      <c r="CE66" s="732">
        <v>0</v>
      </c>
      <c r="CF66" s="732">
        <v>0</v>
      </c>
      <c r="CG66" s="732">
        <v>0</v>
      </c>
      <c r="CH66" s="732">
        <v>3551542</v>
      </c>
      <c r="CI66" s="732">
        <v>0</v>
      </c>
      <c r="CJ66" s="732">
        <v>5</v>
      </c>
      <c r="CK66" s="732">
        <v>0</v>
      </c>
      <c r="CL66" s="732">
        <v>0</v>
      </c>
      <c r="CN66" s="732">
        <v>0</v>
      </c>
      <c r="CO66" s="732">
        <v>1</v>
      </c>
      <c r="CP66" s="732">
        <v>0.22</v>
      </c>
      <c r="CQ66" s="732">
        <v>0</v>
      </c>
      <c r="CR66" s="732">
        <v>17900.476000000002</v>
      </c>
      <c r="CS66" s="732">
        <v>0</v>
      </c>
      <c r="CT66" s="732">
        <v>0</v>
      </c>
      <c r="CU66" s="732">
        <v>0</v>
      </c>
      <c r="CV66" s="732">
        <v>0</v>
      </c>
      <c r="CW66" s="732">
        <v>0</v>
      </c>
      <c r="CX66" s="732">
        <v>0</v>
      </c>
      <c r="CY66" s="732">
        <v>0</v>
      </c>
      <c r="CZ66" s="732">
        <v>0</v>
      </c>
      <c r="DB66" s="732">
        <v>114404883</v>
      </c>
      <c r="DC66" s="732">
        <v>0</v>
      </c>
      <c r="DD66" s="732">
        <v>0</v>
      </c>
      <c r="DE66" s="732">
        <v>20329832</v>
      </c>
      <c r="DF66" s="732">
        <v>20333098</v>
      </c>
      <c r="DG66" s="732">
        <v>3300.788</v>
      </c>
      <c r="DH66" s="732">
        <v>0</v>
      </c>
      <c r="DI66" s="732">
        <v>3266</v>
      </c>
      <c r="DK66" s="732">
        <v>0</v>
      </c>
      <c r="DL66" s="732">
        <v>0</v>
      </c>
      <c r="DM66" s="732">
        <v>8087127</v>
      </c>
      <c r="DN66" s="732">
        <v>33124</v>
      </c>
      <c r="DO66" s="732">
        <v>0</v>
      </c>
      <c r="DP66" s="732">
        <v>0</v>
      </c>
      <c r="DQ66" s="732">
        <v>0</v>
      </c>
      <c r="DR66" s="732">
        <v>0</v>
      </c>
      <c r="DS66" s="732">
        <v>0</v>
      </c>
      <c r="DT66" s="732">
        <v>0</v>
      </c>
      <c r="DU66" s="732">
        <v>0</v>
      </c>
      <c r="DV66" s="732">
        <v>0</v>
      </c>
      <c r="DW66" s="732">
        <v>0</v>
      </c>
      <c r="DX66" s="732">
        <v>0</v>
      </c>
      <c r="DY66" s="732">
        <v>0</v>
      </c>
      <c r="DZ66" s="732">
        <v>0</v>
      </c>
      <c r="EA66" s="732">
        <v>0</v>
      </c>
      <c r="EB66" s="732">
        <v>0</v>
      </c>
      <c r="EC66" s="732">
        <v>247.21700000000001</v>
      </c>
      <c r="ED66" s="732">
        <v>1751025</v>
      </c>
      <c r="EE66" s="732">
        <v>0</v>
      </c>
      <c r="EF66" s="732">
        <v>0</v>
      </c>
      <c r="EG66" s="732">
        <v>0</v>
      </c>
      <c r="EH66" s="732">
        <v>5962118</v>
      </c>
      <c r="EI66" s="732">
        <v>9115</v>
      </c>
      <c r="EJ66" s="732">
        <v>0.37</v>
      </c>
      <c r="EK66" s="732">
        <v>238.11800000000002</v>
      </c>
      <c r="EL66" s="732">
        <v>0</v>
      </c>
      <c r="EM66" s="732">
        <v>42.327000000000005</v>
      </c>
      <c r="EN66" s="732">
        <v>25.337</v>
      </c>
      <c r="EO66" s="732">
        <v>0</v>
      </c>
      <c r="EP66" s="732">
        <v>0</v>
      </c>
      <c r="EQ66" s="732">
        <v>306.15199999999999</v>
      </c>
      <c r="ER66" s="732">
        <v>0</v>
      </c>
      <c r="ES66" s="732">
        <v>968.02</v>
      </c>
      <c r="EV66" s="732">
        <v>0</v>
      </c>
      <c r="EW66" s="732">
        <v>0</v>
      </c>
      <c r="EX66" s="732">
        <v>0</v>
      </c>
      <c r="EZ66" s="732">
        <v>171262500</v>
      </c>
      <c r="FA66" s="732">
        <v>0</v>
      </c>
      <c r="FB66" s="732">
        <v>178799833</v>
      </c>
      <c r="FD66" s="732">
        <v>0</v>
      </c>
      <c r="FE66" s="732">
        <v>18491161</v>
      </c>
      <c r="FF66" s="732">
        <v>3751266</v>
      </c>
      <c r="FG66" s="732">
        <v>6.4642999999999992E-2</v>
      </c>
      <c r="FH66" s="732">
        <v>2.6227999999999998E-2</v>
      </c>
      <c r="FI66" s="732">
        <v>0</v>
      </c>
      <c r="FJ66" s="732">
        <v>0</v>
      </c>
      <c r="FK66" s="732">
        <v>29022.978999999999</v>
      </c>
      <c r="FL66" s="732">
        <v>204593802</v>
      </c>
      <c r="FM66" s="732">
        <v>0</v>
      </c>
      <c r="FN66" s="732">
        <v>0</v>
      </c>
      <c r="FO66" s="732">
        <v>22392</v>
      </c>
      <c r="FP66" s="732">
        <v>0</v>
      </c>
      <c r="FQ66" s="732">
        <v>22392</v>
      </c>
      <c r="FR66" s="732">
        <v>22392</v>
      </c>
      <c r="FS66" s="732">
        <v>0</v>
      </c>
      <c r="FT66" s="732">
        <v>0</v>
      </c>
      <c r="FU66" s="732">
        <v>0</v>
      </c>
      <c r="FV66" s="732">
        <v>0</v>
      </c>
      <c r="FW66" s="732">
        <v>0</v>
      </c>
      <c r="FX66" s="732">
        <v>0</v>
      </c>
      <c r="FY66" s="732">
        <v>0</v>
      </c>
      <c r="FZ66" s="732">
        <v>0</v>
      </c>
      <c r="GA66" s="732">
        <v>0</v>
      </c>
      <c r="GB66" s="732">
        <v>6836674</v>
      </c>
      <c r="GC66" s="732">
        <v>6836674</v>
      </c>
      <c r="GD66" s="732">
        <v>822.23300000000006</v>
      </c>
      <c r="GF66" s="732">
        <v>0</v>
      </c>
      <c r="GG66" s="732">
        <v>0</v>
      </c>
      <c r="GH66" s="732">
        <v>0</v>
      </c>
      <c r="GI66" s="732">
        <v>0</v>
      </c>
      <c r="GK66" s="732">
        <v>4971</v>
      </c>
      <c r="GL66" s="732">
        <v>0</v>
      </c>
      <c r="GM66" s="732">
        <v>0</v>
      </c>
      <c r="GN66" s="732">
        <v>0</v>
      </c>
      <c r="GR66" s="732">
        <v>0</v>
      </c>
      <c r="HB66" s="732">
        <v>292382768</v>
      </c>
      <c r="HC66" s="732">
        <v>4.6019999999999998E-2</v>
      </c>
      <c r="HD66" s="732">
        <v>3551542</v>
      </c>
      <c r="HE66" s="732">
        <v>0</v>
      </c>
      <c r="HF66" s="732">
        <v>19720695</v>
      </c>
      <c r="HG66" s="732">
        <v>157673</v>
      </c>
      <c r="HH66" s="732">
        <v>3965070</v>
      </c>
      <c r="HI66" s="732">
        <v>0</v>
      </c>
      <c r="HJ66" s="732">
        <v>192145</v>
      </c>
      <c r="HK66" s="732">
        <v>30949</v>
      </c>
      <c r="HL66" s="732">
        <v>27166</v>
      </c>
      <c r="HM66" s="732">
        <v>77000</v>
      </c>
      <c r="HN66" s="732">
        <v>316196</v>
      </c>
      <c r="HO66" s="732">
        <v>0</v>
      </c>
      <c r="HP66" s="732">
        <v>0</v>
      </c>
      <c r="HQ66" s="732">
        <v>0</v>
      </c>
      <c r="HR66" s="732">
        <v>0</v>
      </c>
      <c r="HS66" s="732">
        <v>171226817</v>
      </c>
      <c r="HT66" s="732">
        <v>0</v>
      </c>
      <c r="HU66" s="732">
        <v>0</v>
      </c>
      <c r="HV66" s="732">
        <v>0</v>
      </c>
      <c r="HW66" s="732">
        <v>0</v>
      </c>
      <c r="HX66" s="732">
        <v>2870</v>
      </c>
      <c r="HY66" s="732">
        <v>2969</v>
      </c>
      <c r="HZ66" s="732">
        <v>2638</v>
      </c>
      <c r="IA66" s="732">
        <v>2434</v>
      </c>
      <c r="IB66" s="732">
        <v>2369</v>
      </c>
      <c r="IC66" s="732">
        <v>13280</v>
      </c>
      <c r="ID66" s="732">
        <v>0</v>
      </c>
      <c r="IE66" s="732">
        <v>0</v>
      </c>
      <c r="IF66" s="732">
        <v>0</v>
      </c>
      <c r="IG66" s="732">
        <v>256</v>
      </c>
      <c r="IH66" s="732">
        <v>6437.7580000000007</v>
      </c>
      <c r="II66" s="732">
        <v>0</v>
      </c>
      <c r="IJ66" s="732">
        <v>7519.5</v>
      </c>
      <c r="IK66" s="732">
        <v>0</v>
      </c>
      <c r="IL66" s="732">
        <v>9</v>
      </c>
      <c r="IM66" s="732">
        <v>10</v>
      </c>
      <c r="IN66" s="732">
        <v>1</v>
      </c>
      <c r="IO66" s="732">
        <v>20</v>
      </c>
      <c r="IP66" s="732">
        <v>0</v>
      </c>
      <c r="IQ66" s="732">
        <v>7519.5</v>
      </c>
      <c r="IR66" s="732">
        <v>4631324</v>
      </c>
      <c r="IS66" s="732">
        <v>0</v>
      </c>
      <c r="IT66" s="732">
        <v>45000</v>
      </c>
      <c r="IU66" s="732">
        <v>30000</v>
      </c>
      <c r="IV66" s="732">
        <v>2000</v>
      </c>
      <c r="IW66" s="732">
        <v>6159</v>
      </c>
      <c r="IX66" s="732">
        <v>0</v>
      </c>
      <c r="IY66" s="732">
        <v>0</v>
      </c>
      <c r="IZ66" s="732">
        <v>0</v>
      </c>
      <c r="JA66" s="732">
        <v>0</v>
      </c>
      <c r="JB66" s="732">
        <v>10</v>
      </c>
      <c r="JC66" s="732">
        <v>179756</v>
      </c>
      <c r="JD66" s="732">
        <v>9</v>
      </c>
      <c r="JE66" s="732">
        <v>83712</v>
      </c>
      <c r="JF66" s="732">
        <v>8</v>
      </c>
      <c r="JG66" s="732">
        <v>37728</v>
      </c>
      <c r="JH66" s="732">
        <v>15000</v>
      </c>
      <c r="JJ66" s="732">
        <v>0</v>
      </c>
      <c r="JK66" s="732">
        <v>0</v>
      </c>
      <c r="JL66" s="732">
        <v>0</v>
      </c>
      <c r="JM66" s="732">
        <v>0</v>
      </c>
    </row>
    <row r="67" spans="1:273" s="732" customFormat="1" x14ac:dyDescent="0.2">
      <c r="A67" s="732">
        <v>31709</v>
      </c>
      <c r="B67" s="732">
        <v>57850</v>
      </c>
      <c r="C67" s="732">
        <v>9</v>
      </c>
      <c r="D67" s="732">
        <v>2021</v>
      </c>
      <c r="E67" s="732">
        <v>6159</v>
      </c>
      <c r="F67" s="732">
        <v>0</v>
      </c>
      <c r="G67" s="732">
        <v>1689.4830000000002</v>
      </c>
      <c r="H67" s="732">
        <v>1531.5930000000001</v>
      </c>
      <c r="I67" s="732">
        <v>1531.5930000000001</v>
      </c>
      <c r="J67" s="732">
        <v>1689.4830000000002</v>
      </c>
      <c r="K67" s="732">
        <v>0</v>
      </c>
      <c r="L67" s="732">
        <v>6159</v>
      </c>
      <c r="M67" s="732">
        <v>0</v>
      </c>
      <c r="N67" s="732">
        <v>0</v>
      </c>
      <c r="P67" s="732">
        <v>1220.1000000000001</v>
      </c>
      <c r="Q67" s="732">
        <v>0</v>
      </c>
      <c r="R67" s="732">
        <v>502161</v>
      </c>
      <c r="S67" s="732">
        <v>411.57400000000001</v>
      </c>
      <c r="U67" s="732">
        <v>351277</v>
      </c>
      <c r="V67" s="732">
        <v>330.05</v>
      </c>
      <c r="W67" s="732">
        <v>203281</v>
      </c>
      <c r="X67" s="732">
        <v>203281</v>
      </c>
      <c r="Z67" s="732">
        <v>0</v>
      </c>
      <c r="AC67" s="732">
        <v>0</v>
      </c>
      <c r="AD67" s="732" t="s">
        <v>318</v>
      </c>
      <c r="AE67" s="732">
        <v>0</v>
      </c>
      <c r="AH67" s="732">
        <v>0</v>
      </c>
      <c r="AI67" s="732">
        <v>0</v>
      </c>
      <c r="AJ67" s="732">
        <v>6159</v>
      </c>
      <c r="AK67" s="732" t="s">
        <v>787</v>
      </c>
      <c r="AL67" s="732" t="s">
        <v>392</v>
      </c>
      <c r="AM67" s="732">
        <v>0</v>
      </c>
      <c r="AN67" s="732">
        <v>0</v>
      </c>
      <c r="AO67" s="732">
        <v>0</v>
      </c>
      <c r="AP67" s="732">
        <v>0</v>
      </c>
      <c r="AQ67" s="732">
        <v>0</v>
      </c>
      <c r="AT67" s="732">
        <v>0</v>
      </c>
      <c r="AU67" s="732">
        <v>0</v>
      </c>
      <c r="AV67" s="732">
        <v>-141187</v>
      </c>
      <c r="AW67" s="732">
        <v>15768280</v>
      </c>
      <c r="AX67" s="732">
        <v>15466910</v>
      </c>
      <c r="AY67" s="732">
        <v>9490287</v>
      </c>
      <c r="AZ67" s="732">
        <v>502161</v>
      </c>
      <c r="BA67" s="732">
        <v>0</v>
      </c>
      <c r="BE67" s="732">
        <v>203</v>
      </c>
      <c r="BF67" s="732">
        <v>14071265</v>
      </c>
      <c r="BG67" s="732">
        <v>0</v>
      </c>
      <c r="BJ67" s="732">
        <v>12</v>
      </c>
      <c r="BK67" s="732">
        <v>0</v>
      </c>
      <c r="BL67" s="732">
        <v>0</v>
      </c>
      <c r="BM67" s="732">
        <v>0</v>
      </c>
      <c r="BN67" s="732">
        <v>0</v>
      </c>
      <c r="BO67" s="732">
        <v>0</v>
      </c>
      <c r="BP67" s="732">
        <v>0</v>
      </c>
      <c r="BQ67" s="732">
        <v>534</v>
      </c>
      <c r="BS67" s="732">
        <v>0</v>
      </c>
      <c r="BT67" s="732">
        <v>0</v>
      </c>
      <c r="BU67" s="732">
        <v>0</v>
      </c>
      <c r="BV67" s="732">
        <v>0</v>
      </c>
      <c r="BW67" s="732">
        <v>0</v>
      </c>
      <c r="BY67" s="732">
        <v>0</v>
      </c>
      <c r="CA67" s="732">
        <v>139.226</v>
      </c>
      <c r="CB67" s="732">
        <v>139226</v>
      </c>
      <c r="CC67" s="732">
        <v>0</v>
      </c>
      <c r="CD67" s="732">
        <v>0</v>
      </c>
      <c r="CE67" s="732">
        <v>0</v>
      </c>
      <c r="CF67" s="732">
        <v>0</v>
      </c>
      <c r="CG67" s="732">
        <v>0</v>
      </c>
      <c r="CH67" s="732">
        <v>303535</v>
      </c>
      <c r="CI67" s="732">
        <v>0</v>
      </c>
      <c r="CJ67" s="732">
        <v>4</v>
      </c>
      <c r="CK67" s="732">
        <v>0</v>
      </c>
      <c r="CL67" s="732">
        <v>0</v>
      </c>
      <c r="CN67" s="732">
        <v>0</v>
      </c>
      <c r="CO67" s="732">
        <v>1</v>
      </c>
      <c r="CP67" s="732">
        <v>0</v>
      </c>
      <c r="CQ67" s="732">
        <v>0</v>
      </c>
      <c r="CR67" s="732">
        <v>1175.751</v>
      </c>
      <c r="CS67" s="732">
        <v>0</v>
      </c>
      <c r="CT67" s="732">
        <v>0</v>
      </c>
      <c r="CU67" s="732">
        <v>0</v>
      </c>
      <c r="CV67" s="732">
        <v>0</v>
      </c>
      <c r="CW67" s="732">
        <v>0</v>
      </c>
      <c r="CX67" s="732">
        <v>0</v>
      </c>
      <c r="CY67" s="732">
        <v>0</v>
      </c>
      <c r="CZ67" s="732">
        <v>0</v>
      </c>
      <c r="DB67" s="732">
        <v>9422658</v>
      </c>
      <c r="DC67" s="732">
        <v>0</v>
      </c>
      <c r="DD67" s="732">
        <v>0</v>
      </c>
      <c r="DE67" s="732">
        <v>1053512</v>
      </c>
      <c r="DF67" s="732">
        <v>1053512</v>
      </c>
      <c r="DG67" s="732">
        <v>171.05</v>
      </c>
      <c r="DH67" s="732">
        <v>0</v>
      </c>
      <c r="DI67" s="732">
        <v>0</v>
      </c>
      <c r="DK67" s="732">
        <v>169</v>
      </c>
      <c r="DL67" s="732">
        <v>0</v>
      </c>
      <c r="DM67" s="732">
        <v>465879</v>
      </c>
      <c r="DN67" s="732">
        <v>1962</v>
      </c>
      <c r="DO67" s="732">
        <v>0</v>
      </c>
      <c r="DP67" s="732">
        <v>0</v>
      </c>
      <c r="DQ67" s="732">
        <v>0</v>
      </c>
      <c r="DR67" s="732">
        <v>0</v>
      </c>
      <c r="DS67" s="732">
        <v>0</v>
      </c>
      <c r="DT67" s="732">
        <v>0</v>
      </c>
      <c r="DU67" s="732">
        <v>0</v>
      </c>
      <c r="DV67" s="732">
        <v>0</v>
      </c>
      <c r="DW67" s="732">
        <v>0</v>
      </c>
      <c r="DX67" s="732">
        <v>0</v>
      </c>
      <c r="DY67" s="732">
        <v>0</v>
      </c>
      <c r="DZ67" s="732">
        <v>0</v>
      </c>
      <c r="EA67" s="732">
        <v>0</v>
      </c>
      <c r="EB67" s="732">
        <v>0</v>
      </c>
      <c r="EC67" s="732">
        <v>54.433</v>
      </c>
      <c r="ED67" s="732">
        <v>385546</v>
      </c>
      <c r="EE67" s="732">
        <v>0</v>
      </c>
      <c r="EF67" s="732">
        <v>0</v>
      </c>
      <c r="EG67" s="732">
        <v>0</v>
      </c>
      <c r="EH67" s="732">
        <v>71741</v>
      </c>
      <c r="EI67" s="732">
        <v>0</v>
      </c>
      <c r="EJ67" s="732">
        <v>0</v>
      </c>
      <c r="EK67" s="732">
        <v>1.56</v>
      </c>
      <c r="EL67" s="732">
        <v>0</v>
      </c>
      <c r="EM67" s="732">
        <v>0.34100000000000003</v>
      </c>
      <c r="EN67" s="732">
        <v>1.1890000000000001</v>
      </c>
      <c r="EO67" s="732">
        <v>0</v>
      </c>
      <c r="EP67" s="732">
        <v>0</v>
      </c>
      <c r="EQ67" s="732">
        <v>3.09</v>
      </c>
      <c r="ER67" s="732">
        <v>0</v>
      </c>
      <c r="ES67" s="732">
        <v>11.648</v>
      </c>
      <c r="EV67" s="732">
        <v>0</v>
      </c>
      <c r="EW67" s="732">
        <v>0</v>
      </c>
      <c r="EX67" s="732">
        <v>0</v>
      </c>
      <c r="EZ67" s="732">
        <v>13716027</v>
      </c>
      <c r="FA67" s="732">
        <v>0</v>
      </c>
      <c r="FB67" s="732">
        <v>14216023</v>
      </c>
      <c r="FD67" s="732">
        <v>0</v>
      </c>
      <c r="FE67" s="732">
        <v>1455590</v>
      </c>
      <c r="FF67" s="732">
        <v>295293</v>
      </c>
      <c r="FG67" s="732">
        <v>6.4642999999999992E-2</v>
      </c>
      <c r="FH67" s="732">
        <v>2.6227999999999998E-2</v>
      </c>
      <c r="FI67" s="732">
        <v>0</v>
      </c>
      <c r="FJ67" s="732">
        <v>0</v>
      </c>
      <c r="FK67" s="732">
        <v>2284.6350000000002</v>
      </c>
      <c r="FL67" s="732">
        <v>16270441</v>
      </c>
      <c r="FM67" s="732">
        <v>0</v>
      </c>
      <c r="FN67" s="732">
        <v>0</v>
      </c>
      <c r="FO67" s="732">
        <v>0</v>
      </c>
      <c r="FP67" s="732">
        <v>0</v>
      </c>
      <c r="FQ67" s="732">
        <v>0</v>
      </c>
      <c r="FR67" s="732">
        <v>0</v>
      </c>
      <c r="FS67" s="732">
        <v>0</v>
      </c>
      <c r="FT67" s="732">
        <v>0</v>
      </c>
      <c r="FU67" s="732">
        <v>0</v>
      </c>
      <c r="FV67" s="732">
        <v>0</v>
      </c>
      <c r="FW67" s="732">
        <v>0</v>
      </c>
      <c r="FX67" s="732">
        <v>0</v>
      </c>
      <c r="FY67" s="732">
        <v>0</v>
      </c>
      <c r="FZ67" s="732">
        <v>0</v>
      </c>
      <c r="GA67" s="732">
        <v>0</v>
      </c>
      <c r="GB67" s="732">
        <v>1287126</v>
      </c>
      <c r="GC67" s="732">
        <v>1287126</v>
      </c>
      <c r="GD67" s="732">
        <v>154.80000000000001</v>
      </c>
      <c r="GF67" s="732">
        <v>0</v>
      </c>
      <c r="GG67" s="732">
        <v>0</v>
      </c>
      <c r="GH67" s="732">
        <v>0</v>
      </c>
      <c r="GI67" s="732">
        <v>0</v>
      </c>
      <c r="GK67" s="732">
        <v>0</v>
      </c>
      <c r="GL67" s="732">
        <v>0</v>
      </c>
      <c r="GM67" s="732">
        <v>0</v>
      </c>
      <c r="GN67" s="732">
        <v>0</v>
      </c>
      <c r="GR67" s="732">
        <v>0</v>
      </c>
      <c r="HB67" s="732">
        <v>292382768</v>
      </c>
      <c r="HC67" s="732">
        <v>4.6019999999999998E-2</v>
      </c>
      <c r="HD67" s="732">
        <v>303535</v>
      </c>
      <c r="HE67" s="732">
        <v>0</v>
      </c>
      <c r="HF67" s="732">
        <v>1620425</v>
      </c>
      <c r="HG67" s="732">
        <v>0</v>
      </c>
      <c r="HH67" s="732">
        <v>0</v>
      </c>
      <c r="HI67" s="732">
        <v>0</v>
      </c>
      <c r="HJ67" s="732">
        <v>16422</v>
      </c>
      <c r="HK67" s="732">
        <v>2546</v>
      </c>
      <c r="HL67" s="732">
        <v>5151</v>
      </c>
      <c r="HM67" s="732">
        <v>0</v>
      </c>
      <c r="HN67" s="732">
        <v>0</v>
      </c>
      <c r="HO67" s="732">
        <v>0</v>
      </c>
      <c r="HP67" s="732">
        <v>0</v>
      </c>
      <c r="HQ67" s="732">
        <v>0</v>
      </c>
      <c r="HR67" s="732">
        <v>0</v>
      </c>
      <c r="HS67" s="732">
        <v>13713862</v>
      </c>
      <c r="HT67" s="732">
        <v>0</v>
      </c>
      <c r="HU67" s="732">
        <v>0</v>
      </c>
      <c r="HV67" s="732">
        <v>0</v>
      </c>
      <c r="HW67" s="732">
        <v>0</v>
      </c>
      <c r="HX67" s="732">
        <v>196</v>
      </c>
      <c r="HY67" s="732">
        <v>90</v>
      </c>
      <c r="HZ67" s="732">
        <v>140</v>
      </c>
      <c r="IA67" s="732">
        <v>140</v>
      </c>
      <c r="IB67" s="732">
        <v>123</v>
      </c>
      <c r="IC67" s="732">
        <v>689</v>
      </c>
      <c r="ID67" s="732">
        <v>0</v>
      </c>
      <c r="IE67" s="732">
        <v>0</v>
      </c>
      <c r="IF67" s="732">
        <v>0</v>
      </c>
      <c r="IG67" s="732">
        <v>0</v>
      </c>
      <c r="IH67" s="732">
        <v>0</v>
      </c>
      <c r="II67" s="732">
        <v>0</v>
      </c>
      <c r="IJ67" s="732">
        <v>330.05</v>
      </c>
      <c r="IK67" s="732">
        <v>0</v>
      </c>
      <c r="IL67" s="732">
        <v>0</v>
      </c>
      <c r="IM67" s="732">
        <v>0</v>
      </c>
      <c r="IN67" s="732">
        <v>0</v>
      </c>
      <c r="IO67" s="732">
        <v>0</v>
      </c>
      <c r="IP67" s="732">
        <v>0</v>
      </c>
      <c r="IQ67" s="732">
        <v>330.05</v>
      </c>
      <c r="IR67" s="732">
        <v>203281</v>
      </c>
      <c r="IS67" s="732">
        <v>0</v>
      </c>
      <c r="IT67" s="732">
        <v>0</v>
      </c>
      <c r="IU67" s="732">
        <v>0</v>
      </c>
      <c r="IV67" s="732">
        <v>0</v>
      </c>
      <c r="IW67" s="732">
        <v>6159</v>
      </c>
      <c r="IX67" s="732">
        <v>0</v>
      </c>
      <c r="IY67" s="732">
        <v>0</v>
      </c>
      <c r="IZ67" s="732">
        <v>0</v>
      </c>
      <c r="JA67" s="732">
        <v>0</v>
      </c>
      <c r="JB67" s="732">
        <v>0</v>
      </c>
      <c r="JC67" s="732">
        <v>0</v>
      </c>
      <c r="JD67" s="732">
        <v>0</v>
      </c>
      <c r="JE67" s="732">
        <v>0</v>
      </c>
      <c r="JF67" s="732">
        <v>0</v>
      </c>
      <c r="JG67" s="732">
        <v>0</v>
      </c>
      <c r="JH67" s="732">
        <v>0</v>
      </c>
      <c r="JJ67" s="732">
        <v>0</v>
      </c>
      <c r="JK67" s="732">
        <v>0</v>
      </c>
      <c r="JL67" s="732">
        <v>0</v>
      </c>
      <c r="JM67" s="732">
        <v>0</v>
      </c>
    </row>
    <row r="68" spans="1:273" s="732" customFormat="1" x14ac:dyDescent="0.2">
      <c r="A68" s="732">
        <v>31709</v>
      </c>
      <c r="B68" s="732">
        <v>57851</v>
      </c>
      <c r="C68" s="732">
        <v>9</v>
      </c>
      <c r="D68" s="732">
        <v>2021</v>
      </c>
      <c r="E68" s="732">
        <v>6159</v>
      </c>
      <c r="F68" s="732">
        <v>0</v>
      </c>
      <c r="G68" s="732">
        <v>72.003</v>
      </c>
      <c r="H68" s="732">
        <v>66.88</v>
      </c>
      <c r="I68" s="732">
        <v>66.88</v>
      </c>
      <c r="J68" s="732">
        <v>72.003</v>
      </c>
      <c r="K68" s="732">
        <v>0</v>
      </c>
      <c r="L68" s="732">
        <v>6159</v>
      </c>
      <c r="M68" s="732">
        <v>0</v>
      </c>
      <c r="N68" s="732">
        <v>0</v>
      </c>
      <c r="P68" s="732">
        <v>49.818000000000005</v>
      </c>
      <c r="Q68" s="732">
        <v>0</v>
      </c>
      <c r="R68" s="732">
        <v>20504</v>
      </c>
      <c r="S68" s="732">
        <v>411.57400000000001</v>
      </c>
      <c r="U68" s="732">
        <v>14344</v>
      </c>
      <c r="V68" s="732">
        <v>17.445</v>
      </c>
      <c r="W68" s="732">
        <v>10745</v>
      </c>
      <c r="X68" s="732">
        <v>10745</v>
      </c>
      <c r="Z68" s="732">
        <v>0</v>
      </c>
      <c r="AC68" s="732">
        <v>0</v>
      </c>
      <c r="AD68" s="732" t="s">
        <v>318</v>
      </c>
      <c r="AE68" s="732">
        <v>0</v>
      </c>
      <c r="AH68" s="732">
        <v>0</v>
      </c>
      <c r="AI68" s="732">
        <v>0</v>
      </c>
      <c r="AJ68" s="732">
        <v>6159</v>
      </c>
      <c r="AK68" s="732" t="s">
        <v>787</v>
      </c>
      <c r="AL68" s="732" t="s">
        <v>475</v>
      </c>
      <c r="AM68" s="732">
        <v>0</v>
      </c>
      <c r="AN68" s="732">
        <v>0</v>
      </c>
      <c r="AO68" s="732">
        <v>0</v>
      </c>
      <c r="AP68" s="732">
        <v>0</v>
      </c>
      <c r="AQ68" s="732">
        <v>0</v>
      </c>
      <c r="AT68" s="732">
        <v>0</v>
      </c>
      <c r="AU68" s="732">
        <v>0</v>
      </c>
      <c r="AV68" s="732">
        <v>-8</v>
      </c>
      <c r="AW68" s="732">
        <v>753394</v>
      </c>
      <c r="AX68" s="732">
        <v>753862</v>
      </c>
      <c r="AY68" s="732">
        <v>450692</v>
      </c>
      <c r="AZ68" s="732">
        <v>20504</v>
      </c>
      <c r="BA68" s="732">
        <v>0</v>
      </c>
      <c r="BE68" s="732">
        <v>10</v>
      </c>
      <c r="BF68" s="732">
        <v>688675</v>
      </c>
      <c r="BG68" s="732">
        <v>0</v>
      </c>
      <c r="BJ68" s="732">
        <v>12</v>
      </c>
      <c r="BK68" s="732">
        <v>0</v>
      </c>
      <c r="BL68" s="732">
        <v>0</v>
      </c>
      <c r="BM68" s="732">
        <v>0</v>
      </c>
      <c r="BN68" s="732">
        <v>0</v>
      </c>
      <c r="BO68" s="732">
        <v>0</v>
      </c>
      <c r="BP68" s="732">
        <v>0</v>
      </c>
      <c r="BQ68" s="732">
        <v>760</v>
      </c>
      <c r="BS68" s="732">
        <v>0</v>
      </c>
      <c r="BT68" s="732">
        <v>0</v>
      </c>
      <c r="BU68" s="732">
        <v>0</v>
      </c>
      <c r="BV68" s="732">
        <v>0</v>
      </c>
      <c r="BW68" s="732">
        <v>0</v>
      </c>
      <c r="BY68" s="732">
        <v>0</v>
      </c>
      <c r="CA68" s="732">
        <v>0</v>
      </c>
      <c r="CB68" s="732">
        <v>0</v>
      </c>
      <c r="CC68" s="732">
        <v>0</v>
      </c>
      <c r="CD68" s="732">
        <v>0</v>
      </c>
      <c r="CE68" s="732">
        <v>0</v>
      </c>
      <c r="CF68" s="732">
        <v>0</v>
      </c>
      <c r="CG68" s="732">
        <v>0</v>
      </c>
      <c r="CH68" s="732">
        <v>0</v>
      </c>
      <c r="CI68" s="732">
        <v>0</v>
      </c>
      <c r="CJ68" s="732">
        <v>4</v>
      </c>
      <c r="CK68" s="732">
        <v>0</v>
      </c>
      <c r="CL68" s="732">
        <v>0</v>
      </c>
      <c r="CN68" s="732">
        <v>0</v>
      </c>
      <c r="CO68" s="732">
        <v>1</v>
      </c>
      <c r="CP68" s="732">
        <v>0</v>
      </c>
      <c r="CQ68" s="732">
        <v>0</v>
      </c>
      <c r="CR68" s="732">
        <v>52.789000000000001</v>
      </c>
      <c r="CS68" s="732">
        <v>0</v>
      </c>
      <c r="CT68" s="732">
        <v>0</v>
      </c>
      <c r="CU68" s="732">
        <v>0</v>
      </c>
      <c r="CV68" s="732">
        <v>0</v>
      </c>
      <c r="CW68" s="732">
        <v>0</v>
      </c>
      <c r="CX68" s="732">
        <v>0</v>
      </c>
      <c r="CY68" s="732">
        <v>0</v>
      </c>
      <c r="CZ68" s="732">
        <v>0</v>
      </c>
      <c r="DB68" s="732">
        <v>405626</v>
      </c>
      <c r="DC68" s="732">
        <v>0</v>
      </c>
      <c r="DD68" s="732">
        <v>0</v>
      </c>
      <c r="DE68" s="732">
        <v>67288</v>
      </c>
      <c r="DF68" s="732">
        <v>67288</v>
      </c>
      <c r="DG68" s="732">
        <v>10.925000000000001</v>
      </c>
      <c r="DH68" s="732">
        <v>0</v>
      </c>
      <c r="DI68" s="732">
        <v>0</v>
      </c>
      <c r="DK68" s="732">
        <v>3777</v>
      </c>
      <c r="DL68" s="732">
        <v>0</v>
      </c>
      <c r="DM68" s="732">
        <v>112570</v>
      </c>
      <c r="DN68" s="732">
        <v>458</v>
      </c>
      <c r="DO68" s="732">
        <v>0</v>
      </c>
      <c r="DP68" s="732">
        <v>0</v>
      </c>
      <c r="DQ68" s="732">
        <v>0</v>
      </c>
      <c r="DR68" s="732">
        <v>0</v>
      </c>
      <c r="DS68" s="732">
        <v>0</v>
      </c>
      <c r="DT68" s="732">
        <v>0</v>
      </c>
      <c r="DU68" s="732">
        <v>0</v>
      </c>
      <c r="DV68" s="732">
        <v>0</v>
      </c>
      <c r="DW68" s="732">
        <v>0</v>
      </c>
      <c r="DX68" s="732">
        <v>0</v>
      </c>
      <c r="DY68" s="732">
        <v>0</v>
      </c>
      <c r="DZ68" s="732">
        <v>0</v>
      </c>
      <c r="EA68" s="732">
        <v>0</v>
      </c>
      <c r="EB68" s="732">
        <v>0</v>
      </c>
      <c r="EC68" s="732">
        <v>0.99</v>
      </c>
      <c r="ED68" s="732">
        <v>7012</v>
      </c>
      <c r="EE68" s="732">
        <v>0</v>
      </c>
      <c r="EF68" s="732">
        <v>0</v>
      </c>
      <c r="EG68" s="732">
        <v>0</v>
      </c>
      <c r="EH68" s="732">
        <v>99722</v>
      </c>
      <c r="EI68" s="732">
        <v>0</v>
      </c>
      <c r="EJ68" s="732">
        <v>0</v>
      </c>
      <c r="EK68" s="732">
        <v>4.7120000000000006</v>
      </c>
      <c r="EL68" s="732">
        <v>0</v>
      </c>
      <c r="EM68" s="732">
        <v>0</v>
      </c>
      <c r="EN68" s="732">
        <v>0.41100000000000003</v>
      </c>
      <c r="EO68" s="732">
        <v>0</v>
      </c>
      <c r="EP68" s="732">
        <v>0</v>
      </c>
      <c r="EQ68" s="732">
        <v>5.1230000000000002</v>
      </c>
      <c r="ER68" s="732">
        <v>0</v>
      </c>
      <c r="ES68" s="732">
        <v>16.191000000000003</v>
      </c>
      <c r="EV68" s="732">
        <v>0</v>
      </c>
      <c r="EW68" s="732">
        <v>0</v>
      </c>
      <c r="EX68" s="732">
        <v>0</v>
      </c>
      <c r="EZ68" s="732">
        <v>668171</v>
      </c>
      <c r="FA68" s="732">
        <v>0</v>
      </c>
      <c r="FB68" s="732">
        <v>688207</v>
      </c>
      <c r="FD68" s="732">
        <v>0</v>
      </c>
      <c r="FE68" s="732">
        <v>71239</v>
      </c>
      <c r="FF68" s="732">
        <v>14452</v>
      </c>
      <c r="FG68" s="732">
        <v>6.4642999999999992E-2</v>
      </c>
      <c r="FH68" s="732">
        <v>2.6227999999999998E-2</v>
      </c>
      <c r="FI68" s="732">
        <v>0</v>
      </c>
      <c r="FJ68" s="732">
        <v>0</v>
      </c>
      <c r="FK68" s="732">
        <v>111.81400000000001</v>
      </c>
      <c r="FL68" s="732">
        <v>773898</v>
      </c>
      <c r="FM68" s="732">
        <v>0</v>
      </c>
      <c r="FN68" s="732">
        <v>0</v>
      </c>
      <c r="FO68" s="732">
        <v>0</v>
      </c>
      <c r="FP68" s="732">
        <v>0</v>
      </c>
      <c r="FQ68" s="732">
        <v>0</v>
      </c>
      <c r="FR68" s="732">
        <v>0</v>
      </c>
      <c r="FS68" s="732">
        <v>0</v>
      </c>
      <c r="FT68" s="732">
        <v>0</v>
      </c>
      <c r="FU68" s="732">
        <v>0</v>
      </c>
      <c r="FV68" s="732">
        <v>0</v>
      </c>
      <c r="FW68" s="732">
        <v>0</v>
      </c>
      <c r="FX68" s="732">
        <v>0</v>
      </c>
      <c r="FY68" s="732">
        <v>0</v>
      </c>
      <c r="FZ68" s="732">
        <v>0</v>
      </c>
      <c r="GA68" s="732">
        <v>0</v>
      </c>
      <c r="GB68" s="732">
        <v>0</v>
      </c>
      <c r="GC68" s="732">
        <v>0</v>
      </c>
      <c r="GD68" s="732">
        <v>0</v>
      </c>
      <c r="GF68" s="732">
        <v>0</v>
      </c>
      <c r="GG68" s="732">
        <v>0</v>
      </c>
      <c r="GH68" s="732">
        <v>0</v>
      </c>
      <c r="GI68" s="732">
        <v>0</v>
      </c>
      <c r="GK68" s="732">
        <v>0</v>
      </c>
      <c r="GL68" s="732">
        <v>0</v>
      </c>
      <c r="GM68" s="732">
        <v>0</v>
      </c>
      <c r="GN68" s="732">
        <v>0</v>
      </c>
      <c r="GR68" s="732">
        <v>0</v>
      </c>
      <c r="HB68" s="732">
        <v>0</v>
      </c>
      <c r="HC68" s="732">
        <v>4.6019999999999998E-2</v>
      </c>
      <c r="HD68" s="732">
        <v>0</v>
      </c>
      <c r="HE68" s="732">
        <v>0</v>
      </c>
      <c r="HF68" s="732">
        <v>70759</v>
      </c>
      <c r="HG68" s="732">
        <v>3080</v>
      </c>
      <c r="HH68" s="732">
        <v>17449</v>
      </c>
      <c r="HI68" s="732">
        <v>0</v>
      </c>
      <c r="HJ68" s="732">
        <v>700</v>
      </c>
      <c r="HK68" s="732">
        <v>0</v>
      </c>
      <c r="HL68" s="732">
        <v>0</v>
      </c>
      <c r="HM68" s="732">
        <v>0</v>
      </c>
      <c r="HN68" s="732">
        <v>0</v>
      </c>
      <c r="HO68" s="732">
        <v>0</v>
      </c>
      <c r="HP68" s="732">
        <v>0</v>
      </c>
      <c r="HQ68" s="732">
        <v>0</v>
      </c>
      <c r="HR68" s="732">
        <v>0</v>
      </c>
      <c r="HS68" s="732">
        <v>667703</v>
      </c>
      <c r="HT68" s="732">
        <v>0</v>
      </c>
      <c r="HU68" s="732">
        <v>0</v>
      </c>
      <c r="HV68" s="732">
        <v>0</v>
      </c>
      <c r="HW68" s="732">
        <v>0</v>
      </c>
      <c r="HX68" s="732">
        <v>6</v>
      </c>
      <c r="HY68" s="732">
        <v>6</v>
      </c>
      <c r="HZ68" s="732">
        <v>2</v>
      </c>
      <c r="IA68" s="732">
        <v>4</v>
      </c>
      <c r="IB68" s="732">
        <v>24</v>
      </c>
      <c r="IC68" s="732">
        <v>40</v>
      </c>
      <c r="ID68" s="732">
        <v>0</v>
      </c>
      <c r="IE68" s="732">
        <v>0</v>
      </c>
      <c r="IF68" s="732">
        <v>0</v>
      </c>
      <c r="IG68" s="732">
        <v>5</v>
      </c>
      <c r="IH68" s="732">
        <v>28.331000000000003</v>
      </c>
      <c r="II68" s="732">
        <v>0</v>
      </c>
      <c r="IJ68" s="732">
        <v>17.445</v>
      </c>
      <c r="IK68" s="732">
        <v>0</v>
      </c>
      <c r="IL68" s="732">
        <v>0</v>
      </c>
      <c r="IM68" s="732">
        <v>0</v>
      </c>
      <c r="IN68" s="732">
        <v>0</v>
      </c>
      <c r="IO68" s="732">
        <v>0</v>
      </c>
      <c r="IP68" s="732">
        <v>0</v>
      </c>
      <c r="IQ68" s="732">
        <v>17.445</v>
      </c>
      <c r="IR68" s="732">
        <v>10745</v>
      </c>
      <c r="IS68" s="732">
        <v>0</v>
      </c>
      <c r="IT68" s="732">
        <v>0</v>
      </c>
      <c r="IU68" s="732">
        <v>0</v>
      </c>
      <c r="IV68" s="732">
        <v>0</v>
      </c>
      <c r="IW68" s="732">
        <v>6159</v>
      </c>
      <c r="IX68" s="732">
        <v>0</v>
      </c>
      <c r="IY68" s="732">
        <v>0</v>
      </c>
      <c r="IZ68" s="732">
        <v>0</v>
      </c>
      <c r="JA68" s="732">
        <v>0</v>
      </c>
      <c r="JB68" s="732">
        <v>0</v>
      </c>
      <c r="JC68" s="732">
        <v>0</v>
      </c>
      <c r="JD68" s="732">
        <v>0</v>
      </c>
      <c r="JE68" s="732">
        <v>0</v>
      </c>
      <c r="JF68" s="732">
        <v>0</v>
      </c>
      <c r="JG68" s="732">
        <v>0</v>
      </c>
      <c r="JH68" s="732">
        <v>0</v>
      </c>
      <c r="JJ68" s="732">
        <v>0</v>
      </c>
      <c r="JK68" s="732">
        <v>0</v>
      </c>
      <c r="JL68" s="732">
        <v>0</v>
      </c>
      <c r="JM68" s="732">
        <v>0</v>
      </c>
    </row>
    <row r="69" spans="1:273" s="732" customFormat="1" x14ac:dyDescent="0.2">
      <c r="A69" s="732">
        <v>31709</v>
      </c>
      <c r="B69" s="732">
        <v>61802</v>
      </c>
      <c r="C69" s="732">
        <v>9</v>
      </c>
      <c r="D69" s="732">
        <v>2021</v>
      </c>
      <c r="E69" s="732">
        <v>6159</v>
      </c>
      <c r="F69" s="732">
        <v>0</v>
      </c>
      <c r="G69" s="732">
        <v>556.47199999999998</v>
      </c>
      <c r="H69" s="732">
        <v>538.36200000000008</v>
      </c>
      <c r="I69" s="732">
        <v>538.36200000000008</v>
      </c>
      <c r="J69" s="732">
        <v>556.47199999999998</v>
      </c>
      <c r="K69" s="732">
        <v>0</v>
      </c>
      <c r="L69" s="732">
        <v>6159</v>
      </c>
      <c r="M69" s="732">
        <v>0</v>
      </c>
      <c r="N69" s="732">
        <v>0</v>
      </c>
      <c r="P69" s="732">
        <v>549.60500000000002</v>
      </c>
      <c r="Q69" s="732">
        <v>0</v>
      </c>
      <c r="R69" s="732">
        <v>226203</v>
      </c>
      <c r="S69" s="732">
        <v>411.57400000000001</v>
      </c>
      <c r="U69" s="732">
        <v>158236</v>
      </c>
      <c r="V69" s="732">
        <v>216.06700000000001</v>
      </c>
      <c r="W69" s="732">
        <v>133078</v>
      </c>
      <c r="X69" s="732">
        <v>133078</v>
      </c>
      <c r="Z69" s="732">
        <v>0</v>
      </c>
      <c r="AC69" s="732">
        <v>0</v>
      </c>
      <c r="AD69" s="732" t="s">
        <v>318</v>
      </c>
      <c r="AE69" s="732">
        <v>0</v>
      </c>
      <c r="AH69" s="732">
        <v>0</v>
      </c>
      <c r="AI69" s="732">
        <v>0</v>
      </c>
      <c r="AJ69" s="732">
        <v>6159</v>
      </c>
      <c r="AK69" s="732" t="s">
        <v>787</v>
      </c>
      <c r="AL69" s="732" t="s">
        <v>337</v>
      </c>
      <c r="AM69" s="732">
        <v>0</v>
      </c>
      <c r="AN69" s="732">
        <v>0</v>
      </c>
      <c r="AO69" s="732">
        <v>0</v>
      </c>
      <c r="AP69" s="732">
        <v>0</v>
      </c>
      <c r="AQ69" s="732">
        <v>0</v>
      </c>
      <c r="AT69" s="732">
        <v>0</v>
      </c>
      <c r="AU69" s="732">
        <v>0</v>
      </c>
      <c r="AV69" s="732">
        <v>-90</v>
      </c>
      <c r="AW69" s="732">
        <v>6024604</v>
      </c>
      <c r="AX69" s="732">
        <v>5926406</v>
      </c>
      <c r="AY69" s="732">
        <v>3580930</v>
      </c>
      <c r="AZ69" s="732">
        <v>226203</v>
      </c>
      <c r="BA69" s="732">
        <v>11.333</v>
      </c>
      <c r="BE69" s="732">
        <v>78</v>
      </c>
      <c r="BF69" s="732">
        <v>5421060</v>
      </c>
      <c r="BG69" s="732">
        <v>0</v>
      </c>
      <c r="BJ69" s="732">
        <v>12</v>
      </c>
      <c r="BK69" s="732">
        <v>0</v>
      </c>
      <c r="BL69" s="732">
        <v>0</v>
      </c>
      <c r="BM69" s="732">
        <v>0</v>
      </c>
      <c r="BN69" s="732">
        <v>0</v>
      </c>
      <c r="BO69" s="732">
        <v>0</v>
      </c>
      <c r="BP69" s="732">
        <v>0</v>
      </c>
      <c r="BQ69" s="732">
        <v>687</v>
      </c>
      <c r="BS69" s="732">
        <v>0</v>
      </c>
      <c r="BT69" s="732">
        <v>0</v>
      </c>
      <c r="BU69" s="732">
        <v>0</v>
      </c>
      <c r="BV69" s="732">
        <v>0</v>
      </c>
      <c r="BW69" s="732">
        <v>0</v>
      </c>
      <c r="BY69" s="732">
        <v>0</v>
      </c>
      <c r="CA69" s="732">
        <v>0</v>
      </c>
      <c r="CB69" s="732">
        <v>0</v>
      </c>
      <c r="CC69" s="732">
        <v>0</v>
      </c>
      <c r="CD69" s="732">
        <v>0</v>
      </c>
      <c r="CE69" s="732">
        <v>0</v>
      </c>
      <c r="CF69" s="732">
        <v>0</v>
      </c>
      <c r="CG69" s="732">
        <v>0</v>
      </c>
      <c r="CH69" s="732">
        <v>99976</v>
      </c>
      <c r="CI69" s="732">
        <v>0</v>
      </c>
      <c r="CJ69" s="732">
        <v>4</v>
      </c>
      <c r="CK69" s="732">
        <v>0</v>
      </c>
      <c r="CL69" s="732">
        <v>0</v>
      </c>
      <c r="CN69" s="732">
        <v>0</v>
      </c>
      <c r="CO69" s="732">
        <v>1</v>
      </c>
      <c r="CP69" s="732">
        <v>0</v>
      </c>
      <c r="CQ69" s="732">
        <v>1.5</v>
      </c>
      <c r="CR69" s="732">
        <v>538.79</v>
      </c>
      <c r="CS69" s="732">
        <v>0</v>
      </c>
      <c r="CT69" s="732">
        <v>0</v>
      </c>
      <c r="CU69" s="732">
        <v>0</v>
      </c>
      <c r="CV69" s="732">
        <v>0</v>
      </c>
      <c r="CW69" s="732">
        <v>0</v>
      </c>
      <c r="CX69" s="732">
        <v>0</v>
      </c>
      <c r="CY69" s="732">
        <v>0</v>
      </c>
      <c r="CZ69" s="732">
        <v>0</v>
      </c>
      <c r="DB69" s="732">
        <v>3293199</v>
      </c>
      <c r="DC69" s="732">
        <v>0</v>
      </c>
      <c r="DD69" s="732">
        <v>0</v>
      </c>
      <c r="DE69" s="732">
        <v>843410</v>
      </c>
      <c r="DF69" s="732">
        <v>843410</v>
      </c>
      <c r="DG69" s="732">
        <v>136.93800000000002</v>
      </c>
      <c r="DH69" s="732">
        <v>0</v>
      </c>
      <c r="DI69" s="732">
        <v>0</v>
      </c>
      <c r="DK69" s="732">
        <v>2615</v>
      </c>
      <c r="DL69" s="732">
        <v>0</v>
      </c>
      <c r="DM69" s="732">
        <v>417238</v>
      </c>
      <c r="DN69" s="732">
        <v>1700</v>
      </c>
      <c r="DO69" s="732">
        <v>0</v>
      </c>
      <c r="DP69" s="732">
        <v>0</v>
      </c>
      <c r="DQ69" s="732">
        <v>0</v>
      </c>
      <c r="DR69" s="732">
        <v>0</v>
      </c>
      <c r="DS69" s="732">
        <v>0</v>
      </c>
      <c r="DT69" s="732">
        <v>0</v>
      </c>
      <c r="DU69" s="732">
        <v>0</v>
      </c>
      <c r="DV69" s="732">
        <v>0</v>
      </c>
      <c r="DW69" s="732">
        <v>0</v>
      </c>
      <c r="DX69" s="732">
        <v>0</v>
      </c>
      <c r="DY69" s="732">
        <v>0</v>
      </c>
      <c r="DZ69" s="732">
        <v>0</v>
      </c>
      <c r="EA69" s="732">
        <v>0</v>
      </c>
      <c r="EB69" s="732">
        <v>0</v>
      </c>
      <c r="EC69" s="732">
        <v>5.98</v>
      </c>
      <c r="ED69" s="732">
        <v>42356</v>
      </c>
      <c r="EE69" s="732">
        <v>0</v>
      </c>
      <c r="EF69" s="732">
        <v>0</v>
      </c>
      <c r="EG69" s="732">
        <v>0</v>
      </c>
      <c r="EH69" s="732">
        <v>353963</v>
      </c>
      <c r="EI69" s="732">
        <v>0</v>
      </c>
      <c r="EJ69" s="732">
        <v>0</v>
      </c>
      <c r="EK69" s="732">
        <v>16.254999999999999</v>
      </c>
      <c r="EL69" s="732">
        <v>0</v>
      </c>
      <c r="EM69" s="732">
        <v>0.28500000000000003</v>
      </c>
      <c r="EN69" s="732">
        <v>1.57</v>
      </c>
      <c r="EO69" s="732">
        <v>0</v>
      </c>
      <c r="EP69" s="732">
        <v>0</v>
      </c>
      <c r="EQ69" s="732">
        <v>18.11</v>
      </c>
      <c r="ER69" s="732">
        <v>0</v>
      </c>
      <c r="ES69" s="732">
        <v>57.47</v>
      </c>
      <c r="EV69" s="732">
        <v>0</v>
      </c>
      <c r="EW69" s="732">
        <v>0</v>
      </c>
      <c r="EX69" s="732">
        <v>0</v>
      </c>
      <c r="EZ69" s="732">
        <v>5251865</v>
      </c>
      <c r="FA69" s="732">
        <v>0</v>
      </c>
      <c r="FB69" s="732">
        <v>5476290</v>
      </c>
      <c r="FD69" s="732">
        <v>0</v>
      </c>
      <c r="FE69" s="732">
        <v>560777</v>
      </c>
      <c r="FF69" s="732">
        <v>113764</v>
      </c>
      <c r="FG69" s="732">
        <v>6.4642999999999992E-2</v>
      </c>
      <c r="FH69" s="732">
        <v>2.6227999999999998E-2</v>
      </c>
      <c r="FI69" s="732">
        <v>0</v>
      </c>
      <c r="FJ69" s="732">
        <v>0</v>
      </c>
      <c r="FK69" s="732">
        <v>880.173</v>
      </c>
      <c r="FL69" s="732">
        <v>6250807</v>
      </c>
      <c r="FM69" s="732">
        <v>0</v>
      </c>
      <c r="FN69" s="732">
        <v>0</v>
      </c>
      <c r="FO69" s="732">
        <v>57008</v>
      </c>
      <c r="FP69" s="732">
        <v>0</v>
      </c>
      <c r="FQ69" s="732">
        <v>57008</v>
      </c>
      <c r="FR69" s="732">
        <v>57008</v>
      </c>
      <c r="FS69" s="732">
        <v>0</v>
      </c>
      <c r="FT69" s="732">
        <v>0</v>
      </c>
      <c r="FU69" s="732">
        <v>0</v>
      </c>
      <c r="FV69" s="732">
        <v>0</v>
      </c>
      <c r="FW69" s="732">
        <v>0</v>
      </c>
      <c r="FX69" s="732">
        <v>0</v>
      </c>
      <c r="FY69" s="732">
        <v>0</v>
      </c>
      <c r="FZ69" s="732">
        <v>0</v>
      </c>
      <c r="GA69" s="732">
        <v>0</v>
      </c>
      <c r="GB69" s="732">
        <v>0</v>
      </c>
      <c r="GC69" s="732">
        <v>0</v>
      </c>
      <c r="GD69" s="732">
        <v>0</v>
      </c>
      <c r="GF69" s="732">
        <v>0</v>
      </c>
      <c r="GG69" s="732">
        <v>0</v>
      </c>
      <c r="GH69" s="732">
        <v>0</v>
      </c>
      <c r="GI69" s="732">
        <v>0</v>
      </c>
      <c r="GK69" s="732">
        <v>5284</v>
      </c>
      <c r="GL69" s="732">
        <v>23597</v>
      </c>
      <c r="GM69" s="732">
        <v>0</v>
      </c>
      <c r="GN69" s="732">
        <v>63454</v>
      </c>
      <c r="GR69" s="732">
        <v>0</v>
      </c>
      <c r="HB69" s="732">
        <v>292382768</v>
      </c>
      <c r="HC69" s="732">
        <v>4.6019999999999998E-2</v>
      </c>
      <c r="HD69" s="732">
        <v>99976</v>
      </c>
      <c r="HE69" s="732">
        <v>0</v>
      </c>
      <c r="HF69" s="732">
        <v>569587</v>
      </c>
      <c r="HG69" s="732">
        <v>0</v>
      </c>
      <c r="HH69" s="732">
        <v>157439</v>
      </c>
      <c r="HI69" s="732">
        <v>0</v>
      </c>
      <c r="HJ69" s="732">
        <v>5409</v>
      </c>
      <c r="HK69" s="732">
        <v>0</v>
      </c>
      <c r="HL69" s="732">
        <v>0</v>
      </c>
      <c r="HM69" s="732">
        <v>0</v>
      </c>
      <c r="HN69" s="732">
        <v>0</v>
      </c>
      <c r="HO69" s="732">
        <v>0</v>
      </c>
      <c r="HP69" s="732">
        <v>0</v>
      </c>
      <c r="HQ69" s="732">
        <v>0</v>
      </c>
      <c r="HR69" s="732">
        <v>0</v>
      </c>
      <c r="HS69" s="732">
        <v>5250087</v>
      </c>
      <c r="HT69" s="732">
        <v>0</v>
      </c>
      <c r="HU69" s="732">
        <v>0</v>
      </c>
      <c r="HV69" s="732">
        <v>0</v>
      </c>
      <c r="HW69" s="732">
        <v>0</v>
      </c>
      <c r="HX69" s="732">
        <v>149</v>
      </c>
      <c r="HY69" s="732">
        <v>104</v>
      </c>
      <c r="HZ69" s="732">
        <v>73</v>
      </c>
      <c r="IA69" s="732">
        <v>135</v>
      </c>
      <c r="IB69" s="732">
        <v>91</v>
      </c>
      <c r="IC69" s="732">
        <v>552</v>
      </c>
      <c r="ID69" s="732">
        <v>0</v>
      </c>
      <c r="IE69" s="732">
        <v>0</v>
      </c>
      <c r="IF69" s="732">
        <v>0</v>
      </c>
      <c r="IG69" s="732">
        <v>0</v>
      </c>
      <c r="IH69" s="732">
        <v>255.62</v>
      </c>
      <c r="II69" s="732">
        <v>0</v>
      </c>
      <c r="IJ69" s="732">
        <v>216.06700000000001</v>
      </c>
      <c r="IK69" s="732">
        <v>0</v>
      </c>
      <c r="IL69" s="732">
        <v>0</v>
      </c>
      <c r="IM69" s="732">
        <v>0</v>
      </c>
      <c r="IN69" s="732">
        <v>0</v>
      </c>
      <c r="IO69" s="732">
        <v>0</v>
      </c>
      <c r="IP69" s="732">
        <v>0</v>
      </c>
      <c r="IQ69" s="732">
        <v>216.06700000000001</v>
      </c>
      <c r="IR69" s="732">
        <v>133078</v>
      </c>
      <c r="IS69" s="732">
        <v>0</v>
      </c>
      <c r="IT69" s="732">
        <v>0</v>
      </c>
      <c r="IU69" s="732">
        <v>0</v>
      </c>
      <c r="IV69" s="732">
        <v>0</v>
      </c>
      <c r="IW69" s="732">
        <v>6159</v>
      </c>
      <c r="IX69" s="732">
        <v>0</v>
      </c>
      <c r="IY69" s="732">
        <v>0</v>
      </c>
      <c r="IZ69" s="732">
        <v>0</v>
      </c>
      <c r="JA69" s="732">
        <v>0</v>
      </c>
      <c r="JB69" s="732">
        <v>0</v>
      </c>
      <c r="JC69" s="732">
        <v>0</v>
      </c>
      <c r="JD69" s="732">
        <v>0</v>
      </c>
      <c r="JE69" s="732">
        <v>0</v>
      </c>
      <c r="JF69" s="732">
        <v>0</v>
      </c>
      <c r="JG69" s="732">
        <v>0</v>
      </c>
      <c r="JH69" s="732">
        <v>0</v>
      </c>
      <c r="JJ69" s="732">
        <v>0</v>
      </c>
      <c r="JK69" s="732">
        <v>0</v>
      </c>
      <c r="JL69" s="732">
        <v>0</v>
      </c>
      <c r="JM69" s="732">
        <v>0</v>
      </c>
    </row>
    <row r="70" spans="1:273" s="732" customFormat="1" x14ac:dyDescent="0.2">
      <c r="A70" s="732">
        <v>31709</v>
      </c>
      <c r="B70" s="732">
        <v>61804</v>
      </c>
      <c r="C70" s="732">
        <v>9</v>
      </c>
      <c r="D70" s="732">
        <v>2021</v>
      </c>
      <c r="E70" s="732">
        <v>6159</v>
      </c>
      <c r="F70" s="732">
        <v>0</v>
      </c>
      <c r="G70" s="732">
        <v>1322.4750000000001</v>
      </c>
      <c r="H70" s="732">
        <v>1180.8050000000001</v>
      </c>
      <c r="I70" s="732">
        <v>1180.8050000000001</v>
      </c>
      <c r="J70" s="732">
        <v>1322.4750000000001</v>
      </c>
      <c r="K70" s="732">
        <v>0</v>
      </c>
      <c r="L70" s="732">
        <v>6159</v>
      </c>
      <c r="M70" s="732">
        <v>0</v>
      </c>
      <c r="N70" s="732">
        <v>0</v>
      </c>
      <c r="P70" s="732">
        <v>1222.1200000000001</v>
      </c>
      <c r="Q70" s="732">
        <v>0</v>
      </c>
      <c r="R70" s="732">
        <v>502993</v>
      </c>
      <c r="S70" s="732">
        <v>411.57400000000001</v>
      </c>
      <c r="U70" s="732">
        <v>351858</v>
      </c>
      <c r="V70" s="732">
        <v>64.137</v>
      </c>
      <c r="W70" s="732">
        <v>39503</v>
      </c>
      <c r="X70" s="732">
        <v>39503</v>
      </c>
      <c r="Z70" s="732">
        <v>0</v>
      </c>
      <c r="AC70" s="732">
        <v>0</v>
      </c>
      <c r="AD70" s="732" t="s">
        <v>318</v>
      </c>
      <c r="AE70" s="732">
        <v>0</v>
      </c>
      <c r="AH70" s="732">
        <v>0</v>
      </c>
      <c r="AI70" s="732">
        <v>0</v>
      </c>
      <c r="AJ70" s="732">
        <v>6159</v>
      </c>
      <c r="AK70" s="732" t="s">
        <v>787</v>
      </c>
      <c r="AL70" s="732" t="s">
        <v>338</v>
      </c>
      <c r="AM70" s="732">
        <v>0</v>
      </c>
      <c r="AN70" s="732">
        <v>0</v>
      </c>
      <c r="AO70" s="732">
        <v>0</v>
      </c>
      <c r="AP70" s="732">
        <v>0</v>
      </c>
      <c r="AQ70" s="732">
        <v>0</v>
      </c>
      <c r="AT70" s="732">
        <v>0</v>
      </c>
      <c r="AU70" s="732">
        <v>0</v>
      </c>
      <c r="AV70" s="732">
        <v>-4036</v>
      </c>
      <c r="AW70" s="732">
        <v>11318580</v>
      </c>
      <c r="AX70" s="732">
        <v>11083532</v>
      </c>
      <c r="AY70" s="732">
        <v>7304832</v>
      </c>
      <c r="AZ70" s="732">
        <v>502993</v>
      </c>
      <c r="BA70" s="732">
        <v>0</v>
      </c>
      <c r="BE70" s="732">
        <v>147</v>
      </c>
      <c r="BF70" s="732">
        <v>10297660</v>
      </c>
      <c r="BG70" s="732">
        <v>0</v>
      </c>
      <c r="BJ70" s="732">
        <v>12</v>
      </c>
      <c r="BK70" s="732">
        <v>0</v>
      </c>
      <c r="BL70" s="732">
        <v>0</v>
      </c>
      <c r="BM70" s="732">
        <v>0</v>
      </c>
      <c r="BN70" s="732">
        <v>0</v>
      </c>
      <c r="BO70" s="732">
        <v>0</v>
      </c>
      <c r="BP70" s="732">
        <v>0</v>
      </c>
      <c r="BQ70" s="732">
        <v>588</v>
      </c>
      <c r="BS70" s="732">
        <v>0</v>
      </c>
      <c r="BT70" s="732">
        <v>0</v>
      </c>
      <c r="BU70" s="732">
        <v>0</v>
      </c>
      <c r="BV70" s="732">
        <v>0</v>
      </c>
      <c r="BW70" s="732">
        <v>0</v>
      </c>
      <c r="BY70" s="732">
        <v>0</v>
      </c>
      <c r="CA70" s="732">
        <v>0</v>
      </c>
      <c r="CB70" s="732">
        <v>0</v>
      </c>
      <c r="CC70" s="732">
        <v>0</v>
      </c>
      <c r="CD70" s="732">
        <v>0</v>
      </c>
      <c r="CE70" s="732">
        <v>0</v>
      </c>
      <c r="CF70" s="732">
        <v>0</v>
      </c>
      <c r="CG70" s="732">
        <v>0</v>
      </c>
      <c r="CH70" s="732">
        <v>237598</v>
      </c>
      <c r="CI70" s="732">
        <v>0</v>
      </c>
      <c r="CJ70" s="732">
        <v>5</v>
      </c>
      <c r="CK70" s="732">
        <v>0</v>
      </c>
      <c r="CL70" s="732">
        <v>0</v>
      </c>
      <c r="CN70" s="732">
        <v>0</v>
      </c>
      <c r="CO70" s="732">
        <v>1</v>
      </c>
      <c r="CP70" s="732">
        <v>0</v>
      </c>
      <c r="CQ70" s="732">
        <v>0</v>
      </c>
      <c r="CR70" s="732">
        <v>1222.163</v>
      </c>
      <c r="CS70" s="732">
        <v>0</v>
      </c>
      <c r="CT70" s="732">
        <v>0</v>
      </c>
      <c r="CU70" s="732">
        <v>0</v>
      </c>
      <c r="CV70" s="732">
        <v>0</v>
      </c>
      <c r="CW70" s="732">
        <v>0</v>
      </c>
      <c r="CX70" s="732">
        <v>0</v>
      </c>
      <c r="CY70" s="732">
        <v>0</v>
      </c>
      <c r="CZ70" s="732">
        <v>0</v>
      </c>
      <c r="DB70" s="732">
        <v>7249837</v>
      </c>
      <c r="DC70" s="732">
        <v>0</v>
      </c>
      <c r="DD70" s="732">
        <v>0</v>
      </c>
      <c r="DE70" s="732">
        <v>68828</v>
      </c>
      <c r="DF70" s="732">
        <v>68828</v>
      </c>
      <c r="DG70" s="732">
        <v>11.175000000000001</v>
      </c>
      <c r="DH70" s="732">
        <v>0</v>
      </c>
      <c r="DI70" s="732">
        <v>0</v>
      </c>
      <c r="DK70" s="732">
        <v>1033</v>
      </c>
      <c r="DL70" s="732">
        <v>0</v>
      </c>
      <c r="DM70" s="732">
        <v>580459</v>
      </c>
      <c r="DN70" s="732">
        <v>2402</v>
      </c>
      <c r="DO70" s="732">
        <v>0</v>
      </c>
      <c r="DP70" s="732">
        <v>0</v>
      </c>
      <c r="DQ70" s="732">
        <v>0</v>
      </c>
      <c r="DR70" s="732">
        <v>0</v>
      </c>
      <c r="DS70" s="732">
        <v>0</v>
      </c>
      <c r="DT70" s="732">
        <v>0</v>
      </c>
      <c r="DU70" s="732">
        <v>0</v>
      </c>
      <c r="DV70" s="732">
        <v>0</v>
      </c>
      <c r="DW70" s="732">
        <v>0</v>
      </c>
      <c r="DX70" s="732">
        <v>0</v>
      </c>
      <c r="DY70" s="732">
        <v>0</v>
      </c>
      <c r="DZ70" s="732">
        <v>0</v>
      </c>
      <c r="EA70" s="732">
        <v>0</v>
      </c>
      <c r="EB70" s="732">
        <v>0</v>
      </c>
      <c r="EC70" s="732">
        <v>36.338000000000001</v>
      </c>
      <c r="ED70" s="732">
        <v>257380</v>
      </c>
      <c r="EE70" s="732">
        <v>0</v>
      </c>
      <c r="EF70" s="732">
        <v>0</v>
      </c>
      <c r="EG70" s="732">
        <v>0</v>
      </c>
      <c r="EH70" s="732">
        <v>302639</v>
      </c>
      <c r="EI70" s="732">
        <v>0</v>
      </c>
      <c r="EJ70" s="732">
        <v>0</v>
      </c>
      <c r="EK70" s="732">
        <v>9.1710000000000012</v>
      </c>
      <c r="EL70" s="732">
        <v>0</v>
      </c>
      <c r="EM70" s="732">
        <v>2.653</v>
      </c>
      <c r="EN70" s="732">
        <v>2.7330000000000001</v>
      </c>
      <c r="EO70" s="732">
        <v>0</v>
      </c>
      <c r="EP70" s="732">
        <v>0</v>
      </c>
      <c r="EQ70" s="732">
        <v>14.557</v>
      </c>
      <c r="ER70" s="732">
        <v>0</v>
      </c>
      <c r="ES70" s="732">
        <v>49.137</v>
      </c>
      <c r="EV70" s="732">
        <v>0</v>
      </c>
      <c r="EW70" s="732">
        <v>0</v>
      </c>
      <c r="EX70" s="732">
        <v>0</v>
      </c>
      <c r="EZ70" s="732">
        <v>9802197</v>
      </c>
      <c r="FA70" s="732">
        <v>0</v>
      </c>
      <c r="FB70" s="732">
        <v>10302640</v>
      </c>
      <c r="FD70" s="732">
        <v>0</v>
      </c>
      <c r="FE70" s="732">
        <v>1065233</v>
      </c>
      <c r="FF70" s="732">
        <v>216102</v>
      </c>
      <c r="FG70" s="732">
        <v>6.4642999999999992E-2</v>
      </c>
      <c r="FH70" s="732">
        <v>2.6227999999999998E-2</v>
      </c>
      <c r="FI70" s="732">
        <v>0</v>
      </c>
      <c r="FJ70" s="732">
        <v>0</v>
      </c>
      <c r="FK70" s="732">
        <v>1671.9460000000001</v>
      </c>
      <c r="FL70" s="732">
        <v>11821573</v>
      </c>
      <c r="FM70" s="732">
        <v>0</v>
      </c>
      <c r="FN70" s="732">
        <v>0</v>
      </c>
      <c r="FO70" s="732">
        <v>0</v>
      </c>
      <c r="FP70" s="732">
        <v>0</v>
      </c>
      <c r="FQ70" s="732">
        <v>0</v>
      </c>
      <c r="FR70" s="732">
        <v>0</v>
      </c>
      <c r="FS70" s="732">
        <v>0</v>
      </c>
      <c r="FT70" s="732">
        <v>0</v>
      </c>
      <c r="FU70" s="732">
        <v>0</v>
      </c>
      <c r="FV70" s="732">
        <v>0</v>
      </c>
      <c r="FW70" s="732">
        <v>0</v>
      </c>
      <c r="FX70" s="732">
        <v>0</v>
      </c>
      <c r="FY70" s="732">
        <v>0</v>
      </c>
      <c r="FZ70" s="732">
        <v>0</v>
      </c>
      <c r="GA70" s="732">
        <v>0</v>
      </c>
      <c r="GB70" s="732">
        <v>1056915</v>
      </c>
      <c r="GC70" s="732">
        <v>1056915</v>
      </c>
      <c r="GD70" s="732">
        <v>127.113</v>
      </c>
      <c r="GF70" s="732">
        <v>0</v>
      </c>
      <c r="GG70" s="732">
        <v>0</v>
      </c>
      <c r="GH70" s="732">
        <v>0</v>
      </c>
      <c r="GI70" s="732">
        <v>0</v>
      </c>
      <c r="GK70" s="732">
        <v>4971</v>
      </c>
      <c r="GL70" s="732">
        <v>0</v>
      </c>
      <c r="GM70" s="732">
        <v>0</v>
      </c>
      <c r="GN70" s="732">
        <v>0</v>
      </c>
      <c r="GR70" s="732">
        <v>0</v>
      </c>
      <c r="HB70" s="732">
        <v>292382768</v>
      </c>
      <c r="HC70" s="732">
        <v>4.6019999999999998E-2</v>
      </c>
      <c r="HD70" s="732">
        <v>237598</v>
      </c>
      <c r="HE70" s="732">
        <v>0</v>
      </c>
      <c r="HF70" s="732">
        <v>1249292</v>
      </c>
      <c r="HG70" s="732">
        <v>3695</v>
      </c>
      <c r="HH70" s="732">
        <v>33875</v>
      </c>
      <c r="HI70" s="732">
        <v>0</v>
      </c>
      <c r="HJ70" s="732">
        <v>12854</v>
      </c>
      <c r="HK70" s="732">
        <v>3579</v>
      </c>
      <c r="HL70" s="732">
        <v>3951</v>
      </c>
      <c r="HM70" s="732">
        <v>0</v>
      </c>
      <c r="HN70" s="732">
        <v>0</v>
      </c>
      <c r="HO70" s="732">
        <v>0</v>
      </c>
      <c r="HP70" s="732">
        <v>0</v>
      </c>
      <c r="HQ70" s="732">
        <v>0</v>
      </c>
      <c r="HR70" s="732">
        <v>0</v>
      </c>
      <c r="HS70" s="732">
        <v>9799647</v>
      </c>
      <c r="HT70" s="732">
        <v>0</v>
      </c>
      <c r="HU70" s="732">
        <v>0</v>
      </c>
      <c r="HV70" s="732">
        <v>0</v>
      </c>
      <c r="HW70" s="732">
        <v>0</v>
      </c>
      <c r="HX70" s="732">
        <v>41</v>
      </c>
      <c r="HY70" s="732">
        <v>5</v>
      </c>
      <c r="HZ70" s="732">
        <v>2</v>
      </c>
      <c r="IA70" s="732">
        <v>1</v>
      </c>
      <c r="IB70" s="732">
        <v>0</v>
      </c>
      <c r="IC70" s="732">
        <v>17</v>
      </c>
      <c r="ID70" s="732">
        <v>0</v>
      </c>
      <c r="IE70" s="732">
        <v>0</v>
      </c>
      <c r="IF70" s="732">
        <v>0</v>
      </c>
      <c r="IG70" s="732">
        <v>6</v>
      </c>
      <c r="IH70" s="732">
        <v>55</v>
      </c>
      <c r="II70" s="732">
        <v>0</v>
      </c>
      <c r="IJ70" s="732">
        <v>64.137</v>
      </c>
      <c r="IK70" s="732">
        <v>0</v>
      </c>
      <c r="IL70" s="732">
        <v>0</v>
      </c>
      <c r="IM70" s="732">
        <v>0</v>
      </c>
      <c r="IN70" s="732">
        <v>0</v>
      </c>
      <c r="IO70" s="732">
        <v>0</v>
      </c>
      <c r="IP70" s="732">
        <v>0</v>
      </c>
      <c r="IQ70" s="732">
        <v>64.137</v>
      </c>
      <c r="IR70" s="732">
        <v>39503</v>
      </c>
      <c r="IS70" s="732">
        <v>0</v>
      </c>
      <c r="IT70" s="732">
        <v>0</v>
      </c>
      <c r="IU70" s="732">
        <v>0</v>
      </c>
      <c r="IV70" s="732">
        <v>0</v>
      </c>
      <c r="IW70" s="732">
        <v>6159</v>
      </c>
      <c r="IX70" s="732">
        <v>0</v>
      </c>
      <c r="IY70" s="732">
        <v>0</v>
      </c>
      <c r="IZ70" s="732">
        <v>0</v>
      </c>
      <c r="JA70" s="732">
        <v>0</v>
      </c>
      <c r="JB70" s="732">
        <v>0</v>
      </c>
      <c r="JC70" s="732">
        <v>0</v>
      </c>
      <c r="JD70" s="732">
        <v>0</v>
      </c>
      <c r="JE70" s="732">
        <v>0</v>
      </c>
      <c r="JF70" s="732">
        <v>0</v>
      </c>
      <c r="JG70" s="732">
        <v>0</v>
      </c>
      <c r="JH70" s="732">
        <v>0</v>
      </c>
      <c r="JJ70" s="732">
        <v>0</v>
      </c>
      <c r="JK70" s="732">
        <v>0</v>
      </c>
      <c r="JL70" s="732">
        <v>0</v>
      </c>
      <c r="JM70" s="732">
        <v>0</v>
      </c>
    </row>
    <row r="71" spans="1:273" s="732" customFormat="1" x14ac:dyDescent="0.2">
      <c r="A71" s="732">
        <v>31709</v>
      </c>
      <c r="B71" s="732">
        <v>61805</v>
      </c>
      <c r="C71" s="732">
        <v>9</v>
      </c>
      <c r="D71" s="732">
        <v>2021</v>
      </c>
      <c r="E71" s="732">
        <v>6159</v>
      </c>
      <c r="F71" s="732">
        <v>0</v>
      </c>
      <c r="G71" s="732">
        <v>575.70500000000004</v>
      </c>
      <c r="H71" s="732">
        <v>556.19100000000003</v>
      </c>
      <c r="I71" s="732">
        <v>556.19100000000003</v>
      </c>
      <c r="J71" s="732">
        <v>575.70500000000004</v>
      </c>
      <c r="K71" s="732">
        <v>0</v>
      </c>
      <c r="L71" s="732">
        <v>6159</v>
      </c>
      <c r="M71" s="732">
        <v>0</v>
      </c>
      <c r="N71" s="732">
        <v>0</v>
      </c>
      <c r="P71" s="732">
        <v>563.53800000000001</v>
      </c>
      <c r="Q71" s="732">
        <v>0</v>
      </c>
      <c r="R71" s="732">
        <v>231938</v>
      </c>
      <c r="S71" s="732">
        <v>411.57400000000001</v>
      </c>
      <c r="U71" s="732">
        <v>162247</v>
      </c>
      <c r="V71" s="732">
        <v>29.897000000000002</v>
      </c>
      <c r="W71" s="732">
        <v>18414</v>
      </c>
      <c r="X71" s="732">
        <v>18414</v>
      </c>
      <c r="Z71" s="732">
        <v>0</v>
      </c>
      <c r="AC71" s="732">
        <v>0</v>
      </c>
      <c r="AD71" s="732" t="s">
        <v>318</v>
      </c>
      <c r="AE71" s="732">
        <v>0</v>
      </c>
      <c r="AH71" s="732">
        <v>0</v>
      </c>
      <c r="AI71" s="732">
        <v>0</v>
      </c>
      <c r="AJ71" s="732">
        <v>6159</v>
      </c>
      <c r="AK71" s="732" t="s">
        <v>787</v>
      </c>
      <c r="AL71" s="732" t="s">
        <v>393</v>
      </c>
      <c r="AM71" s="732">
        <v>0</v>
      </c>
      <c r="AN71" s="732">
        <v>0</v>
      </c>
      <c r="AO71" s="732">
        <v>0</v>
      </c>
      <c r="AP71" s="732">
        <v>0</v>
      </c>
      <c r="AQ71" s="732">
        <v>0</v>
      </c>
      <c r="AT71" s="732">
        <v>0</v>
      </c>
      <c r="AU71" s="732">
        <v>0</v>
      </c>
      <c r="AV71" s="732">
        <v>-102</v>
      </c>
      <c r="AW71" s="732">
        <v>4953300</v>
      </c>
      <c r="AX71" s="732">
        <v>4851653</v>
      </c>
      <c r="AY71" s="732">
        <v>2960582</v>
      </c>
      <c r="AZ71" s="732">
        <v>231938</v>
      </c>
      <c r="BA71" s="732">
        <v>0</v>
      </c>
      <c r="BE71" s="732">
        <v>65</v>
      </c>
      <c r="BF71" s="732">
        <v>4521040</v>
      </c>
      <c r="BG71" s="732">
        <v>0</v>
      </c>
      <c r="BJ71" s="732">
        <v>12</v>
      </c>
      <c r="BK71" s="732">
        <v>0</v>
      </c>
      <c r="BL71" s="732">
        <v>0</v>
      </c>
      <c r="BM71" s="732">
        <v>0</v>
      </c>
      <c r="BN71" s="732">
        <v>0</v>
      </c>
      <c r="BO71" s="732">
        <v>0</v>
      </c>
      <c r="BP71" s="732">
        <v>0</v>
      </c>
      <c r="BQ71" s="732">
        <v>684</v>
      </c>
      <c r="BS71" s="732">
        <v>0</v>
      </c>
      <c r="BT71" s="732">
        <v>0</v>
      </c>
      <c r="BU71" s="732">
        <v>0</v>
      </c>
      <c r="BV71" s="732">
        <v>0</v>
      </c>
      <c r="BW71" s="732">
        <v>0</v>
      </c>
      <c r="BY71" s="732">
        <v>0</v>
      </c>
      <c r="CA71" s="732">
        <v>0</v>
      </c>
      <c r="CB71" s="732">
        <v>0</v>
      </c>
      <c r="CC71" s="732">
        <v>0</v>
      </c>
      <c r="CD71" s="732">
        <v>0</v>
      </c>
      <c r="CE71" s="732">
        <v>0</v>
      </c>
      <c r="CF71" s="732">
        <v>0</v>
      </c>
      <c r="CG71" s="732">
        <v>0</v>
      </c>
      <c r="CH71" s="732">
        <v>103432</v>
      </c>
      <c r="CI71" s="732">
        <v>0</v>
      </c>
      <c r="CJ71" s="732">
        <v>4</v>
      </c>
      <c r="CK71" s="732">
        <v>0</v>
      </c>
      <c r="CL71" s="732">
        <v>0</v>
      </c>
      <c r="CN71" s="732">
        <v>0</v>
      </c>
      <c r="CO71" s="732">
        <v>1</v>
      </c>
      <c r="CP71" s="732">
        <v>0</v>
      </c>
      <c r="CQ71" s="732">
        <v>0</v>
      </c>
      <c r="CR71" s="732">
        <v>571.09500000000003</v>
      </c>
      <c r="CS71" s="732">
        <v>0</v>
      </c>
      <c r="CT71" s="732">
        <v>0</v>
      </c>
      <c r="CU71" s="732">
        <v>0</v>
      </c>
      <c r="CV71" s="732">
        <v>0</v>
      </c>
      <c r="CW71" s="732">
        <v>0</v>
      </c>
      <c r="CX71" s="732">
        <v>0</v>
      </c>
      <c r="CY71" s="732">
        <v>0</v>
      </c>
      <c r="CZ71" s="732">
        <v>0</v>
      </c>
      <c r="DB71" s="732">
        <v>3405040</v>
      </c>
      <c r="DC71" s="732">
        <v>0</v>
      </c>
      <c r="DD71" s="732">
        <v>0</v>
      </c>
      <c r="DE71" s="732">
        <v>21480</v>
      </c>
      <c r="DF71" s="732">
        <v>21480</v>
      </c>
      <c r="DG71" s="732">
        <v>3.488</v>
      </c>
      <c r="DH71" s="732">
        <v>0</v>
      </c>
      <c r="DI71" s="732">
        <v>0</v>
      </c>
      <c r="DK71" s="732">
        <v>2572</v>
      </c>
      <c r="DL71" s="732">
        <v>0</v>
      </c>
      <c r="DM71" s="732">
        <v>419984</v>
      </c>
      <c r="DN71" s="732">
        <v>1721</v>
      </c>
      <c r="DO71" s="732">
        <v>0</v>
      </c>
      <c r="DP71" s="732">
        <v>0</v>
      </c>
      <c r="DQ71" s="732">
        <v>0</v>
      </c>
      <c r="DR71" s="732">
        <v>0</v>
      </c>
      <c r="DS71" s="732">
        <v>0</v>
      </c>
      <c r="DT71" s="732">
        <v>0</v>
      </c>
      <c r="DU71" s="732">
        <v>0</v>
      </c>
      <c r="DV71" s="732">
        <v>0</v>
      </c>
      <c r="DW71" s="732">
        <v>0</v>
      </c>
      <c r="DX71" s="732">
        <v>0</v>
      </c>
      <c r="DY71" s="732">
        <v>0</v>
      </c>
      <c r="DZ71" s="732">
        <v>0</v>
      </c>
      <c r="EA71" s="732">
        <v>0</v>
      </c>
      <c r="EB71" s="732">
        <v>0</v>
      </c>
      <c r="EC71" s="732">
        <v>13.1</v>
      </c>
      <c r="ED71" s="732">
        <v>92787</v>
      </c>
      <c r="EE71" s="732">
        <v>0</v>
      </c>
      <c r="EF71" s="732">
        <v>0</v>
      </c>
      <c r="EG71" s="732">
        <v>0</v>
      </c>
      <c r="EH71" s="732">
        <v>308330</v>
      </c>
      <c r="EI71" s="732">
        <v>0</v>
      </c>
      <c r="EJ71" s="732">
        <v>0</v>
      </c>
      <c r="EK71" s="732">
        <v>15.637</v>
      </c>
      <c r="EL71" s="732">
        <v>0</v>
      </c>
      <c r="EM71" s="732">
        <v>0</v>
      </c>
      <c r="EN71" s="732">
        <v>0.63</v>
      </c>
      <c r="EO71" s="732">
        <v>0</v>
      </c>
      <c r="EP71" s="732">
        <v>0</v>
      </c>
      <c r="EQ71" s="732">
        <v>16.266999999999999</v>
      </c>
      <c r="ER71" s="732">
        <v>0</v>
      </c>
      <c r="ES71" s="732">
        <v>50.061</v>
      </c>
      <c r="EV71" s="732">
        <v>0</v>
      </c>
      <c r="EW71" s="732">
        <v>0</v>
      </c>
      <c r="EX71" s="732">
        <v>0</v>
      </c>
      <c r="EZ71" s="732">
        <v>4289102</v>
      </c>
      <c r="FA71" s="732">
        <v>0</v>
      </c>
      <c r="FB71" s="732">
        <v>4519255</v>
      </c>
      <c r="FD71" s="732">
        <v>0</v>
      </c>
      <c r="FE71" s="732">
        <v>467675</v>
      </c>
      <c r="FF71" s="732">
        <v>94876</v>
      </c>
      <c r="FG71" s="732">
        <v>6.4642999999999992E-2</v>
      </c>
      <c r="FH71" s="732">
        <v>2.6227999999999998E-2</v>
      </c>
      <c r="FI71" s="732">
        <v>0</v>
      </c>
      <c r="FJ71" s="732">
        <v>0</v>
      </c>
      <c r="FK71" s="732">
        <v>734.04399999999998</v>
      </c>
      <c r="FL71" s="732">
        <v>5185238</v>
      </c>
      <c r="FM71" s="732">
        <v>0</v>
      </c>
      <c r="FN71" s="732">
        <v>0</v>
      </c>
      <c r="FO71" s="732">
        <v>0</v>
      </c>
      <c r="FP71" s="732">
        <v>0</v>
      </c>
      <c r="FQ71" s="732">
        <v>0</v>
      </c>
      <c r="FR71" s="732">
        <v>0</v>
      </c>
      <c r="FS71" s="732">
        <v>0</v>
      </c>
      <c r="FT71" s="732">
        <v>0</v>
      </c>
      <c r="FU71" s="732">
        <v>0</v>
      </c>
      <c r="FV71" s="732">
        <v>0</v>
      </c>
      <c r="FW71" s="732">
        <v>0</v>
      </c>
      <c r="FX71" s="732">
        <v>0</v>
      </c>
      <c r="FY71" s="732">
        <v>0</v>
      </c>
      <c r="FZ71" s="732">
        <v>0</v>
      </c>
      <c r="GA71" s="732">
        <v>0</v>
      </c>
      <c r="GB71" s="732">
        <v>26998</v>
      </c>
      <c r="GC71" s="732">
        <v>26998</v>
      </c>
      <c r="GD71" s="732">
        <v>3.2470000000000003</v>
      </c>
      <c r="GF71" s="732">
        <v>0</v>
      </c>
      <c r="GG71" s="732">
        <v>0</v>
      </c>
      <c r="GH71" s="732">
        <v>0</v>
      </c>
      <c r="GI71" s="732">
        <v>0</v>
      </c>
      <c r="GK71" s="732">
        <v>0</v>
      </c>
      <c r="GL71" s="732">
        <v>0</v>
      </c>
      <c r="GM71" s="732">
        <v>0</v>
      </c>
      <c r="GN71" s="732">
        <v>0</v>
      </c>
      <c r="GR71" s="732">
        <v>0</v>
      </c>
      <c r="HB71" s="732">
        <v>292382768</v>
      </c>
      <c r="HC71" s="732">
        <v>4.6019999999999998E-2</v>
      </c>
      <c r="HD71" s="732">
        <v>103432</v>
      </c>
      <c r="HE71" s="732">
        <v>0</v>
      </c>
      <c r="HF71" s="732">
        <v>588450</v>
      </c>
      <c r="HG71" s="732">
        <v>19093</v>
      </c>
      <c r="HH71" s="732">
        <v>14264</v>
      </c>
      <c r="HI71" s="732">
        <v>0</v>
      </c>
      <c r="HJ71" s="732">
        <v>5596</v>
      </c>
      <c r="HK71" s="732">
        <v>0</v>
      </c>
      <c r="HL71" s="732">
        <v>0</v>
      </c>
      <c r="HM71" s="732">
        <v>0</v>
      </c>
      <c r="HN71" s="732">
        <v>0</v>
      </c>
      <c r="HO71" s="732">
        <v>0</v>
      </c>
      <c r="HP71" s="732">
        <v>0</v>
      </c>
      <c r="HQ71" s="732">
        <v>0</v>
      </c>
      <c r="HR71" s="732">
        <v>0</v>
      </c>
      <c r="HS71" s="732">
        <v>4287317</v>
      </c>
      <c r="HT71" s="732">
        <v>0</v>
      </c>
      <c r="HU71" s="732">
        <v>0</v>
      </c>
      <c r="HV71" s="732">
        <v>0</v>
      </c>
      <c r="HW71" s="732">
        <v>0</v>
      </c>
      <c r="HX71" s="732">
        <v>8</v>
      </c>
      <c r="HY71" s="732">
        <v>5</v>
      </c>
      <c r="HZ71" s="732">
        <v>2</v>
      </c>
      <c r="IA71" s="732">
        <v>0</v>
      </c>
      <c r="IB71" s="732">
        <v>0</v>
      </c>
      <c r="IC71" s="732">
        <v>11</v>
      </c>
      <c r="ID71" s="732">
        <v>0</v>
      </c>
      <c r="IE71" s="732">
        <v>0</v>
      </c>
      <c r="IF71" s="732">
        <v>0</v>
      </c>
      <c r="IG71" s="732">
        <v>31</v>
      </c>
      <c r="IH71" s="732">
        <v>23.16</v>
      </c>
      <c r="II71" s="732">
        <v>0</v>
      </c>
      <c r="IJ71" s="732">
        <v>29.897000000000002</v>
      </c>
      <c r="IK71" s="732">
        <v>0</v>
      </c>
      <c r="IL71" s="732">
        <v>0</v>
      </c>
      <c r="IM71" s="732">
        <v>0</v>
      </c>
      <c r="IN71" s="732">
        <v>0</v>
      </c>
      <c r="IO71" s="732">
        <v>0</v>
      </c>
      <c r="IP71" s="732">
        <v>0</v>
      </c>
      <c r="IQ71" s="732">
        <v>29.897000000000002</v>
      </c>
      <c r="IR71" s="732">
        <v>18414</v>
      </c>
      <c r="IS71" s="732">
        <v>0</v>
      </c>
      <c r="IT71" s="732">
        <v>0</v>
      </c>
      <c r="IU71" s="732">
        <v>0</v>
      </c>
      <c r="IV71" s="732">
        <v>0</v>
      </c>
      <c r="IW71" s="732">
        <v>6159</v>
      </c>
      <c r="IX71" s="732">
        <v>0</v>
      </c>
      <c r="IY71" s="732">
        <v>0</v>
      </c>
      <c r="IZ71" s="732">
        <v>0</v>
      </c>
      <c r="JA71" s="732">
        <v>0</v>
      </c>
      <c r="JB71" s="732">
        <v>0</v>
      </c>
      <c r="JC71" s="732">
        <v>0</v>
      </c>
      <c r="JD71" s="732">
        <v>0</v>
      </c>
      <c r="JE71" s="732">
        <v>0</v>
      </c>
      <c r="JF71" s="732">
        <v>0</v>
      </c>
      <c r="JG71" s="732">
        <v>0</v>
      </c>
      <c r="JH71" s="732">
        <v>0</v>
      </c>
      <c r="JJ71" s="732">
        <v>0</v>
      </c>
      <c r="JK71" s="732">
        <v>0</v>
      </c>
      <c r="JL71" s="732">
        <v>0</v>
      </c>
      <c r="JM71" s="732">
        <v>0</v>
      </c>
    </row>
    <row r="72" spans="1:273" s="732" customFormat="1" x14ac:dyDescent="0.2">
      <c r="A72" s="732">
        <v>31709</v>
      </c>
      <c r="B72" s="732">
        <v>68802</v>
      </c>
      <c r="C72" s="732">
        <v>9</v>
      </c>
      <c r="D72" s="732">
        <v>2021</v>
      </c>
      <c r="E72" s="732">
        <v>6159</v>
      </c>
      <c r="F72" s="732">
        <v>0</v>
      </c>
      <c r="G72" s="732">
        <v>1260.057</v>
      </c>
      <c r="H72" s="732">
        <v>1241.4460000000001</v>
      </c>
      <c r="I72" s="732">
        <v>1241.4460000000001</v>
      </c>
      <c r="J72" s="732">
        <v>1260.057</v>
      </c>
      <c r="K72" s="732">
        <v>0</v>
      </c>
      <c r="L72" s="732">
        <v>6159</v>
      </c>
      <c r="M72" s="732">
        <v>0</v>
      </c>
      <c r="N72" s="732">
        <v>0</v>
      </c>
      <c r="P72" s="732">
        <v>1173.6180000000002</v>
      </c>
      <c r="Q72" s="732">
        <v>0</v>
      </c>
      <c r="R72" s="732">
        <v>483031</v>
      </c>
      <c r="S72" s="732">
        <v>411.57400000000001</v>
      </c>
      <c r="U72" s="732">
        <v>337895</v>
      </c>
      <c r="V72" s="732">
        <v>0</v>
      </c>
      <c r="W72" s="732">
        <v>0</v>
      </c>
      <c r="X72" s="732">
        <v>0</v>
      </c>
      <c r="Z72" s="732">
        <v>0</v>
      </c>
      <c r="AC72" s="732">
        <v>0</v>
      </c>
      <c r="AD72" s="732" t="s">
        <v>318</v>
      </c>
      <c r="AE72" s="732">
        <v>0</v>
      </c>
      <c r="AH72" s="732">
        <v>0</v>
      </c>
      <c r="AI72" s="732">
        <v>0</v>
      </c>
      <c r="AJ72" s="732">
        <v>6159</v>
      </c>
      <c r="AK72" s="732" t="s">
        <v>787</v>
      </c>
      <c r="AL72" s="732" t="s">
        <v>339</v>
      </c>
      <c r="AM72" s="732">
        <v>0</v>
      </c>
      <c r="AN72" s="732">
        <v>0</v>
      </c>
      <c r="AO72" s="732">
        <v>0</v>
      </c>
      <c r="AP72" s="732">
        <v>0</v>
      </c>
      <c r="AQ72" s="732">
        <v>0</v>
      </c>
      <c r="AT72" s="732">
        <v>0</v>
      </c>
      <c r="AU72" s="732">
        <v>0</v>
      </c>
      <c r="AV72" s="732">
        <v>-223</v>
      </c>
      <c r="AW72" s="732">
        <v>10955766</v>
      </c>
      <c r="AX72" s="732">
        <v>10681483</v>
      </c>
      <c r="AY72" s="732">
        <v>7254856</v>
      </c>
      <c r="AZ72" s="732">
        <v>483031</v>
      </c>
      <c r="BA72" s="732">
        <v>0</v>
      </c>
      <c r="BE72" s="732">
        <v>142</v>
      </c>
      <c r="BF72" s="732">
        <v>9926583</v>
      </c>
      <c r="BG72" s="732">
        <v>0</v>
      </c>
      <c r="BJ72" s="732">
        <v>12</v>
      </c>
      <c r="BK72" s="732">
        <v>0</v>
      </c>
      <c r="BL72" s="732">
        <v>0</v>
      </c>
      <c r="BM72" s="732">
        <v>0</v>
      </c>
      <c r="BN72" s="732">
        <v>0</v>
      </c>
      <c r="BO72" s="732">
        <v>0</v>
      </c>
      <c r="BP72" s="732">
        <v>0</v>
      </c>
      <c r="BQ72" s="732">
        <v>579</v>
      </c>
      <c r="BS72" s="732">
        <v>0</v>
      </c>
      <c r="BT72" s="732">
        <v>0</v>
      </c>
      <c r="BU72" s="732">
        <v>0</v>
      </c>
      <c r="BV72" s="732">
        <v>0</v>
      </c>
      <c r="BW72" s="732">
        <v>0</v>
      </c>
      <c r="BY72" s="732">
        <v>0</v>
      </c>
      <c r="CA72" s="732">
        <v>0</v>
      </c>
      <c r="CB72" s="732">
        <v>0</v>
      </c>
      <c r="CC72" s="732">
        <v>0</v>
      </c>
      <c r="CD72" s="732">
        <v>0</v>
      </c>
      <c r="CE72" s="732">
        <v>0</v>
      </c>
      <c r="CF72" s="732">
        <v>0</v>
      </c>
      <c r="CG72" s="732">
        <v>0</v>
      </c>
      <c r="CH72" s="732">
        <v>277406</v>
      </c>
      <c r="CI72" s="732">
        <v>0</v>
      </c>
      <c r="CJ72" s="732">
        <v>5</v>
      </c>
      <c r="CK72" s="732">
        <v>0</v>
      </c>
      <c r="CL72" s="732">
        <v>0</v>
      </c>
      <c r="CN72" s="732">
        <v>0</v>
      </c>
      <c r="CO72" s="732">
        <v>1</v>
      </c>
      <c r="CP72" s="732">
        <v>0</v>
      </c>
      <c r="CQ72" s="732">
        <v>0</v>
      </c>
      <c r="CR72" s="732">
        <v>1180.0340000000001</v>
      </c>
      <c r="CS72" s="732">
        <v>0</v>
      </c>
      <c r="CT72" s="732">
        <v>0</v>
      </c>
      <c r="CU72" s="732">
        <v>0</v>
      </c>
      <c r="CV72" s="732">
        <v>0</v>
      </c>
      <c r="CW72" s="732">
        <v>0</v>
      </c>
      <c r="CX72" s="732">
        <v>0</v>
      </c>
      <c r="CY72" s="732">
        <v>0</v>
      </c>
      <c r="CZ72" s="732">
        <v>0</v>
      </c>
      <c r="DB72" s="732">
        <v>7618011</v>
      </c>
      <c r="DC72" s="732">
        <v>0</v>
      </c>
      <c r="DD72" s="732">
        <v>0</v>
      </c>
      <c r="DE72" s="732">
        <v>217339</v>
      </c>
      <c r="DF72" s="732">
        <v>217339</v>
      </c>
      <c r="DG72" s="732">
        <v>35.288000000000004</v>
      </c>
      <c r="DH72" s="732">
        <v>0</v>
      </c>
      <c r="DI72" s="732">
        <v>0</v>
      </c>
      <c r="DK72" s="732">
        <v>883</v>
      </c>
      <c r="DL72" s="732">
        <v>0</v>
      </c>
      <c r="DM72" s="732">
        <v>720056</v>
      </c>
      <c r="DN72" s="732">
        <v>2981</v>
      </c>
      <c r="DO72" s="732">
        <v>0</v>
      </c>
      <c r="DP72" s="732">
        <v>0</v>
      </c>
      <c r="DQ72" s="732">
        <v>0</v>
      </c>
      <c r="DR72" s="732">
        <v>0</v>
      </c>
      <c r="DS72" s="732">
        <v>0</v>
      </c>
      <c r="DT72" s="732">
        <v>0</v>
      </c>
      <c r="DU72" s="732">
        <v>0</v>
      </c>
      <c r="DV72" s="732">
        <v>0</v>
      </c>
      <c r="DW72" s="732">
        <v>0</v>
      </c>
      <c r="DX72" s="732">
        <v>0</v>
      </c>
      <c r="DY72" s="732">
        <v>0</v>
      </c>
      <c r="DZ72" s="732">
        <v>0</v>
      </c>
      <c r="EA72" s="732">
        <v>0</v>
      </c>
      <c r="EB72" s="732">
        <v>0</v>
      </c>
      <c r="EC72" s="732">
        <v>45.642000000000003</v>
      </c>
      <c r="ED72" s="732">
        <v>323280</v>
      </c>
      <c r="EE72" s="732">
        <v>0</v>
      </c>
      <c r="EF72" s="732">
        <v>0</v>
      </c>
      <c r="EG72" s="732">
        <v>0</v>
      </c>
      <c r="EH72" s="732">
        <v>371596</v>
      </c>
      <c r="EI72" s="732">
        <v>0</v>
      </c>
      <c r="EJ72" s="732">
        <v>0</v>
      </c>
      <c r="EK72" s="732">
        <v>16.361000000000001</v>
      </c>
      <c r="EL72" s="732">
        <v>0</v>
      </c>
      <c r="EM72" s="732">
        <v>0</v>
      </c>
      <c r="EN72" s="732">
        <v>2.25</v>
      </c>
      <c r="EO72" s="732">
        <v>0</v>
      </c>
      <c r="EP72" s="732">
        <v>0</v>
      </c>
      <c r="EQ72" s="732">
        <v>18.611000000000001</v>
      </c>
      <c r="ER72" s="732">
        <v>0</v>
      </c>
      <c r="ES72" s="732">
        <v>60.333000000000006</v>
      </c>
      <c r="EV72" s="732">
        <v>0</v>
      </c>
      <c r="EW72" s="732">
        <v>0</v>
      </c>
      <c r="EX72" s="732">
        <v>0</v>
      </c>
      <c r="EZ72" s="732">
        <v>9446321</v>
      </c>
      <c r="FA72" s="732">
        <v>0</v>
      </c>
      <c r="FB72" s="732">
        <v>9926229</v>
      </c>
      <c r="FD72" s="732">
        <v>0</v>
      </c>
      <c r="FE72" s="732">
        <v>1026847</v>
      </c>
      <c r="FF72" s="732">
        <v>208315</v>
      </c>
      <c r="FG72" s="732">
        <v>6.4642999999999992E-2</v>
      </c>
      <c r="FH72" s="732">
        <v>2.6227999999999998E-2</v>
      </c>
      <c r="FI72" s="732">
        <v>0</v>
      </c>
      <c r="FJ72" s="732">
        <v>0</v>
      </c>
      <c r="FK72" s="732">
        <v>1611.6980000000001</v>
      </c>
      <c r="FL72" s="732">
        <v>11438797</v>
      </c>
      <c r="FM72" s="732">
        <v>0</v>
      </c>
      <c r="FN72" s="732">
        <v>0</v>
      </c>
      <c r="FO72" s="732">
        <v>0</v>
      </c>
      <c r="FP72" s="732">
        <v>0</v>
      </c>
      <c r="FQ72" s="732">
        <v>0</v>
      </c>
      <c r="FR72" s="732">
        <v>0</v>
      </c>
      <c r="FS72" s="732">
        <v>0</v>
      </c>
      <c r="FT72" s="732">
        <v>0</v>
      </c>
      <c r="FU72" s="732">
        <v>0</v>
      </c>
      <c r="FV72" s="732">
        <v>0</v>
      </c>
      <c r="FW72" s="732">
        <v>0</v>
      </c>
      <c r="FX72" s="732">
        <v>0</v>
      </c>
      <c r="FY72" s="732">
        <v>0</v>
      </c>
      <c r="FZ72" s="732">
        <v>0</v>
      </c>
      <c r="GA72" s="732">
        <v>0</v>
      </c>
      <c r="GB72" s="732">
        <v>0</v>
      </c>
      <c r="GC72" s="732">
        <v>0</v>
      </c>
      <c r="GD72" s="732">
        <v>0</v>
      </c>
      <c r="GF72" s="732">
        <v>0</v>
      </c>
      <c r="GG72" s="732">
        <v>0</v>
      </c>
      <c r="GH72" s="732">
        <v>0</v>
      </c>
      <c r="GI72" s="732">
        <v>0</v>
      </c>
      <c r="GK72" s="732">
        <v>4971</v>
      </c>
      <c r="GL72" s="732">
        <v>0</v>
      </c>
      <c r="GM72" s="732">
        <v>0</v>
      </c>
      <c r="GN72" s="732">
        <v>0</v>
      </c>
      <c r="GR72" s="732">
        <v>0</v>
      </c>
      <c r="HB72" s="732">
        <v>292382768</v>
      </c>
      <c r="HC72" s="732">
        <v>4.6019999999999998E-2</v>
      </c>
      <c r="HD72" s="732">
        <v>226384</v>
      </c>
      <c r="HE72" s="732">
        <v>0</v>
      </c>
      <c r="HF72" s="732">
        <v>1313450</v>
      </c>
      <c r="HG72" s="732">
        <v>15398</v>
      </c>
      <c r="HH72" s="732">
        <v>27100</v>
      </c>
      <c r="HI72" s="732">
        <v>0</v>
      </c>
      <c r="HJ72" s="732">
        <v>12248</v>
      </c>
      <c r="HK72" s="732">
        <v>2275</v>
      </c>
      <c r="HL72" s="732">
        <v>494</v>
      </c>
      <c r="HM72" s="732">
        <v>0</v>
      </c>
      <c r="HN72" s="732">
        <v>0</v>
      </c>
      <c r="HO72" s="732">
        <v>0</v>
      </c>
      <c r="HP72" s="732">
        <v>0</v>
      </c>
      <c r="HQ72" s="732">
        <v>0</v>
      </c>
      <c r="HR72" s="732">
        <v>0</v>
      </c>
      <c r="HS72" s="732">
        <v>9443198</v>
      </c>
      <c r="HT72" s="732">
        <v>0</v>
      </c>
      <c r="HU72" s="732">
        <v>51022</v>
      </c>
      <c r="HV72" s="732">
        <v>0</v>
      </c>
      <c r="HW72" s="732">
        <v>0</v>
      </c>
      <c r="HX72" s="732">
        <v>41</v>
      </c>
      <c r="HY72" s="732">
        <v>52</v>
      </c>
      <c r="HZ72" s="732">
        <v>22</v>
      </c>
      <c r="IA72" s="732">
        <v>25</v>
      </c>
      <c r="IB72" s="732">
        <v>6</v>
      </c>
      <c r="IC72" s="732">
        <v>136</v>
      </c>
      <c r="ID72" s="732">
        <v>0</v>
      </c>
      <c r="IE72" s="732">
        <v>0</v>
      </c>
      <c r="IF72" s="732">
        <v>0</v>
      </c>
      <c r="IG72" s="732">
        <v>25</v>
      </c>
      <c r="IH72" s="732">
        <v>44</v>
      </c>
      <c r="II72" s="732">
        <v>0</v>
      </c>
      <c r="IJ72" s="732">
        <v>0</v>
      </c>
      <c r="IK72" s="732">
        <v>0</v>
      </c>
      <c r="IL72" s="732">
        <v>0</v>
      </c>
      <c r="IM72" s="732">
        <v>0</v>
      </c>
      <c r="IN72" s="732">
        <v>0</v>
      </c>
      <c r="IO72" s="732">
        <v>0</v>
      </c>
      <c r="IP72" s="732">
        <v>0</v>
      </c>
      <c r="IQ72" s="732">
        <v>0</v>
      </c>
      <c r="IR72" s="732">
        <v>0</v>
      </c>
      <c r="IS72" s="732">
        <v>0</v>
      </c>
      <c r="IT72" s="732">
        <v>0</v>
      </c>
      <c r="IU72" s="732">
        <v>0</v>
      </c>
      <c r="IV72" s="732">
        <v>0</v>
      </c>
      <c r="IW72" s="732">
        <v>6159</v>
      </c>
      <c r="IX72" s="732">
        <v>0</v>
      </c>
      <c r="IY72" s="732">
        <v>0</v>
      </c>
      <c r="IZ72" s="732">
        <v>0</v>
      </c>
      <c r="JA72" s="732">
        <v>0</v>
      </c>
      <c r="JB72" s="732">
        <v>0</v>
      </c>
      <c r="JC72" s="732">
        <v>0</v>
      </c>
      <c r="JD72" s="732">
        <v>0</v>
      </c>
      <c r="JE72" s="732">
        <v>0</v>
      </c>
      <c r="JF72" s="732">
        <v>0</v>
      </c>
      <c r="JG72" s="732">
        <v>0</v>
      </c>
      <c r="JH72" s="732">
        <v>0</v>
      </c>
      <c r="JJ72" s="732">
        <v>0</v>
      </c>
      <c r="JK72" s="732">
        <v>0</v>
      </c>
      <c r="JL72" s="732">
        <v>0</v>
      </c>
      <c r="JM72" s="732">
        <v>0</v>
      </c>
    </row>
    <row r="73" spans="1:273" s="732" customFormat="1" x14ac:dyDescent="0.2">
      <c r="A73" s="732">
        <v>31709</v>
      </c>
      <c r="B73" s="732">
        <v>68803</v>
      </c>
      <c r="C73" s="732">
        <v>9</v>
      </c>
      <c r="D73" s="732">
        <v>2021</v>
      </c>
      <c r="E73" s="732">
        <v>6159</v>
      </c>
      <c r="F73" s="732">
        <v>0</v>
      </c>
      <c r="G73" s="732">
        <v>764.81200000000001</v>
      </c>
      <c r="H73" s="732">
        <v>686.202</v>
      </c>
      <c r="I73" s="732">
        <v>686.202</v>
      </c>
      <c r="J73" s="732">
        <v>764.81200000000001</v>
      </c>
      <c r="K73" s="732">
        <v>0</v>
      </c>
      <c r="L73" s="732">
        <v>6159</v>
      </c>
      <c r="M73" s="732">
        <v>0</v>
      </c>
      <c r="N73" s="732">
        <v>0</v>
      </c>
      <c r="P73" s="732">
        <v>726.15700000000004</v>
      </c>
      <c r="Q73" s="732">
        <v>0</v>
      </c>
      <c r="R73" s="732">
        <v>298867</v>
      </c>
      <c r="S73" s="732">
        <v>411.57400000000001</v>
      </c>
      <c r="U73" s="732">
        <v>209067</v>
      </c>
      <c r="V73" s="732">
        <v>14.243</v>
      </c>
      <c r="W73" s="732">
        <v>8772</v>
      </c>
      <c r="X73" s="732">
        <v>8772</v>
      </c>
      <c r="Z73" s="732">
        <v>0</v>
      </c>
      <c r="AC73" s="732">
        <v>0</v>
      </c>
      <c r="AD73" s="732" t="s">
        <v>318</v>
      </c>
      <c r="AE73" s="732">
        <v>0</v>
      </c>
      <c r="AH73" s="732">
        <v>0</v>
      </c>
      <c r="AI73" s="732">
        <v>0</v>
      </c>
      <c r="AJ73" s="732">
        <v>6159</v>
      </c>
      <c r="AK73" s="732" t="s">
        <v>787</v>
      </c>
      <c r="AL73" s="732" t="s">
        <v>340</v>
      </c>
      <c r="AM73" s="732">
        <v>0</v>
      </c>
      <c r="AN73" s="732">
        <v>0</v>
      </c>
      <c r="AO73" s="732">
        <v>0</v>
      </c>
      <c r="AP73" s="732">
        <v>0</v>
      </c>
      <c r="AQ73" s="732">
        <v>0</v>
      </c>
      <c r="AT73" s="732">
        <v>0</v>
      </c>
      <c r="AU73" s="732">
        <v>0</v>
      </c>
      <c r="AV73" s="732">
        <v>-54998</v>
      </c>
      <c r="AW73" s="732">
        <v>6703692</v>
      </c>
      <c r="AX73" s="732">
        <v>6567305</v>
      </c>
      <c r="AY73" s="732">
        <v>3851084</v>
      </c>
      <c r="AZ73" s="732">
        <v>298867</v>
      </c>
      <c r="BA73" s="732">
        <v>0</v>
      </c>
      <c r="BE73" s="732">
        <v>87</v>
      </c>
      <c r="BF73" s="732">
        <v>6101001</v>
      </c>
      <c r="BG73" s="732">
        <v>0</v>
      </c>
      <c r="BJ73" s="732">
        <v>12</v>
      </c>
      <c r="BK73" s="732">
        <v>0</v>
      </c>
      <c r="BL73" s="732">
        <v>0</v>
      </c>
      <c r="BM73" s="732">
        <v>0</v>
      </c>
      <c r="BN73" s="732">
        <v>0</v>
      </c>
      <c r="BO73" s="732">
        <v>0</v>
      </c>
      <c r="BP73" s="732">
        <v>0</v>
      </c>
      <c r="BQ73" s="732">
        <v>664</v>
      </c>
      <c r="BS73" s="732">
        <v>0</v>
      </c>
      <c r="BT73" s="732">
        <v>0</v>
      </c>
      <c r="BU73" s="732">
        <v>0</v>
      </c>
      <c r="BV73" s="732">
        <v>0</v>
      </c>
      <c r="BW73" s="732">
        <v>0</v>
      </c>
      <c r="BY73" s="732">
        <v>0</v>
      </c>
      <c r="CA73" s="732">
        <v>0</v>
      </c>
      <c r="CB73" s="732">
        <v>0</v>
      </c>
      <c r="CC73" s="732">
        <v>0</v>
      </c>
      <c r="CD73" s="732">
        <v>0</v>
      </c>
      <c r="CE73" s="732">
        <v>0</v>
      </c>
      <c r="CF73" s="732">
        <v>0</v>
      </c>
      <c r="CG73" s="732">
        <v>0</v>
      </c>
      <c r="CH73" s="732">
        <v>137407</v>
      </c>
      <c r="CI73" s="732">
        <v>0</v>
      </c>
      <c r="CJ73" s="732">
        <v>4</v>
      </c>
      <c r="CK73" s="732">
        <v>0</v>
      </c>
      <c r="CL73" s="732">
        <v>0</v>
      </c>
      <c r="CN73" s="732">
        <v>0</v>
      </c>
      <c r="CO73" s="732">
        <v>1</v>
      </c>
      <c r="CP73" s="732">
        <v>0</v>
      </c>
      <c r="CQ73" s="732">
        <v>0</v>
      </c>
      <c r="CR73" s="732">
        <v>721.59500000000003</v>
      </c>
      <c r="CS73" s="732">
        <v>0</v>
      </c>
      <c r="CT73" s="732">
        <v>0</v>
      </c>
      <c r="CU73" s="732">
        <v>0</v>
      </c>
      <c r="CV73" s="732">
        <v>0</v>
      </c>
      <c r="CW73" s="732">
        <v>0</v>
      </c>
      <c r="CX73" s="732">
        <v>0</v>
      </c>
      <c r="CY73" s="732">
        <v>0</v>
      </c>
      <c r="CZ73" s="732">
        <v>0</v>
      </c>
      <c r="DB73" s="732">
        <v>4221531</v>
      </c>
      <c r="DC73" s="732">
        <v>0</v>
      </c>
      <c r="DD73" s="732">
        <v>0</v>
      </c>
      <c r="DE73" s="732">
        <v>235431</v>
      </c>
      <c r="DF73" s="732">
        <v>235431</v>
      </c>
      <c r="DG73" s="732">
        <v>38.225000000000001</v>
      </c>
      <c r="DH73" s="732">
        <v>0</v>
      </c>
      <c r="DI73" s="732">
        <v>0</v>
      </c>
      <c r="DK73" s="732">
        <v>2251</v>
      </c>
      <c r="DL73" s="732">
        <v>0</v>
      </c>
      <c r="DM73" s="732">
        <v>221299</v>
      </c>
      <c r="DN73" s="732">
        <v>932</v>
      </c>
      <c r="DO73" s="732">
        <v>0</v>
      </c>
      <c r="DP73" s="732">
        <v>0</v>
      </c>
      <c r="DQ73" s="732">
        <v>0</v>
      </c>
      <c r="DR73" s="732">
        <v>0</v>
      </c>
      <c r="DS73" s="732">
        <v>0</v>
      </c>
      <c r="DT73" s="732">
        <v>0</v>
      </c>
      <c r="DU73" s="732">
        <v>0</v>
      </c>
      <c r="DV73" s="732">
        <v>0</v>
      </c>
      <c r="DW73" s="732">
        <v>0</v>
      </c>
      <c r="DX73" s="732">
        <v>0</v>
      </c>
      <c r="DY73" s="732">
        <v>0</v>
      </c>
      <c r="DZ73" s="732">
        <v>0</v>
      </c>
      <c r="EA73" s="732">
        <v>0</v>
      </c>
      <c r="EB73" s="732">
        <v>0</v>
      </c>
      <c r="EC73" s="732">
        <v>26.400000000000002</v>
      </c>
      <c r="ED73" s="732">
        <v>186990</v>
      </c>
      <c r="EE73" s="732">
        <v>0</v>
      </c>
      <c r="EF73" s="732">
        <v>0</v>
      </c>
      <c r="EG73" s="732">
        <v>0</v>
      </c>
      <c r="EH73" s="732">
        <v>30395</v>
      </c>
      <c r="EI73" s="732">
        <v>0</v>
      </c>
      <c r="EJ73" s="732">
        <v>0</v>
      </c>
      <c r="EK73" s="732">
        <v>0</v>
      </c>
      <c r="EL73" s="732">
        <v>0</v>
      </c>
      <c r="EM73" s="732">
        <v>0</v>
      </c>
      <c r="EN73" s="732">
        <v>0.9870000000000001</v>
      </c>
      <c r="EO73" s="732">
        <v>0</v>
      </c>
      <c r="EP73" s="732">
        <v>0</v>
      </c>
      <c r="EQ73" s="732">
        <v>0.9870000000000001</v>
      </c>
      <c r="ER73" s="732">
        <v>0</v>
      </c>
      <c r="ES73" s="732">
        <v>4.9350000000000005</v>
      </c>
      <c r="EV73" s="732">
        <v>0</v>
      </c>
      <c r="EW73" s="732">
        <v>0</v>
      </c>
      <c r="EX73" s="732">
        <v>0</v>
      </c>
      <c r="EZ73" s="732">
        <v>5808159</v>
      </c>
      <c r="FA73" s="732">
        <v>0</v>
      </c>
      <c r="FB73" s="732">
        <v>6106006</v>
      </c>
      <c r="FD73" s="732">
        <v>0</v>
      </c>
      <c r="FE73" s="732">
        <v>631113</v>
      </c>
      <c r="FF73" s="732">
        <v>128033</v>
      </c>
      <c r="FG73" s="732">
        <v>6.4642999999999992E-2</v>
      </c>
      <c r="FH73" s="732">
        <v>2.6227999999999998E-2</v>
      </c>
      <c r="FI73" s="732">
        <v>0</v>
      </c>
      <c r="FJ73" s="732">
        <v>0</v>
      </c>
      <c r="FK73" s="732">
        <v>990.56900000000007</v>
      </c>
      <c r="FL73" s="732">
        <v>7002559</v>
      </c>
      <c r="FM73" s="732">
        <v>0</v>
      </c>
      <c r="FN73" s="732">
        <v>0</v>
      </c>
      <c r="FO73" s="732">
        <v>0</v>
      </c>
      <c r="FP73" s="732">
        <v>0</v>
      </c>
      <c r="FQ73" s="732">
        <v>0</v>
      </c>
      <c r="FR73" s="732">
        <v>0</v>
      </c>
      <c r="FS73" s="732">
        <v>0</v>
      </c>
      <c r="FT73" s="732">
        <v>0</v>
      </c>
      <c r="FU73" s="732">
        <v>0</v>
      </c>
      <c r="FV73" s="732">
        <v>0</v>
      </c>
      <c r="FW73" s="732">
        <v>0</v>
      </c>
      <c r="FX73" s="732">
        <v>0</v>
      </c>
      <c r="FY73" s="732">
        <v>0</v>
      </c>
      <c r="FZ73" s="732">
        <v>0</v>
      </c>
      <c r="GA73" s="732">
        <v>0</v>
      </c>
      <c r="GB73" s="732">
        <v>645417</v>
      </c>
      <c r="GC73" s="732">
        <v>645417</v>
      </c>
      <c r="GD73" s="732">
        <v>77.623000000000005</v>
      </c>
      <c r="GF73" s="732">
        <v>0</v>
      </c>
      <c r="GG73" s="732">
        <v>0</v>
      </c>
      <c r="GH73" s="732">
        <v>0</v>
      </c>
      <c r="GI73" s="732">
        <v>0</v>
      </c>
      <c r="GK73" s="732">
        <v>0</v>
      </c>
      <c r="GL73" s="732">
        <v>0</v>
      </c>
      <c r="GM73" s="732">
        <v>0</v>
      </c>
      <c r="GN73" s="732">
        <v>0</v>
      </c>
      <c r="GR73" s="732">
        <v>0</v>
      </c>
      <c r="HB73" s="732">
        <v>292382768</v>
      </c>
      <c r="HC73" s="732">
        <v>4.6019999999999998E-2</v>
      </c>
      <c r="HD73" s="732">
        <v>137407</v>
      </c>
      <c r="HE73" s="732">
        <v>0</v>
      </c>
      <c r="HF73" s="732">
        <v>726002</v>
      </c>
      <c r="HG73" s="732">
        <v>11394</v>
      </c>
      <c r="HH73" s="732">
        <v>22789</v>
      </c>
      <c r="HI73" s="732">
        <v>0</v>
      </c>
      <c r="HJ73" s="732">
        <v>7434</v>
      </c>
      <c r="HK73" s="732">
        <v>2205</v>
      </c>
      <c r="HL73" s="732">
        <v>3820</v>
      </c>
      <c r="HM73" s="732">
        <v>0</v>
      </c>
      <c r="HN73" s="732">
        <v>0</v>
      </c>
      <c r="HO73" s="732">
        <v>0</v>
      </c>
      <c r="HP73" s="732">
        <v>0</v>
      </c>
      <c r="HQ73" s="732">
        <v>0</v>
      </c>
      <c r="HR73" s="732">
        <v>0</v>
      </c>
      <c r="HS73" s="732">
        <v>5807139</v>
      </c>
      <c r="HT73" s="732">
        <v>0</v>
      </c>
      <c r="HU73" s="732">
        <v>0</v>
      </c>
      <c r="HV73" s="732">
        <v>0</v>
      </c>
      <c r="HW73" s="732">
        <v>0</v>
      </c>
      <c r="HX73" s="732">
        <v>48</v>
      </c>
      <c r="HY73" s="732">
        <v>39</v>
      </c>
      <c r="HZ73" s="732">
        <v>46</v>
      </c>
      <c r="IA73" s="732">
        <v>17</v>
      </c>
      <c r="IB73" s="732">
        <v>8</v>
      </c>
      <c r="IC73" s="732">
        <v>158</v>
      </c>
      <c r="ID73" s="732">
        <v>0</v>
      </c>
      <c r="IE73" s="732">
        <v>0</v>
      </c>
      <c r="IF73" s="732">
        <v>0</v>
      </c>
      <c r="IG73" s="732">
        <v>18.5</v>
      </c>
      <c r="IH73" s="732">
        <v>37</v>
      </c>
      <c r="II73" s="732">
        <v>0</v>
      </c>
      <c r="IJ73" s="732">
        <v>14.243</v>
      </c>
      <c r="IK73" s="732">
        <v>0</v>
      </c>
      <c r="IL73" s="732">
        <v>0</v>
      </c>
      <c r="IM73" s="732">
        <v>0</v>
      </c>
      <c r="IN73" s="732">
        <v>0</v>
      </c>
      <c r="IO73" s="732">
        <v>0</v>
      </c>
      <c r="IP73" s="732">
        <v>0</v>
      </c>
      <c r="IQ73" s="732">
        <v>14.243</v>
      </c>
      <c r="IR73" s="732">
        <v>8772</v>
      </c>
      <c r="IS73" s="732">
        <v>0</v>
      </c>
      <c r="IT73" s="732">
        <v>0</v>
      </c>
      <c r="IU73" s="732">
        <v>0</v>
      </c>
      <c r="IV73" s="732">
        <v>0</v>
      </c>
      <c r="IW73" s="732">
        <v>6159</v>
      </c>
      <c r="IX73" s="732">
        <v>0</v>
      </c>
      <c r="IY73" s="732">
        <v>0</v>
      </c>
      <c r="IZ73" s="732">
        <v>0</v>
      </c>
      <c r="JA73" s="732">
        <v>0</v>
      </c>
      <c r="JB73" s="732">
        <v>0</v>
      </c>
      <c r="JC73" s="732">
        <v>0</v>
      </c>
      <c r="JD73" s="732">
        <v>0</v>
      </c>
      <c r="JE73" s="732">
        <v>0</v>
      </c>
      <c r="JF73" s="732">
        <v>0</v>
      </c>
      <c r="JG73" s="732">
        <v>0</v>
      </c>
      <c r="JH73" s="732">
        <v>0</v>
      </c>
      <c r="JJ73" s="732">
        <v>0</v>
      </c>
      <c r="JK73" s="732">
        <v>0</v>
      </c>
      <c r="JL73" s="732">
        <v>0</v>
      </c>
      <c r="JM73" s="732">
        <v>0</v>
      </c>
    </row>
    <row r="74" spans="1:273" s="732" customFormat="1" x14ac:dyDescent="0.2">
      <c r="A74" s="732">
        <v>31709</v>
      </c>
      <c r="B74" s="732">
        <v>70801</v>
      </c>
      <c r="C74" s="732">
        <v>9</v>
      </c>
      <c r="D74" s="732">
        <v>2021</v>
      </c>
      <c r="E74" s="732">
        <v>6159</v>
      </c>
      <c r="F74" s="732">
        <v>0</v>
      </c>
      <c r="G74" s="732">
        <v>2429.143</v>
      </c>
      <c r="H74" s="732">
        <v>2298.7539999999999</v>
      </c>
      <c r="I74" s="732">
        <v>2298.7539999999999</v>
      </c>
      <c r="J74" s="732">
        <v>2429.143</v>
      </c>
      <c r="K74" s="732">
        <v>0</v>
      </c>
      <c r="L74" s="732">
        <v>6159</v>
      </c>
      <c r="M74" s="732">
        <v>0</v>
      </c>
      <c r="N74" s="732">
        <v>0</v>
      </c>
      <c r="P74" s="732">
        <v>2382.7650000000003</v>
      </c>
      <c r="Q74" s="732">
        <v>0</v>
      </c>
      <c r="R74" s="732">
        <v>980684</v>
      </c>
      <c r="S74" s="732">
        <v>411.57400000000001</v>
      </c>
      <c r="U74" s="732">
        <v>686020</v>
      </c>
      <c r="V74" s="732">
        <v>736.43000000000006</v>
      </c>
      <c r="W74" s="732">
        <v>991293</v>
      </c>
      <c r="X74" s="732">
        <v>991293</v>
      </c>
      <c r="Z74" s="732">
        <v>0</v>
      </c>
      <c r="AC74" s="732">
        <v>0</v>
      </c>
      <c r="AD74" s="732" t="s">
        <v>318</v>
      </c>
      <c r="AE74" s="732">
        <v>0</v>
      </c>
      <c r="AH74" s="732">
        <v>0</v>
      </c>
      <c r="AI74" s="732">
        <v>0</v>
      </c>
      <c r="AJ74" s="732">
        <v>6159</v>
      </c>
      <c r="AK74" s="732" t="s">
        <v>787</v>
      </c>
      <c r="AL74" s="732" t="s">
        <v>51</v>
      </c>
      <c r="AM74" s="732">
        <v>0</v>
      </c>
      <c r="AN74" s="732">
        <v>0</v>
      </c>
      <c r="AO74" s="732">
        <v>0</v>
      </c>
      <c r="AP74" s="732">
        <v>0</v>
      </c>
      <c r="AQ74" s="732">
        <v>0</v>
      </c>
      <c r="AT74" s="732">
        <v>0</v>
      </c>
      <c r="AU74" s="732">
        <v>0</v>
      </c>
      <c r="AV74" s="732">
        <v>-1272110</v>
      </c>
      <c r="AW74" s="732">
        <v>27257902</v>
      </c>
      <c r="AX74" s="732">
        <v>26828964</v>
      </c>
      <c r="AY74" s="732">
        <v>15247262</v>
      </c>
      <c r="AZ74" s="732">
        <v>980684</v>
      </c>
      <c r="BA74" s="732">
        <v>150.083</v>
      </c>
      <c r="BE74" s="732">
        <v>354</v>
      </c>
      <c r="BF74" s="732">
        <v>24641586</v>
      </c>
      <c r="BG74" s="732">
        <v>0</v>
      </c>
      <c r="BJ74" s="732">
        <v>12</v>
      </c>
      <c r="BK74" s="732">
        <v>0</v>
      </c>
      <c r="BL74" s="732">
        <v>0</v>
      </c>
      <c r="BM74" s="732">
        <v>0</v>
      </c>
      <c r="BN74" s="732">
        <v>0</v>
      </c>
      <c r="BO74" s="732">
        <v>0</v>
      </c>
      <c r="BP74" s="732">
        <v>0</v>
      </c>
      <c r="BQ74" s="732">
        <v>416</v>
      </c>
      <c r="BS74" s="732">
        <v>0</v>
      </c>
      <c r="BT74" s="732">
        <v>0</v>
      </c>
      <c r="BU74" s="732">
        <v>0</v>
      </c>
      <c r="BV74" s="732">
        <v>0</v>
      </c>
      <c r="BW74" s="732">
        <v>0</v>
      </c>
      <c r="BY74" s="732">
        <v>0</v>
      </c>
      <c r="CA74" s="732">
        <v>0</v>
      </c>
      <c r="CB74" s="732">
        <v>0</v>
      </c>
      <c r="CC74" s="732">
        <v>0</v>
      </c>
      <c r="CD74" s="732">
        <v>0</v>
      </c>
      <c r="CE74" s="732">
        <v>0</v>
      </c>
      <c r="CF74" s="732">
        <v>0</v>
      </c>
      <c r="CG74" s="732">
        <v>0</v>
      </c>
      <c r="CH74" s="732">
        <v>436423</v>
      </c>
      <c r="CI74" s="732">
        <v>0</v>
      </c>
      <c r="CJ74" s="732">
        <v>4</v>
      </c>
      <c r="CK74" s="732">
        <v>0</v>
      </c>
      <c r="CL74" s="732">
        <v>0</v>
      </c>
      <c r="CN74" s="732">
        <v>0</v>
      </c>
      <c r="CO74" s="732">
        <v>1</v>
      </c>
      <c r="CP74" s="732">
        <v>0</v>
      </c>
      <c r="CQ74" s="732">
        <v>5.4170000000000007</v>
      </c>
      <c r="CR74" s="732">
        <v>2254.2380000000003</v>
      </c>
      <c r="CS74" s="732">
        <v>0</v>
      </c>
      <c r="CT74" s="732">
        <v>0</v>
      </c>
      <c r="CU74" s="732">
        <v>0</v>
      </c>
      <c r="CV74" s="732">
        <v>0</v>
      </c>
      <c r="CW74" s="732">
        <v>0</v>
      </c>
      <c r="CX74" s="732">
        <v>0</v>
      </c>
      <c r="CY74" s="732">
        <v>0</v>
      </c>
      <c r="CZ74" s="732">
        <v>0</v>
      </c>
      <c r="DB74" s="732">
        <v>14076623</v>
      </c>
      <c r="DC74" s="732">
        <v>0</v>
      </c>
      <c r="DD74" s="732">
        <v>0</v>
      </c>
      <c r="DE74" s="732">
        <v>4276946</v>
      </c>
      <c r="DF74" s="732">
        <v>4276946</v>
      </c>
      <c r="DG74" s="732">
        <v>694.41300000000001</v>
      </c>
      <c r="DH74" s="732">
        <v>0</v>
      </c>
      <c r="DI74" s="732">
        <v>0</v>
      </c>
      <c r="DK74" s="732">
        <v>0</v>
      </c>
      <c r="DL74" s="732">
        <v>0</v>
      </c>
      <c r="DM74" s="732">
        <v>1736813</v>
      </c>
      <c r="DN74" s="732">
        <v>7131</v>
      </c>
      <c r="DO74" s="732">
        <v>0</v>
      </c>
      <c r="DP74" s="732">
        <v>0</v>
      </c>
      <c r="DQ74" s="732">
        <v>0</v>
      </c>
      <c r="DR74" s="732">
        <v>0</v>
      </c>
      <c r="DS74" s="732">
        <v>0</v>
      </c>
      <c r="DT74" s="732">
        <v>0</v>
      </c>
      <c r="DU74" s="732">
        <v>0</v>
      </c>
      <c r="DV74" s="732">
        <v>0</v>
      </c>
      <c r="DW74" s="732">
        <v>0</v>
      </c>
      <c r="DX74" s="732">
        <v>0</v>
      </c>
      <c r="DY74" s="732">
        <v>0</v>
      </c>
      <c r="DZ74" s="732">
        <v>0</v>
      </c>
      <c r="EA74" s="732">
        <v>0</v>
      </c>
      <c r="EB74" s="732">
        <v>0</v>
      </c>
      <c r="EC74" s="732">
        <v>65.682000000000002</v>
      </c>
      <c r="ED74" s="732">
        <v>465222</v>
      </c>
      <c r="EE74" s="732">
        <v>0</v>
      </c>
      <c r="EF74" s="732">
        <v>0</v>
      </c>
      <c r="EG74" s="732">
        <v>0</v>
      </c>
      <c r="EH74" s="732">
        <v>1197123</v>
      </c>
      <c r="EI74" s="732">
        <v>0</v>
      </c>
      <c r="EJ74" s="732">
        <v>0</v>
      </c>
      <c r="EK74" s="732">
        <v>59.594000000000001</v>
      </c>
      <c r="EL74" s="732">
        <v>0</v>
      </c>
      <c r="EM74" s="732">
        <v>0.36499999999999999</v>
      </c>
      <c r="EN74" s="732">
        <v>2.8980000000000001</v>
      </c>
      <c r="EO74" s="732">
        <v>0</v>
      </c>
      <c r="EP74" s="732">
        <v>0</v>
      </c>
      <c r="EQ74" s="732">
        <v>62.857000000000006</v>
      </c>
      <c r="ER74" s="732">
        <v>0</v>
      </c>
      <c r="ES74" s="732">
        <v>194.36700000000002</v>
      </c>
      <c r="EV74" s="732">
        <v>0</v>
      </c>
      <c r="EW74" s="732">
        <v>0</v>
      </c>
      <c r="EX74" s="732">
        <v>0</v>
      </c>
      <c r="EZ74" s="732">
        <v>23762820</v>
      </c>
      <c r="FA74" s="732">
        <v>0</v>
      </c>
      <c r="FB74" s="732">
        <v>24736019</v>
      </c>
      <c r="FD74" s="732">
        <v>0</v>
      </c>
      <c r="FE74" s="732">
        <v>2549028</v>
      </c>
      <c r="FF74" s="732">
        <v>517116</v>
      </c>
      <c r="FG74" s="732">
        <v>6.4642999999999992E-2</v>
      </c>
      <c r="FH74" s="732">
        <v>2.6227999999999998E-2</v>
      </c>
      <c r="FI74" s="732">
        <v>0</v>
      </c>
      <c r="FJ74" s="732">
        <v>0</v>
      </c>
      <c r="FK74" s="732">
        <v>4000.8510000000001</v>
      </c>
      <c r="FL74" s="732">
        <v>28238586</v>
      </c>
      <c r="FM74" s="732">
        <v>0</v>
      </c>
      <c r="FN74" s="732">
        <v>0</v>
      </c>
      <c r="FO74" s="732">
        <v>60195</v>
      </c>
      <c r="FP74" s="732">
        <v>0</v>
      </c>
      <c r="FQ74" s="732">
        <v>89532</v>
      </c>
      <c r="FR74" s="732">
        <v>60195</v>
      </c>
      <c r="FS74" s="732">
        <v>29337</v>
      </c>
      <c r="FT74" s="732">
        <v>0</v>
      </c>
      <c r="FU74" s="732">
        <v>0</v>
      </c>
      <c r="FV74" s="732">
        <v>0</v>
      </c>
      <c r="FW74" s="732">
        <v>0</v>
      </c>
      <c r="FX74" s="732">
        <v>0</v>
      </c>
      <c r="FY74" s="732">
        <v>0</v>
      </c>
      <c r="FZ74" s="732">
        <v>0</v>
      </c>
      <c r="GA74" s="732">
        <v>0</v>
      </c>
      <c r="GB74" s="732">
        <v>561513</v>
      </c>
      <c r="GC74" s="732">
        <v>561513</v>
      </c>
      <c r="GD74" s="732">
        <v>67.531999999999996</v>
      </c>
      <c r="GF74" s="732">
        <v>0</v>
      </c>
      <c r="GG74" s="732">
        <v>0</v>
      </c>
      <c r="GH74" s="732">
        <v>0</v>
      </c>
      <c r="GI74" s="732">
        <v>0</v>
      </c>
      <c r="GK74" s="732">
        <v>5151</v>
      </c>
      <c r="GL74" s="732">
        <v>7938</v>
      </c>
      <c r="GM74" s="732">
        <v>0</v>
      </c>
      <c r="GN74" s="732">
        <v>0</v>
      </c>
      <c r="GR74" s="732">
        <v>0</v>
      </c>
      <c r="HB74" s="732">
        <v>292382768</v>
      </c>
      <c r="HC74" s="732">
        <v>4.6019999999999998E-2</v>
      </c>
      <c r="HD74" s="732">
        <v>436423</v>
      </c>
      <c r="HE74" s="732">
        <v>0</v>
      </c>
      <c r="HF74" s="732">
        <v>2432082</v>
      </c>
      <c r="HG74" s="732">
        <v>15398</v>
      </c>
      <c r="HH74" s="732">
        <v>496176</v>
      </c>
      <c r="HI74" s="732">
        <v>0</v>
      </c>
      <c r="HJ74" s="732">
        <v>23611</v>
      </c>
      <c r="HK74" s="732">
        <v>7044</v>
      </c>
      <c r="HL74" s="732">
        <v>5342</v>
      </c>
      <c r="HM74" s="732">
        <v>24000</v>
      </c>
      <c r="HN74" s="732">
        <v>0</v>
      </c>
      <c r="HO74" s="732">
        <v>0</v>
      </c>
      <c r="HP74" s="732">
        <v>0</v>
      </c>
      <c r="HQ74" s="732">
        <v>0</v>
      </c>
      <c r="HR74" s="732">
        <v>0</v>
      </c>
      <c r="HS74" s="732">
        <v>23755335</v>
      </c>
      <c r="HT74" s="732">
        <v>0</v>
      </c>
      <c r="HU74" s="732">
        <v>0</v>
      </c>
      <c r="HV74" s="732">
        <v>0</v>
      </c>
      <c r="HW74" s="732">
        <v>0</v>
      </c>
      <c r="HX74" s="732">
        <v>246</v>
      </c>
      <c r="HY74" s="732">
        <v>212</v>
      </c>
      <c r="HZ74" s="732">
        <v>302</v>
      </c>
      <c r="IA74" s="732">
        <v>699</v>
      </c>
      <c r="IB74" s="732">
        <v>1199</v>
      </c>
      <c r="IC74" s="732">
        <v>2658</v>
      </c>
      <c r="ID74" s="732">
        <v>0</v>
      </c>
      <c r="IE74" s="732">
        <v>500.65000000000003</v>
      </c>
      <c r="IF74" s="732">
        <v>244.15</v>
      </c>
      <c r="IG74" s="732">
        <v>25</v>
      </c>
      <c r="IH74" s="732">
        <v>805.6</v>
      </c>
      <c r="II74" s="732">
        <v>0</v>
      </c>
      <c r="IJ74" s="732">
        <v>1481.23</v>
      </c>
      <c r="IK74" s="732">
        <v>0</v>
      </c>
      <c r="IL74" s="732">
        <v>4</v>
      </c>
      <c r="IM74" s="732">
        <v>0</v>
      </c>
      <c r="IN74" s="732">
        <v>2</v>
      </c>
      <c r="IO74" s="732">
        <v>6</v>
      </c>
      <c r="IP74" s="732">
        <v>0</v>
      </c>
      <c r="IQ74" s="732">
        <v>736.43000000000006</v>
      </c>
      <c r="IR74" s="732">
        <v>453574</v>
      </c>
      <c r="IS74" s="732">
        <v>0</v>
      </c>
      <c r="IT74" s="732">
        <v>20000</v>
      </c>
      <c r="IU74" s="732">
        <v>0</v>
      </c>
      <c r="IV74" s="732">
        <v>4000</v>
      </c>
      <c r="IW74" s="732">
        <v>6159</v>
      </c>
      <c r="IX74" s="732">
        <v>462532</v>
      </c>
      <c r="IY74" s="732">
        <v>75187</v>
      </c>
      <c r="IZ74" s="732">
        <v>0</v>
      </c>
      <c r="JA74" s="732">
        <v>0</v>
      </c>
      <c r="JB74" s="732">
        <v>0</v>
      </c>
      <c r="JC74" s="732">
        <v>0</v>
      </c>
      <c r="JD74" s="732">
        <v>0</v>
      </c>
      <c r="JE74" s="732">
        <v>0</v>
      </c>
      <c r="JF74" s="732">
        <v>0</v>
      </c>
      <c r="JG74" s="732">
        <v>0</v>
      </c>
      <c r="JH74" s="732">
        <v>0</v>
      </c>
      <c r="JJ74" s="732">
        <v>0</v>
      </c>
      <c r="JK74" s="732">
        <v>0</v>
      </c>
      <c r="JL74" s="732">
        <v>0</v>
      </c>
      <c r="JM74" s="732">
        <v>0</v>
      </c>
    </row>
    <row r="75" spans="1:273" s="732" customFormat="1" x14ac:dyDescent="0.2">
      <c r="A75" s="732">
        <v>31709</v>
      </c>
      <c r="B75" s="732">
        <v>71801</v>
      </c>
      <c r="C75" s="732">
        <v>9</v>
      </c>
      <c r="D75" s="732">
        <v>2021</v>
      </c>
      <c r="E75" s="732">
        <v>6159</v>
      </c>
      <c r="F75" s="732">
        <v>0</v>
      </c>
      <c r="G75" s="732">
        <v>1138.675</v>
      </c>
      <c r="H75" s="732">
        <v>1082.787</v>
      </c>
      <c r="I75" s="732">
        <v>1082.787</v>
      </c>
      <c r="J75" s="732">
        <v>1138.675</v>
      </c>
      <c r="K75" s="732">
        <v>0</v>
      </c>
      <c r="L75" s="732">
        <v>6159</v>
      </c>
      <c r="M75" s="732">
        <v>0</v>
      </c>
      <c r="N75" s="732">
        <v>0</v>
      </c>
      <c r="P75" s="732">
        <v>975.82300000000009</v>
      </c>
      <c r="Q75" s="732">
        <v>0</v>
      </c>
      <c r="R75" s="732">
        <v>401623</v>
      </c>
      <c r="S75" s="732">
        <v>411.57400000000001</v>
      </c>
      <c r="U75" s="732">
        <v>280948</v>
      </c>
      <c r="V75" s="732">
        <v>362.14300000000003</v>
      </c>
      <c r="W75" s="732">
        <v>223047</v>
      </c>
      <c r="X75" s="732">
        <v>223047</v>
      </c>
      <c r="Z75" s="732">
        <v>0</v>
      </c>
      <c r="AC75" s="732">
        <v>0</v>
      </c>
      <c r="AD75" s="732" t="s">
        <v>318</v>
      </c>
      <c r="AE75" s="732">
        <v>0</v>
      </c>
      <c r="AH75" s="732">
        <v>0</v>
      </c>
      <c r="AI75" s="732">
        <v>0</v>
      </c>
      <c r="AJ75" s="732">
        <v>6159</v>
      </c>
      <c r="AK75" s="732" t="s">
        <v>787</v>
      </c>
      <c r="AL75" s="732" t="s">
        <v>86</v>
      </c>
      <c r="AM75" s="732">
        <v>0</v>
      </c>
      <c r="AN75" s="732">
        <v>0</v>
      </c>
      <c r="AO75" s="732">
        <v>0</v>
      </c>
      <c r="AP75" s="732">
        <v>0</v>
      </c>
      <c r="AQ75" s="732">
        <v>0</v>
      </c>
      <c r="AT75" s="732">
        <v>0</v>
      </c>
      <c r="AU75" s="732">
        <v>0</v>
      </c>
      <c r="AV75" s="732">
        <v>-6735</v>
      </c>
      <c r="AW75" s="732">
        <v>10968854</v>
      </c>
      <c r="AX75" s="732">
        <v>10765644</v>
      </c>
      <c r="AY75" s="732">
        <v>6327067</v>
      </c>
      <c r="AZ75" s="732">
        <v>401623</v>
      </c>
      <c r="BA75" s="732">
        <v>21.5</v>
      </c>
      <c r="BE75" s="732">
        <v>142</v>
      </c>
      <c r="BF75" s="732">
        <v>9862612</v>
      </c>
      <c r="BG75" s="732">
        <v>0</v>
      </c>
      <c r="BJ75" s="732">
        <v>12</v>
      </c>
      <c r="BK75" s="732">
        <v>0</v>
      </c>
      <c r="BL75" s="732">
        <v>0</v>
      </c>
      <c r="BM75" s="732">
        <v>0</v>
      </c>
      <c r="BN75" s="732">
        <v>0</v>
      </c>
      <c r="BO75" s="732">
        <v>0</v>
      </c>
      <c r="BP75" s="732">
        <v>0</v>
      </c>
      <c r="BQ75" s="732">
        <v>603</v>
      </c>
      <c r="BS75" s="732">
        <v>0</v>
      </c>
      <c r="BT75" s="732">
        <v>0</v>
      </c>
      <c r="BU75" s="732">
        <v>0</v>
      </c>
      <c r="BV75" s="732">
        <v>0</v>
      </c>
      <c r="BW75" s="732">
        <v>0</v>
      </c>
      <c r="BY75" s="732">
        <v>0</v>
      </c>
      <c r="CA75" s="732">
        <v>72.447000000000003</v>
      </c>
      <c r="CB75" s="732">
        <v>72447</v>
      </c>
      <c r="CC75" s="732">
        <v>0</v>
      </c>
      <c r="CD75" s="732">
        <v>0</v>
      </c>
      <c r="CE75" s="732">
        <v>0</v>
      </c>
      <c r="CF75" s="732">
        <v>0</v>
      </c>
      <c r="CG75" s="732">
        <v>0</v>
      </c>
      <c r="CH75" s="732">
        <v>204576</v>
      </c>
      <c r="CI75" s="732">
        <v>0</v>
      </c>
      <c r="CJ75" s="732">
        <v>4</v>
      </c>
      <c r="CK75" s="732">
        <v>0</v>
      </c>
      <c r="CL75" s="732">
        <v>0</v>
      </c>
      <c r="CN75" s="732">
        <v>0</v>
      </c>
      <c r="CO75" s="732">
        <v>1</v>
      </c>
      <c r="CP75" s="732">
        <v>0</v>
      </c>
      <c r="CQ75" s="732">
        <v>0</v>
      </c>
      <c r="CR75" s="732">
        <v>960.904</v>
      </c>
      <c r="CS75" s="732">
        <v>0</v>
      </c>
      <c r="CT75" s="732">
        <v>0</v>
      </c>
      <c r="CU75" s="732">
        <v>0</v>
      </c>
      <c r="CV75" s="732">
        <v>0</v>
      </c>
      <c r="CW75" s="732">
        <v>0</v>
      </c>
      <c r="CX75" s="732">
        <v>0</v>
      </c>
      <c r="CY75" s="732">
        <v>0</v>
      </c>
      <c r="CZ75" s="732">
        <v>0</v>
      </c>
      <c r="DB75" s="732">
        <v>6662079</v>
      </c>
      <c r="DC75" s="732">
        <v>0</v>
      </c>
      <c r="DD75" s="732">
        <v>0</v>
      </c>
      <c r="DE75" s="732">
        <v>891682</v>
      </c>
      <c r="DF75" s="732">
        <v>891682</v>
      </c>
      <c r="DG75" s="732">
        <v>144.77500000000001</v>
      </c>
      <c r="DH75" s="732">
        <v>0</v>
      </c>
      <c r="DI75" s="732">
        <v>0</v>
      </c>
      <c r="DK75" s="732">
        <v>1274</v>
      </c>
      <c r="DL75" s="732">
        <v>0</v>
      </c>
      <c r="DM75" s="732">
        <v>290885</v>
      </c>
      <c r="DN75" s="732">
        <v>1223</v>
      </c>
      <c r="DO75" s="732">
        <v>0</v>
      </c>
      <c r="DP75" s="732">
        <v>0</v>
      </c>
      <c r="DQ75" s="732">
        <v>0</v>
      </c>
      <c r="DR75" s="732">
        <v>0</v>
      </c>
      <c r="DS75" s="732">
        <v>0</v>
      </c>
      <c r="DT75" s="732">
        <v>0</v>
      </c>
      <c r="DU75" s="732">
        <v>0</v>
      </c>
      <c r="DV75" s="732">
        <v>0</v>
      </c>
      <c r="DW75" s="732">
        <v>0</v>
      </c>
      <c r="DX75" s="732">
        <v>0</v>
      </c>
      <c r="DY75" s="732">
        <v>0</v>
      </c>
      <c r="DZ75" s="732">
        <v>0</v>
      </c>
      <c r="EA75" s="732">
        <v>0</v>
      </c>
      <c r="EB75" s="732">
        <v>0</v>
      </c>
      <c r="EC75" s="732">
        <v>32.980000000000004</v>
      </c>
      <c r="ED75" s="732">
        <v>233596</v>
      </c>
      <c r="EE75" s="732">
        <v>0</v>
      </c>
      <c r="EF75" s="732">
        <v>0</v>
      </c>
      <c r="EG75" s="732">
        <v>0</v>
      </c>
      <c r="EH75" s="732">
        <v>51613</v>
      </c>
      <c r="EI75" s="732">
        <v>0</v>
      </c>
      <c r="EJ75" s="732">
        <v>0</v>
      </c>
      <c r="EK75" s="732">
        <v>1.25</v>
      </c>
      <c r="EL75" s="732">
        <v>0</v>
      </c>
      <c r="EM75" s="732">
        <v>0</v>
      </c>
      <c r="EN75" s="732">
        <v>0.92600000000000005</v>
      </c>
      <c r="EO75" s="732">
        <v>0</v>
      </c>
      <c r="EP75" s="732">
        <v>0</v>
      </c>
      <c r="EQ75" s="732">
        <v>2.1760000000000002</v>
      </c>
      <c r="ER75" s="732">
        <v>0</v>
      </c>
      <c r="ES75" s="732">
        <v>8.3800000000000008</v>
      </c>
      <c r="EV75" s="732">
        <v>0</v>
      </c>
      <c r="EW75" s="732">
        <v>0</v>
      </c>
      <c r="EX75" s="732">
        <v>0</v>
      </c>
      <c r="EZ75" s="732">
        <v>9538442</v>
      </c>
      <c r="FA75" s="732">
        <v>0</v>
      </c>
      <c r="FB75" s="732">
        <v>9938699</v>
      </c>
      <c r="FD75" s="732">
        <v>0</v>
      </c>
      <c r="FE75" s="732">
        <v>1020230</v>
      </c>
      <c r="FF75" s="732">
        <v>206972</v>
      </c>
      <c r="FG75" s="732">
        <v>6.4642999999999992E-2</v>
      </c>
      <c r="FH75" s="732">
        <v>2.6227999999999998E-2</v>
      </c>
      <c r="FI75" s="732">
        <v>0</v>
      </c>
      <c r="FJ75" s="732">
        <v>0</v>
      </c>
      <c r="FK75" s="732">
        <v>1601.3110000000001</v>
      </c>
      <c r="FL75" s="732">
        <v>11370477</v>
      </c>
      <c r="FM75" s="732">
        <v>0</v>
      </c>
      <c r="FN75" s="732">
        <v>0</v>
      </c>
      <c r="FO75" s="732">
        <v>0</v>
      </c>
      <c r="FP75" s="732">
        <v>0</v>
      </c>
      <c r="FQ75" s="732">
        <v>0</v>
      </c>
      <c r="FR75" s="732">
        <v>0</v>
      </c>
      <c r="FS75" s="732">
        <v>0</v>
      </c>
      <c r="FT75" s="732">
        <v>0</v>
      </c>
      <c r="FU75" s="732">
        <v>0</v>
      </c>
      <c r="FV75" s="732">
        <v>0</v>
      </c>
      <c r="FW75" s="732">
        <v>0</v>
      </c>
      <c r="FX75" s="732">
        <v>0</v>
      </c>
      <c r="FY75" s="732">
        <v>0</v>
      </c>
      <c r="FZ75" s="732">
        <v>0</v>
      </c>
      <c r="GA75" s="732">
        <v>0</v>
      </c>
      <c r="GB75" s="732">
        <v>446603</v>
      </c>
      <c r="GC75" s="732">
        <v>446603</v>
      </c>
      <c r="GD75" s="732">
        <v>53.712000000000003</v>
      </c>
      <c r="GF75" s="732">
        <v>0</v>
      </c>
      <c r="GG75" s="732">
        <v>0</v>
      </c>
      <c r="GH75" s="732">
        <v>0</v>
      </c>
      <c r="GI75" s="732">
        <v>0</v>
      </c>
      <c r="GK75" s="732">
        <v>5032</v>
      </c>
      <c r="GL75" s="732">
        <v>19953</v>
      </c>
      <c r="GM75" s="732">
        <v>0</v>
      </c>
      <c r="GN75" s="732">
        <v>0</v>
      </c>
      <c r="GR75" s="732">
        <v>0</v>
      </c>
      <c r="HB75" s="732">
        <v>292382768</v>
      </c>
      <c r="HC75" s="732">
        <v>4.6019999999999998E-2</v>
      </c>
      <c r="HD75" s="732">
        <v>204576</v>
      </c>
      <c r="HE75" s="732">
        <v>0</v>
      </c>
      <c r="HF75" s="732">
        <v>1145589</v>
      </c>
      <c r="HG75" s="732">
        <v>2464</v>
      </c>
      <c r="HH75" s="732">
        <v>115972</v>
      </c>
      <c r="HI75" s="732">
        <v>0</v>
      </c>
      <c r="HJ75" s="732">
        <v>11068</v>
      </c>
      <c r="HK75" s="732">
        <v>2476</v>
      </c>
      <c r="HL75" s="732">
        <v>2530</v>
      </c>
      <c r="HM75" s="732">
        <v>18000</v>
      </c>
      <c r="HN75" s="732">
        <v>0</v>
      </c>
      <c r="HO75" s="732">
        <v>54000</v>
      </c>
      <c r="HP75" s="732">
        <v>0</v>
      </c>
      <c r="HQ75" s="732">
        <v>0</v>
      </c>
      <c r="HR75" s="732">
        <v>0</v>
      </c>
      <c r="HS75" s="732">
        <v>9537076</v>
      </c>
      <c r="HT75" s="732">
        <v>0</v>
      </c>
      <c r="HU75" s="732">
        <v>0</v>
      </c>
      <c r="HV75" s="732">
        <v>0</v>
      </c>
      <c r="HW75" s="732">
        <v>0</v>
      </c>
      <c r="HX75" s="732">
        <v>210</v>
      </c>
      <c r="HY75" s="732">
        <v>122</v>
      </c>
      <c r="HZ75" s="732">
        <v>122</v>
      </c>
      <c r="IA75" s="732">
        <v>58</v>
      </c>
      <c r="IB75" s="732">
        <v>83</v>
      </c>
      <c r="IC75" s="732">
        <v>439</v>
      </c>
      <c r="ID75" s="732">
        <v>0</v>
      </c>
      <c r="IE75" s="732">
        <v>0</v>
      </c>
      <c r="IF75" s="732">
        <v>0</v>
      </c>
      <c r="IG75" s="732">
        <v>4</v>
      </c>
      <c r="IH75" s="732">
        <v>188.29500000000002</v>
      </c>
      <c r="II75" s="732">
        <v>0</v>
      </c>
      <c r="IJ75" s="732">
        <v>362.14300000000003</v>
      </c>
      <c r="IK75" s="732">
        <v>0</v>
      </c>
      <c r="IL75" s="732">
        <v>3</v>
      </c>
      <c r="IM75" s="732">
        <v>1</v>
      </c>
      <c r="IN75" s="732">
        <v>0</v>
      </c>
      <c r="IO75" s="732">
        <v>4</v>
      </c>
      <c r="IP75" s="732">
        <v>0</v>
      </c>
      <c r="IQ75" s="732">
        <v>362.14300000000003</v>
      </c>
      <c r="IR75" s="732">
        <v>223047</v>
      </c>
      <c r="IS75" s="732">
        <v>0</v>
      </c>
      <c r="IT75" s="732">
        <v>15000</v>
      </c>
      <c r="IU75" s="732">
        <v>3000</v>
      </c>
      <c r="IV75" s="732">
        <v>0</v>
      </c>
      <c r="IW75" s="732">
        <v>6159</v>
      </c>
      <c r="IX75" s="732">
        <v>0</v>
      </c>
      <c r="IY75" s="732">
        <v>0</v>
      </c>
      <c r="IZ75" s="732">
        <v>0</v>
      </c>
      <c r="JA75" s="732">
        <v>0</v>
      </c>
      <c r="JB75" s="732">
        <v>0</v>
      </c>
      <c r="JC75" s="732">
        <v>0</v>
      </c>
      <c r="JD75" s="732">
        <v>0</v>
      </c>
      <c r="JE75" s="732">
        <v>0</v>
      </c>
      <c r="JF75" s="732">
        <v>0</v>
      </c>
      <c r="JG75" s="732">
        <v>0</v>
      </c>
      <c r="JH75" s="732">
        <v>0</v>
      </c>
      <c r="JJ75" s="732">
        <v>0</v>
      </c>
      <c r="JK75" s="732">
        <v>0</v>
      </c>
      <c r="JL75" s="732">
        <v>0</v>
      </c>
      <c r="JM75" s="732">
        <v>0</v>
      </c>
    </row>
    <row r="76" spans="1:273" s="732" customFormat="1" x14ac:dyDescent="0.2">
      <c r="A76" s="732">
        <v>31709</v>
      </c>
      <c r="B76" s="732">
        <v>71803</v>
      </c>
      <c r="C76" s="732">
        <v>9</v>
      </c>
      <c r="D76" s="732">
        <v>2021</v>
      </c>
      <c r="E76" s="732">
        <v>6159</v>
      </c>
      <c r="F76" s="732">
        <v>0</v>
      </c>
      <c r="G76" s="732">
        <v>163.09700000000001</v>
      </c>
      <c r="H76" s="732">
        <v>157.32900000000001</v>
      </c>
      <c r="I76" s="732">
        <v>157.32900000000001</v>
      </c>
      <c r="J76" s="732">
        <v>163.09700000000001</v>
      </c>
      <c r="K76" s="732">
        <v>0</v>
      </c>
      <c r="L76" s="732">
        <v>6159</v>
      </c>
      <c r="M76" s="732">
        <v>0</v>
      </c>
      <c r="N76" s="732">
        <v>0</v>
      </c>
      <c r="P76" s="732">
        <v>180.733</v>
      </c>
      <c r="Q76" s="732">
        <v>0</v>
      </c>
      <c r="R76" s="732">
        <v>74385</v>
      </c>
      <c r="S76" s="732">
        <v>411.57400000000001</v>
      </c>
      <c r="U76" s="732">
        <v>52036</v>
      </c>
      <c r="V76" s="732">
        <v>38.145000000000003</v>
      </c>
      <c r="W76" s="732">
        <v>23494</v>
      </c>
      <c r="X76" s="732">
        <v>23494</v>
      </c>
      <c r="Z76" s="732">
        <v>0</v>
      </c>
      <c r="AC76" s="732">
        <v>0</v>
      </c>
      <c r="AD76" s="732" t="s">
        <v>318</v>
      </c>
      <c r="AE76" s="732">
        <v>0</v>
      </c>
      <c r="AH76" s="732">
        <v>0</v>
      </c>
      <c r="AI76" s="732">
        <v>0</v>
      </c>
      <c r="AJ76" s="732">
        <v>6159</v>
      </c>
      <c r="AK76" s="732" t="s">
        <v>787</v>
      </c>
      <c r="AL76" s="732" t="s">
        <v>512</v>
      </c>
      <c r="AM76" s="732">
        <v>0</v>
      </c>
      <c r="AN76" s="732">
        <v>0</v>
      </c>
      <c r="AO76" s="732">
        <v>0</v>
      </c>
      <c r="AP76" s="732">
        <v>0</v>
      </c>
      <c r="AQ76" s="732">
        <v>0</v>
      </c>
      <c r="AT76" s="732">
        <v>0</v>
      </c>
      <c r="AU76" s="732">
        <v>0</v>
      </c>
      <c r="AV76" s="732">
        <v>-55588</v>
      </c>
      <c r="AW76" s="732">
        <v>1797969</v>
      </c>
      <c r="AX76" s="732">
        <v>1765098</v>
      </c>
      <c r="AY76" s="732">
        <v>1044187</v>
      </c>
      <c r="AZ76" s="732">
        <v>74385</v>
      </c>
      <c r="BA76" s="732">
        <v>7.75</v>
      </c>
      <c r="BE76" s="732">
        <v>23</v>
      </c>
      <c r="BF76" s="732">
        <v>1585064</v>
      </c>
      <c r="BG76" s="732">
        <v>0</v>
      </c>
      <c r="BJ76" s="732">
        <v>12</v>
      </c>
      <c r="BK76" s="732">
        <v>0</v>
      </c>
      <c r="BL76" s="732">
        <v>0</v>
      </c>
      <c r="BM76" s="732">
        <v>0</v>
      </c>
      <c r="BN76" s="732">
        <v>0</v>
      </c>
      <c r="BO76" s="732">
        <v>0</v>
      </c>
      <c r="BP76" s="732">
        <v>0</v>
      </c>
      <c r="BQ76" s="732">
        <v>746</v>
      </c>
      <c r="BS76" s="732">
        <v>0</v>
      </c>
      <c r="BT76" s="732">
        <v>0</v>
      </c>
      <c r="BU76" s="732">
        <v>0</v>
      </c>
      <c r="BV76" s="732">
        <v>0</v>
      </c>
      <c r="BW76" s="732">
        <v>0</v>
      </c>
      <c r="BY76" s="732">
        <v>0</v>
      </c>
      <c r="CA76" s="732">
        <v>0</v>
      </c>
      <c r="CB76" s="732">
        <v>0</v>
      </c>
      <c r="CC76" s="732">
        <v>0</v>
      </c>
      <c r="CD76" s="732">
        <v>0</v>
      </c>
      <c r="CE76" s="732">
        <v>0</v>
      </c>
      <c r="CF76" s="732">
        <v>0</v>
      </c>
      <c r="CG76" s="732">
        <v>0</v>
      </c>
      <c r="CH76" s="732">
        <v>33280</v>
      </c>
      <c r="CI76" s="732">
        <v>0</v>
      </c>
      <c r="CJ76" s="732">
        <v>4</v>
      </c>
      <c r="CK76" s="732">
        <v>0</v>
      </c>
      <c r="CL76" s="732">
        <v>0</v>
      </c>
      <c r="CN76" s="732">
        <v>0</v>
      </c>
      <c r="CO76" s="732">
        <v>1</v>
      </c>
      <c r="CP76" s="732">
        <v>0.442</v>
      </c>
      <c r="CQ76" s="732">
        <v>11.667</v>
      </c>
      <c r="CR76" s="732">
        <v>173.90800000000002</v>
      </c>
      <c r="CS76" s="732">
        <v>0</v>
      </c>
      <c r="CT76" s="732">
        <v>0</v>
      </c>
      <c r="CU76" s="732">
        <v>0</v>
      </c>
      <c r="CV76" s="732">
        <v>0</v>
      </c>
      <c r="CW76" s="732">
        <v>0</v>
      </c>
      <c r="CX76" s="732">
        <v>0</v>
      </c>
      <c r="CY76" s="732">
        <v>0</v>
      </c>
      <c r="CZ76" s="732">
        <v>0</v>
      </c>
      <c r="DB76" s="732">
        <v>967529</v>
      </c>
      <c r="DC76" s="732">
        <v>0</v>
      </c>
      <c r="DD76" s="732">
        <v>0</v>
      </c>
      <c r="DE76" s="732">
        <v>280392</v>
      </c>
      <c r="DF76" s="732">
        <v>286953</v>
      </c>
      <c r="DG76" s="732">
        <v>45.525000000000006</v>
      </c>
      <c r="DH76" s="732">
        <v>0</v>
      </c>
      <c r="DI76" s="732">
        <v>6561</v>
      </c>
      <c r="DK76" s="732">
        <v>3554</v>
      </c>
      <c r="DL76" s="732">
        <v>0</v>
      </c>
      <c r="DM76" s="732">
        <v>91003</v>
      </c>
      <c r="DN76" s="732">
        <v>386</v>
      </c>
      <c r="DO76" s="732">
        <v>0</v>
      </c>
      <c r="DP76" s="732">
        <v>0</v>
      </c>
      <c r="DQ76" s="732">
        <v>0</v>
      </c>
      <c r="DR76" s="732">
        <v>0</v>
      </c>
      <c r="DS76" s="732">
        <v>0</v>
      </c>
      <c r="DT76" s="732">
        <v>0</v>
      </c>
      <c r="DU76" s="732">
        <v>0</v>
      </c>
      <c r="DV76" s="732">
        <v>0</v>
      </c>
      <c r="DW76" s="732">
        <v>0</v>
      </c>
      <c r="DX76" s="732">
        <v>0</v>
      </c>
      <c r="DY76" s="732">
        <v>0</v>
      </c>
      <c r="DZ76" s="732">
        <v>0</v>
      </c>
      <c r="EA76" s="732">
        <v>0</v>
      </c>
      <c r="EB76" s="732">
        <v>0</v>
      </c>
      <c r="EC76" s="732">
        <v>12.538</v>
      </c>
      <c r="ED76" s="732">
        <v>88806</v>
      </c>
      <c r="EE76" s="732">
        <v>0</v>
      </c>
      <c r="EF76" s="732">
        <v>0</v>
      </c>
      <c r="EG76" s="732">
        <v>0</v>
      </c>
      <c r="EH76" s="732">
        <v>1109</v>
      </c>
      <c r="EI76" s="732">
        <v>0</v>
      </c>
      <c r="EJ76" s="732">
        <v>0</v>
      </c>
      <c r="EK76" s="732">
        <v>0</v>
      </c>
      <c r="EL76" s="732">
        <v>0</v>
      </c>
      <c r="EM76" s="732">
        <v>0</v>
      </c>
      <c r="EN76" s="732">
        <v>3.6000000000000004E-2</v>
      </c>
      <c r="EO76" s="732">
        <v>0</v>
      </c>
      <c r="EP76" s="732">
        <v>0</v>
      </c>
      <c r="EQ76" s="732">
        <v>3.6000000000000004E-2</v>
      </c>
      <c r="ER76" s="732">
        <v>0</v>
      </c>
      <c r="ES76" s="732">
        <v>0.18</v>
      </c>
      <c r="EV76" s="732">
        <v>0</v>
      </c>
      <c r="EW76" s="732">
        <v>0</v>
      </c>
      <c r="EX76" s="732">
        <v>0</v>
      </c>
      <c r="EZ76" s="732">
        <v>1567869</v>
      </c>
      <c r="FA76" s="732">
        <v>0</v>
      </c>
      <c r="FB76" s="732">
        <v>1641844</v>
      </c>
      <c r="FD76" s="732">
        <v>0</v>
      </c>
      <c r="FE76" s="732">
        <v>163966</v>
      </c>
      <c r="FF76" s="732">
        <v>33263</v>
      </c>
      <c r="FG76" s="732">
        <v>6.4642999999999992E-2</v>
      </c>
      <c r="FH76" s="732">
        <v>2.6227999999999998E-2</v>
      </c>
      <c r="FI76" s="732">
        <v>0</v>
      </c>
      <c r="FJ76" s="732">
        <v>0</v>
      </c>
      <c r="FK76" s="732">
        <v>257.35399999999998</v>
      </c>
      <c r="FL76" s="732">
        <v>1872354</v>
      </c>
      <c r="FM76" s="732">
        <v>0</v>
      </c>
      <c r="FN76" s="732">
        <v>0</v>
      </c>
      <c r="FO76" s="732">
        <v>0</v>
      </c>
      <c r="FP76" s="732">
        <v>0</v>
      </c>
      <c r="FQ76" s="732">
        <v>0</v>
      </c>
      <c r="FR76" s="732">
        <v>0</v>
      </c>
      <c r="FS76" s="732">
        <v>0</v>
      </c>
      <c r="FT76" s="732">
        <v>0</v>
      </c>
      <c r="FU76" s="732">
        <v>0</v>
      </c>
      <c r="FV76" s="732">
        <v>0</v>
      </c>
      <c r="FW76" s="732">
        <v>0</v>
      </c>
      <c r="FX76" s="732">
        <v>0</v>
      </c>
      <c r="FY76" s="732">
        <v>0</v>
      </c>
      <c r="FZ76" s="732">
        <v>0</v>
      </c>
      <c r="GA76" s="732">
        <v>0</v>
      </c>
      <c r="GB76" s="732">
        <v>47660</v>
      </c>
      <c r="GC76" s="732">
        <v>47660</v>
      </c>
      <c r="GD76" s="732">
        <v>5.7320000000000002</v>
      </c>
      <c r="GF76" s="732">
        <v>0</v>
      </c>
      <c r="GG76" s="732">
        <v>0</v>
      </c>
      <c r="GH76" s="732">
        <v>0</v>
      </c>
      <c r="GI76" s="732">
        <v>0</v>
      </c>
      <c r="GK76" s="732">
        <v>5113</v>
      </c>
      <c r="GL76" s="732">
        <v>7493</v>
      </c>
      <c r="GM76" s="732">
        <v>0</v>
      </c>
      <c r="GN76" s="732">
        <v>0</v>
      </c>
      <c r="GR76" s="732">
        <v>0</v>
      </c>
      <c r="HB76" s="732">
        <v>292382768</v>
      </c>
      <c r="HC76" s="732">
        <v>4.6019999999999998E-2</v>
      </c>
      <c r="HD76" s="732">
        <v>29302</v>
      </c>
      <c r="HE76" s="732">
        <v>0</v>
      </c>
      <c r="HF76" s="732">
        <v>166454</v>
      </c>
      <c r="HG76" s="732">
        <v>0</v>
      </c>
      <c r="HH76" s="732">
        <v>0</v>
      </c>
      <c r="HI76" s="732">
        <v>0</v>
      </c>
      <c r="HJ76" s="732">
        <v>1585</v>
      </c>
      <c r="HK76" s="732">
        <v>2538</v>
      </c>
      <c r="HL76" s="732">
        <v>393</v>
      </c>
      <c r="HM76" s="732">
        <v>0</v>
      </c>
      <c r="HN76" s="732">
        <v>0</v>
      </c>
      <c r="HO76" s="732">
        <v>0</v>
      </c>
      <c r="HP76" s="732">
        <v>54259</v>
      </c>
      <c r="HQ76" s="732">
        <v>0</v>
      </c>
      <c r="HR76" s="732">
        <v>0</v>
      </c>
      <c r="HS76" s="732">
        <v>1567459</v>
      </c>
      <c r="HT76" s="732">
        <v>0</v>
      </c>
      <c r="HU76" s="732">
        <v>3978</v>
      </c>
      <c r="HV76" s="732">
        <v>0</v>
      </c>
      <c r="HW76" s="732">
        <v>0</v>
      </c>
      <c r="HX76" s="732">
        <v>16</v>
      </c>
      <c r="HY76" s="732">
        <v>35</v>
      </c>
      <c r="HZ76" s="732">
        <v>47</v>
      </c>
      <c r="IA76" s="732">
        <v>33</v>
      </c>
      <c r="IB76" s="732">
        <v>48</v>
      </c>
      <c r="IC76" s="732">
        <v>150</v>
      </c>
      <c r="ID76" s="732">
        <v>0</v>
      </c>
      <c r="IE76" s="732">
        <v>0</v>
      </c>
      <c r="IF76" s="732">
        <v>0</v>
      </c>
      <c r="IG76" s="732">
        <v>0</v>
      </c>
      <c r="IH76" s="732">
        <v>0</v>
      </c>
      <c r="II76" s="732">
        <v>197.304</v>
      </c>
      <c r="IJ76" s="732">
        <v>38.145000000000003</v>
      </c>
      <c r="IK76" s="732">
        <v>0</v>
      </c>
      <c r="IL76" s="732">
        <v>0</v>
      </c>
      <c r="IM76" s="732">
        <v>0</v>
      </c>
      <c r="IN76" s="732">
        <v>0</v>
      </c>
      <c r="IO76" s="732">
        <v>0</v>
      </c>
      <c r="IP76" s="732">
        <v>197.304</v>
      </c>
      <c r="IQ76" s="732">
        <v>38.145000000000003</v>
      </c>
      <c r="IR76" s="732">
        <v>23494</v>
      </c>
      <c r="IS76" s="732">
        <v>0</v>
      </c>
      <c r="IT76" s="732">
        <v>0</v>
      </c>
      <c r="IU76" s="732">
        <v>0</v>
      </c>
      <c r="IV76" s="732">
        <v>0</v>
      </c>
      <c r="IW76" s="732">
        <v>6159</v>
      </c>
      <c r="IX76" s="732">
        <v>0</v>
      </c>
      <c r="IY76" s="732">
        <v>0</v>
      </c>
      <c r="IZ76" s="732">
        <v>54259</v>
      </c>
      <c r="JA76" s="732">
        <v>0</v>
      </c>
      <c r="JB76" s="732">
        <v>0</v>
      </c>
      <c r="JC76" s="732">
        <v>0</v>
      </c>
      <c r="JD76" s="732">
        <v>0</v>
      </c>
      <c r="JE76" s="732">
        <v>0</v>
      </c>
      <c r="JF76" s="732">
        <v>0</v>
      </c>
      <c r="JG76" s="732">
        <v>0</v>
      </c>
      <c r="JH76" s="732">
        <v>0</v>
      </c>
      <c r="JJ76" s="732">
        <v>0</v>
      </c>
      <c r="JK76" s="732">
        <v>0</v>
      </c>
      <c r="JL76" s="732">
        <v>0</v>
      </c>
      <c r="JM76" s="732">
        <v>0</v>
      </c>
    </row>
    <row r="77" spans="1:273" s="732" customFormat="1" x14ac:dyDescent="0.2">
      <c r="A77" s="732">
        <v>31709</v>
      </c>
      <c r="B77" s="732">
        <v>71804</v>
      </c>
      <c r="C77" s="732">
        <v>9</v>
      </c>
      <c r="D77" s="732">
        <v>2021</v>
      </c>
      <c r="E77" s="732">
        <v>6159</v>
      </c>
      <c r="F77" s="732">
        <v>0</v>
      </c>
      <c r="G77" s="732">
        <v>242.32</v>
      </c>
      <c r="H77" s="732">
        <v>232.172</v>
      </c>
      <c r="I77" s="732">
        <v>232.172</v>
      </c>
      <c r="J77" s="732">
        <v>242.32</v>
      </c>
      <c r="K77" s="732">
        <v>0</v>
      </c>
      <c r="L77" s="732">
        <v>6159</v>
      </c>
      <c r="M77" s="732">
        <v>0</v>
      </c>
      <c r="N77" s="732">
        <v>0</v>
      </c>
      <c r="P77" s="732">
        <v>274.12</v>
      </c>
      <c r="Q77" s="732">
        <v>0</v>
      </c>
      <c r="R77" s="732">
        <v>112821</v>
      </c>
      <c r="S77" s="732">
        <v>411.57400000000001</v>
      </c>
      <c r="U77" s="732">
        <v>78921</v>
      </c>
      <c r="V77" s="732">
        <v>25.52</v>
      </c>
      <c r="W77" s="732">
        <v>15718</v>
      </c>
      <c r="X77" s="732">
        <v>15718</v>
      </c>
      <c r="Z77" s="732">
        <v>0</v>
      </c>
      <c r="AC77" s="732">
        <v>0</v>
      </c>
      <c r="AD77" s="732" t="s">
        <v>318</v>
      </c>
      <c r="AE77" s="732">
        <v>0</v>
      </c>
      <c r="AH77" s="732">
        <v>0</v>
      </c>
      <c r="AI77" s="732">
        <v>0</v>
      </c>
      <c r="AJ77" s="732">
        <v>6159</v>
      </c>
      <c r="AK77" s="732" t="s">
        <v>787</v>
      </c>
      <c r="AL77" s="732" t="s">
        <v>26</v>
      </c>
      <c r="AM77" s="732">
        <v>0</v>
      </c>
      <c r="AN77" s="732">
        <v>0</v>
      </c>
      <c r="AO77" s="732">
        <v>0</v>
      </c>
      <c r="AP77" s="732">
        <v>0</v>
      </c>
      <c r="AQ77" s="732">
        <v>0</v>
      </c>
      <c r="AT77" s="732">
        <v>0</v>
      </c>
      <c r="AU77" s="732">
        <v>0</v>
      </c>
      <c r="AV77" s="732">
        <v>-62531</v>
      </c>
      <c r="AW77" s="732">
        <v>2664003</v>
      </c>
      <c r="AX77" s="732">
        <v>2618683</v>
      </c>
      <c r="AY77" s="732">
        <v>1566193</v>
      </c>
      <c r="AZ77" s="732">
        <v>112821</v>
      </c>
      <c r="BA77" s="732">
        <v>11.75</v>
      </c>
      <c r="BE77" s="732">
        <v>35</v>
      </c>
      <c r="BF77" s="732">
        <v>2354345</v>
      </c>
      <c r="BG77" s="732">
        <v>0</v>
      </c>
      <c r="BJ77" s="732">
        <v>12</v>
      </c>
      <c r="BK77" s="732">
        <v>0</v>
      </c>
      <c r="BL77" s="732">
        <v>0</v>
      </c>
      <c r="BM77" s="732">
        <v>0</v>
      </c>
      <c r="BN77" s="732">
        <v>0</v>
      </c>
      <c r="BO77" s="732">
        <v>0</v>
      </c>
      <c r="BP77" s="732">
        <v>0</v>
      </c>
      <c r="BQ77" s="732">
        <v>734</v>
      </c>
      <c r="BS77" s="732">
        <v>0</v>
      </c>
      <c r="BT77" s="732">
        <v>0</v>
      </c>
      <c r="BU77" s="732">
        <v>0</v>
      </c>
      <c r="BV77" s="732">
        <v>0</v>
      </c>
      <c r="BW77" s="732">
        <v>0</v>
      </c>
      <c r="BY77" s="732">
        <v>0</v>
      </c>
      <c r="CA77" s="732">
        <v>0</v>
      </c>
      <c r="CB77" s="732">
        <v>0</v>
      </c>
      <c r="CC77" s="732">
        <v>0</v>
      </c>
      <c r="CD77" s="732">
        <v>0</v>
      </c>
      <c r="CE77" s="732">
        <v>0</v>
      </c>
      <c r="CF77" s="732">
        <v>0</v>
      </c>
      <c r="CG77" s="732">
        <v>0</v>
      </c>
      <c r="CH77" s="732">
        <v>46143</v>
      </c>
      <c r="CI77" s="732">
        <v>0</v>
      </c>
      <c r="CJ77" s="732">
        <v>4</v>
      </c>
      <c r="CK77" s="732">
        <v>0</v>
      </c>
      <c r="CL77" s="732">
        <v>0</v>
      </c>
      <c r="CN77" s="732">
        <v>0</v>
      </c>
      <c r="CO77" s="732">
        <v>1</v>
      </c>
      <c r="CP77" s="732">
        <v>0.36200000000000004</v>
      </c>
      <c r="CQ77" s="732">
        <v>0</v>
      </c>
      <c r="CR77" s="732">
        <v>263.42099999999999</v>
      </c>
      <c r="CS77" s="732">
        <v>0</v>
      </c>
      <c r="CT77" s="732">
        <v>0</v>
      </c>
      <c r="CU77" s="732">
        <v>0</v>
      </c>
      <c r="CV77" s="732">
        <v>0</v>
      </c>
      <c r="CW77" s="732">
        <v>0</v>
      </c>
      <c r="CX77" s="732">
        <v>0</v>
      </c>
      <c r="CY77" s="732">
        <v>0</v>
      </c>
      <c r="CZ77" s="732">
        <v>0</v>
      </c>
      <c r="DB77" s="732">
        <v>1424174</v>
      </c>
      <c r="DC77" s="732">
        <v>0</v>
      </c>
      <c r="DD77" s="732">
        <v>0</v>
      </c>
      <c r="DE77" s="732">
        <v>413044</v>
      </c>
      <c r="DF77" s="732">
        <v>418417</v>
      </c>
      <c r="DG77" s="732">
        <v>67.063000000000002</v>
      </c>
      <c r="DH77" s="732">
        <v>0</v>
      </c>
      <c r="DI77" s="732">
        <v>5373</v>
      </c>
      <c r="DK77" s="732">
        <v>3370</v>
      </c>
      <c r="DL77" s="732">
        <v>0</v>
      </c>
      <c r="DM77" s="732">
        <v>188493</v>
      </c>
      <c r="DN77" s="732">
        <v>787</v>
      </c>
      <c r="DO77" s="732">
        <v>0</v>
      </c>
      <c r="DP77" s="732">
        <v>0</v>
      </c>
      <c r="DQ77" s="732">
        <v>0</v>
      </c>
      <c r="DR77" s="732">
        <v>0</v>
      </c>
      <c r="DS77" s="732">
        <v>0</v>
      </c>
      <c r="DT77" s="732">
        <v>0</v>
      </c>
      <c r="DU77" s="732">
        <v>0</v>
      </c>
      <c r="DV77" s="732">
        <v>0</v>
      </c>
      <c r="DW77" s="732">
        <v>0</v>
      </c>
      <c r="DX77" s="732">
        <v>0</v>
      </c>
      <c r="DY77" s="732">
        <v>0</v>
      </c>
      <c r="DZ77" s="732">
        <v>0</v>
      </c>
      <c r="EA77" s="732">
        <v>0.13900000000000001</v>
      </c>
      <c r="EB77" s="732">
        <v>0</v>
      </c>
      <c r="EC77" s="732">
        <v>17.074999999999999</v>
      </c>
      <c r="ED77" s="732">
        <v>120941</v>
      </c>
      <c r="EE77" s="732">
        <v>0</v>
      </c>
      <c r="EF77" s="732">
        <v>0</v>
      </c>
      <c r="EG77" s="732">
        <v>0</v>
      </c>
      <c r="EH77" s="732">
        <v>62546</v>
      </c>
      <c r="EI77" s="732">
        <v>0</v>
      </c>
      <c r="EJ77" s="732">
        <v>0</v>
      </c>
      <c r="EK77" s="732">
        <v>3.0100000000000002</v>
      </c>
      <c r="EL77" s="732">
        <v>0</v>
      </c>
      <c r="EM77" s="732">
        <v>0</v>
      </c>
      <c r="EN77" s="732">
        <v>8.6000000000000007E-2</v>
      </c>
      <c r="EO77" s="732">
        <v>0</v>
      </c>
      <c r="EP77" s="732">
        <v>0</v>
      </c>
      <c r="EQ77" s="732">
        <v>3.2350000000000003</v>
      </c>
      <c r="ER77" s="732">
        <v>0</v>
      </c>
      <c r="ES77" s="732">
        <v>10.155000000000001</v>
      </c>
      <c r="EV77" s="732">
        <v>0</v>
      </c>
      <c r="EW77" s="732">
        <v>0</v>
      </c>
      <c r="EX77" s="732">
        <v>0</v>
      </c>
      <c r="EZ77" s="732">
        <v>2325733</v>
      </c>
      <c r="FA77" s="732">
        <v>0</v>
      </c>
      <c r="FB77" s="732">
        <v>2437732</v>
      </c>
      <c r="FD77" s="732">
        <v>0</v>
      </c>
      <c r="FE77" s="732">
        <v>243543</v>
      </c>
      <c r="FF77" s="732">
        <v>49407</v>
      </c>
      <c r="FG77" s="732">
        <v>6.4642999999999992E-2</v>
      </c>
      <c r="FH77" s="732">
        <v>2.6227999999999998E-2</v>
      </c>
      <c r="FI77" s="732">
        <v>0</v>
      </c>
      <c r="FJ77" s="732">
        <v>0</v>
      </c>
      <c r="FK77" s="732">
        <v>382.25600000000003</v>
      </c>
      <c r="FL77" s="732">
        <v>2776824</v>
      </c>
      <c r="FM77" s="732">
        <v>0</v>
      </c>
      <c r="FN77" s="732">
        <v>0</v>
      </c>
      <c r="FO77" s="732">
        <v>0</v>
      </c>
      <c r="FP77" s="732">
        <v>0</v>
      </c>
      <c r="FQ77" s="732">
        <v>0</v>
      </c>
      <c r="FR77" s="732">
        <v>0</v>
      </c>
      <c r="FS77" s="732">
        <v>0</v>
      </c>
      <c r="FT77" s="732">
        <v>0</v>
      </c>
      <c r="FU77" s="732">
        <v>0</v>
      </c>
      <c r="FV77" s="732">
        <v>0</v>
      </c>
      <c r="FW77" s="732">
        <v>0</v>
      </c>
      <c r="FX77" s="732">
        <v>0</v>
      </c>
      <c r="FY77" s="732">
        <v>0</v>
      </c>
      <c r="FZ77" s="732">
        <v>0</v>
      </c>
      <c r="GA77" s="732">
        <v>0</v>
      </c>
      <c r="GB77" s="732">
        <v>57480</v>
      </c>
      <c r="GC77" s="732">
        <v>57480</v>
      </c>
      <c r="GD77" s="732">
        <v>6.9130000000000003</v>
      </c>
      <c r="GF77" s="732">
        <v>0</v>
      </c>
      <c r="GG77" s="732">
        <v>0</v>
      </c>
      <c r="GH77" s="732">
        <v>0</v>
      </c>
      <c r="GI77" s="732">
        <v>0</v>
      </c>
      <c r="GK77" s="732">
        <v>5157</v>
      </c>
      <c r="GL77" s="732">
        <v>14655</v>
      </c>
      <c r="GM77" s="732">
        <v>0</v>
      </c>
      <c r="GN77" s="732">
        <v>0</v>
      </c>
      <c r="GR77" s="732">
        <v>0</v>
      </c>
      <c r="HB77" s="732">
        <v>292382768</v>
      </c>
      <c r="HC77" s="732">
        <v>4.6019999999999998E-2</v>
      </c>
      <c r="HD77" s="732">
        <v>43536</v>
      </c>
      <c r="HE77" s="732">
        <v>0</v>
      </c>
      <c r="HF77" s="732">
        <v>245638</v>
      </c>
      <c r="HG77" s="732">
        <v>1283</v>
      </c>
      <c r="HH77" s="732">
        <v>0</v>
      </c>
      <c r="HI77" s="732">
        <v>0</v>
      </c>
      <c r="HJ77" s="732">
        <v>2355</v>
      </c>
      <c r="HK77" s="732">
        <v>4463</v>
      </c>
      <c r="HL77" s="732">
        <v>1089</v>
      </c>
      <c r="HM77" s="732">
        <v>0</v>
      </c>
      <c r="HN77" s="732">
        <v>0</v>
      </c>
      <c r="HO77" s="732">
        <v>0</v>
      </c>
      <c r="HP77" s="732">
        <v>78657</v>
      </c>
      <c r="HQ77" s="732">
        <v>0</v>
      </c>
      <c r="HR77" s="732">
        <v>0</v>
      </c>
      <c r="HS77" s="732">
        <v>2324911</v>
      </c>
      <c r="HT77" s="732">
        <v>0</v>
      </c>
      <c r="HU77" s="732">
        <v>2607</v>
      </c>
      <c r="HV77" s="732">
        <v>0</v>
      </c>
      <c r="HW77" s="732">
        <v>0</v>
      </c>
      <c r="HX77" s="732">
        <v>47</v>
      </c>
      <c r="HY77" s="732">
        <v>39</v>
      </c>
      <c r="HZ77" s="732">
        <v>55</v>
      </c>
      <c r="IA77" s="732">
        <v>50</v>
      </c>
      <c r="IB77" s="732">
        <v>74</v>
      </c>
      <c r="IC77" s="732">
        <v>239</v>
      </c>
      <c r="ID77" s="732">
        <v>0</v>
      </c>
      <c r="IE77" s="732">
        <v>0</v>
      </c>
      <c r="IF77" s="732">
        <v>0</v>
      </c>
      <c r="IG77" s="732">
        <v>2.0830000000000002</v>
      </c>
      <c r="IH77" s="732">
        <v>0</v>
      </c>
      <c r="II77" s="732">
        <v>286.024</v>
      </c>
      <c r="IJ77" s="732">
        <v>25.52</v>
      </c>
      <c r="IK77" s="732">
        <v>0</v>
      </c>
      <c r="IL77" s="732">
        <v>0</v>
      </c>
      <c r="IM77" s="732">
        <v>0</v>
      </c>
      <c r="IN77" s="732">
        <v>0</v>
      </c>
      <c r="IO77" s="732">
        <v>0</v>
      </c>
      <c r="IP77" s="732">
        <v>286.024</v>
      </c>
      <c r="IQ77" s="732">
        <v>25.52</v>
      </c>
      <c r="IR77" s="732">
        <v>15718</v>
      </c>
      <c r="IS77" s="732">
        <v>0</v>
      </c>
      <c r="IT77" s="732">
        <v>0</v>
      </c>
      <c r="IU77" s="732">
        <v>0</v>
      </c>
      <c r="IV77" s="732">
        <v>0</v>
      </c>
      <c r="IW77" s="732">
        <v>6159</v>
      </c>
      <c r="IX77" s="732">
        <v>0</v>
      </c>
      <c r="IY77" s="732">
        <v>0</v>
      </c>
      <c r="IZ77" s="732">
        <v>78657</v>
      </c>
      <c r="JA77" s="732">
        <v>0</v>
      </c>
      <c r="JB77" s="732">
        <v>0</v>
      </c>
      <c r="JC77" s="732">
        <v>0</v>
      </c>
      <c r="JD77" s="732">
        <v>0</v>
      </c>
      <c r="JE77" s="732">
        <v>0</v>
      </c>
      <c r="JF77" s="732">
        <v>0</v>
      </c>
      <c r="JG77" s="732">
        <v>0</v>
      </c>
      <c r="JH77" s="732">
        <v>0</v>
      </c>
      <c r="JJ77" s="732">
        <v>0</v>
      </c>
      <c r="JK77" s="732">
        <v>0</v>
      </c>
      <c r="JL77" s="732">
        <v>0</v>
      </c>
      <c r="JM77" s="732">
        <v>0</v>
      </c>
    </row>
    <row r="78" spans="1:273" s="732" customFormat="1" x14ac:dyDescent="0.2">
      <c r="A78" s="732">
        <v>31709</v>
      </c>
      <c r="B78" s="732">
        <v>71806</v>
      </c>
      <c r="C78" s="732">
        <v>9</v>
      </c>
      <c r="D78" s="732">
        <v>2021</v>
      </c>
      <c r="E78" s="732">
        <v>6159</v>
      </c>
      <c r="F78" s="732">
        <v>0</v>
      </c>
      <c r="G78" s="732">
        <v>3990.509</v>
      </c>
      <c r="H78" s="732">
        <v>3740.2290000000003</v>
      </c>
      <c r="I78" s="732">
        <v>3740.2290000000003</v>
      </c>
      <c r="J78" s="732">
        <v>3990.509</v>
      </c>
      <c r="K78" s="732">
        <v>0</v>
      </c>
      <c r="L78" s="732">
        <v>6159</v>
      </c>
      <c r="M78" s="732">
        <v>0</v>
      </c>
      <c r="N78" s="732">
        <v>0</v>
      </c>
      <c r="P78" s="732">
        <v>3451.37</v>
      </c>
      <c r="Q78" s="732">
        <v>0</v>
      </c>
      <c r="R78" s="732">
        <v>1420494</v>
      </c>
      <c r="S78" s="732">
        <v>411.57400000000001</v>
      </c>
      <c r="U78" s="732">
        <v>993680</v>
      </c>
      <c r="V78" s="732">
        <v>964.93900000000008</v>
      </c>
      <c r="W78" s="732">
        <v>594314</v>
      </c>
      <c r="X78" s="732">
        <v>594314</v>
      </c>
      <c r="Z78" s="732">
        <v>0</v>
      </c>
      <c r="AC78" s="732">
        <v>0</v>
      </c>
      <c r="AD78" s="732" t="s">
        <v>318</v>
      </c>
      <c r="AE78" s="732">
        <v>0</v>
      </c>
      <c r="AH78" s="732">
        <v>0</v>
      </c>
      <c r="AI78" s="732">
        <v>0</v>
      </c>
      <c r="AJ78" s="732">
        <v>6159</v>
      </c>
      <c r="AK78" s="732" t="s">
        <v>787</v>
      </c>
      <c r="AL78" s="732" t="s">
        <v>27</v>
      </c>
      <c r="AM78" s="732">
        <v>0</v>
      </c>
      <c r="AN78" s="732">
        <v>0</v>
      </c>
      <c r="AO78" s="732">
        <v>0</v>
      </c>
      <c r="AP78" s="732">
        <v>0</v>
      </c>
      <c r="AQ78" s="732">
        <v>0</v>
      </c>
      <c r="AT78" s="732">
        <v>0</v>
      </c>
      <c r="AU78" s="732">
        <v>0</v>
      </c>
      <c r="AV78" s="732">
        <v>-909779</v>
      </c>
      <c r="AW78" s="732">
        <v>40971210</v>
      </c>
      <c r="AX78" s="732">
        <v>40265246</v>
      </c>
      <c r="AY78" s="732">
        <v>23078902</v>
      </c>
      <c r="AZ78" s="732">
        <v>1420494</v>
      </c>
      <c r="BA78" s="732">
        <v>85.667000000000002</v>
      </c>
      <c r="BE78" s="732">
        <v>530</v>
      </c>
      <c r="BF78" s="732">
        <v>37057988</v>
      </c>
      <c r="BG78" s="732">
        <v>0</v>
      </c>
      <c r="BJ78" s="732">
        <v>12</v>
      </c>
      <c r="BK78" s="732">
        <v>0</v>
      </c>
      <c r="BL78" s="732">
        <v>0</v>
      </c>
      <c r="BM78" s="732">
        <v>0</v>
      </c>
      <c r="BN78" s="732">
        <v>0</v>
      </c>
      <c r="BO78" s="732">
        <v>0</v>
      </c>
      <c r="BP78" s="732">
        <v>0</v>
      </c>
      <c r="BQ78" s="732">
        <v>194</v>
      </c>
      <c r="BS78" s="732">
        <v>0</v>
      </c>
      <c r="BT78" s="732">
        <v>0</v>
      </c>
      <c r="BU78" s="732">
        <v>0</v>
      </c>
      <c r="BV78" s="732">
        <v>0</v>
      </c>
      <c r="BW78" s="732">
        <v>0</v>
      </c>
      <c r="BY78" s="732">
        <v>0</v>
      </c>
      <c r="CA78" s="732">
        <v>0</v>
      </c>
      <c r="CB78" s="732">
        <v>0</v>
      </c>
      <c r="CC78" s="732">
        <v>0</v>
      </c>
      <c r="CD78" s="732">
        <v>0</v>
      </c>
      <c r="CE78" s="732">
        <v>0</v>
      </c>
      <c r="CF78" s="732">
        <v>0</v>
      </c>
      <c r="CG78" s="732">
        <v>0</v>
      </c>
      <c r="CH78" s="732">
        <v>716940</v>
      </c>
      <c r="CI78" s="732">
        <v>0</v>
      </c>
      <c r="CJ78" s="732">
        <v>4</v>
      </c>
      <c r="CK78" s="732">
        <v>0</v>
      </c>
      <c r="CL78" s="732">
        <v>0</v>
      </c>
      <c r="CN78" s="732">
        <v>0</v>
      </c>
      <c r="CO78" s="732">
        <v>1</v>
      </c>
      <c r="CP78" s="732">
        <v>0</v>
      </c>
      <c r="CQ78" s="732">
        <v>0</v>
      </c>
      <c r="CR78" s="732">
        <v>3313.7660000000001</v>
      </c>
      <c r="CS78" s="732">
        <v>0</v>
      </c>
      <c r="CT78" s="732">
        <v>0</v>
      </c>
      <c r="CU78" s="732">
        <v>0</v>
      </c>
      <c r="CV78" s="732">
        <v>0</v>
      </c>
      <c r="CW78" s="732">
        <v>0</v>
      </c>
      <c r="CX78" s="732">
        <v>0</v>
      </c>
      <c r="CY78" s="732">
        <v>0</v>
      </c>
      <c r="CZ78" s="732">
        <v>0</v>
      </c>
      <c r="DB78" s="732">
        <v>22912035</v>
      </c>
      <c r="DC78" s="732">
        <v>0</v>
      </c>
      <c r="DD78" s="732">
        <v>0</v>
      </c>
      <c r="DE78" s="732">
        <v>4627860</v>
      </c>
      <c r="DF78" s="732">
        <v>4627860</v>
      </c>
      <c r="DG78" s="732">
        <v>751.38800000000003</v>
      </c>
      <c r="DH78" s="732">
        <v>0</v>
      </c>
      <c r="DI78" s="732">
        <v>0</v>
      </c>
      <c r="DK78" s="732">
        <v>0</v>
      </c>
      <c r="DL78" s="732">
        <v>0</v>
      </c>
      <c r="DM78" s="732">
        <v>2549013</v>
      </c>
      <c r="DN78" s="732">
        <v>10445</v>
      </c>
      <c r="DO78" s="732">
        <v>0</v>
      </c>
      <c r="DP78" s="732">
        <v>0</v>
      </c>
      <c r="DQ78" s="732">
        <v>0</v>
      </c>
      <c r="DR78" s="732">
        <v>0</v>
      </c>
      <c r="DS78" s="732">
        <v>0</v>
      </c>
      <c r="DT78" s="732">
        <v>0</v>
      </c>
      <c r="DU78" s="732">
        <v>0</v>
      </c>
      <c r="DV78" s="732">
        <v>0</v>
      </c>
      <c r="DW78" s="732">
        <v>0</v>
      </c>
      <c r="DX78" s="732">
        <v>0</v>
      </c>
      <c r="DY78" s="732">
        <v>0</v>
      </c>
      <c r="DZ78" s="732">
        <v>0</v>
      </c>
      <c r="EA78" s="732">
        <v>0</v>
      </c>
      <c r="EB78" s="732">
        <v>0</v>
      </c>
      <c r="EC78" s="732">
        <v>81.463999999999999</v>
      </c>
      <c r="ED78" s="732">
        <v>577005</v>
      </c>
      <c r="EE78" s="732">
        <v>0</v>
      </c>
      <c r="EF78" s="732">
        <v>0</v>
      </c>
      <c r="EG78" s="732">
        <v>0</v>
      </c>
      <c r="EH78" s="732">
        <v>1858098</v>
      </c>
      <c r="EI78" s="732">
        <v>0</v>
      </c>
      <c r="EJ78" s="732">
        <v>0</v>
      </c>
      <c r="EK78" s="732">
        <v>71.626000000000005</v>
      </c>
      <c r="EL78" s="732">
        <v>0</v>
      </c>
      <c r="EM78" s="732">
        <v>15.632000000000001</v>
      </c>
      <c r="EN78" s="732">
        <v>7.8500000000000005</v>
      </c>
      <c r="EO78" s="732">
        <v>0</v>
      </c>
      <c r="EP78" s="732">
        <v>0</v>
      </c>
      <c r="EQ78" s="732">
        <v>95.39500000000001</v>
      </c>
      <c r="ER78" s="732">
        <v>0.28700000000000003</v>
      </c>
      <c r="ES78" s="732">
        <v>301.68400000000003</v>
      </c>
      <c r="EV78" s="732">
        <v>0</v>
      </c>
      <c r="EW78" s="732">
        <v>0</v>
      </c>
      <c r="EX78" s="732">
        <v>0</v>
      </c>
      <c r="EZ78" s="732">
        <v>35654133</v>
      </c>
      <c r="FA78" s="732">
        <v>0</v>
      </c>
      <c r="FB78" s="732">
        <v>37063651</v>
      </c>
      <c r="FD78" s="732">
        <v>0</v>
      </c>
      <c r="FE78" s="732">
        <v>3833432</v>
      </c>
      <c r="FF78" s="732">
        <v>777681</v>
      </c>
      <c r="FG78" s="732">
        <v>6.4642999999999992E-2</v>
      </c>
      <c r="FH78" s="732">
        <v>2.6227999999999998E-2</v>
      </c>
      <c r="FI78" s="732">
        <v>0</v>
      </c>
      <c r="FJ78" s="732">
        <v>0</v>
      </c>
      <c r="FK78" s="732">
        <v>6016.8</v>
      </c>
      <c r="FL78" s="732">
        <v>42391704</v>
      </c>
      <c r="FM78" s="732">
        <v>0</v>
      </c>
      <c r="FN78" s="732">
        <v>0</v>
      </c>
      <c r="FO78" s="732">
        <v>0</v>
      </c>
      <c r="FP78" s="732">
        <v>0</v>
      </c>
      <c r="FQ78" s="732">
        <v>0</v>
      </c>
      <c r="FR78" s="732">
        <v>0</v>
      </c>
      <c r="FS78" s="732">
        <v>0</v>
      </c>
      <c r="FT78" s="732">
        <v>0</v>
      </c>
      <c r="FU78" s="732">
        <v>0</v>
      </c>
      <c r="FV78" s="732">
        <v>0</v>
      </c>
      <c r="FW78" s="732">
        <v>0</v>
      </c>
      <c r="FX78" s="732">
        <v>0</v>
      </c>
      <c r="FY78" s="732">
        <v>0</v>
      </c>
      <c r="FZ78" s="732">
        <v>0</v>
      </c>
      <c r="GA78" s="732">
        <v>0</v>
      </c>
      <c r="GB78" s="732">
        <v>1287832</v>
      </c>
      <c r="GC78" s="732">
        <v>1287832</v>
      </c>
      <c r="GD78" s="732">
        <v>154.88500000000002</v>
      </c>
      <c r="GF78" s="732">
        <v>0</v>
      </c>
      <c r="GG78" s="732">
        <v>0</v>
      </c>
      <c r="GH78" s="732">
        <v>0</v>
      </c>
      <c r="GI78" s="732">
        <v>0</v>
      </c>
      <c r="GK78" s="732">
        <v>5101</v>
      </c>
      <c r="GL78" s="732">
        <v>19021</v>
      </c>
      <c r="GM78" s="732">
        <v>0</v>
      </c>
      <c r="GN78" s="732">
        <v>0</v>
      </c>
      <c r="GR78" s="732">
        <v>0</v>
      </c>
      <c r="HB78" s="732">
        <v>292382768</v>
      </c>
      <c r="HC78" s="732">
        <v>4.6019999999999998E-2</v>
      </c>
      <c r="HD78" s="732">
        <v>716940</v>
      </c>
      <c r="HE78" s="732">
        <v>0</v>
      </c>
      <c r="HF78" s="732">
        <v>3957162</v>
      </c>
      <c r="HG78" s="732">
        <v>45577</v>
      </c>
      <c r="HH78" s="732">
        <v>756962</v>
      </c>
      <c r="HI78" s="732">
        <v>0</v>
      </c>
      <c r="HJ78" s="732">
        <v>38788</v>
      </c>
      <c r="HK78" s="732">
        <v>6519</v>
      </c>
      <c r="HL78" s="732">
        <v>10120</v>
      </c>
      <c r="HM78" s="732">
        <v>179000</v>
      </c>
      <c r="HN78" s="732">
        <v>0</v>
      </c>
      <c r="HO78" s="732">
        <v>99000</v>
      </c>
      <c r="HP78" s="732">
        <v>0</v>
      </c>
      <c r="HQ78" s="732">
        <v>0</v>
      </c>
      <c r="HR78" s="732">
        <v>0</v>
      </c>
      <c r="HS78" s="732">
        <v>35643157</v>
      </c>
      <c r="HT78" s="732">
        <v>0</v>
      </c>
      <c r="HU78" s="732">
        <v>0</v>
      </c>
      <c r="HV78" s="732">
        <v>0</v>
      </c>
      <c r="HW78" s="732">
        <v>0</v>
      </c>
      <c r="HX78" s="732">
        <v>528</v>
      </c>
      <c r="HY78" s="732">
        <v>635</v>
      </c>
      <c r="HZ78" s="732">
        <v>661</v>
      </c>
      <c r="IA78" s="732">
        <v>704</v>
      </c>
      <c r="IB78" s="732">
        <v>479</v>
      </c>
      <c r="IC78" s="732">
        <v>3007</v>
      </c>
      <c r="ID78" s="732">
        <v>0</v>
      </c>
      <c r="IE78" s="732">
        <v>0</v>
      </c>
      <c r="IF78" s="732">
        <v>0</v>
      </c>
      <c r="IG78" s="732">
        <v>74</v>
      </c>
      <c r="IH78" s="732">
        <v>1229.0170000000001</v>
      </c>
      <c r="II78" s="732">
        <v>0</v>
      </c>
      <c r="IJ78" s="732">
        <v>964.93900000000008</v>
      </c>
      <c r="IK78" s="732">
        <v>0</v>
      </c>
      <c r="IL78" s="732">
        <v>28</v>
      </c>
      <c r="IM78" s="732">
        <v>13</v>
      </c>
      <c r="IN78" s="732">
        <v>0</v>
      </c>
      <c r="IO78" s="732">
        <v>41</v>
      </c>
      <c r="IP78" s="732">
        <v>0</v>
      </c>
      <c r="IQ78" s="732">
        <v>964.93900000000008</v>
      </c>
      <c r="IR78" s="732">
        <v>594314</v>
      </c>
      <c r="IS78" s="732">
        <v>0</v>
      </c>
      <c r="IT78" s="732">
        <v>140000</v>
      </c>
      <c r="IU78" s="732">
        <v>39000</v>
      </c>
      <c r="IV78" s="732">
        <v>0</v>
      </c>
      <c r="IW78" s="732">
        <v>6159</v>
      </c>
      <c r="IX78" s="732">
        <v>0</v>
      </c>
      <c r="IY78" s="732">
        <v>0</v>
      </c>
      <c r="IZ78" s="732">
        <v>0</v>
      </c>
      <c r="JA78" s="732">
        <v>0</v>
      </c>
      <c r="JB78" s="732">
        <v>0</v>
      </c>
      <c r="JC78" s="732">
        <v>0</v>
      </c>
      <c r="JD78" s="732">
        <v>0</v>
      </c>
      <c r="JE78" s="732">
        <v>0</v>
      </c>
      <c r="JF78" s="732">
        <v>0</v>
      </c>
      <c r="JG78" s="732">
        <v>0</v>
      </c>
      <c r="JH78" s="732">
        <v>0</v>
      </c>
      <c r="JJ78" s="732">
        <v>0</v>
      </c>
      <c r="JK78" s="732">
        <v>0</v>
      </c>
      <c r="JL78" s="732">
        <v>0</v>
      </c>
      <c r="JM78" s="732">
        <v>0</v>
      </c>
    </row>
    <row r="79" spans="1:273" s="732" customFormat="1" x14ac:dyDescent="0.2">
      <c r="A79" s="732">
        <v>31709</v>
      </c>
      <c r="B79" s="732">
        <v>71807</v>
      </c>
      <c r="C79" s="732">
        <v>9</v>
      </c>
      <c r="D79" s="732">
        <v>2021</v>
      </c>
      <c r="E79" s="732">
        <v>6159</v>
      </c>
      <c r="F79" s="732">
        <v>0</v>
      </c>
      <c r="G79" s="732">
        <v>154.55000000000001</v>
      </c>
      <c r="H79" s="732">
        <v>153.11700000000002</v>
      </c>
      <c r="I79" s="732">
        <v>153.11700000000002</v>
      </c>
      <c r="J79" s="732">
        <v>154.55000000000001</v>
      </c>
      <c r="K79" s="732">
        <v>0</v>
      </c>
      <c r="L79" s="732">
        <v>6159</v>
      </c>
      <c r="M79" s="732">
        <v>0</v>
      </c>
      <c r="N79" s="732">
        <v>0</v>
      </c>
      <c r="P79" s="732">
        <v>194.27800000000002</v>
      </c>
      <c r="Q79" s="732">
        <v>0</v>
      </c>
      <c r="R79" s="732">
        <v>79960</v>
      </c>
      <c r="S79" s="732">
        <v>411.57400000000001</v>
      </c>
      <c r="U79" s="732">
        <v>55934</v>
      </c>
      <c r="V79" s="732">
        <v>128.60300000000001</v>
      </c>
      <c r="W79" s="732">
        <v>79208</v>
      </c>
      <c r="X79" s="732">
        <v>79208</v>
      </c>
      <c r="Z79" s="732">
        <v>0</v>
      </c>
      <c r="AC79" s="732">
        <v>0</v>
      </c>
      <c r="AD79" s="732" t="s">
        <v>318</v>
      </c>
      <c r="AE79" s="732">
        <v>0</v>
      </c>
      <c r="AH79" s="732">
        <v>0</v>
      </c>
      <c r="AI79" s="732">
        <v>0</v>
      </c>
      <c r="AJ79" s="732">
        <v>6159</v>
      </c>
      <c r="AK79" s="732" t="s">
        <v>787</v>
      </c>
      <c r="AL79" s="732" t="s">
        <v>65</v>
      </c>
      <c r="AM79" s="732">
        <v>0</v>
      </c>
      <c r="AN79" s="732">
        <v>0</v>
      </c>
      <c r="AO79" s="732">
        <v>0</v>
      </c>
      <c r="AP79" s="732">
        <v>0</v>
      </c>
      <c r="AQ79" s="732">
        <v>0</v>
      </c>
      <c r="AT79" s="732">
        <v>0</v>
      </c>
      <c r="AU79" s="732">
        <v>0</v>
      </c>
      <c r="AV79" s="732">
        <v>-217665</v>
      </c>
      <c r="AW79" s="732">
        <v>1805066</v>
      </c>
      <c r="AX79" s="732">
        <v>1805214</v>
      </c>
      <c r="AY79" s="732">
        <v>948414</v>
      </c>
      <c r="AZ79" s="732">
        <v>79960</v>
      </c>
      <c r="BA79" s="732">
        <v>0</v>
      </c>
      <c r="BE79" s="732">
        <v>24</v>
      </c>
      <c r="BF79" s="732">
        <v>1676561</v>
      </c>
      <c r="BG79" s="732">
        <v>0</v>
      </c>
      <c r="BJ79" s="732">
        <v>12</v>
      </c>
      <c r="BK79" s="732">
        <v>0</v>
      </c>
      <c r="BL79" s="732">
        <v>0</v>
      </c>
      <c r="BM79" s="732">
        <v>0</v>
      </c>
      <c r="BN79" s="732">
        <v>0</v>
      </c>
      <c r="BO79" s="732">
        <v>0</v>
      </c>
      <c r="BP79" s="732">
        <v>0</v>
      </c>
      <c r="BQ79" s="732">
        <v>746</v>
      </c>
      <c r="BS79" s="732">
        <v>0</v>
      </c>
      <c r="BT79" s="732">
        <v>0</v>
      </c>
      <c r="BU79" s="732">
        <v>0</v>
      </c>
      <c r="BV79" s="732">
        <v>0</v>
      </c>
      <c r="BW79" s="732">
        <v>0</v>
      </c>
      <c r="BY79" s="732">
        <v>0</v>
      </c>
      <c r="CA79" s="732">
        <v>0</v>
      </c>
      <c r="CB79" s="732">
        <v>0</v>
      </c>
      <c r="CC79" s="732">
        <v>0</v>
      </c>
      <c r="CD79" s="732">
        <v>0</v>
      </c>
      <c r="CE79" s="732">
        <v>0</v>
      </c>
      <c r="CF79" s="732">
        <v>0</v>
      </c>
      <c r="CG79" s="732">
        <v>0</v>
      </c>
      <c r="CH79" s="732">
        <v>0</v>
      </c>
      <c r="CI79" s="732">
        <v>0</v>
      </c>
      <c r="CJ79" s="732">
        <v>4</v>
      </c>
      <c r="CK79" s="732">
        <v>0</v>
      </c>
      <c r="CL79" s="732">
        <v>0</v>
      </c>
      <c r="CN79" s="732">
        <v>0</v>
      </c>
      <c r="CO79" s="732">
        <v>1</v>
      </c>
      <c r="CP79" s="732">
        <v>0</v>
      </c>
      <c r="CQ79" s="732">
        <v>0</v>
      </c>
      <c r="CR79" s="732">
        <v>177.47900000000001</v>
      </c>
      <c r="CS79" s="732">
        <v>0</v>
      </c>
      <c r="CT79" s="732">
        <v>0</v>
      </c>
      <c r="CU79" s="732">
        <v>0</v>
      </c>
      <c r="CV79" s="732">
        <v>0</v>
      </c>
      <c r="CW79" s="732">
        <v>0</v>
      </c>
      <c r="CX79" s="732">
        <v>0</v>
      </c>
      <c r="CY79" s="732">
        <v>0</v>
      </c>
      <c r="CZ79" s="732">
        <v>0</v>
      </c>
      <c r="DB79" s="732">
        <v>941261</v>
      </c>
      <c r="DC79" s="732">
        <v>0</v>
      </c>
      <c r="DD79" s="732">
        <v>0</v>
      </c>
      <c r="DE79" s="732">
        <v>347834</v>
      </c>
      <c r="DF79" s="732">
        <v>347834</v>
      </c>
      <c r="DG79" s="732">
        <v>56.475000000000001</v>
      </c>
      <c r="DH79" s="732">
        <v>0</v>
      </c>
      <c r="DI79" s="732">
        <v>0</v>
      </c>
      <c r="DK79" s="732">
        <v>3565</v>
      </c>
      <c r="DL79" s="732">
        <v>0</v>
      </c>
      <c r="DM79" s="732">
        <v>30691</v>
      </c>
      <c r="DN79" s="732">
        <v>124</v>
      </c>
      <c r="DO79" s="732">
        <v>0</v>
      </c>
      <c r="DP79" s="732">
        <v>0</v>
      </c>
      <c r="DQ79" s="732">
        <v>0</v>
      </c>
      <c r="DR79" s="732">
        <v>0</v>
      </c>
      <c r="DS79" s="732">
        <v>0</v>
      </c>
      <c r="DT79" s="732">
        <v>0</v>
      </c>
      <c r="DU79" s="732">
        <v>0</v>
      </c>
      <c r="DV79" s="732">
        <v>0</v>
      </c>
      <c r="DW79" s="732">
        <v>0</v>
      </c>
      <c r="DX79" s="732">
        <v>0</v>
      </c>
      <c r="DY79" s="732">
        <v>0</v>
      </c>
      <c r="DZ79" s="732">
        <v>0</v>
      </c>
      <c r="EA79" s="732">
        <v>0</v>
      </c>
      <c r="EB79" s="732">
        <v>0</v>
      </c>
      <c r="EC79" s="732">
        <v>0</v>
      </c>
      <c r="ED79" s="732">
        <v>0</v>
      </c>
      <c r="EE79" s="732">
        <v>0</v>
      </c>
      <c r="EF79" s="732">
        <v>0</v>
      </c>
      <c r="EG79" s="732">
        <v>0</v>
      </c>
      <c r="EH79" s="732">
        <v>29015</v>
      </c>
      <c r="EI79" s="732">
        <v>0</v>
      </c>
      <c r="EJ79" s="732">
        <v>0</v>
      </c>
      <c r="EK79" s="732">
        <v>1.2270000000000001</v>
      </c>
      <c r="EL79" s="732">
        <v>0</v>
      </c>
      <c r="EM79" s="732">
        <v>0</v>
      </c>
      <c r="EN79" s="732">
        <v>0.20600000000000002</v>
      </c>
      <c r="EO79" s="732">
        <v>0</v>
      </c>
      <c r="EP79" s="732">
        <v>0</v>
      </c>
      <c r="EQ79" s="732">
        <v>1.4330000000000001</v>
      </c>
      <c r="ER79" s="732">
        <v>0</v>
      </c>
      <c r="ES79" s="732">
        <v>4.7110000000000003</v>
      </c>
      <c r="EV79" s="732">
        <v>0</v>
      </c>
      <c r="EW79" s="732">
        <v>0</v>
      </c>
      <c r="EX79" s="732">
        <v>0</v>
      </c>
      <c r="EZ79" s="732">
        <v>1596601</v>
      </c>
      <c r="FA79" s="732">
        <v>0</v>
      </c>
      <c r="FB79" s="732">
        <v>1676413</v>
      </c>
      <c r="FD79" s="732">
        <v>0</v>
      </c>
      <c r="FE79" s="732">
        <v>173430</v>
      </c>
      <c r="FF79" s="732">
        <v>35183</v>
      </c>
      <c r="FG79" s="732">
        <v>6.4642999999999992E-2</v>
      </c>
      <c r="FH79" s="732">
        <v>2.6227999999999998E-2</v>
      </c>
      <c r="FI79" s="732">
        <v>0</v>
      </c>
      <c r="FJ79" s="732">
        <v>0</v>
      </c>
      <c r="FK79" s="732">
        <v>272.209</v>
      </c>
      <c r="FL79" s="732">
        <v>1885026</v>
      </c>
      <c r="FM79" s="732">
        <v>0</v>
      </c>
      <c r="FN79" s="732">
        <v>0</v>
      </c>
      <c r="FO79" s="732">
        <v>0</v>
      </c>
      <c r="FP79" s="732">
        <v>0</v>
      </c>
      <c r="FQ79" s="732">
        <v>0</v>
      </c>
      <c r="FR79" s="732">
        <v>0</v>
      </c>
      <c r="FS79" s="732">
        <v>0</v>
      </c>
      <c r="FT79" s="732">
        <v>0</v>
      </c>
      <c r="FU79" s="732">
        <v>0</v>
      </c>
      <c r="FV79" s="732">
        <v>0</v>
      </c>
      <c r="FW79" s="732">
        <v>0</v>
      </c>
      <c r="FX79" s="732">
        <v>0</v>
      </c>
      <c r="FY79" s="732">
        <v>0</v>
      </c>
      <c r="FZ79" s="732">
        <v>0</v>
      </c>
      <c r="GA79" s="732">
        <v>0</v>
      </c>
      <c r="GB79" s="732">
        <v>0</v>
      </c>
      <c r="GC79" s="732">
        <v>0</v>
      </c>
      <c r="GD79" s="732">
        <v>0</v>
      </c>
      <c r="GF79" s="732">
        <v>0</v>
      </c>
      <c r="GG79" s="732">
        <v>0</v>
      </c>
      <c r="GH79" s="732">
        <v>0</v>
      </c>
      <c r="GI79" s="732">
        <v>0</v>
      </c>
      <c r="GK79" s="732">
        <v>4971</v>
      </c>
      <c r="GL79" s="732">
        <v>3806</v>
      </c>
      <c r="GM79" s="732">
        <v>0</v>
      </c>
      <c r="GN79" s="732">
        <v>0</v>
      </c>
      <c r="GR79" s="732">
        <v>0</v>
      </c>
      <c r="HB79" s="732">
        <v>0</v>
      </c>
      <c r="HC79" s="732">
        <v>4.6019999999999998E-2</v>
      </c>
      <c r="HD79" s="732">
        <v>0</v>
      </c>
      <c r="HE79" s="732">
        <v>0</v>
      </c>
      <c r="HF79" s="732">
        <v>161998</v>
      </c>
      <c r="HG79" s="732">
        <v>0</v>
      </c>
      <c r="HH79" s="732">
        <v>113943</v>
      </c>
      <c r="HI79" s="732">
        <v>0</v>
      </c>
      <c r="HJ79" s="732">
        <v>1502</v>
      </c>
      <c r="HK79" s="732">
        <v>0</v>
      </c>
      <c r="HL79" s="732">
        <v>0</v>
      </c>
      <c r="HM79" s="732">
        <v>0</v>
      </c>
      <c r="HN79" s="732">
        <v>0</v>
      </c>
      <c r="HO79" s="732">
        <v>0</v>
      </c>
      <c r="HP79" s="732">
        <v>0</v>
      </c>
      <c r="HQ79" s="732">
        <v>0</v>
      </c>
      <c r="HR79" s="732">
        <v>0</v>
      </c>
      <c r="HS79" s="732">
        <v>1596453</v>
      </c>
      <c r="HT79" s="732">
        <v>0</v>
      </c>
      <c r="HU79" s="732">
        <v>0</v>
      </c>
      <c r="HV79" s="732">
        <v>0</v>
      </c>
      <c r="HW79" s="732">
        <v>0</v>
      </c>
      <c r="HX79" s="732">
        <v>8</v>
      </c>
      <c r="HY79" s="732">
        <v>10</v>
      </c>
      <c r="HZ79" s="732">
        <v>13</v>
      </c>
      <c r="IA79" s="732">
        <v>36</v>
      </c>
      <c r="IB79" s="732">
        <v>144</v>
      </c>
      <c r="IC79" s="732">
        <v>177</v>
      </c>
      <c r="ID79" s="732">
        <v>0</v>
      </c>
      <c r="IE79" s="732">
        <v>0</v>
      </c>
      <c r="IF79" s="732">
        <v>0</v>
      </c>
      <c r="IG79" s="732">
        <v>0</v>
      </c>
      <c r="IH79" s="732">
        <v>185</v>
      </c>
      <c r="II79" s="732">
        <v>0</v>
      </c>
      <c r="IJ79" s="732">
        <v>128.60300000000001</v>
      </c>
      <c r="IK79" s="732">
        <v>0</v>
      </c>
      <c r="IL79" s="732">
        <v>0</v>
      </c>
      <c r="IM79" s="732">
        <v>0</v>
      </c>
      <c r="IN79" s="732">
        <v>0</v>
      </c>
      <c r="IO79" s="732">
        <v>0</v>
      </c>
      <c r="IP79" s="732">
        <v>0</v>
      </c>
      <c r="IQ79" s="732">
        <v>128.60300000000001</v>
      </c>
      <c r="IR79" s="732">
        <v>79208</v>
      </c>
      <c r="IS79" s="732">
        <v>0</v>
      </c>
      <c r="IT79" s="732">
        <v>0</v>
      </c>
      <c r="IU79" s="732">
        <v>0</v>
      </c>
      <c r="IV79" s="732">
        <v>0</v>
      </c>
      <c r="IW79" s="732">
        <v>6159</v>
      </c>
      <c r="IX79" s="732">
        <v>0</v>
      </c>
      <c r="IY79" s="732">
        <v>0</v>
      </c>
      <c r="IZ79" s="732">
        <v>0</v>
      </c>
      <c r="JA79" s="732">
        <v>0</v>
      </c>
      <c r="JB79" s="732">
        <v>0</v>
      </c>
      <c r="JC79" s="732">
        <v>0</v>
      </c>
      <c r="JD79" s="732">
        <v>0</v>
      </c>
      <c r="JE79" s="732">
        <v>0</v>
      </c>
      <c r="JF79" s="732">
        <v>0</v>
      </c>
      <c r="JG79" s="732">
        <v>0</v>
      </c>
      <c r="JH79" s="732">
        <v>0</v>
      </c>
      <c r="JJ79" s="732">
        <v>0</v>
      </c>
      <c r="JK79" s="732">
        <v>0</v>
      </c>
      <c r="JL79" s="732">
        <v>0</v>
      </c>
      <c r="JM79" s="732">
        <v>0</v>
      </c>
    </row>
    <row r="80" spans="1:273" s="732" customFormat="1" x14ac:dyDescent="0.2">
      <c r="A80" s="732">
        <v>31709</v>
      </c>
      <c r="B80" s="732">
        <v>71809</v>
      </c>
      <c r="C80" s="732">
        <v>9</v>
      </c>
      <c r="D80" s="732">
        <v>2021</v>
      </c>
      <c r="E80" s="732">
        <v>6159</v>
      </c>
      <c r="F80" s="732">
        <v>0</v>
      </c>
      <c r="G80" s="732">
        <v>236.34</v>
      </c>
      <c r="H80" s="732">
        <v>235.357</v>
      </c>
      <c r="I80" s="732">
        <v>235.357</v>
      </c>
      <c r="J80" s="732">
        <v>236.34</v>
      </c>
      <c r="K80" s="732">
        <v>0</v>
      </c>
      <c r="L80" s="732">
        <v>6159</v>
      </c>
      <c r="M80" s="732">
        <v>0</v>
      </c>
      <c r="N80" s="732">
        <v>0</v>
      </c>
      <c r="P80" s="732">
        <v>277.21700000000004</v>
      </c>
      <c r="Q80" s="732">
        <v>0</v>
      </c>
      <c r="R80" s="732">
        <v>114095</v>
      </c>
      <c r="S80" s="732">
        <v>411.57400000000001</v>
      </c>
      <c r="U80" s="732">
        <v>79813</v>
      </c>
      <c r="V80" s="732">
        <v>76.912999999999997</v>
      </c>
      <c r="W80" s="732">
        <v>47371</v>
      </c>
      <c r="X80" s="732">
        <v>47371</v>
      </c>
      <c r="Z80" s="732">
        <v>0</v>
      </c>
      <c r="AC80" s="732">
        <v>0</v>
      </c>
      <c r="AD80" s="732" t="s">
        <v>318</v>
      </c>
      <c r="AE80" s="732">
        <v>0</v>
      </c>
      <c r="AH80" s="732">
        <v>0</v>
      </c>
      <c r="AI80" s="732">
        <v>0</v>
      </c>
      <c r="AJ80" s="732">
        <v>6159</v>
      </c>
      <c r="AK80" s="732" t="s">
        <v>787</v>
      </c>
      <c r="AL80" s="732" t="s">
        <v>342</v>
      </c>
      <c r="AM80" s="732">
        <v>0</v>
      </c>
      <c r="AN80" s="732">
        <v>0</v>
      </c>
      <c r="AO80" s="732">
        <v>0</v>
      </c>
      <c r="AP80" s="732">
        <v>0</v>
      </c>
      <c r="AQ80" s="732">
        <v>0</v>
      </c>
      <c r="AT80" s="732">
        <v>0</v>
      </c>
      <c r="AU80" s="732">
        <v>0</v>
      </c>
      <c r="AV80" s="732">
        <v>-5635</v>
      </c>
      <c r="AW80" s="732">
        <v>2360087</v>
      </c>
      <c r="AX80" s="732">
        <v>2317905</v>
      </c>
      <c r="AY80" s="732">
        <v>1376431</v>
      </c>
      <c r="AZ80" s="732">
        <v>114095</v>
      </c>
      <c r="BA80" s="732">
        <v>10.5</v>
      </c>
      <c r="BE80" s="732">
        <v>31</v>
      </c>
      <c r="BF80" s="732">
        <v>2162874</v>
      </c>
      <c r="BG80" s="732">
        <v>0</v>
      </c>
      <c r="BJ80" s="732">
        <v>12</v>
      </c>
      <c r="BK80" s="732">
        <v>0</v>
      </c>
      <c r="BL80" s="732">
        <v>0</v>
      </c>
      <c r="BM80" s="732">
        <v>0</v>
      </c>
      <c r="BN80" s="732">
        <v>0</v>
      </c>
      <c r="BO80" s="732">
        <v>0</v>
      </c>
      <c r="BP80" s="732">
        <v>0</v>
      </c>
      <c r="BQ80" s="732">
        <v>734</v>
      </c>
      <c r="BS80" s="732">
        <v>0</v>
      </c>
      <c r="BT80" s="732">
        <v>0</v>
      </c>
      <c r="BU80" s="732">
        <v>0</v>
      </c>
      <c r="BV80" s="732">
        <v>0</v>
      </c>
      <c r="BW80" s="732">
        <v>0</v>
      </c>
      <c r="BY80" s="732">
        <v>0</v>
      </c>
      <c r="CA80" s="732">
        <v>0</v>
      </c>
      <c r="CB80" s="732">
        <v>0</v>
      </c>
      <c r="CC80" s="732">
        <v>0</v>
      </c>
      <c r="CD80" s="732">
        <v>0</v>
      </c>
      <c r="CE80" s="732">
        <v>0</v>
      </c>
      <c r="CF80" s="732">
        <v>0</v>
      </c>
      <c r="CG80" s="732">
        <v>0</v>
      </c>
      <c r="CH80" s="732">
        <v>42461</v>
      </c>
      <c r="CI80" s="732">
        <v>0</v>
      </c>
      <c r="CJ80" s="732">
        <v>4</v>
      </c>
      <c r="CK80" s="732">
        <v>0</v>
      </c>
      <c r="CL80" s="732">
        <v>0</v>
      </c>
      <c r="CN80" s="732">
        <v>0</v>
      </c>
      <c r="CO80" s="732">
        <v>1</v>
      </c>
      <c r="CP80" s="732">
        <v>0</v>
      </c>
      <c r="CQ80" s="732">
        <v>0</v>
      </c>
      <c r="CR80" s="732">
        <v>270.38200000000001</v>
      </c>
      <c r="CS80" s="732">
        <v>0</v>
      </c>
      <c r="CT80" s="732">
        <v>0</v>
      </c>
      <c r="CU80" s="732">
        <v>0</v>
      </c>
      <c r="CV80" s="732">
        <v>0</v>
      </c>
      <c r="CW80" s="732">
        <v>0</v>
      </c>
      <c r="CX80" s="732">
        <v>0</v>
      </c>
      <c r="CY80" s="732">
        <v>0</v>
      </c>
      <c r="CZ80" s="732">
        <v>0</v>
      </c>
      <c r="DB80" s="732">
        <v>1447528</v>
      </c>
      <c r="DC80" s="732">
        <v>0</v>
      </c>
      <c r="DD80" s="732">
        <v>0</v>
      </c>
      <c r="DE80" s="732">
        <v>287398</v>
      </c>
      <c r="DF80" s="732">
        <v>287398</v>
      </c>
      <c r="DG80" s="732">
        <v>46.663000000000004</v>
      </c>
      <c r="DH80" s="732">
        <v>0</v>
      </c>
      <c r="DI80" s="732">
        <v>0</v>
      </c>
      <c r="DK80" s="732">
        <v>3362</v>
      </c>
      <c r="DL80" s="732">
        <v>0</v>
      </c>
      <c r="DM80" s="732">
        <v>59625</v>
      </c>
      <c r="DN80" s="732">
        <v>248</v>
      </c>
      <c r="DO80" s="732">
        <v>0</v>
      </c>
      <c r="DP80" s="732">
        <v>0</v>
      </c>
      <c r="DQ80" s="732">
        <v>0</v>
      </c>
      <c r="DR80" s="732">
        <v>0</v>
      </c>
      <c r="DS80" s="732">
        <v>0</v>
      </c>
      <c r="DT80" s="732">
        <v>0</v>
      </c>
      <c r="DU80" s="732">
        <v>0</v>
      </c>
      <c r="DV80" s="732">
        <v>0</v>
      </c>
      <c r="DW80" s="732">
        <v>0</v>
      </c>
      <c r="DX80" s="732">
        <v>0</v>
      </c>
      <c r="DY80" s="732">
        <v>0</v>
      </c>
      <c r="DZ80" s="732">
        <v>0</v>
      </c>
      <c r="EA80" s="732">
        <v>0</v>
      </c>
      <c r="EB80" s="732">
        <v>0</v>
      </c>
      <c r="EC80" s="732">
        <v>4.6749999999999998</v>
      </c>
      <c r="ED80" s="732">
        <v>33113</v>
      </c>
      <c r="EE80" s="732">
        <v>0</v>
      </c>
      <c r="EF80" s="732">
        <v>0</v>
      </c>
      <c r="EG80" s="732">
        <v>0</v>
      </c>
      <c r="EH80" s="732">
        <v>24704</v>
      </c>
      <c r="EI80" s="732">
        <v>0</v>
      </c>
      <c r="EJ80" s="732">
        <v>0</v>
      </c>
      <c r="EK80" s="732">
        <v>0.45200000000000001</v>
      </c>
      <c r="EL80" s="732">
        <v>0</v>
      </c>
      <c r="EM80" s="732">
        <v>0</v>
      </c>
      <c r="EN80" s="732">
        <v>0.53100000000000003</v>
      </c>
      <c r="EO80" s="732">
        <v>0</v>
      </c>
      <c r="EP80" s="732">
        <v>0</v>
      </c>
      <c r="EQ80" s="732">
        <v>0.9830000000000001</v>
      </c>
      <c r="ER80" s="732">
        <v>0</v>
      </c>
      <c r="ES80" s="732">
        <v>4.0110000000000001</v>
      </c>
      <c r="EV80" s="732">
        <v>0</v>
      </c>
      <c r="EW80" s="732">
        <v>0</v>
      </c>
      <c r="EX80" s="732">
        <v>0</v>
      </c>
      <c r="EZ80" s="732">
        <v>2048779</v>
      </c>
      <c r="FA80" s="732">
        <v>0</v>
      </c>
      <c r="FB80" s="732">
        <v>2162595</v>
      </c>
      <c r="FD80" s="732">
        <v>0</v>
      </c>
      <c r="FE80" s="732">
        <v>223737</v>
      </c>
      <c r="FF80" s="732">
        <v>45389</v>
      </c>
      <c r="FG80" s="732">
        <v>6.4642999999999992E-2</v>
      </c>
      <c r="FH80" s="732">
        <v>2.6227999999999998E-2</v>
      </c>
      <c r="FI80" s="732">
        <v>0</v>
      </c>
      <c r="FJ80" s="732">
        <v>0</v>
      </c>
      <c r="FK80" s="732">
        <v>351.16800000000001</v>
      </c>
      <c r="FL80" s="732">
        <v>2474182</v>
      </c>
      <c r="FM80" s="732">
        <v>0</v>
      </c>
      <c r="FN80" s="732">
        <v>0</v>
      </c>
      <c r="FO80" s="732">
        <v>0</v>
      </c>
      <c r="FP80" s="732">
        <v>0</v>
      </c>
      <c r="FQ80" s="732">
        <v>0</v>
      </c>
      <c r="FR80" s="732">
        <v>0</v>
      </c>
      <c r="FS80" s="732">
        <v>0</v>
      </c>
      <c r="FT80" s="732">
        <v>0</v>
      </c>
      <c r="FU80" s="732">
        <v>0</v>
      </c>
      <c r="FV80" s="732">
        <v>0</v>
      </c>
      <c r="FW80" s="732">
        <v>0</v>
      </c>
      <c r="FX80" s="732">
        <v>0</v>
      </c>
      <c r="FY80" s="732">
        <v>0</v>
      </c>
      <c r="FZ80" s="732">
        <v>0</v>
      </c>
      <c r="GA80" s="732">
        <v>0</v>
      </c>
      <c r="GB80" s="732">
        <v>0</v>
      </c>
      <c r="GC80" s="732">
        <v>0</v>
      </c>
      <c r="GD80" s="732">
        <v>0</v>
      </c>
      <c r="GF80" s="732">
        <v>0</v>
      </c>
      <c r="GG80" s="732">
        <v>0</v>
      </c>
      <c r="GH80" s="732">
        <v>0</v>
      </c>
      <c r="GI80" s="732">
        <v>0</v>
      </c>
      <c r="GK80" s="732">
        <v>4971</v>
      </c>
      <c r="GL80" s="732">
        <v>0</v>
      </c>
      <c r="GM80" s="732">
        <v>0</v>
      </c>
      <c r="GN80" s="732">
        <v>0</v>
      </c>
      <c r="GR80" s="732">
        <v>0</v>
      </c>
      <c r="HB80" s="732">
        <v>292382768</v>
      </c>
      <c r="HC80" s="732">
        <v>4.6019999999999998E-2</v>
      </c>
      <c r="HD80" s="732">
        <v>42461</v>
      </c>
      <c r="HE80" s="732">
        <v>0</v>
      </c>
      <c r="HF80" s="732">
        <v>249008</v>
      </c>
      <c r="HG80" s="732">
        <v>1232</v>
      </c>
      <c r="HH80" s="732">
        <v>59167</v>
      </c>
      <c r="HI80" s="732">
        <v>0</v>
      </c>
      <c r="HJ80" s="732">
        <v>2297</v>
      </c>
      <c r="HK80" s="732">
        <v>0</v>
      </c>
      <c r="HL80" s="732">
        <v>0</v>
      </c>
      <c r="HM80" s="732">
        <v>0</v>
      </c>
      <c r="HN80" s="732">
        <v>0</v>
      </c>
      <c r="HO80" s="732">
        <v>9000</v>
      </c>
      <c r="HP80" s="732">
        <v>0</v>
      </c>
      <c r="HQ80" s="732">
        <v>0</v>
      </c>
      <c r="HR80" s="732">
        <v>0</v>
      </c>
      <c r="HS80" s="732">
        <v>2048500</v>
      </c>
      <c r="HT80" s="732">
        <v>0</v>
      </c>
      <c r="HU80" s="732">
        <v>0</v>
      </c>
      <c r="HV80" s="732">
        <v>0</v>
      </c>
      <c r="HW80" s="732">
        <v>0</v>
      </c>
      <c r="HX80" s="732">
        <v>59</v>
      </c>
      <c r="HY80" s="732">
        <v>58</v>
      </c>
      <c r="HZ80" s="732">
        <v>57</v>
      </c>
      <c r="IA80" s="732">
        <v>11</v>
      </c>
      <c r="IB80" s="732">
        <v>9</v>
      </c>
      <c r="IC80" s="732">
        <v>131</v>
      </c>
      <c r="ID80" s="732">
        <v>0</v>
      </c>
      <c r="IE80" s="732">
        <v>0</v>
      </c>
      <c r="IF80" s="732">
        <v>0</v>
      </c>
      <c r="IG80" s="732">
        <v>2</v>
      </c>
      <c r="IH80" s="732">
        <v>96.064000000000007</v>
      </c>
      <c r="II80" s="732">
        <v>0</v>
      </c>
      <c r="IJ80" s="732">
        <v>76.912999999999997</v>
      </c>
      <c r="IK80" s="732">
        <v>0</v>
      </c>
      <c r="IL80" s="732">
        <v>0</v>
      </c>
      <c r="IM80" s="732">
        <v>0</v>
      </c>
      <c r="IN80" s="732">
        <v>0</v>
      </c>
      <c r="IO80" s="732">
        <v>0</v>
      </c>
      <c r="IP80" s="732">
        <v>0</v>
      </c>
      <c r="IQ80" s="732">
        <v>76.912999999999997</v>
      </c>
      <c r="IR80" s="732">
        <v>47371</v>
      </c>
      <c r="IS80" s="732">
        <v>0</v>
      </c>
      <c r="IT80" s="732">
        <v>0</v>
      </c>
      <c r="IU80" s="732">
        <v>0</v>
      </c>
      <c r="IV80" s="732">
        <v>0</v>
      </c>
      <c r="IW80" s="732">
        <v>6159</v>
      </c>
      <c r="IX80" s="732">
        <v>0</v>
      </c>
      <c r="IY80" s="732">
        <v>0</v>
      </c>
      <c r="IZ80" s="732">
        <v>0</v>
      </c>
      <c r="JA80" s="732">
        <v>0</v>
      </c>
      <c r="JB80" s="732">
        <v>0</v>
      </c>
      <c r="JC80" s="732">
        <v>0</v>
      </c>
      <c r="JD80" s="732">
        <v>0</v>
      </c>
      <c r="JE80" s="732">
        <v>0</v>
      </c>
      <c r="JF80" s="732">
        <v>0</v>
      </c>
      <c r="JG80" s="732">
        <v>0</v>
      </c>
      <c r="JH80" s="732">
        <v>0</v>
      </c>
      <c r="JJ80" s="732">
        <v>0</v>
      </c>
      <c r="JK80" s="732">
        <v>0</v>
      </c>
      <c r="JL80" s="732">
        <v>0</v>
      </c>
      <c r="JM80" s="732">
        <v>0</v>
      </c>
    </row>
    <row r="81" spans="1:273" s="732" customFormat="1" x14ac:dyDescent="0.2">
      <c r="A81" s="732">
        <v>31709</v>
      </c>
      <c r="B81" s="732">
        <v>71810</v>
      </c>
      <c r="C81" s="732">
        <v>9</v>
      </c>
      <c r="D81" s="732">
        <v>2021</v>
      </c>
      <c r="E81" s="732">
        <v>6159</v>
      </c>
      <c r="F81" s="732">
        <v>0</v>
      </c>
      <c r="G81" s="732">
        <v>196.91500000000002</v>
      </c>
      <c r="H81" s="732">
        <v>196.20600000000002</v>
      </c>
      <c r="I81" s="732">
        <v>196.20600000000002</v>
      </c>
      <c r="J81" s="732">
        <v>196.91500000000002</v>
      </c>
      <c r="K81" s="732">
        <v>0</v>
      </c>
      <c r="L81" s="732">
        <v>6159</v>
      </c>
      <c r="M81" s="732">
        <v>0</v>
      </c>
      <c r="N81" s="732">
        <v>0</v>
      </c>
      <c r="P81" s="732">
        <v>206.75800000000001</v>
      </c>
      <c r="Q81" s="732">
        <v>0</v>
      </c>
      <c r="R81" s="732">
        <v>85096</v>
      </c>
      <c r="S81" s="732">
        <v>411.57400000000001</v>
      </c>
      <c r="U81" s="732">
        <v>59526</v>
      </c>
      <c r="V81" s="732">
        <v>113.75700000000001</v>
      </c>
      <c r="W81" s="732">
        <v>70064</v>
      </c>
      <c r="X81" s="732">
        <v>70064</v>
      </c>
      <c r="Z81" s="732">
        <v>0</v>
      </c>
      <c r="AC81" s="732">
        <v>0</v>
      </c>
      <c r="AD81" s="732" t="s">
        <v>318</v>
      </c>
      <c r="AE81" s="732">
        <v>0</v>
      </c>
      <c r="AH81" s="732">
        <v>0</v>
      </c>
      <c r="AI81" s="732">
        <v>0</v>
      </c>
      <c r="AJ81" s="732">
        <v>6159</v>
      </c>
      <c r="AK81" s="732" t="s">
        <v>787</v>
      </c>
      <c r="AL81" s="732" t="s">
        <v>343</v>
      </c>
      <c r="AM81" s="732">
        <v>0</v>
      </c>
      <c r="AN81" s="732">
        <v>0</v>
      </c>
      <c r="AO81" s="732">
        <v>0</v>
      </c>
      <c r="AP81" s="732">
        <v>0</v>
      </c>
      <c r="AQ81" s="732">
        <v>0</v>
      </c>
      <c r="AT81" s="732">
        <v>0</v>
      </c>
      <c r="AU81" s="732">
        <v>0</v>
      </c>
      <c r="AV81" s="732">
        <v>-90341</v>
      </c>
      <c r="AW81" s="732">
        <v>2134108</v>
      </c>
      <c r="AX81" s="732">
        <v>2099210</v>
      </c>
      <c r="AY81" s="732">
        <v>1184893</v>
      </c>
      <c r="AZ81" s="732">
        <v>85096</v>
      </c>
      <c r="BA81" s="732">
        <v>0</v>
      </c>
      <c r="BE81" s="732">
        <v>28</v>
      </c>
      <c r="BF81" s="732">
        <v>1935189</v>
      </c>
      <c r="BG81" s="732">
        <v>0</v>
      </c>
      <c r="BJ81" s="732">
        <v>12</v>
      </c>
      <c r="BK81" s="732">
        <v>0</v>
      </c>
      <c r="BL81" s="732">
        <v>0</v>
      </c>
      <c r="BM81" s="732">
        <v>0</v>
      </c>
      <c r="BN81" s="732">
        <v>0</v>
      </c>
      <c r="BO81" s="732">
        <v>0</v>
      </c>
      <c r="BP81" s="732">
        <v>0</v>
      </c>
      <c r="BQ81" s="732">
        <v>740</v>
      </c>
      <c r="BS81" s="732">
        <v>0</v>
      </c>
      <c r="BT81" s="732">
        <v>0</v>
      </c>
      <c r="BU81" s="732">
        <v>0</v>
      </c>
      <c r="BV81" s="732">
        <v>0</v>
      </c>
      <c r="BW81" s="732">
        <v>0</v>
      </c>
      <c r="BY81" s="732">
        <v>0</v>
      </c>
      <c r="CA81" s="732">
        <v>0</v>
      </c>
      <c r="CB81" s="732">
        <v>0</v>
      </c>
      <c r="CC81" s="732">
        <v>0</v>
      </c>
      <c r="CD81" s="732">
        <v>0</v>
      </c>
      <c r="CE81" s="732">
        <v>0</v>
      </c>
      <c r="CF81" s="732">
        <v>0</v>
      </c>
      <c r="CG81" s="732">
        <v>0</v>
      </c>
      <c r="CH81" s="732">
        <v>35378</v>
      </c>
      <c r="CI81" s="732">
        <v>0</v>
      </c>
      <c r="CJ81" s="732">
        <v>4</v>
      </c>
      <c r="CK81" s="732">
        <v>0</v>
      </c>
      <c r="CL81" s="732">
        <v>0</v>
      </c>
      <c r="CN81" s="732">
        <v>0</v>
      </c>
      <c r="CO81" s="732">
        <v>1</v>
      </c>
      <c r="CP81" s="732">
        <v>0</v>
      </c>
      <c r="CQ81" s="732">
        <v>0</v>
      </c>
      <c r="CR81" s="732">
        <v>195.922</v>
      </c>
      <c r="CS81" s="732">
        <v>0</v>
      </c>
      <c r="CT81" s="732">
        <v>0</v>
      </c>
      <c r="CU81" s="732">
        <v>0</v>
      </c>
      <c r="CV81" s="732">
        <v>0</v>
      </c>
      <c r="CW81" s="732">
        <v>0</v>
      </c>
      <c r="CX81" s="732">
        <v>0</v>
      </c>
      <c r="CY81" s="732">
        <v>0</v>
      </c>
      <c r="CZ81" s="732">
        <v>0</v>
      </c>
      <c r="DB81" s="732">
        <v>1206043</v>
      </c>
      <c r="DC81" s="732">
        <v>0</v>
      </c>
      <c r="DD81" s="732">
        <v>0</v>
      </c>
      <c r="DE81" s="732">
        <v>326047</v>
      </c>
      <c r="DF81" s="732">
        <v>326047</v>
      </c>
      <c r="DG81" s="732">
        <v>52.938000000000002</v>
      </c>
      <c r="DH81" s="732">
        <v>0</v>
      </c>
      <c r="DI81" s="732">
        <v>0</v>
      </c>
      <c r="DK81" s="732">
        <v>3458</v>
      </c>
      <c r="DL81" s="732">
        <v>0</v>
      </c>
      <c r="DM81" s="732">
        <v>107356</v>
      </c>
      <c r="DN81" s="732">
        <v>452</v>
      </c>
      <c r="DO81" s="732">
        <v>0</v>
      </c>
      <c r="DP81" s="732">
        <v>0</v>
      </c>
      <c r="DQ81" s="732">
        <v>0</v>
      </c>
      <c r="DR81" s="732">
        <v>0</v>
      </c>
      <c r="DS81" s="732">
        <v>0</v>
      </c>
      <c r="DT81" s="732">
        <v>0</v>
      </c>
      <c r="DU81" s="732">
        <v>0</v>
      </c>
      <c r="DV81" s="732">
        <v>0</v>
      </c>
      <c r="DW81" s="732">
        <v>0</v>
      </c>
      <c r="DX81" s="732">
        <v>0</v>
      </c>
      <c r="DY81" s="732">
        <v>0</v>
      </c>
      <c r="DZ81" s="732">
        <v>0</v>
      </c>
      <c r="EA81" s="732">
        <v>0</v>
      </c>
      <c r="EB81" s="732">
        <v>0</v>
      </c>
      <c r="EC81" s="732">
        <v>12.628</v>
      </c>
      <c r="ED81" s="732">
        <v>89443</v>
      </c>
      <c r="EE81" s="732">
        <v>0</v>
      </c>
      <c r="EF81" s="732">
        <v>0</v>
      </c>
      <c r="EG81" s="732">
        <v>0</v>
      </c>
      <c r="EH81" s="732">
        <v>15958</v>
      </c>
      <c r="EI81" s="732">
        <v>0</v>
      </c>
      <c r="EJ81" s="732">
        <v>0</v>
      </c>
      <c r="EK81" s="732">
        <v>0</v>
      </c>
      <c r="EL81" s="732">
        <v>0</v>
      </c>
      <c r="EM81" s="732">
        <v>0.47700000000000004</v>
      </c>
      <c r="EN81" s="732">
        <v>0.23200000000000001</v>
      </c>
      <c r="EO81" s="732">
        <v>0</v>
      </c>
      <c r="EP81" s="732">
        <v>0</v>
      </c>
      <c r="EQ81" s="732">
        <v>0.70900000000000007</v>
      </c>
      <c r="ER81" s="732">
        <v>0</v>
      </c>
      <c r="ES81" s="732">
        <v>2.5910000000000002</v>
      </c>
      <c r="EV81" s="732">
        <v>0</v>
      </c>
      <c r="EW81" s="732">
        <v>0</v>
      </c>
      <c r="EX81" s="732">
        <v>0</v>
      </c>
      <c r="EZ81" s="732">
        <v>1858415</v>
      </c>
      <c r="FA81" s="732">
        <v>0</v>
      </c>
      <c r="FB81" s="732">
        <v>1943031</v>
      </c>
      <c r="FD81" s="732">
        <v>0</v>
      </c>
      <c r="FE81" s="732">
        <v>200184</v>
      </c>
      <c r="FF81" s="732">
        <v>40611</v>
      </c>
      <c r="FG81" s="732">
        <v>6.4642999999999992E-2</v>
      </c>
      <c r="FH81" s="732">
        <v>2.6227999999999998E-2</v>
      </c>
      <c r="FI81" s="732">
        <v>0</v>
      </c>
      <c r="FJ81" s="732">
        <v>0</v>
      </c>
      <c r="FK81" s="732">
        <v>314.20100000000002</v>
      </c>
      <c r="FL81" s="732">
        <v>2219204</v>
      </c>
      <c r="FM81" s="732">
        <v>0</v>
      </c>
      <c r="FN81" s="732">
        <v>0</v>
      </c>
      <c r="FO81" s="732">
        <v>8322</v>
      </c>
      <c r="FP81" s="732">
        <v>0</v>
      </c>
      <c r="FQ81" s="732">
        <v>8322</v>
      </c>
      <c r="FR81" s="732">
        <v>8322</v>
      </c>
      <c r="FS81" s="732">
        <v>0</v>
      </c>
      <c r="FT81" s="732">
        <v>0</v>
      </c>
      <c r="FU81" s="732">
        <v>0</v>
      </c>
      <c r="FV81" s="732">
        <v>0</v>
      </c>
      <c r="FW81" s="732">
        <v>0</v>
      </c>
      <c r="FX81" s="732">
        <v>0</v>
      </c>
      <c r="FY81" s="732">
        <v>0</v>
      </c>
      <c r="FZ81" s="732">
        <v>0</v>
      </c>
      <c r="GA81" s="732">
        <v>0</v>
      </c>
      <c r="GB81" s="732">
        <v>0</v>
      </c>
      <c r="GC81" s="732">
        <v>0</v>
      </c>
      <c r="GD81" s="732">
        <v>0</v>
      </c>
      <c r="GF81" s="732">
        <v>0</v>
      </c>
      <c r="GG81" s="732">
        <v>0</v>
      </c>
      <c r="GH81" s="732">
        <v>0</v>
      </c>
      <c r="GI81" s="732">
        <v>0</v>
      </c>
      <c r="GK81" s="732">
        <v>0</v>
      </c>
      <c r="GL81" s="732">
        <v>0</v>
      </c>
      <c r="GM81" s="732">
        <v>0</v>
      </c>
      <c r="GN81" s="732">
        <v>0</v>
      </c>
      <c r="GR81" s="732">
        <v>0</v>
      </c>
      <c r="HB81" s="732">
        <v>292382768</v>
      </c>
      <c r="HC81" s="732">
        <v>4.6019999999999998E-2</v>
      </c>
      <c r="HD81" s="732">
        <v>35378</v>
      </c>
      <c r="HE81" s="732">
        <v>0</v>
      </c>
      <c r="HF81" s="732">
        <v>207586</v>
      </c>
      <c r="HG81" s="732">
        <v>4927</v>
      </c>
      <c r="HH81" s="732">
        <v>0</v>
      </c>
      <c r="HI81" s="732">
        <v>0</v>
      </c>
      <c r="HJ81" s="732">
        <v>1914</v>
      </c>
      <c r="HK81" s="732">
        <v>0</v>
      </c>
      <c r="HL81" s="732">
        <v>0</v>
      </c>
      <c r="HM81" s="732">
        <v>0</v>
      </c>
      <c r="HN81" s="732">
        <v>0</v>
      </c>
      <c r="HO81" s="732">
        <v>10800</v>
      </c>
      <c r="HP81" s="732">
        <v>0</v>
      </c>
      <c r="HQ81" s="732">
        <v>0</v>
      </c>
      <c r="HR81" s="732">
        <v>0</v>
      </c>
      <c r="HS81" s="732">
        <v>1857935</v>
      </c>
      <c r="HT81" s="732">
        <v>0</v>
      </c>
      <c r="HU81" s="732">
        <v>0</v>
      </c>
      <c r="HV81" s="732">
        <v>0</v>
      </c>
      <c r="HW81" s="732">
        <v>0</v>
      </c>
      <c r="HX81" s="732">
        <v>8</v>
      </c>
      <c r="HY81" s="732">
        <v>14</v>
      </c>
      <c r="HZ81" s="732">
        <v>19</v>
      </c>
      <c r="IA81" s="732">
        <v>31</v>
      </c>
      <c r="IB81" s="732">
        <v>127</v>
      </c>
      <c r="IC81" s="732">
        <v>187</v>
      </c>
      <c r="ID81" s="732">
        <v>0</v>
      </c>
      <c r="IE81" s="732">
        <v>0</v>
      </c>
      <c r="IF81" s="732">
        <v>0</v>
      </c>
      <c r="IG81" s="732">
        <v>8</v>
      </c>
      <c r="IH81" s="732">
        <v>0</v>
      </c>
      <c r="II81" s="732">
        <v>0</v>
      </c>
      <c r="IJ81" s="732">
        <v>113.75700000000001</v>
      </c>
      <c r="IK81" s="732">
        <v>0</v>
      </c>
      <c r="IL81" s="732">
        <v>0</v>
      </c>
      <c r="IM81" s="732">
        <v>0</v>
      </c>
      <c r="IN81" s="732">
        <v>0</v>
      </c>
      <c r="IO81" s="732">
        <v>0</v>
      </c>
      <c r="IP81" s="732">
        <v>0</v>
      </c>
      <c r="IQ81" s="732">
        <v>113.75700000000001</v>
      </c>
      <c r="IR81" s="732">
        <v>70064</v>
      </c>
      <c r="IS81" s="732">
        <v>0</v>
      </c>
      <c r="IT81" s="732">
        <v>0</v>
      </c>
      <c r="IU81" s="732">
        <v>0</v>
      </c>
      <c r="IV81" s="732">
        <v>0</v>
      </c>
      <c r="IW81" s="732">
        <v>6159</v>
      </c>
      <c r="IX81" s="732">
        <v>0</v>
      </c>
      <c r="IY81" s="732">
        <v>0</v>
      </c>
      <c r="IZ81" s="732">
        <v>0</v>
      </c>
      <c r="JA81" s="732">
        <v>0</v>
      </c>
      <c r="JB81" s="732">
        <v>0</v>
      </c>
      <c r="JC81" s="732">
        <v>0</v>
      </c>
      <c r="JD81" s="732">
        <v>0</v>
      </c>
      <c r="JE81" s="732">
        <v>0</v>
      </c>
      <c r="JF81" s="732">
        <v>0</v>
      </c>
      <c r="JG81" s="732">
        <v>0</v>
      </c>
      <c r="JH81" s="732">
        <v>0</v>
      </c>
      <c r="JJ81" s="732">
        <v>0</v>
      </c>
      <c r="JK81" s="732">
        <v>0</v>
      </c>
      <c r="JL81" s="732">
        <v>0</v>
      </c>
      <c r="JM81" s="732">
        <v>0</v>
      </c>
    </row>
    <row r="82" spans="1:273" s="732" customFormat="1" x14ac:dyDescent="0.2">
      <c r="A82" s="732">
        <v>31709</v>
      </c>
      <c r="B82" s="732">
        <v>72801</v>
      </c>
      <c r="C82" s="732">
        <v>9</v>
      </c>
      <c r="D82" s="732">
        <v>2021</v>
      </c>
      <c r="E82" s="732">
        <v>6159</v>
      </c>
      <c r="F82" s="732">
        <v>0</v>
      </c>
      <c r="G82" s="732">
        <v>5128.0030000000006</v>
      </c>
      <c r="H82" s="732">
        <v>4703.2939999999999</v>
      </c>
      <c r="I82" s="732">
        <v>4703.2939999999999</v>
      </c>
      <c r="J82" s="732">
        <v>5128.0030000000006</v>
      </c>
      <c r="K82" s="732">
        <v>0</v>
      </c>
      <c r="L82" s="732">
        <v>6159</v>
      </c>
      <c r="M82" s="732">
        <v>0</v>
      </c>
      <c r="N82" s="732">
        <v>0</v>
      </c>
      <c r="P82" s="732">
        <v>4346.3550000000005</v>
      </c>
      <c r="Q82" s="732">
        <v>0</v>
      </c>
      <c r="R82" s="732">
        <v>1788847</v>
      </c>
      <c r="S82" s="732">
        <v>411.57400000000001</v>
      </c>
      <c r="U82" s="732">
        <v>1251354</v>
      </c>
      <c r="V82" s="732">
        <v>547.71699999999998</v>
      </c>
      <c r="W82" s="732">
        <v>337344</v>
      </c>
      <c r="X82" s="732">
        <v>337344</v>
      </c>
      <c r="Z82" s="732">
        <v>0</v>
      </c>
      <c r="AC82" s="732">
        <v>0</v>
      </c>
      <c r="AD82" s="732" t="s">
        <v>318</v>
      </c>
      <c r="AE82" s="732">
        <v>0</v>
      </c>
      <c r="AH82" s="732">
        <v>0</v>
      </c>
      <c r="AI82" s="732">
        <v>0</v>
      </c>
      <c r="AJ82" s="732">
        <v>6159</v>
      </c>
      <c r="AK82" s="732" t="s">
        <v>787</v>
      </c>
      <c r="AL82" s="732" t="s">
        <v>99</v>
      </c>
      <c r="AM82" s="732">
        <v>0</v>
      </c>
      <c r="AN82" s="732">
        <v>0</v>
      </c>
      <c r="AO82" s="732">
        <v>0</v>
      </c>
      <c r="AP82" s="732">
        <v>0</v>
      </c>
      <c r="AQ82" s="732">
        <v>0</v>
      </c>
      <c r="AT82" s="732">
        <v>0</v>
      </c>
      <c r="AU82" s="732">
        <v>0</v>
      </c>
      <c r="AV82" s="732">
        <v>-695172</v>
      </c>
      <c r="AW82" s="732">
        <v>56742803</v>
      </c>
      <c r="AX82" s="732">
        <v>54396940</v>
      </c>
      <c r="AY82" s="732">
        <v>31684947</v>
      </c>
      <c r="AZ82" s="732">
        <v>1788847</v>
      </c>
      <c r="BA82" s="732">
        <v>124.167</v>
      </c>
      <c r="BE82" s="732">
        <v>717</v>
      </c>
      <c r="BF82" s="732">
        <v>48681080</v>
      </c>
      <c r="BG82" s="732">
        <v>0</v>
      </c>
      <c r="BJ82" s="732">
        <v>12</v>
      </c>
      <c r="BK82" s="732">
        <v>0</v>
      </c>
      <c r="BL82" s="732">
        <v>0</v>
      </c>
      <c r="BM82" s="732">
        <v>0</v>
      </c>
      <c r="BN82" s="732">
        <v>0</v>
      </c>
      <c r="BO82" s="732">
        <v>0</v>
      </c>
      <c r="BP82" s="732">
        <v>0</v>
      </c>
      <c r="BQ82" s="732">
        <v>46</v>
      </c>
      <c r="BS82" s="732">
        <v>0</v>
      </c>
      <c r="BT82" s="732">
        <v>0</v>
      </c>
      <c r="BU82" s="732">
        <v>0</v>
      </c>
      <c r="BV82" s="732">
        <v>0</v>
      </c>
      <c r="BW82" s="732">
        <v>0</v>
      </c>
      <c r="BY82" s="732">
        <v>0</v>
      </c>
      <c r="CA82" s="732">
        <v>211.09200000000001</v>
      </c>
      <c r="CB82" s="732">
        <v>211092</v>
      </c>
      <c r="CC82" s="732">
        <v>0</v>
      </c>
      <c r="CD82" s="732">
        <v>0</v>
      </c>
      <c r="CE82" s="732">
        <v>0</v>
      </c>
      <c r="CF82" s="732">
        <v>0</v>
      </c>
      <c r="CG82" s="732">
        <v>0</v>
      </c>
      <c r="CH82" s="732">
        <v>2373053</v>
      </c>
      <c r="CI82" s="732">
        <v>0</v>
      </c>
      <c r="CJ82" s="732">
        <v>4</v>
      </c>
      <c r="CK82" s="732">
        <v>0</v>
      </c>
      <c r="CL82" s="732">
        <v>0</v>
      </c>
      <c r="CN82" s="732">
        <v>0</v>
      </c>
      <c r="CO82" s="732">
        <v>1</v>
      </c>
      <c r="CP82" s="732">
        <v>0</v>
      </c>
      <c r="CQ82" s="732">
        <v>16.917000000000002</v>
      </c>
      <c r="CR82" s="732">
        <v>4510.9800000000005</v>
      </c>
      <c r="CS82" s="732">
        <v>0</v>
      </c>
      <c r="CT82" s="732">
        <v>0</v>
      </c>
      <c r="CU82" s="732">
        <v>0</v>
      </c>
      <c r="CV82" s="732">
        <v>0</v>
      </c>
      <c r="CW82" s="732">
        <v>0</v>
      </c>
      <c r="CX82" s="732">
        <v>0</v>
      </c>
      <c r="CY82" s="732">
        <v>0</v>
      </c>
      <c r="CZ82" s="732">
        <v>0</v>
      </c>
      <c r="DB82" s="732">
        <v>28714782</v>
      </c>
      <c r="DC82" s="732">
        <v>0</v>
      </c>
      <c r="DD82" s="732">
        <v>0</v>
      </c>
      <c r="DE82" s="732">
        <v>5921422</v>
      </c>
      <c r="DF82" s="732">
        <v>5921422</v>
      </c>
      <c r="DG82" s="732">
        <v>961.41300000000001</v>
      </c>
      <c r="DH82" s="732">
        <v>0</v>
      </c>
      <c r="DI82" s="732">
        <v>0</v>
      </c>
      <c r="DK82" s="732">
        <v>0</v>
      </c>
      <c r="DL82" s="732">
        <v>0</v>
      </c>
      <c r="DM82" s="732">
        <v>6398260</v>
      </c>
      <c r="DN82" s="732">
        <v>26473</v>
      </c>
      <c r="DO82" s="732">
        <v>0</v>
      </c>
      <c r="DP82" s="732">
        <v>0</v>
      </c>
      <c r="DQ82" s="732">
        <v>0</v>
      </c>
      <c r="DR82" s="732">
        <v>0</v>
      </c>
      <c r="DS82" s="732">
        <v>0</v>
      </c>
      <c r="DT82" s="732">
        <v>0</v>
      </c>
      <c r="DU82" s="732">
        <v>0</v>
      </c>
      <c r="DV82" s="732">
        <v>0</v>
      </c>
      <c r="DW82" s="732">
        <v>0</v>
      </c>
      <c r="DX82" s="732">
        <v>0</v>
      </c>
      <c r="DY82" s="732">
        <v>0</v>
      </c>
      <c r="DZ82" s="732">
        <v>0</v>
      </c>
      <c r="EA82" s="732">
        <v>0</v>
      </c>
      <c r="EB82" s="732">
        <v>1.3320000000000001</v>
      </c>
      <c r="EC82" s="732">
        <v>395.90000000000003</v>
      </c>
      <c r="ED82" s="732">
        <v>2804139</v>
      </c>
      <c r="EE82" s="732">
        <v>0</v>
      </c>
      <c r="EF82" s="732">
        <v>0</v>
      </c>
      <c r="EG82" s="732">
        <v>0</v>
      </c>
      <c r="EH82" s="732">
        <v>3324052</v>
      </c>
      <c r="EI82" s="732">
        <v>43335</v>
      </c>
      <c r="EJ82" s="732">
        <v>1.7590000000000001</v>
      </c>
      <c r="EK82" s="732">
        <v>154.244</v>
      </c>
      <c r="EL82" s="732">
        <v>7.7170000000000005</v>
      </c>
      <c r="EM82" s="732">
        <v>24.137</v>
      </c>
      <c r="EN82" s="732">
        <v>0.112</v>
      </c>
      <c r="EO82" s="732">
        <v>0</v>
      </c>
      <c r="EP82" s="732">
        <v>0</v>
      </c>
      <c r="EQ82" s="732">
        <v>181.584</v>
      </c>
      <c r="ER82" s="732">
        <v>0</v>
      </c>
      <c r="ES82" s="732">
        <v>539.69900000000007</v>
      </c>
      <c r="EV82" s="732">
        <v>0</v>
      </c>
      <c r="EW82" s="732">
        <v>0</v>
      </c>
      <c r="EX82" s="732">
        <v>0</v>
      </c>
      <c r="EZ82" s="732">
        <v>48339569</v>
      </c>
      <c r="FA82" s="732">
        <v>0</v>
      </c>
      <c r="FB82" s="732">
        <v>50101226</v>
      </c>
      <c r="FD82" s="732">
        <v>0</v>
      </c>
      <c r="FE82" s="732">
        <v>5035773</v>
      </c>
      <c r="FF82" s="732">
        <v>1021598</v>
      </c>
      <c r="FG82" s="732">
        <v>6.4642999999999992E-2</v>
      </c>
      <c r="FH82" s="732">
        <v>2.6227999999999998E-2</v>
      </c>
      <c r="FI82" s="732">
        <v>0</v>
      </c>
      <c r="FJ82" s="732">
        <v>0</v>
      </c>
      <c r="FK82" s="732">
        <v>7903.9460000000008</v>
      </c>
      <c r="FL82" s="732">
        <v>58531650</v>
      </c>
      <c r="FM82" s="732">
        <v>0</v>
      </c>
      <c r="FN82" s="732">
        <v>0</v>
      </c>
      <c r="FO82" s="732">
        <v>44196</v>
      </c>
      <c r="FP82" s="732">
        <v>0</v>
      </c>
      <c r="FQ82" s="732">
        <v>44196</v>
      </c>
      <c r="FR82" s="732">
        <v>44196</v>
      </c>
      <c r="FS82" s="732">
        <v>0</v>
      </c>
      <c r="FT82" s="732">
        <v>0</v>
      </c>
      <c r="FU82" s="732">
        <v>1</v>
      </c>
      <c r="FV82" s="732">
        <v>0</v>
      </c>
      <c r="FW82" s="732">
        <v>0</v>
      </c>
      <c r="FX82" s="732">
        <v>0</v>
      </c>
      <c r="FY82" s="732">
        <v>0</v>
      </c>
      <c r="FZ82" s="732">
        <v>0</v>
      </c>
      <c r="GA82" s="732">
        <v>0</v>
      </c>
      <c r="GB82" s="732">
        <v>2021527</v>
      </c>
      <c r="GC82" s="732">
        <v>2021527</v>
      </c>
      <c r="GD82" s="732">
        <v>243.125</v>
      </c>
      <c r="GF82" s="732">
        <v>0</v>
      </c>
      <c r="GG82" s="732">
        <v>0</v>
      </c>
      <c r="GH82" s="732">
        <v>0</v>
      </c>
      <c r="GI82" s="732">
        <v>0</v>
      </c>
      <c r="GK82" s="732">
        <v>5147</v>
      </c>
      <c r="GL82" s="732">
        <v>8036</v>
      </c>
      <c r="GM82" s="732">
        <v>0</v>
      </c>
      <c r="GN82" s="732">
        <v>0</v>
      </c>
      <c r="GR82" s="732">
        <v>0</v>
      </c>
      <c r="HB82" s="732">
        <v>292382768</v>
      </c>
      <c r="HC82" s="732">
        <v>4.6019999999999998E-2</v>
      </c>
      <c r="HD82" s="732">
        <v>921304</v>
      </c>
      <c r="HE82" s="732">
        <v>0</v>
      </c>
      <c r="HF82" s="732">
        <v>4976085</v>
      </c>
      <c r="HG82" s="732">
        <v>110343</v>
      </c>
      <c r="HH82" s="732">
        <v>0</v>
      </c>
      <c r="HI82" s="732">
        <v>0</v>
      </c>
      <c r="HJ82" s="732">
        <v>49844</v>
      </c>
      <c r="HK82" s="732">
        <v>60751</v>
      </c>
      <c r="HL82" s="732">
        <v>16037</v>
      </c>
      <c r="HM82" s="732">
        <v>125000</v>
      </c>
      <c r="HN82" s="732">
        <v>0</v>
      </c>
      <c r="HO82" s="732">
        <v>0</v>
      </c>
      <c r="HP82" s="732">
        <v>1115260</v>
      </c>
      <c r="HQ82" s="732">
        <v>0</v>
      </c>
      <c r="HR82" s="732">
        <v>0</v>
      </c>
      <c r="HS82" s="732">
        <v>48312379</v>
      </c>
      <c r="HT82" s="732">
        <v>0</v>
      </c>
      <c r="HU82" s="732">
        <v>1451749</v>
      </c>
      <c r="HV82" s="732">
        <v>0</v>
      </c>
      <c r="HW82" s="732">
        <v>0</v>
      </c>
      <c r="HX82" s="732">
        <v>629</v>
      </c>
      <c r="HY82" s="732">
        <v>730</v>
      </c>
      <c r="HZ82" s="732">
        <v>813</v>
      </c>
      <c r="IA82" s="732">
        <v>817</v>
      </c>
      <c r="IB82" s="732">
        <v>832</v>
      </c>
      <c r="IC82" s="732">
        <v>3821</v>
      </c>
      <c r="ID82" s="732">
        <v>0</v>
      </c>
      <c r="IE82" s="732">
        <v>0</v>
      </c>
      <c r="IF82" s="732">
        <v>0</v>
      </c>
      <c r="IG82" s="732">
        <v>179.155</v>
      </c>
      <c r="IH82" s="732">
        <v>0</v>
      </c>
      <c r="II82" s="732">
        <v>4055.4900000000002</v>
      </c>
      <c r="IJ82" s="732">
        <v>547.71699999999998</v>
      </c>
      <c r="IK82" s="732">
        <v>0</v>
      </c>
      <c r="IL82" s="732">
        <v>21</v>
      </c>
      <c r="IM82" s="732">
        <v>0</v>
      </c>
      <c r="IN82" s="732">
        <v>10</v>
      </c>
      <c r="IO82" s="732">
        <v>31</v>
      </c>
      <c r="IP82" s="732">
        <v>4055.4900000000002</v>
      </c>
      <c r="IQ82" s="732">
        <v>547.71699999999998</v>
      </c>
      <c r="IR82" s="732">
        <v>337344</v>
      </c>
      <c r="IS82" s="732">
        <v>0</v>
      </c>
      <c r="IT82" s="732">
        <v>105000</v>
      </c>
      <c r="IU82" s="732">
        <v>0</v>
      </c>
      <c r="IV82" s="732">
        <v>20000</v>
      </c>
      <c r="IW82" s="732">
        <v>6159</v>
      </c>
      <c r="IX82" s="732">
        <v>0</v>
      </c>
      <c r="IY82" s="732">
        <v>0</v>
      </c>
      <c r="IZ82" s="732">
        <v>1115260</v>
      </c>
      <c r="JA82" s="732">
        <v>0</v>
      </c>
      <c r="JB82" s="732">
        <v>0</v>
      </c>
      <c r="JC82" s="732">
        <v>0</v>
      </c>
      <c r="JD82" s="732">
        <v>0</v>
      </c>
      <c r="JE82" s="732">
        <v>0</v>
      </c>
      <c r="JF82" s="732">
        <v>0</v>
      </c>
      <c r="JG82" s="732">
        <v>0</v>
      </c>
      <c r="JH82" s="732">
        <v>0</v>
      </c>
      <c r="JJ82" s="732">
        <v>0</v>
      </c>
      <c r="JK82" s="732">
        <v>0</v>
      </c>
      <c r="JL82" s="732">
        <v>0</v>
      </c>
      <c r="JM82" s="732">
        <v>0</v>
      </c>
    </row>
    <row r="83" spans="1:273" s="732" customFormat="1" x14ac:dyDescent="0.2">
      <c r="A83" s="732">
        <v>31709</v>
      </c>
      <c r="B83" s="732">
        <v>72802</v>
      </c>
      <c r="C83" s="732">
        <v>9</v>
      </c>
      <c r="D83" s="732">
        <v>2021</v>
      </c>
      <c r="E83" s="732">
        <v>6159</v>
      </c>
      <c r="F83" s="732">
        <v>0</v>
      </c>
      <c r="G83" s="732">
        <v>106.4</v>
      </c>
      <c r="H83" s="732">
        <v>92.448999999999998</v>
      </c>
      <c r="I83" s="732">
        <v>92.448999999999998</v>
      </c>
      <c r="J83" s="732">
        <v>106.4</v>
      </c>
      <c r="K83" s="732">
        <v>0</v>
      </c>
      <c r="L83" s="732">
        <v>6159</v>
      </c>
      <c r="M83" s="732">
        <v>0</v>
      </c>
      <c r="N83" s="732">
        <v>0</v>
      </c>
      <c r="P83" s="732">
        <v>96.832999999999998</v>
      </c>
      <c r="Q83" s="732">
        <v>0</v>
      </c>
      <c r="R83" s="732">
        <v>39854</v>
      </c>
      <c r="S83" s="732">
        <v>411.57400000000001</v>
      </c>
      <c r="U83" s="732">
        <v>27878</v>
      </c>
      <c r="V83" s="732">
        <v>3.5170000000000003</v>
      </c>
      <c r="W83" s="732">
        <v>2166</v>
      </c>
      <c r="X83" s="732">
        <v>2166</v>
      </c>
      <c r="Z83" s="732">
        <v>0</v>
      </c>
      <c r="AC83" s="732">
        <v>0</v>
      </c>
      <c r="AD83" s="732" t="s">
        <v>318</v>
      </c>
      <c r="AE83" s="732">
        <v>0</v>
      </c>
      <c r="AH83" s="732">
        <v>0</v>
      </c>
      <c r="AI83" s="732">
        <v>0</v>
      </c>
      <c r="AJ83" s="732">
        <v>6159</v>
      </c>
      <c r="AK83" s="732" t="s">
        <v>787</v>
      </c>
      <c r="AL83" s="732" t="s">
        <v>344</v>
      </c>
      <c r="AM83" s="732">
        <v>0</v>
      </c>
      <c r="AN83" s="732">
        <v>0</v>
      </c>
      <c r="AO83" s="732">
        <v>0</v>
      </c>
      <c r="AP83" s="732">
        <v>0</v>
      </c>
      <c r="AQ83" s="732">
        <v>0</v>
      </c>
      <c r="AT83" s="732">
        <v>0</v>
      </c>
      <c r="AU83" s="732">
        <v>0</v>
      </c>
      <c r="AV83" s="732">
        <v>-38598</v>
      </c>
      <c r="AW83" s="732">
        <v>1147941</v>
      </c>
      <c r="AX83" s="732">
        <v>1129135</v>
      </c>
      <c r="AY83" s="732">
        <v>623304</v>
      </c>
      <c r="AZ83" s="732">
        <v>39854</v>
      </c>
      <c r="BA83" s="732">
        <v>2</v>
      </c>
      <c r="BE83" s="732">
        <v>15</v>
      </c>
      <c r="BF83" s="732">
        <v>1026640</v>
      </c>
      <c r="BG83" s="732">
        <v>0</v>
      </c>
      <c r="BJ83" s="732">
        <v>12</v>
      </c>
      <c r="BK83" s="732">
        <v>0</v>
      </c>
      <c r="BL83" s="732">
        <v>0</v>
      </c>
      <c r="BM83" s="732">
        <v>0</v>
      </c>
      <c r="BN83" s="732">
        <v>0</v>
      </c>
      <c r="BO83" s="732">
        <v>0</v>
      </c>
      <c r="BP83" s="732">
        <v>0</v>
      </c>
      <c r="BQ83" s="732">
        <v>756</v>
      </c>
      <c r="BS83" s="732">
        <v>0</v>
      </c>
      <c r="BT83" s="732">
        <v>0</v>
      </c>
      <c r="BU83" s="732">
        <v>0</v>
      </c>
      <c r="BV83" s="732">
        <v>0</v>
      </c>
      <c r="BW83" s="732">
        <v>0</v>
      </c>
      <c r="BY83" s="732">
        <v>0</v>
      </c>
      <c r="CA83" s="732">
        <v>0</v>
      </c>
      <c r="CB83" s="732">
        <v>0</v>
      </c>
      <c r="CC83" s="732">
        <v>0</v>
      </c>
      <c r="CD83" s="732">
        <v>0</v>
      </c>
      <c r="CE83" s="732">
        <v>0</v>
      </c>
      <c r="CF83" s="732">
        <v>0</v>
      </c>
      <c r="CG83" s="732">
        <v>0</v>
      </c>
      <c r="CH83" s="732">
        <v>19116</v>
      </c>
      <c r="CI83" s="732">
        <v>0</v>
      </c>
      <c r="CJ83" s="732">
        <v>4</v>
      </c>
      <c r="CK83" s="732">
        <v>0</v>
      </c>
      <c r="CL83" s="732">
        <v>0</v>
      </c>
      <c r="CN83" s="732">
        <v>0</v>
      </c>
      <c r="CO83" s="732">
        <v>1</v>
      </c>
      <c r="CP83" s="732">
        <v>0.20800000000000002</v>
      </c>
      <c r="CQ83" s="732">
        <v>0</v>
      </c>
      <c r="CR83" s="732">
        <v>92.478999999999999</v>
      </c>
      <c r="CS83" s="732">
        <v>0</v>
      </c>
      <c r="CT83" s="732">
        <v>0</v>
      </c>
      <c r="CU83" s="732">
        <v>0</v>
      </c>
      <c r="CV83" s="732">
        <v>0</v>
      </c>
      <c r="CW83" s="732">
        <v>0</v>
      </c>
      <c r="CX83" s="732">
        <v>0</v>
      </c>
      <c r="CY83" s="732">
        <v>0</v>
      </c>
      <c r="CZ83" s="732">
        <v>0</v>
      </c>
      <c r="DB83" s="732">
        <v>565353</v>
      </c>
      <c r="DC83" s="732">
        <v>0</v>
      </c>
      <c r="DD83" s="732">
        <v>0</v>
      </c>
      <c r="DE83" s="732">
        <v>190393</v>
      </c>
      <c r="DF83" s="732">
        <v>193480</v>
      </c>
      <c r="DG83" s="732">
        <v>30.913</v>
      </c>
      <c r="DH83" s="732">
        <v>0</v>
      </c>
      <c r="DI83" s="732">
        <v>3087</v>
      </c>
      <c r="DK83" s="732">
        <v>3714</v>
      </c>
      <c r="DL83" s="732">
        <v>0</v>
      </c>
      <c r="DM83" s="732">
        <v>72550</v>
      </c>
      <c r="DN83" s="732">
        <v>295</v>
      </c>
      <c r="DO83" s="732">
        <v>0</v>
      </c>
      <c r="DP83" s="732">
        <v>0</v>
      </c>
      <c r="DQ83" s="732">
        <v>0</v>
      </c>
      <c r="DR83" s="732">
        <v>0</v>
      </c>
      <c r="DS83" s="732">
        <v>0</v>
      </c>
      <c r="DT83" s="732">
        <v>0</v>
      </c>
      <c r="DU83" s="732">
        <v>0</v>
      </c>
      <c r="DV83" s="732">
        <v>0</v>
      </c>
      <c r="DW83" s="732">
        <v>0</v>
      </c>
      <c r="DX83" s="732">
        <v>0</v>
      </c>
      <c r="DY83" s="732">
        <v>0</v>
      </c>
      <c r="DZ83" s="732">
        <v>0</v>
      </c>
      <c r="EA83" s="732">
        <v>0</v>
      </c>
      <c r="EB83" s="732">
        <v>0</v>
      </c>
      <c r="EC83" s="732">
        <v>0.66700000000000004</v>
      </c>
      <c r="ED83" s="732">
        <v>4724</v>
      </c>
      <c r="EE83" s="732">
        <v>0</v>
      </c>
      <c r="EF83" s="732">
        <v>0</v>
      </c>
      <c r="EG83" s="732">
        <v>0</v>
      </c>
      <c r="EH83" s="732">
        <v>33869</v>
      </c>
      <c r="EI83" s="732">
        <v>30204</v>
      </c>
      <c r="EJ83" s="732">
        <v>1.226</v>
      </c>
      <c r="EK83" s="732">
        <v>1.4810000000000001</v>
      </c>
      <c r="EL83" s="732">
        <v>0</v>
      </c>
      <c r="EM83" s="732">
        <v>0.35200000000000004</v>
      </c>
      <c r="EN83" s="732">
        <v>0</v>
      </c>
      <c r="EO83" s="732">
        <v>0</v>
      </c>
      <c r="EP83" s="732">
        <v>0</v>
      </c>
      <c r="EQ83" s="732">
        <v>3.0590000000000002</v>
      </c>
      <c r="ER83" s="732">
        <v>0</v>
      </c>
      <c r="ES83" s="732">
        <v>5.4990000000000006</v>
      </c>
      <c r="EV83" s="732">
        <v>0</v>
      </c>
      <c r="EW83" s="732">
        <v>0</v>
      </c>
      <c r="EX83" s="732">
        <v>0</v>
      </c>
      <c r="EZ83" s="732">
        <v>1001390</v>
      </c>
      <c r="FA83" s="732">
        <v>0</v>
      </c>
      <c r="FB83" s="732">
        <v>1040934</v>
      </c>
      <c r="FD83" s="732">
        <v>0</v>
      </c>
      <c r="FE83" s="732">
        <v>106200</v>
      </c>
      <c r="FF83" s="732">
        <v>21545</v>
      </c>
      <c r="FG83" s="732">
        <v>6.4642999999999992E-2</v>
      </c>
      <c r="FH83" s="732">
        <v>2.6227999999999998E-2</v>
      </c>
      <c r="FI83" s="732">
        <v>0</v>
      </c>
      <c r="FJ83" s="732">
        <v>0</v>
      </c>
      <c r="FK83" s="732">
        <v>166.68700000000001</v>
      </c>
      <c r="FL83" s="732">
        <v>1187795</v>
      </c>
      <c r="FM83" s="732">
        <v>0</v>
      </c>
      <c r="FN83" s="732">
        <v>0</v>
      </c>
      <c r="FO83" s="732">
        <v>0</v>
      </c>
      <c r="FP83" s="732">
        <v>0</v>
      </c>
      <c r="FQ83" s="732">
        <v>0</v>
      </c>
      <c r="FR83" s="732">
        <v>0</v>
      </c>
      <c r="FS83" s="732">
        <v>0</v>
      </c>
      <c r="FT83" s="732">
        <v>0</v>
      </c>
      <c r="FU83" s="732">
        <v>0</v>
      </c>
      <c r="FV83" s="732">
        <v>0</v>
      </c>
      <c r="FW83" s="732">
        <v>0</v>
      </c>
      <c r="FX83" s="732">
        <v>0</v>
      </c>
      <c r="FY83" s="732">
        <v>0</v>
      </c>
      <c r="FZ83" s="732">
        <v>0</v>
      </c>
      <c r="GA83" s="732">
        <v>0</v>
      </c>
      <c r="GB83" s="732">
        <v>90564</v>
      </c>
      <c r="GC83" s="732">
        <v>90564</v>
      </c>
      <c r="GD83" s="732">
        <v>10.892000000000001</v>
      </c>
      <c r="GF83" s="732">
        <v>0</v>
      </c>
      <c r="GG83" s="732">
        <v>0</v>
      </c>
      <c r="GH83" s="732">
        <v>0</v>
      </c>
      <c r="GI83" s="732">
        <v>0</v>
      </c>
      <c r="GK83" s="732">
        <v>5179</v>
      </c>
      <c r="GL83" s="732">
        <v>6316</v>
      </c>
      <c r="GM83" s="732">
        <v>0</v>
      </c>
      <c r="GN83" s="732">
        <v>0</v>
      </c>
      <c r="GR83" s="732">
        <v>0</v>
      </c>
      <c r="HB83" s="732">
        <v>292382768</v>
      </c>
      <c r="HC83" s="732">
        <v>4.6019999999999998E-2</v>
      </c>
      <c r="HD83" s="732">
        <v>19116</v>
      </c>
      <c r="HE83" s="732">
        <v>0</v>
      </c>
      <c r="HF83" s="732">
        <v>97811</v>
      </c>
      <c r="HG83" s="732">
        <v>3387</v>
      </c>
      <c r="HH83" s="732">
        <v>0</v>
      </c>
      <c r="HI83" s="732">
        <v>0</v>
      </c>
      <c r="HJ83" s="732">
        <v>1034</v>
      </c>
      <c r="HK83" s="732">
        <v>1173</v>
      </c>
      <c r="HL83" s="732">
        <v>675</v>
      </c>
      <c r="HM83" s="732">
        <v>0</v>
      </c>
      <c r="HN83" s="732">
        <v>0</v>
      </c>
      <c r="HO83" s="732">
        <v>0</v>
      </c>
      <c r="HP83" s="732">
        <v>12756</v>
      </c>
      <c r="HQ83" s="732">
        <v>0</v>
      </c>
      <c r="HR83" s="732">
        <v>0</v>
      </c>
      <c r="HS83" s="732">
        <v>1001080</v>
      </c>
      <c r="HT83" s="732">
        <v>0</v>
      </c>
      <c r="HU83" s="732">
        <v>0</v>
      </c>
      <c r="HV83" s="732">
        <v>0</v>
      </c>
      <c r="HW83" s="732">
        <v>0</v>
      </c>
      <c r="HX83" s="732">
        <v>30</v>
      </c>
      <c r="HY83" s="732">
        <v>21</v>
      </c>
      <c r="HZ83" s="732">
        <v>20</v>
      </c>
      <c r="IA83" s="732">
        <v>10</v>
      </c>
      <c r="IB83" s="732">
        <v>42</v>
      </c>
      <c r="IC83" s="732">
        <v>123</v>
      </c>
      <c r="ID83" s="732">
        <v>0</v>
      </c>
      <c r="IE83" s="732">
        <v>0</v>
      </c>
      <c r="IF83" s="732">
        <v>0</v>
      </c>
      <c r="IG83" s="732">
        <v>5.5</v>
      </c>
      <c r="IH83" s="732">
        <v>0</v>
      </c>
      <c r="II83" s="732">
        <v>46.385000000000005</v>
      </c>
      <c r="IJ83" s="732">
        <v>3.5170000000000003</v>
      </c>
      <c r="IK83" s="732">
        <v>0</v>
      </c>
      <c r="IL83" s="732">
        <v>0</v>
      </c>
      <c r="IM83" s="732">
        <v>0</v>
      </c>
      <c r="IN83" s="732">
        <v>0</v>
      </c>
      <c r="IO83" s="732">
        <v>0</v>
      </c>
      <c r="IP83" s="732">
        <v>46.385000000000005</v>
      </c>
      <c r="IQ83" s="732">
        <v>3.5170000000000003</v>
      </c>
      <c r="IR83" s="732">
        <v>2166</v>
      </c>
      <c r="IS83" s="732">
        <v>0</v>
      </c>
      <c r="IT83" s="732">
        <v>0</v>
      </c>
      <c r="IU83" s="732">
        <v>0</v>
      </c>
      <c r="IV83" s="732">
        <v>0</v>
      </c>
      <c r="IW83" s="732">
        <v>6159</v>
      </c>
      <c r="IX83" s="732">
        <v>0</v>
      </c>
      <c r="IY83" s="732">
        <v>0</v>
      </c>
      <c r="IZ83" s="732">
        <v>12756</v>
      </c>
      <c r="JA83" s="732">
        <v>0</v>
      </c>
      <c r="JB83" s="732">
        <v>0</v>
      </c>
      <c r="JC83" s="732">
        <v>0</v>
      </c>
      <c r="JD83" s="732">
        <v>0</v>
      </c>
      <c r="JE83" s="732">
        <v>0</v>
      </c>
      <c r="JF83" s="732">
        <v>0</v>
      </c>
      <c r="JG83" s="732">
        <v>0</v>
      </c>
      <c r="JH83" s="732">
        <v>0</v>
      </c>
      <c r="JJ83" s="732">
        <v>0</v>
      </c>
      <c r="JK83" s="732">
        <v>0</v>
      </c>
      <c r="JL83" s="732">
        <v>0</v>
      </c>
      <c r="JM83" s="732">
        <v>0</v>
      </c>
    </row>
    <row r="84" spans="1:273" s="732" customFormat="1" x14ac:dyDescent="0.2">
      <c r="A84" s="732">
        <v>31709</v>
      </c>
      <c r="B84" s="732">
        <v>84802</v>
      </c>
      <c r="C84" s="732">
        <v>9</v>
      </c>
      <c r="D84" s="732">
        <v>2021</v>
      </c>
      <c r="E84" s="732">
        <v>6159</v>
      </c>
      <c r="F84" s="732">
        <v>0</v>
      </c>
      <c r="G84" s="732">
        <v>1211.6020000000001</v>
      </c>
      <c r="H84" s="732">
        <v>1159.556</v>
      </c>
      <c r="I84" s="732">
        <v>1159.556</v>
      </c>
      <c r="J84" s="732">
        <v>1211.6020000000001</v>
      </c>
      <c r="K84" s="732">
        <v>0</v>
      </c>
      <c r="L84" s="732">
        <v>6159</v>
      </c>
      <c r="M84" s="732">
        <v>0</v>
      </c>
      <c r="N84" s="732">
        <v>0</v>
      </c>
      <c r="P84" s="732">
        <v>1026.0320000000002</v>
      </c>
      <c r="Q84" s="732">
        <v>0</v>
      </c>
      <c r="R84" s="732">
        <v>422288</v>
      </c>
      <c r="S84" s="732">
        <v>411.57400000000001</v>
      </c>
      <c r="U84" s="732">
        <v>295404</v>
      </c>
      <c r="V84" s="732">
        <v>215.465</v>
      </c>
      <c r="W84" s="732">
        <v>132707</v>
      </c>
      <c r="X84" s="732">
        <v>132707</v>
      </c>
      <c r="Z84" s="732">
        <v>0</v>
      </c>
      <c r="AC84" s="732">
        <v>0</v>
      </c>
      <c r="AD84" s="732" t="s">
        <v>318</v>
      </c>
      <c r="AE84" s="732">
        <v>0</v>
      </c>
      <c r="AH84" s="732">
        <v>0</v>
      </c>
      <c r="AI84" s="732">
        <v>0</v>
      </c>
      <c r="AJ84" s="732">
        <v>6159</v>
      </c>
      <c r="AK84" s="732" t="s">
        <v>787</v>
      </c>
      <c r="AL84" s="732" t="s">
        <v>345</v>
      </c>
      <c r="AM84" s="732">
        <v>0</v>
      </c>
      <c r="AN84" s="732">
        <v>0</v>
      </c>
      <c r="AO84" s="732">
        <v>0</v>
      </c>
      <c r="AP84" s="732">
        <v>0</v>
      </c>
      <c r="AQ84" s="732">
        <v>0</v>
      </c>
      <c r="AT84" s="732">
        <v>0</v>
      </c>
      <c r="AU84" s="732">
        <v>0</v>
      </c>
      <c r="AV84" s="732">
        <v>-258874</v>
      </c>
      <c r="AW84" s="732">
        <v>12683690</v>
      </c>
      <c r="AX84" s="732">
        <v>12469875</v>
      </c>
      <c r="AY84" s="732">
        <v>7162417</v>
      </c>
      <c r="AZ84" s="732">
        <v>422288</v>
      </c>
      <c r="BA84" s="732">
        <v>49.917000000000002</v>
      </c>
      <c r="BE84" s="732">
        <v>164</v>
      </c>
      <c r="BF84" s="732">
        <v>11460874</v>
      </c>
      <c r="BG84" s="732">
        <v>0</v>
      </c>
      <c r="BJ84" s="732">
        <v>12</v>
      </c>
      <c r="BK84" s="732">
        <v>0</v>
      </c>
      <c r="BL84" s="732">
        <v>0</v>
      </c>
      <c r="BM84" s="732">
        <v>0</v>
      </c>
      <c r="BN84" s="732">
        <v>0</v>
      </c>
      <c r="BO84" s="732">
        <v>0</v>
      </c>
      <c r="BP84" s="732">
        <v>0</v>
      </c>
      <c r="BQ84" s="732">
        <v>591</v>
      </c>
      <c r="BS84" s="732">
        <v>0</v>
      </c>
      <c r="BT84" s="732">
        <v>0</v>
      </c>
      <c r="BU84" s="732">
        <v>0</v>
      </c>
      <c r="BV84" s="732">
        <v>0</v>
      </c>
      <c r="BW84" s="732">
        <v>0</v>
      </c>
      <c r="BY84" s="732">
        <v>0</v>
      </c>
      <c r="CA84" s="732">
        <v>0</v>
      </c>
      <c r="CB84" s="732">
        <v>0</v>
      </c>
      <c r="CC84" s="732">
        <v>0</v>
      </c>
      <c r="CD84" s="732">
        <v>0</v>
      </c>
      <c r="CE84" s="732">
        <v>0</v>
      </c>
      <c r="CF84" s="732">
        <v>0</v>
      </c>
      <c r="CG84" s="732">
        <v>0</v>
      </c>
      <c r="CH84" s="732">
        <v>217678</v>
      </c>
      <c r="CI84" s="732">
        <v>0</v>
      </c>
      <c r="CJ84" s="732">
        <v>4</v>
      </c>
      <c r="CK84" s="732">
        <v>0</v>
      </c>
      <c r="CL84" s="732">
        <v>0</v>
      </c>
      <c r="CN84" s="732">
        <v>0</v>
      </c>
      <c r="CO84" s="732">
        <v>1</v>
      </c>
      <c r="CP84" s="732">
        <v>0</v>
      </c>
      <c r="CQ84" s="732">
        <v>0</v>
      </c>
      <c r="CR84" s="732">
        <v>989.69900000000007</v>
      </c>
      <c r="CS84" s="732">
        <v>0</v>
      </c>
      <c r="CT84" s="732">
        <v>0</v>
      </c>
      <c r="CU84" s="732">
        <v>0</v>
      </c>
      <c r="CV84" s="732">
        <v>0</v>
      </c>
      <c r="CW84" s="732">
        <v>0</v>
      </c>
      <c r="CX84" s="732">
        <v>0</v>
      </c>
      <c r="CY84" s="732">
        <v>0</v>
      </c>
      <c r="CZ84" s="732">
        <v>0</v>
      </c>
      <c r="DB84" s="732">
        <v>7108159</v>
      </c>
      <c r="DC84" s="732">
        <v>0</v>
      </c>
      <c r="DD84" s="732">
        <v>0</v>
      </c>
      <c r="DE84" s="732">
        <v>1560866</v>
      </c>
      <c r="DF84" s="732">
        <v>1560866</v>
      </c>
      <c r="DG84" s="732">
        <v>253.42500000000001</v>
      </c>
      <c r="DH84" s="732">
        <v>0</v>
      </c>
      <c r="DI84" s="732">
        <v>0</v>
      </c>
      <c r="DK84" s="732">
        <v>1085</v>
      </c>
      <c r="DL84" s="732">
        <v>0</v>
      </c>
      <c r="DM84" s="732">
        <v>892270</v>
      </c>
      <c r="DN84" s="732">
        <v>3699</v>
      </c>
      <c r="DO84" s="732">
        <v>0</v>
      </c>
      <c r="DP84" s="732">
        <v>0</v>
      </c>
      <c r="DQ84" s="732">
        <v>0</v>
      </c>
      <c r="DR84" s="732">
        <v>0</v>
      </c>
      <c r="DS84" s="732">
        <v>0</v>
      </c>
      <c r="DT84" s="732">
        <v>0</v>
      </c>
      <c r="DU84" s="732">
        <v>0</v>
      </c>
      <c r="DV84" s="732">
        <v>0</v>
      </c>
      <c r="DW84" s="732">
        <v>0</v>
      </c>
      <c r="DX84" s="732">
        <v>0</v>
      </c>
      <c r="DY84" s="732">
        <v>0</v>
      </c>
      <c r="DZ84" s="732">
        <v>0</v>
      </c>
      <c r="EA84" s="732">
        <v>0</v>
      </c>
      <c r="EB84" s="732">
        <v>0</v>
      </c>
      <c r="EC84" s="732">
        <v>60.623000000000005</v>
      </c>
      <c r="ED84" s="732">
        <v>429390</v>
      </c>
      <c r="EE84" s="732">
        <v>0</v>
      </c>
      <c r="EF84" s="732">
        <v>0</v>
      </c>
      <c r="EG84" s="732">
        <v>0</v>
      </c>
      <c r="EH84" s="732">
        <v>432934</v>
      </c>
      <c r="EI84" s="732">
        <v>0</v>
      </c>
      <c r="EJ84" s="732">
        <v>0</v>
      </c>
      <c r="EK84" s="732">
        <v>20.779</v>
      </c>
      <c r="EL84" s="732">
        <v>0</v>
      </c>
      <c r="EM84" s="732">
        <v>0</v>
      </c>
      <c r="EN84" s="732">
        <v>1.591</v>
      </c>
      <c r="EO84" s="732">
        <v>0</v>
      </c>
      <c r="EP84" s="732">
        <v>0</v>
      </c>
      <c r="EQ84" s="732">
        <v>22.37</v>
      </c>
      <c r="ER84" s="732">
        <v>0</v>
      </c>
      <c r="ES84" s="732">
        <v>70.292000000000002</v>
      </c>
      <c r="EV84" s="732">
        <v>0</v>
      </c>
      <c r="EW84" s="732">
        <v>0</v>
      </c>
      <c r="EX84" s="732">
        <v>0</v>
      </c>
      <c r="EZ84" s="732">
        <v>11043802</v>
      </c>
      <c r="FA84" s="732">
        <v>0</v>
      </c>
      <c r="FB84" s="732">
        <v>11462227</v>
      </c>
      <c r="FD84" s="732">
        <v>0</v>
      </c>
      <c r="FE84" s="732">
        <v>1185561</v>
      </c>
      <c r="FF84" s="732">
        <v>240512</v>
      </c>
      <c r="FG84" s="732">
        <v>6.4642999999999992E-2</v>
      </c>
      <c r="FH84" s="732">
        <v>2.6227999999999998E-2</v>
      </c>
      <c r="FI84" s="732">
        <v>0</v>
      </c>
      <c r="FJ84" s="732">
        <v>0</v>
      </c>
      <c r="FK84" s="732">
        <v>1860.808</v>
      </c>
      <c r="FL84" s="732">
        <v>13105978</v>
      </c>
      <c r="FM84" s="732">
        <v>0</v>
      </c>
      <c r="FN84" s="732">
        <v>0</v>
      </c>
      <c r="FO84" s="732">
        <v>0</v>
      </c>
      <c r="FP84" s="732">
        <v>0</v>
      </c>
      <c r="FQ84" s="732">
        <v>0</v>
      </c>
      <c r="FR84" s="732">
        <v>0</v>
      </c>
      <c r="FS84" s="732">
        <v>0</v>
      </c>
      <c r="FT84" s="732">
        <v>0</v>
      </c>
      <c r="FU84" s="732">
        <v>0</v>
      </c>
      <c r="FV84" s="732">
        <v>0</v>
      </c>
      <c r="FW84" s="732">
        <v>0</v>
      </c>
      <c r="FX84" s="732">
        <v>0</v>
      </c>
      <c r="FY84" s="732">
        <v>0</v>
      </c>
      <c r="FZ84" s="732">
        <v>0</v>
      </c>
      <c r="GA84" s="732">
        <v>0</v>
      </c>
      <c r="GB84" s="732">
        <v>246749</v>
      </c>
      <c r="GC84" s="732">
        <v>246749</v>
      </c>
      <c r="GD84" s="732">
        <v>29.676000000000002</v>
      </c>
      <c r="GF84" s="732">
        <v>0</v>
      </c>
      <c r="GG84" s="732">
        <v>0</v>
      </c>
      <c r="GH84" s="732">
        <v>0</v>
      </c>
      <c r="GI84" s="732">
        <v>0</v>
      </c>
      <c r="GK84" s="732">
        <v>5316</v>
      </c>
      <c r="GL84" s="732">
        <v>11477</v>
      </c>
      <c r="GM84" s="732">
        <v>0</v>
      </c>
      <c r="GN84" s="732">
        <v>0</v>
      </c>
      <c r="GR84" s="732">
        <v>0</v>
      </c>
      <c r="HB84" s="732">
        <v>292382768</v>
      </c>
      <c r="HC84" s="732">
        <v>4.6019999999999998E-2</v>
      </c>
      <c r="HD84" s="732">
        <v>217678</v>
      </c>
      <c r="HE84" s="732">
        <v>0</v>
      </c>
      <c r="HF84" s="732">
        <v>1226810</v>
      </c>
      <c r="HG84" s="732">
        <v>24328</v>
      </c>
      <c r="HH84" s="732">
        <v>236509</v>
      </c>
      <c r="HI84" s="732">
        <v>0</v>
      </c>
      <c r="HJ84" s="732">
        <v>11777</v>
      </c>
      <c r="HK84" s="732">
        <v>1295</v>
      </c>
      <c r="HL84" s="732">
        <v>3921</v>
      </c>
      <c r="HM84" s="732">
        <v>8000</v>
      </c>
      <c r="HN84" s="732">
        <v>0</v>
      </c>
      <c r="HO84" s="732">
        <v>9000</v>
      </c>
      <c r="HP84" s="732">
        <v>0</v>
      </c>
      <c r="HQ84" s="732">
        <v>0</v>
      </c>
      <c r="HR84" s="732">
        <v>0</v>
      </c>
      <c r="HS84" s="732">
        <v>11039939</v>
      </c>
      <c r="HT84" s="732">
        <v>0</v>
      </c>
      <c r="HU84" s="732">
        <v>0</v>
      </c>
      <c r="HV84" s="732">
        <v>0</v>
      </c>
      <c r="HW84" s="732">
        <v>0</v>
      </c>
      <c r="HX84" s="732">
        <v>188</v>
      </c>
      <c r="HY84" s="732">
        <v>175</v>
      </c>
      <c r="HZ84" s="732">
        <v>243</v>
      </c>
      <c r="IA84" s="732">
        <v>271</v>
      </c>
      <c r="IB84" s="732">
        <v>137</v>
      </c>
      <c r="IC84" s="732">
        <v>1014</v>
      </c>
      <c r="ID84" s="732">
        <v>0</v>
      </c>
      <c r="IE84" s="732">
        <v>0</v>
      </c>
      <c r="IF84" s="732">
        <v>0</v>
      </c>
      <c r="IG84" s="732">
        <v>39.5</v>
      </c>
      <c r="IH84" s="732">
        <v>384</v>
      </c>
      <c r="II84" s="732">
        <v>0</v>
      </c>
      <c r="IJ84" s="732">
        <v>215.465</v>
      </c>
      <c r="IK84" s="732">
        <v>0</v>
      </c>
      <c r="IL84" s="732">
        <v>0</v>
      </c>
      <c r="IM84" s="732">
        <v>2</v>
      </c>
      <c r="IN84" s="732">
        <v>1</v>
      </c>
      <c r="IO84" s="732">
        <v>3</v>
      </c>
      <c r="IP84" s="732">
        <v>0</v>
      </c>
      <c r="IQ84" s="732">
        <v>215.465</v>
      </c>
      <c r="IR84" s="732">
        <v>132707</v>
      </c>
      <c r="IS84" s="732">
        <v>0</v>
      </c>
      <c r="IT84" s="732">
        <v>0</v>
      </c>
      <c r="IU84" s="732">
        <v>6000</v>
      </c>
      <c r="IV84" s="732">
        <v>2000</v>
      </c>
      <c r="IW84" s="732">
        <v>6159</v>
      </c>
      <c r="IX84" s="732">
        <v>0</v>
      </c>
      <c r="IY84" s="732">
        <v>0</v>
      </c>
      <c r="IZ84" s="732">
        <v>0</v>
      </c>
      <c r="JA84" s="732">
        <v>0</v>
      </c>
      <c r="JB84" s="732">
        <v>0</v>
      </c>
      <c r="JC84" s="732">
        <v>0</v>
      </c>
      <c r="JD84" s="732">
        <v>0</v>
      </c>
      <c r="JE84" s="732">
        <v>0</v>
      </c>
      <c r="JF84" s="732">
        <v>0</v>
      </c>
      <c r="JG84" s="732">
        <v>0</v>
      </c>
      <c r="JH84" s="732">
        <v>0</v>
      </c>
      <c r="JJ84" s="732">
        <v>0</v>
      </c>
      <c r="JK84" s="732">
        <v>0</v>
      </c>
      <c r="JL84" s="732">
        <v>0</v>
      </c>
      <c r="JM84" s="732">
        <v>0</v>
      </c>
    </row>
    <row r="85" spans="1:273" s="732" customFormat="1" x14ac:dyDescent="0.2">
      <c r="A85" s="732">
        <v>31709</v>
      </c>
      <c r="B85" s="732">
        <v>84804</v>
      </c>
      <c r="C85" s="732">
        <v>9</v>
      </c>
      <c r="D85" s="732">
        <v>2021</v>
      </c>
      <c r="E85" s="732">
        <v>6159</v>
      </c>
      <c r="F85" s="732">
        <v>0</v>
      </c>
      <c r="G85" s="732">
        <v>218.78700000000001</v>
      </c>
      <c r="H85" s="732">
        <v>215.18700000000001</v>
      </c>
      <c r="I85" s="732">
        <v>215.18700000000001</v>
      </c>
      <c r="J85" s="732">
        <v>218.78700000000001</v>
      </c>
      <c r="K85" s="732">
        <v>0</v>
      </c>
      <c r="L85" s="732">
        <v>6159</v>
      </c>
      <c r="M85" s="732">
        <v>0</v>
      </c>
      <c r="N85" s="732">
        <v>0</v>
      </c>
      <c r="P85" s="732">
        <v>233.56</v>
      </c>
      <c r="Q85" s="732">
        <v>0</v>
      </c>
      <c r="R85" s="732">
        <v>96127</v>
      </c>
      <c r="S85" s="732">
        <v>411.57400000000001</v>
      </c>
      <c r="U85" s="732">
        <v>67243</v>
      </c>
      <c r="V85" s="732">
        <v>0</v>
      </c>
      <c r="W85" s="732">
        <v>0</v>
      </c>
      <c r="X85" s="732">
        <v>0</v>
      </c>
      <c r="Z85" s="732">
        <v>0</v>
      </c>
      <c r="AC85" s="732">
        <v>0</v>
      </c>
      <c r="AD85" s="732" t="s">
        <v>318</v>
      </c>
      <c r="AE85" s="732">
        <v>0</v>
      </c>
      <c r="AH85" s="732">
        <v>0</v>
      </c>
      <c r="AI85" s="732">
        <v>0</v>
      </c>
      <c r="AJ85" s="732">
        <v>6159</v>
      </c>
      <c r="AK85" s="732" t="s">
        <v>787</v>
      </c>
      <c r="AL85" s="732" t="s">
        <v>66</v>
      </c>
      <c r="AM85" s="732">
        <v>0</v>
      </c>
      <c r="AN85" s="732">
        <v>0</v>
      </c>
      <c r="AO85" s="732">
        <v>0</v>
      </c>
      <c r="AP85" s="732">
        <v>0</v>
      </c>
      <c r="AQ85" s="732">
        <v>0</v>
      </c>
      <c r="AT85" s="732">
        <v>0</v>
      </c>
      <c r="AU85" s="732">
        <v>0</v>
      </c>
      <c r="AV85" s="732">
        <v>-91267</v>
      </c>
      <c r="AW85" s="732">
        <v>2297338</v>
      </c>
      <c r="AX85" s="732">
        <v>2258358</v>
      </c>
      <c r="AY85" s="732">
        <v>1268952</v>
      </c>
      <c r="AZ85" s="732">
        <v>96127</v>
      </c>
      <c r="BA85" s="732">
        <v>0</v>
      </c>
      <c r="BE85" s="732">
        <v>30</v>
      </c>
      <c r="BF85" s="732">
        <v>2093938</v>
      </c>
      <c r="BG85" s="732">
        <v>0</v>
      </c>
      <c r="BJ85" s="732">
        <v>12</v>
      </c>
      <c r="BK85" s="732">
        <v>0</v>
      </c>
      <c r="BL85" s="732">
        <v>0</v>
      </c>
      <c r="BM85" s="732">
        <v>0</v>
      </c>
      <c r="BN85" s="732">
        <v>0</v>
      </c>
      <c r="BO85" s="732">
        <v>0</v>
      </c>
      <c r="BP85" s="732">
        <v>0</v>
      </c>
      <c r="BQ85" s="732">
        <v>737</v>
      </c>
      <c r="BS85" s="732">
        <v>0</v>
      </c>
      <c r="BT85" s="732">
        <v>0</v>
      </c>
      <c r="BU85" s="732">
        <v>0</v>
      </c>
      <c r="BV85" s="732">
        <v>0</v>
      </c>
      <c r="BW85" s="732">
        <v>0</v>
      </c>
      <c r="BY85" s="732">
        <v>0</v>
      </c>
      <c r="CA85" s="732">
        <v>0</v>
      </c>
      <c r="CB85" s="732">
        <v>0</v>
      </c>
      <c r="CC85" s="732">
        <v>0</v>
      </c>
      <c r="CD85" s="732">
        <v>0</v>
      </c>
      <c r="CE85" s="732">
        <v>0</v>
      </c>
      <c r="CF85" s="732">
        <v>0</v>
      </c>
      <c r="CG85" s="732">
        <v>0</v>
      </c>
      <c r="CH85" s="732">
        <v>39308</v>
      </c>
      <c r="CI85" s="732">
        <v>0</v>
      </c>
      <c r="CJ85" s="732">
        <v>4</v>
      </c>
      <c r="CK85" s="732">
        <v>0</v>
      </c>
      <c r="CL85" s="732">
        <v>0</v>
      </c>
      <c r="CN85" s="732">
        <v>0</v>
      </c>
      <c r="CO85" s="732">
        <v>1</v>
      </c>
      <c r="CP85" s="732">
        <v>0</v>
      </c>
      <c r="CQ85" s="732">
        <v>0</v>
      </c>
      <c r="CR85" s="732">
        <v>223.726</v>
      </c>
      <c r="CS85" s="732">
        <v>0</v>
      </c>
      <c r="CT85" s="732">
        <v>0</v>
      </c>
      <c r="CU85" s="732">
        <v>0</v>
      </c>
      <c r="CV85" s="732">
        <v>0</v>
      </c>
      <c r="CW85" s="732">
        <v>0</v>
      </c>
      <c r="CX85" s="732">
        <v>0</v>
      </c>
      <c r="CY85" s="732">
        <v>0</v>
      </c>
      <c r="CZ85" s="732">
        <v>0</v>
      </c>
      <c r="DB85" s="732">
        <v>1321047</v>
      </c>
      <c r="DC85" s="732">
        <v>0</v>
      </c>
      <c r="DD85" s="732">
        <v>0</v>
      </c>
      <c r="DE85" s="732">
        <v>387560</v>
      </c>
      <c r="DF85" s="732">
        <v>387560</v>
      </c>
      <c r="DG85" s="732">
        <v>62.925000000000004</v>
      </c>
      <c r="DH85" s="732">
        <v>0</v>
      </c>
      <c r="DI85" s="732">
        <v>0</v>
      </c>
      <c r="DK85" s="732">
        <v>3412</v>
      </c>
      <c r="DL85" s="732">
        <v>0</v>
      </c>
      <c r="DM85" s="732">
        <v>73484</v>
      </c>
      <c r="DN85" s="732">
        <v>298</v>
      </c>
      <c r="DO85" s="732">
        <v>0</v>
      </c>
      <c r="DP85" s="732">
        <v>0</v>
      </c>
      <c r="DQ85" s="732">
        <v>0</v>
      </c>
      <c r="DR85" s="732">
        <v>0</v>
      </c>
      <c r="DS85" s="732">
        <v>0</v>
      </c>
      <c r="DT85" s="732">
        <v>0</v>
      </c>
      <c r="DU85" s="732">
        <v>0</v>
      </c>
      <c r="DV85" s="732">
        <v>0</v>
      </c>
      <c r="DW85" s="732">
        <v>0</v>
      </c>
      <c r="DX85" s="732">
        <v>0</v>
      </c>
      <c r="DY85" s="732">
        <v>0</v>
      </c>
      <c r="DZ85" s="732">
        <v>0</v>
      </c>
      <c r="EA85" s="732">
        <v>0</v>
      </c>
      <c r="EB85" s="732">
        <v>0</v>
      </c>
      <c r="EC85" s="732">
        <v>0</v>
      </c>
      <c r="ED85" s="732">
        <v>0</v>
      </c>
      <c r="EE85" s="732">
        <v>0</v>
      </c>
      <c r="EF85" s="732">
        <v>0</v>
      </c>
      <c r="EG85" s="732">
        <v>0</v>
      </c>
      <c r="EH85" s="732">
        <v>69474</v>
      </c>
      <c r="EI85" s="732">
        <v>0</v>
      </c>
      <c r="EJ85" s="732">
        <v>0</v>
      </c>
      <c r="EK85" s="732">
        <v>3.36</v>
      </c>
      <c r="EL85" s="732">
        <v>0</v>
      </c>
      <c r="EM85" s="732">
        <v>0</v>
      </c>
      <c r="EN85" s="732">
        <v>0.24</v>
      </c>
      <c r="EO85" s="732">
        <v>0</v>
      </c>
      <c r="EP85" s="732">
        <v>0</v>
      </c>
      <c r="EQ85" s="732">
        <v>3.6</v>
      </c>
      <c r="ER85" s="732">
        <v>0</v>
      </c>
      <c r="ES85" s="732">
        <v>11.28</v>
      </c>
      <c r="EV85" s="732">
        <v>0</v>
      </c>
      <c r="EW85" s="732">
        <v>0</v>
      </c>
      <c r="EX85" s="732">
        <v>0</v>
      </c>
      <c r="EZ85" s="732">
        <v>1997811</v>
      </c>
      <c r="FA85" s="732">
        <v>0</v>
      </c>
      <c r="FB85" s="732">
        <v>2093610</v>
      </c>
      <c r="FD85" s="732">
        <v>0</v>
      </c>
      <c r="FE85" s="732">
        <v>216605</v>
      </c>
      <c r="FF85" s="732">
        <v>43942</v>
      </c>
      <c r="FG85" s="732">
        <v>6.4642999999999992E-2</v>
      </c>
      <c r="FH85" s="732">
        <v>2.6227999999999998E-2</v>
      </c>
      <c r="FI85" s="732">
        <v>0</v>
      </c>
      <c r="FJ85" s="732">
        <v>0</v>
      </c>
      <c r="FK85" s="732">
        <v>339.97500000000002</v>
      </c>
      <c r="FL85" s="732">
        <v>2393465</v>
      </c>
      <c r="FM85" s="732">
        <v>0</v>
      </c>
      <c r="FN85" s="732">
        <v>0</v>
      </c>
      <c r="FO85" s="732">
        <v>0</v>
      </c>
      <c r="FP85" s="732">
        <v>0</v>
      </c>
      <c r="FQ85" s="732">
        <v>0</v>
      </c>
      <c r="FR85" s="732">
        <v>0</v>
      </c>
      <c r="FS85" s="732">
        <v>0</v>
      </c>
      <c r="FT85" s="732">
        <v>0</v>
      </c>
      <c r="FU85" s="732">
        <v>0</v>
      </c>
      <c r="FV85" s="732">
        <v>0</v>
      </c>
      <c r="FW85" s="732">
        <v>0</v>
      </c>
      <c r="FX85" s="732">
        <v>0</v>
      </c>
      <c r="FY85" s="732">
        <v>0</v>
      </c>
      <c r="FZ85" s="732">
        <v>0</v>
      </c>
      <c r="GA85" s="732">
        <v>0</v>
      </c>
      <c r="GB85" s="732">
        <v>0</v>
      </c>
      <c r="GC85" s="732">
        <v>0</v>
      </c>
      <c r="GD85" s="732">
        <v>0</v>
      </c>
      <c r="GF85" s="732">
        <v>0</v>
      </c>
      <c r="GG85" s="732">
        <v>0</v>
      </c>
      <c r="GH85" s="732">
        <v>0</v>
      </c>
      <c r="GI85" s="732">
        <v>0</v>
      </c>
      <c r="GK85" s="732">
        <v>4971</v>
      </c>
      <c r="GL85" s="732">
        <v>4559</v>
      </c>
      <c r="GM85" s="732">
        <v>0</v>
      </c>
      <c r="GN85" s="732">
        <v>0</v>
      </c>
      <c r="GR85" s="732">
        <v>0</v>
      </c>
      <c r="HB85" s="732">
        <v>292382768</v>
      </c>
      <c r="HC85" s="732">
        <v>4.6019999999999998E-2</v>
      </c>
      <c r="HD85" s="732">
        <v>39308</v>
      </c>
      <c r="HE85" s="732">
        <v>0</v>
      </c>
      <c r="HF85" s="732">
        <v>227668</v>
      </c>
      <c r="HG85" s="732">
        <v>1925</v>
      </c>
      <c r="HH85" s="732">
        <v>70829</v>
      </c>
      <c r="HI85" s="732">
        <v>0</v>
      </c>
      <c r="HJ85" s="732">
        <v>2127</v>
      </c>
      <c r="HK85" s="732">
        <v>0</v>
      </c>
      <c r="HL85" s="732">
        <v>0</v>
      </c>
      <c r="HM85" s="732">
        <v>0</v>
      </c>
      <c r="HN85" s="732">
        <v>0</v>
      </c>
      <c r="HO85" s="732">
        <v>9000</v>
      </c>
      <c r="HP85" s="732">
        <v>0</v>
      </c>
      <c r="HQ85" s="732">
        <v>0</v>
      </c>
      <c r="HR85" s="732">
        <v>0</v>
      </c>
      <c r="HS85" s="732">
        <v>1997483</v>
      </c>
      <c r="HT85" s="732">
        <v>0</v>
      </c>
      <c r="HU85" s="732">
        <v>0</v>
      </c>
      <c r="HV85" s="732">
        <v>0</v>
      </c>
      <c r="HW85" s="732">
        <v>0</v>
      </c>
      <c r="HX85" s="732">
        <v>17</v>
      </c>
      <c r="HY85" s="732">
        <v>30</v>
      </c>
      <c r="HZ85" s="732">
        <v>61</v>
      </c>
      <c r="IA85" s="732">
        <v>98</v>
      </c>
      <c r="IB85" s="732">
        <v>40</v>
      </c>
      <c r="IC85" s="732">
        <v>246</v>
      </c>
      <c r="ID85" s="732">
        <v>0</v>
      </c>
      <c r="IE85" s="732">
        <v>0</v>
      </c>
      <c r="IF85" s="732">
        <v>0</v>
      </c>
      <c r="IG85" s="732">
        <v>3.125</v>
      </c>
      <c r="IH85" s="732">
        <v>115</v>
      </c>
      <c r="II85" s="732">
        <v>0</v>
      </c>
      <c r="IJ85" s="732">
        <v>0</v>
      </c>
      <c r="IK85" s="732">
        <v>0</v>
      </c>
      <c r="IL85" s="732">
        <v>0</v>
      </c>
      <c r="IM85" s="732">
        <v>0</v>
      </c>
      <c r="IN85" s="732">
        <v>0</v>
      </c>
      <c r="IO85" s="732">
        <v>0</v>
      </c>
      <c r="IP85" s="732">
        <v>0</v>
      </c>
      <c r="IQ85" s="732">
        <v>0</v>
      </c>
      <c r="IR85" s="732">
        <v>0</v>
      </c>
      <c r="IS85" s="732">
        <v>0</v>
      </c>
      <c r="IT85" s="732">
        <v>0</v>
      </c>
      <c r="IU85" s="732">
        <v>0</v>
      </c>
      <c r="IV85" s="732">
        <v>0</v>
      </c>
      <c r="IW85" s="732">
        <v>6159</v>
      </c>
      <c r="IX85" s="732">
        <v>0</v>
      </c>
      <c r="IY85" s="732">
        <v>0</v>
      </c>
      <c r="IZ85" s="732">
        <v>0</v>
      </c>
      <c r="JA85" s="732">
        <v>0</v>
      </c>
      <c r="JB85" s="732">
        <v>0</v>
      </c>
      <c r="JC85" s="732">
        <v>0</v>
      </c>
      <c r="JD85" s="732">
        <v>0</v>
      </c>
      <c r="JE85" s="732">
        <v>0</v>
      </c>
      <c r="JF85" s="732">
        <v>0</v>
      </c>
      <c r="JG85" s="732">
        <v>0</v>
      </c>
      <c r="JH85" s="732">
        <v>0</v>
      </c>
      <c r="JJ85" s="732">
        <v>0</v>
      </c>
      <c r="JK85" s="732">
        <v>0</v>
      </c>
      <c r="JL85" s="732">
        <v>0</v>
      </c>
      <c r="JM85" s="732">
        <v>0</v>
      </c>
    </row>
    <row r="86" spans="1:273" s="732" customFormat="1" x14ac:dyDescent="0.2">
      <c r="A86" s="732">
        <v>31709</v>
      </c>
      <c r="B86" s="732">
        <v>92801</v>
      </c>
      <c r="C86" s="732">
        <v>9</v>
      </c>
      <c r="D86" s="732">
        <v>2021</v>
      </c>
      <c r="E86" s="732">
        <v>6159</v>
      </c>
      <c r="F86" s="732">
        <v>0</v>
      </c>
      <c r="G86" s="732">
        <v>127.51300000000001</v>
      </c>
      <c r="H86" s="732">
        <v>96.64500000000001</v>
      </c>
      <c r="I86" s="732">
        <v>96.64500000000001</v>
      </c>
      <c r="J86" s="732">
        <v>127.51300000000001</v>
      </c>
      <c r="K86" s="732">
        <v>0</v>
      </c>
      <c r="L86" s="732">
        <v>6159</v>
      </c>
      <c r="M86" s="732">
        <v>0</v>
      </c>
      <c r="N86" s="732">
        <v>0</v>
      </c>
      <c r="P86" s="732">
        <v>132.78200000000001</v>
      </c>
      <c r="Q86" s="732">
        <v>0</v>
      </c>
      <c r="R86" s="732">
        <v>54650</v>
      </c>
      <c r="S86" s="732">
        <v>411.57400000000001</v>
      </c>
      <c r="U86" s="732">
        <v>38231</v>
      </c>
      <c r="V86" s="732">
        <v>0</v>
      </c>
      <c r="W86" s="732">
        <v>0</v>
      </c>
      <c r="X86" s="732">
        <v>0</v>
      </c>
      <c r="Z86" s="732">
        <v>0</v>
      </c>
      <c r="AC86" s="732">
        <v>0</v>
      </c>
      <c r="AD86" s="732" t="s">
        <v>318</v>
      </c>
      <c r="AE86" s="732">
        <v>0</v>
      </c>
      <c r="AH86" s="732">
        <v>0</v>
      </c>
      <c r="AI86" s="732">
        <v>0</v>
      </c>
      <c r="AJ86" s="732">
        <v>6159</v>
      </c>
      <c r="AK86" s="732" t="s">
        <v>787</v>
      </c>
      <c r="AL86" s="732" t="s">
        <v>29</v>
      </c>
      <c r="AM86" s="732">
        <v>0</v>
      </c>
      <c r="AN86" s="732">
        <v>0</v>
      </c>
      <c r="AO86" s="732">
        <v>0</v>
      </c>
      <c r="AP86" s="732">
        <v>0</v>
      </c>
      <c r="AQ86" s="732">
        <v>0</v>
      </c>
      <c r="AT86" s="732">
        <v>0</v>
      </c>
      <c r="AU86" s="732">
        <v>0</v>
      </c>
      <c r="AV86" s="732">
        <v>-2255</v>
      </c>
      <c r="AW86" s="732">
        <v>1287807</v>
      </c>
      <c r="AX86" s="732">
        <v>1184796</v>
      </c>
      <c r="AY86" s="732">
        <v>748040</v>
      </c>
      <c r="AZ86" s="732">
        <v>54650</v>
      </c>
      <c r="BA86" s="732">
        <v>2</v>
      </c>
      <c r="BE86" s="732">
        <v>16</v>
      </c>
      <c r="BF86" s="732">
        <v>1100063</v>
      </c>
      <c r="BG86" s="732">
        <v>0</v>
      </c>
      <c r="BJ86" s="732">
        <v>12</v>
      </c>
      <c r="BK86" s="732">
        <v>0</v>
      </c>
      <c r="BL86" s="732">
        <v>0</v>
      </c>
      <c r="BM86" s="732">
        <v>0</v>
      </c>
      <c r="BN86" s="732">
        <v>0</v>
      </c>
      <c r="BO86" s="732">
        <v>0</v>
      </c>
      <c r="BP86" s="732">
        <v>0</v>
      </c>
      <c r="BQ86" s="732">
        <v>755</v>
      </c>
      <c r="BS86" s="732">
        <v>0</v>
      </c>
      <c r="BT86" s="732">
        <v>0</v>
      </c>
      <c r="BU86" s="732">
        <v>0</v>
      </c>
      <c r="BV86" s="732">
        <v>0</v>
      </c>
      <c r="BW86" s="732">
        <v>0</v>
      </c>
      <c r="BY86" s="732">
        <v>0</v>
      </c>
      <c r="CA86" s="732">
        <v>0</v>
      </c>
      <c r="CB86" s="732">
        <v>0</v>
      </c>
      <c r="CC86" s="732">
        <v>0</v>
      </c>
      <c r="CD86" s="732">
        <v>0</v>
      </c>
      <c r="CE86" s="732">
        <v>0</v>
      </c>
      <c r="CF86" s="732">
        <v>0</v>
      </c>
      <c r="CG86" s="732">
        <v>0</v>
      </c>
      <c r="CH86" s="732">
        <v>103287</v>
      </c>
      <c r="CI86" s="732">
        <v>0</v>
      </c>
      <c r="CJ86" s="732">
        <v>4</v>
      </c>
      <c r="CK86" s="732">
        <v>0</v>
      </c>
      <c r="CL86" s="732">
        <v>0</v>
      </c>
      <c r="CN86" s="732">
        <v>0</v>
      </c>
      <c r="CO86" s="732">
        <v>1</v>
      </c>
      <c r="CP86" s="732">
        <v>0</v>
      </c>
      <c r="CQ86" s="732">
        <v>0</v>
      </c>
      <c r="CR86" s="732">
        <v>133.22900000000001</v>
      </c>
      <c r="CS86" s="732">
        <v>0</v>
      </c>
      <c r="CT86" s="732">
        <v>0</v>
      </c>
      <c r="CU86" s="732">
        <v>0</v>
      </c>
      <c r="CV86" s="732">
        <v>0</v>
      </c>
      <c r="CW86" s="732">
        <v>0</v>
      </c>
      <c r="CX86" s="732">
        <v>0</v>
      </c>
      <c r="CY86" s="732">
        <v>0</v>
      </c>
      <c r="CZ86" s="732">
        <v>0</v>
      </c>
      <c r="DB86" s="732">
        <v>594285</v>
      </c>
      <c r="DC86" s="732">
        <v>0</v>
      </c>
      <c r="DD86" s="732">
        <v>0</v>
      </c>
      <c r="DE86" s="732">
        <v>71291</v>
      </c>
      <c r="DF86" s="732">
        <v>71291</v>
      </c>
      <c r="DG86" s="732">
        <v>11.575000000000001</v>
      </c>
      <c r="DH86" s="732">
        <v>0</v>
      </c>
      <c r="DI86" s="732">
        <v>0</v>
      </c>
      <c r="DK86" s="732">
        <v>3704</v>
      </c>
      <c r="DL86" s="732">
        <v>0</v>
      </c>
      <c r="DM86" s="732">
        <v>61380</v>
      </c>
      <c r="DN86" s="732">
        <v>260</v>
      </c>
      <c r="DO86" s="732">
        <v>0</v>
      </c>
      <c r="DP86" s="732">
        <v>0</v>
      </c>
      <c r="DQ86" s="732">
        <v>0</v>
      </c>
      <c r="DR86" s="732">
        <v>0</v>
      </c>
      <c r="DS86" s="732">
        <v>0</v>
      </c>
      <c r="DT86" s="732">
        <v>0</v>
      </c>
      <c r="DU86" s="732">
        <v>0</v>
      </c>
      <c r="DV86" s="732">
        <v>0</v>
      </c>
      <c r="DW86" s="732">
        <v>0</v>
      </c>
      <c r="DX86" s="732">
        <v>0</v>
      </c>
      <c r="DY86" s="732">
        <v>0</v>
      </c>
      <c r="DZ86" s="732">
        <v>0</v>
      </c>
      <c r="EA86" s="732">
        <v>0</v>
      </c>
      <c r="EB86" s="732">
        <v>0</v>
      </c>
      <c r="EC86" s="732">
        <v>8.5670000000000002</v>
      </c>
      <c r="ED86" s="732">
        <v>60680</v>
      </c>
      <c r="EE86" s="732">
        <v>0</v>
      </c>
      <c r="EF86" s="732">
        <v>0</v>
      </c>
      <c r="EG86" s="732">
        <v>0</v>
      </c>
      <c r="EH86" s="732">
        <v>0</v>
      </c>
      <c r="EI86" s="732">
        <v>0</v>
      </c>
      <c r="EJ86" s="732">
        <v>0</v>
      </c>
      <c r="EK86" s="732">
        <v>0</v>
      </c>
      <c r="EL86" s="732">
        <v>0</v>
      </c>
      <c r="EM86" s="732">
        <v>0</v>
      </c>
      <c r="EN86" s="732">
        <v>0</v>
      </c>
      <c r="EO86" s="732">
        <v>0</v>
      </c>
      <c r="EP86" s="732">
        <v>0</v>
      </c>
      <c r="EQ86" s="732">
        <v>0</v>
      </c>
      <c r="ER86" s="732">
        <v>0</v>
      </c>
      <c r="ES86" s="732">
        <v>0</v>
      </c>
      <c r="EV86" s="732">
        <v>0</v>
      </c>
      <c r="EW86" s="732">
        <v>0</v>
      </c>
      <c r="EX86" s="732">
        <v>0</v>
      </c>
      <c r="EZ86" s="732">
        <v>1047916</v>
      </c>
      <c r="FA86" s="732">
        <v>0</v>
      </c>
      <c r="FB86" s="732">
        <v>1102290</v>
      </c>
      <c r="FD86" s="732">
        <v>0</v>
      </c>
      <c r="FE86" s="732">
        <v>113795</v>
      </c>
      <c r="FF86" s="732">
        <v>23085</v>
      </c>
      <c r="FG86" s="732">
        <v>6.4642999999999992E-2</v>
      </c>
      <c r="FH86" s="732">
        <v>2.6227999999999998E-2</v>
      </c>
      <c r="FI86" s="732">
        <v>0</v>
      </c>
      <c r="FJ86" s="732">
        <v>0</v>
      </c>
      <c r="FK86" s="732">
        <v>178.608</v>
      </c>
      <c r="FL86" s="732">
        <v>1342457</v>
      </c>
      <c r="FM86" s="732">
        <v>0</v>
      </c>
      <c r="FN86" s="732">
        <v>0</v>
      </c>
      <c r="FO86" s="732">
        <v>0</v>
      </c>
      <c r="FP86" s="732">
        <v>0</v>
      </c>
      <c r="FQ86" s="732">
        <v>0</v>
      </c>
      <c r="FR86" s="732">
        <v>0</v>
      </c>
      <c r="FS86" s="732">
        <v>0</v>
      </c>
      <c r="FT86" s="732">
        <v>0</v>
      </c>
      <c r="FU86" s="732">
        <v>0</v>
      </c>
      <c r="FV86" s="732">
        <v>0</v>
      </c>
      <c r="FW86" s="732">
        <v>0</v>
      </c>
      <c r="FX86" s="732">
        <v>0</v>
      </c>
      <c r="FY86" s="732">
        <v>0</v>
      </c>
      <c r="FZ86" s="732">
        <v>0</v>
      </c>
      <c r="GA86" s="732">
        <v>0</v>
      </c>
      <c r="GB86" s="732">
        <v>256660</v>
      </c>
      <c r="GC86" s="732">
        <v>256660</v>
      </c>
      <c r="GD86" s="732">
        <v>30.868000000000002</v>
      </c>
      <c r="GF86" s="732">
        <v>0</v>
      </c>
      <c r="GG86" s="732">
        <v>0</v>
      </c>
      <c r="GH86" s="732">
        <v>0</v>
      </c>
      <c r="GI86" s="732">
        <v>0</v>
      </c>
      <c r="GK86" s="732">
        <v>5224</v>
      </c>
      <c r="GL86" s="732">
        <v>4981</v>
      </c>
      <c r="GM86" s="732">
        <v>0</v>
      </c>
      <c r="GN86" s="732">
        <v>0</v>
      </c>
      <c r="GR86" s="732">
        <v>0</v>
      </c>
      <c r="HB86" s="732">
        <v>292382768</v>
      </c>
      <c r="HC86" s="732">
        <v>4.6019999999999998E-2</v>
      </c>
      <c r="HD86" s="732">
        <v>22909</v>
      </c>
      <c r="HE86" s="732">
        <v>0</v>
      </c>
      <c r="HF86" s="732">
        <v>102250</v>
      </c>
      <c r="HG86" s="732">
        <v>7698</v>
      </c>
      <c r="HH86" s="732">
        <v>0</v>
      </c>
      <c r="HI86" s="732">
        <v>0</v>
      </c>
      <c r="HJ86" s="732">
        <v>1239</v>
      </c>
      <c r="HK86" s="732">
        <v>1435</v>
      </c>
      <c r="HL86" s="732">
        <v>1068</v>
      </c>
      <c r="HM86" s="732">
        <v>5000</v>
      </c>
      <c r="HN86" s="732">
        <v>0</v>
      </c>
      <c r="HO86" s="732">
        <v>0</v>
      </c>
      <c r="HP86" s="732">
        <v>0</v>
      </c>
      <c r="HQ86" s="732">
        <v>0</v>
      </c>
      <c r="HR86" s="732">
        <v>0</v>
      </c>
      <c r="HS86" s="732">
        <v>1047640</v>
      </c>
      <c r="HT86" s="732">
        <v>0</v>
      </c>
      <c r="HU86" s="732">
        <v>80378</v>
      </c>
      <c r="HV86" s="732">
        <v>0</v>
      </c>
      <c r="HW86" s="732">
        <v>0</v>
      </c>
      <c r="HX86" s="732">
        <v>11</v>
      </c>
      <c r="HY86" s="732">
        <v>14</v>
      </c>
      <c r="HZ86" s="732">
        <v>7</v>
      </c>
      <c r="IA86" s="732">
        <v>8</v>
      </c>
      <c r="IB86" s="732">
        <v>7</v>
      </c>
      <c r="IC86" s="732">
        <v>44</v>
      </c>
      <c r="ID86" s="732">
        <v>0</v>
      </c>
      <c r="IE86" s="732">
        <v>0</v>
      </c>
      <c r="IF86" s="732">
        <v>0</v>
      </c>
      <c r="IG86" s="732">
        <v>12.499000000000001</v>
      </c>
      <c r="IH86" s="732">
        <v>0</v>
      </c>
      <c r="II86" s="732">
        <v>0</v>
      </c>
      <c r="IJ86" s="732">
        <v>0</v>
      </c>
      <c r="IK86" s="732">
        <v>0</v>
      </c>
      <c r="IL86" s="732">
        <v>1</v>
      </c>
      <c r="IM86" s="732">
        <v>0</v>
      </c>
      <c r="IN86" s="732">
        <v>0</v>
      </c>
      <c r="IO86" s="732">
        <v>1</v>
      </c>
      <c r="IP86" s="732">
        <v>0</v>
      </c>
      <c r="IQ86" s="732">
        <v>0</v>
      </c>
      <c r="IR86" s="732">
        <v>0</v>
      </c>
      <c r="IS86" s="732">
        <v>0</v>
      </c>
      <c r="IT86" s="732">
        <v>5000</v>
      </c>
      <c r="IU86" s="732">
        <v>0</v>
      </c>
      <c r="IV86" s="732">
        <v>0</v>
      </c>
      <c r="IW86" s="732">
        <v>6159</v>
      </c>
      <c r="IX86" s="732">
        <v>0</v>
      </c>
      <c r="IY86" s="732">
        <v>0</v>
      </c>
      <c r="IZ86" s="732">
        <v>0</v>
      </c>
      <c r="JA86" s="732">
        <v>0</v>
      </c>
      <c r="JB86" s="732">
        <v>0</v>
      </c>
      <c r="JC86" s="732">
        <v>0</v>
      </c>
      <c r="JD86" s="732">
        <v>0</v>
      </c>
      <c r="JE86" s="732">
        <v>0</v>
      </c>
      <c r="JF86" s="732">
        <v>0</v>
      </c>
      <c r="JG86" s="732">
        <v>0</v>
      </c>
      <c r="JH86" s="732">
        <v>0</v>
      </c>
      <c r="JJ86" s="732">
        <v>0</v>
      </c>
      <c r="JK86" s="732">
        <v>0</v>
      </c>
      <c r="JL86" s="732">
        <v>0</v>
      </c>
      <c r="JM86" s="732">
        <v>0</v>
      </c>
    </row>
    <row r="87" spans="1:273" s="732" customFormat="1" x14ac:dyDescent="0.2">
      <c r="A87" s="732">
        <v>31709</v>
      </c>
      <c r="B87" s="732">
        <v>101802</v>
      </c>
      <c r="C87" s="732">
        <v>9</v>
      </c>
      <c r="D87" s="732">
        <v>2021</v>
      </c>
      <c r="E87" s="732">
        <v>6159</v>
      </c>
      <c r="F87" s="732">
        <v>0</v>
      </c>
      <c r="G87" s="732">
        <v>974.04</v>
      </c>
      <c r="H87" s="732">
        <v>961.55600000000004</v>
      </c>
      <c r="I87" s="732">
        <v>961.55600000000004</v>
      </c>
      <c r="J87" s="732">
        <v>974.04</v>
      </c>
      <c r="K87" s="732">
        <v>0</v>
      </c>
      <c r="L87" s="732">
        <v>6159</v>
      </c>
      <c r="M87" s="732">
        <v>0</v>
      </c>
      <c r="N87" s="732">
        <v>0</v>
      </c>
      <c r="P87" s="732">
        <v>1023.2320000000001</v>
      </c>
      <c r="Q87" s="732">
        <v>0</v>
      </c>
      <c r="R87" s="732">
        <v>421136</v>
      </c>
      <c r="S87" s="732">
        <v>411.57400000000001</v>
      </c>
      <c r="U87" s="732">
        <v>294599</v>
      </c>
      <c r="V87" s="732">
        <v>923.58500000000004</v>
      </c>
      <c r="W87" s="732">
        <v>568844</v>
      </c>
      <c r="X87" s="732">
        <v>568844</v>
      </c>
      <c r="Z87" s="732">
        <v>0</v>
      </c>
      <c r="AC87" s="732">
        <v>0</v>
      </c>
      <c r="AD87" s="732" t="s">
        <v>318</v>
      </c>
      <c r="AE87" s="732">
        <v>0</v>
      </c>
      <c r="AH87" s="732">
        <v>0</v>
      </c>
      <c r="AI87" s="732">
        <v>0</v>
      </c>
      <c r="AJ87" s="732">
        <v>6159</v>
      </c>
      <c r="AK87" s="732" t="s">
        <v>787</v>
      </c>
      <c r="AL87" s="732" t="s">
        <v>52</v>
      </c>
      <c r="AM87" s="732">
        <v>0</v>
      </c>
      <c r="AN87" s="732">
        <v>0</v>
      </c>
      <c r="AO87" s="732">
        <v>0</v>
      </c>
      <c r="AP87" s="732">
        <v>0</v>
      </c>
      <c r="AQ87" s="732">
        <v>0</v>
      </c>
      <c r="AT87" s="732">
        <v>0</v>
      </c>
      <c r="AU87" s="732">
        <v>0</v>
      </c>
      <c r="AV87" s="732">
        <v>-1111020</v>
      </c>
      <c r="AW87" s="732">
        <v>11229508</v>
      </c>
      <c r="AX87" s="732">
        <v>11055899</v>
      </c>
      <c r="AY87" s="732">
        <v>5924886</v>
      </c>
      <c r="AZ87" s="732">
        <v>421136</v>
      </c>
      <c r="BA87" s="732">
        <v>0</v>
      </c>
      <c r="BE87" s="732">
        <v>146</v>
      </c>
      <c r="BF87" s="732">
        <v>10206983</v>
      </c>
      <c r="BG87" s="732">
        <v>0</v>
      </c>
      <c r="BJ87" s="732">
        <v>12</v>
      </c>
      <c r="BK87" s="732">
        <v>0</v>
      </c>
      <c r="BL87" s="732">
        <v>0</v>
      </c>
      <c r="BM87" s="732">
        <v>0</v>
      </c>
      <c r="BN87" s="732">
        <v>0</v>
      </c>
      <c r="BO87" s="732">
        <v>0</v>
      </c>
      <c r="BP87" s="732">
        <v>0</v>
      </c>
      <c r="BQ87" s="732">
        <v>622</v>
      </c>
      <c r="BS87" s="732">
        <v>0</v>
      </c>
      <c r="BT87" s="732">
        <v>0</v>
      </c>
      <c r="BU87" s="732">
        <v>0</v>
      </c>
      <c r="BV87" s="732">
        <v>0</v>
      </c>
      <c r="BW87" s="732">
        <v>0</v>
      </c>
      <c r="BY87" s="732">
        <v>0</v>
      </c>
      <c r="CA87" s="732">
        <v>0</v>
      </c>
      <c r="CB87" s="732">
        <v>0</v>
      </c>
      <c r="CC87" s="732">
        <v>0</v>
      </c>
      <c r="CD87" s="732">
        <v>0</v>
      </c>
      <c r="CE87" s="732">
        <v>0</v>
      </c>
      <c r="CF87" s="732">
        <v>0</v>
      </c>
      <c r="CG87" s="732">
        <v>0</v>
      </c>
      <c r="CH87" s="732">
        <v>174997</v>
      </c>
      <c r="CI87" s="732">
        <v>0</v>
      </c>
      <c r="CJ87" s="732">
        <v>4</v>
      </c>
      <c r="CK87" s="732">
        <v>0</v>
      </c>
      <c r="CL87" s="732">
        <v>0</v>
      </c>
      <c r="CN87" s="732">
        <v>0</v>
      </c>
      <c r="CO87" s="732">
        <v>1</v>
      </c>
      <c r="CP87" s="732">
        <v>0</v>
      </c>
      <c r="CQ87" s="732">
        <v>0</v>
      </c>
      <c r="CR87" s="732">
        <v>963.69800000000009</v>
      </c>
      <c r="CS87" s="732">
        <v>0</v>
      </c>
      <c r="CT87" s="732">
        <v>0</v>
      </c>
      <c r="CU87" s="732">
        <v>0</v>
      </c>
      <c r="CV87" s="732">
        <v>0</v>
      </c>
      <c r="CW87" s="732">
        <v>0</v>
      </c>
      <c r="CX87" s="732">
        <v>0</v>
      </c>
      <c r="CY87" s="732">
        <v>0</v>
      </c>
      <c r="CZ87" s="732">
        <v>0</v>
      </c>
      <c r="DB87" s="732">
        <v>5905762</v>
      </c>
      <c r="DC87" s="732">
        <v>0</v>
      </c>
      <c r="DD87" s="732">
        <v>0</v>
      </c>
      <c r="DE87" s="732">
        <v>1810771</v>
      </c>
      <c r="DF87" s="732">
        <v>1810771</v>
      </c>
      <c r="DG87" s="732">
        <v>294</v>
      </c>
      <c r="DH87" s="732">
        <v>0</v>
      </c>
      <c r="DI87" s="732">
        <v>0</v>
      </c>
      <c r="DK87" s="732">
        <v>1573</v>
      </c>
      <c r="DL87" s="732">
        <v>0</v>
      </c>
      <c r="DM87" s="732">
        <v>304735</v>
      </c>
      <c r="DN87" s="732">
        <v>1242</v>
      </c>
      <c r="DO87" s="732">
        <v>0</v>
      </c>
      <c r="DP87" s="732">
        <v>0</v>
      </c>
      <c r="DQ87" s="732">
        <v>0</v>
      </c>
      <c r="DR87" s="732">
        <v>0</v>
      </c>
      <c r="DS87" s="732">
        <v>0</v>
      </c>
      <c r="DT87" s="732">
        <v>0</v>
      </c>
      <c r="DU87" s="732">
        <v>0</v>
      </c>
      <c r="DV87" s="732">
        <v>0</v>
      </c>
      <c r="DW87" s="732">
        <v>0</v>
      </c>
      <c r="DX87" s="732">
        <v>0</v>
      </c>
      <c r="DY87" s="732">
        <v>0</v>
      </c>
      <c r="DZ87" s="732">
        <v>0</v>
      </c>
      <c r="EA87" s="732">
        <v>0</v>
      </c>
      <c r="EB87" s="732">
        <v>0</v>
      </c>
      <c r="EC87" s="732">
        <v>4.2930000000000001</v>
      </c>
      <c r="ED87" s="732">
        <v>30407</v>
      </c>
      <c r="EE87" s="732">
        <v>0</v>
      </c>
      <c r="EF87" s="732">
        <v>0</v>
      </c>
      <c r="EG87" s="732">
        <v>0</v>
      </c>
      <c r="EH87" s="732">
        <v>259026</v>
      </c>
      <c r="EI87" s="732">
        <v>0</v>
      </c>
      <c r="EJ87" s="732">
        <v>0</v>
      </c>
      <c r="EK87" s="732">
        <v>10.182</v>
      </c>
      <c r="EL87" s="732">
        <v>0</v>
      </c>
      <c r="EM87" s="732">
        <v>0</v>
      </c>
      <c r="EN87" s="732">
        <v>2.302</v>
      </c>
      <c r="EO87" s="732">
        <v>0</v>
      </c>
      <c r="EP87" s="732">
        <v>0</v>
      </c>
      <c r="EQ87" s="732">
        <v>12.484</v>
      </c>
      <c r="ER87" s="732">
        <v>0</v>
      </c>
      <c r="ES87" s="732">
        <v>42.056000000000004</v>
      </c>
      <c r="EV87" s="732">
        <v>0</v>
      </c>
      <c r="EW87" s="732">
        <v>0</v>
      </c>
      <c r="EX87" s="732">
        <v>0</v>
      </c>
      <c r="EZ87" s="732">
        <v>9785847</v>
      </c>
      <c r="FA87" s="732">
        <v>0</v>
      </c>
      <c r="FB87" s="732">
        <v>10205595</v>
      </c>
      <c r="FD87" s="732">
        <v>0</v>
      </c>
      <c r="FE87" s="732">
        <v>1055853</v>
      </c>
      <c r="FF87" s="732">
        <v>214199</v>
      </c>
      <c r="FG87" s="732">
        <v>6.4642999999999992E-2</v>
      </c>
      <c r="FH87" s="732">
        <v>2.6227999999999998E-2</v>
      </c>
      <c r="FI87" s="732">
        <v>0</v>
      </c>
      <c r="FJ87" s="732">
        <v>0</v>
      </c>
      <c r="FK87" s="732">
        <v>1657.2240000000002</v>
      </c>
      <c r="FL87" s="732">
        <v>11650644</v>
      </c>
      <c r="FM87" s="732">
        <v>0</v>
      </c>
      <c r="FN87" s="732">
        <v>0</v>
      </c>
      <c r="FO87" s="732">
        <v>0</v>
      </c>
      <c r="FP87" s="732">
        <v>0</v>
      </c>
      <c r="FQ87" s="732">
        <v>0</v>
      </c>
      <c r="FR87" s="732">
        <v>0</v>
      </c>
      <c r="FS87" s="732">
        <v>0</v>
      </c>
      <c r="FT87" s="732">
        <v>0</v>
      </c>
      <c r="FU87" s="732">
        <v>0</v>
      </c>
      <c r="FV87" s="732">
        <v>0</v>
      </c>
      <c r="FW87" s="732">
        <v>0</v>
      </c>
      <c r="FX87" s="732">
        <v>0</v>
      </c>
      <c r="FY87" s="732">
        <v>0</v>
      </c>
      <c r="FZ87" s="732">
        <v>0</v>
      </c>
      <c r="GA87" s="732">
        <v>0</v>
      </c>
      <c r="GB87" s="732">
        <v>0</v>
      </c>
      <c r="GC87" s="732">
        <v>0</v>
      </c>
      <c r="GD87" s="732">
        <v>0</v>
      </c>
      <c r="GF87" s="732">
        <v>0</v>
      </c>
      <c r="GG87" s="732">
        <v>0</v>
      </c>
      <c r="GH87" s="732">
        <v>0</v>
      </c>
      <c r="GI87" s="732">
        <v>0</v>
      </c>
      <c r="GK87" s="732">
        <v>5147</v>
      </c>
      <c r="GL87" s="732">
        <v>19678</v>
      </c>
      <c r="GM87" s="732">
        <v>0</v>
      </c>
      <c r="GN87" s="732">
        <v>0</v>
      </c>
      <c r="GR87" s="732">
        <v>0</v>
      </c>
      <c r="HB87" s="732">
        <v>292382768</v>
      </c>
      <c r="HC87" s="732">
        <v>4.6019999999999998E-2</v>
      </c>
      <c r="HD87" s="732">
        <v>174997</v>
      </c>
      <c r="HE87" s="732">
        <v>0</v>
      </c>
      <c r="HF87" s="732">
        <v>1017326</v>
      </c>
      <c r="HG87" s="732">
        <v>642</v>
      </c>
      <c r="HH87" s="732">
        <v>588193</v>
      </c>
      <c r="HI87" s="732">
        <v>0</v>
      </c>
      <c r="HJ87" s="732">
        <v>9468</v>
      </c>
      <c r="HK87" s="732">
        <v>0</v>
      </c>
      <c r="HL87" s="732">
        <v>0</v>
      </c>
      <c r="HM87" s="732">
        <v>0</v>
      </c>
      <c r="HN87" s="732">
        <v>0</v>
      </c>
      <c r="HO87" s="732">
        <v>0</v>
      </c>
      <c r="HP87" s="732">
        <v>0</v>
      </c>
      <c r="HQ87" s="732">
        <v>0</v>
      </c>
      <c r="HR87" s="732">
        <v>0</v>
      </c>
      <c r="HS87" s="732">
        <v>9784459</v>
      </c>
      <c r="HT87" s="732">
        <v>0</v>
      </c>
      <c r="HU87" s="732">
        <v>0</v>
      </c>
      <c r="HV87" s="732">
        <v>0</v>
      </c>
      <c r="HW87" s="732">
        <v>0</v>
      </c>
      <c r="HX87" s="732">
        <v>31</v>
      </c>
      <c r="HY87" s="732">
        <v>69</v>
      </c>
      <c r="HZ87" s="732">
        <v>96</v>
      </c>
      <c r="IA87" s="732">
        <v>179</v>
      </c>
      <c r="IB87" s="732">
        <v>726</v>
      </c>
      <c r="IC87" s="732">
        <v>1059</v>
      </c>
      <c r="ID87" s="732">
        <v>0</v>
      </c>
      <c r="IE87" s="732">
        <v>0</v>
      </c>
      <c r="IF87" s="732">
        <v>0</v>
      </c>
      <c r="IG87" s="732">
        <v>1.042</v>
      </c>
      <c r="IH87" s="732">
        <v>955</v>
      </c>
      <c r="II87" s="732">
        <v>0</v>
      </c>
      <c r="IJ87" s="732">
        <v>923.58500000000004</v>
      </c>
      <c r="IK87" s="732">
        <v>0</v>
      </c>
      <c r="IL87" s="732">
        <v>0</v>
      </c>
      <c r="IM87" s="732">
        <v>0</v>
      </c>
      <c r="IN87" s="732">
        <v>0</v>
      </c>
      <c r="IO87" s="732">
        <v>0</v>
      </c>
      <c r="IP87" s="732">
        <v>0</v>
      </c>
      <c r="IQ87" s="732">
        <v>923.58500000000004</v>
      </c>
      <c r="IR87" s="732">
        <v>568844</v>
      </c>
      <c r="IS87" s="732">
        <v>0</v>
      </c>
      <c r="IT87" s="732">
        <v>0</v>
      </c>
      <c r="IU87" s="732">
        <v>0</v>
      </c>
      <c r="IV87" s="732">
        <v>0</v>
      </c>
      <c r="IW87" s="732">
        <v>6159</v>
      </c>
      <c r="IX87" s="732">
        <v>0</v>
      </c>
      <c r="IY87" s="732">
        <v>0</v>
      </c>
      <c r="IZ87" s="732">
        <v>0</v>
      </c>
      <c r="JA87" s="732">
        <v>0</v>
      </c>
      <c r="JB87" s="732">
        <v>0</v>
      </c>
      <c r="JC87" s="732">
        <v>0</v>
      </c>
      <c r="JD87" s="732">
        <v>0</v>
      </c>
      <c r="JE87" s="732">
        <v>0</v>
      </c>
      <c r="JF87" s="732">
        <v>0</v>
      </c>
      <c r="JG87" s="732">
        <v>0</v>
      </c>
      <c r="JH87" s="732">
        <v>0</v>
      </c>
      <c r="JJ87" s="732">
        <v>0</v>
      </c>
      <c r="JK87" s="732">
        <v>0</v>
      </c>
      <c r="JL87" s="732">
        <v>0</v>
      </c>
      <c r="JM87" s="732">
        <v>0</v>
      </c>
    </row>
    <row r="88" spans="1:273" s="732" customFormat="1" x14ac:dyDescent="0.2">
      <c r="A88" s="732">
        <v>31709</v>
      </c>
      <c r="B88" s="732">
        <v>101803</v>
      </c>
      <c r="C88" s="732">
        <v>9</v>
      </c>
      <c r="D88" s="732">
        <v>2021</v>
      </c>
      <c r="E88" s="732">
        <v>6159</v>
      </c>
      <c r="F88" s="732">
        <v>0</v>
      </c>
      <c r="G88" s="732">
        <v>1061.693</v>
      </c>
      <c r="H88" s="732">
        <v>1040.4560000000001</v>
      </c>
      <c r="I88" s="732">
        <v>1040.4560000000001</v>
      </c>
      <c r="J88" s="732">
        <v>1061.693</v>
      </c>
      <c r="K88" s="732">
        <v>0</v>
      </c>
      <c r="L88" s="732">
        <v>6159</v>
      </c>
      <c r="M88" s="732">
        <v>0</v>
      </c>
      <c r="N88" s="732">
        <v>0</v>
      </c>
      <c r="P88" s="732">
        <v>916.6930000000001</v>
      </c>
      <c r="Q88" s="732">
        <v>0</v>
      </c>
      <c r="R88" s="732">
        <v>377287</v>
      </c>
      <c r="S88" s="732">
        <v>411.57400000000001</v>
      </c>
      <c r="U88" s="732">
        <v>263923</v>
      </c>
      <c r="V88" s="732">
        <v>14.838000000000001</v>
      </c>
      <c r="W88" s="732">
        <v>9139</v>
      </c>
      <c r="X88" s="732">
        <v>9139</v>
      </c>
      <c r="Z88" s="732">
        <v>0</v>
      </c>
      <c r="AC88" s="732">
        <v>0</v>
      </c>
      <c r="AD88" s="732" t="s">
        <v>318</v>
      </c>
      <c r="AE88" s="732">
        <v>0</v>
      </c>
      <c r="AH88" s="732">
        <v>0</v>
      </c>
      <c r="AI88" s="732">
        <v>0</v>
      </c>
      <c r="AJ88" s="732">
        <v>6159</v>
      </c>
      <c r="AK88" s="732" t="s">
        <v>787</v>
      </c>
      <c r="AL88" s="732" t="s">
        <v>93</v>
      </c>
      <c r="AM88" s="732">
        <v>0</v>
      </c>
      <c r="AN88" s="732">
        <v>0</v>
      </c>
      <c r="AO88" s="732">
        <v>0</v>
      </c>
      <c r="AP88" s="732">
        <v>0</v>
      </c>
      <c r="AQ88" s="732">
        <v>0</v>
      </c>
      <c r="AT88" s="732">
        <v>0</v>
      </c>
      <c r="AU88" s="732">
        <v>0</v>
      </c>
      <c r="AV88" s="732">
        <v>-1154</v>
      </c>
      <c r="AW88" s="732">
        <v>9844999</v>
      </c>
      <c r="AX88" s="732">
        <v>9657522</v>
      </c>
      <c r="AY88" s="732">
        <v>6294535</v>
      </c>
      <c r="AZ88" s="732">
        <v>377287</v>
      </c>
      <c r="BA88" s="732">
        <v>20.917000000000002</v>
      </c>
      <c r="BE88" s="732">
        <v>128</v>
      </c>
      <c r="BF88" s="732">
        <v>8751909</v>
      </c>
      <c r="BG88" s="732">
        <v>0</v>
      </c>
      <c r="BJ88" s="732">
        <v>12</v>
      </c>
      <c r="BK88" s="732">
        <v>0</v>
      </c>
      <c r="BL88" s="732">
        <v>0</v>
      </c>
      <c r="BM88" s="732">
        <v>0</v>
      </c>
      <c r="BN88" s="732">
        <v>0</v>
      </c>
      <c r="BO88" s="732">
        <v>0</v>
      </c>
      <c r="BP88" s="732">
        <v>0</v>
      </c>
      <c r="BQ88" s="732">
        <v>610</v>
      </c>
      <c r="BS88" s="732">
        <v>0</v>
      </c>
      <c r="BT88" s="732">
        <v>0</v>
      </c>
      <c r="BU88" s="732">
        <v>0</v>
      </c>
      <c r="BV88" s="732">
        <v>0</v>
      </c>
      <c r="BW88" s="732">
        <v>0</v>
      </c>
      <c r="BY88" s="732">
        <v>0</v>
      </c>
      <c r="CA88" s="732">
        <v>191.78</v>
      </c>
      <c r="CB88" s="732">
        <v>191780</v>
      </c>
      <c r="CC88" s="732">
        <v>0</v>
      </c>
      <c r="CD88" s="732">
        <v>0</v>
      </c>
      <c r="CE88" s="732">
        <v>0</v>
      </c>
      <c r="CF88" s="732">
        <v>0</v>
      </c>
      <c r="CG88" s="732">
        <v>0</v>
      </c>
      <c r="CH88" s="732">
        <v>190745</v>
      </c>
      <c r="CI88" s="732">
        <v>0</v>
      </c>
      <c r="CJ88" s="732">
        <v>5</v>
      </c>
      <c r="CK88" s="732">
        <v>0</v>
      </c>
      <c r="CL88" s="732">
        <v>0</v>
      </c>
      <c r="CN88" s="732">
        <v>0</v>
      </c>
      <c r="CO88" s="732">
        <v>1</v>
      </c>
      <c r="CP88" s="732">
        <v>0</v>
      </c>
      <c r="CQ88" s="732">
        <v>0.75</v>
      </c>
      <c r="CR88" s="732">
        <v>909.69500000000005</v>
      </c>
      <c r="CS88" s="732">
        <v>0</v>
      </c>
      <c r="CT88" s="732">
        <v>0</v>
      </c>
      <c r="CU88" s="732">
        <v>0</v>
      </c>
      <c r="CV88" s="732">
        <v>0</v>
      </c>
      <c r="CW88" s="732">
        <v>0</v>
      </c>
      <c r="CX88" s="732">
        <v>0</v>
      </c>
      <c r="CY88" s="732">
        <v>0</v>
      </c>
      <c r="CZ88" s="732">
        <v>0</v>
      </c>
      <c r="DB88" s="732">
        <v>6381414</v>
      </c>
      <c r="DC88" s="732">
        <v>0</v>
      </c>
      <c r="DD88" s="732">
        <v>0</v>
      </c>
      <c r="DE88" s="732">
        <v>364618</v>
      </c>
      <c r="DF88" s="732">
        <v>364618</v>
      </c>
      <c r="DG88" s="732">
        <v>59.2</v>
      </c>
      <c r="DH88" s="732">
        <v>0</v>
      </c>
      <c r="DI88" s="732">
        <v>0</v>
      </c>
      <c r="DK88" s="732">
        <v>1378</v>
      </c>
      <c r="DL88" s="732">
        <v>0</v>
      </c>
      <c r="DM88" s="732">
        <v>755803</v>
      </c>
      <c r="DN88" s="732">
        <v>3140</v>
      </c>
      <c r="DO88" s="732">
        <v>0</v>
      </c>
      <c r="DP88" s="732">
        <v>0</v>
      </c>
      <c r="DQ88" s="732">
        <v>0</v>
      </c>
      <c r="DR88" s="732">
        <v>0</v>
      </c>
      <c r="DS88" s="732">
        <v>0</v>
      </c>
      <c r="DT88" s="732">
        <v>0</v>
      </c>
      <c r="DU88" s="732">
        <v>0</v>
      </c>
      <c r="DV88" s="732">
        <v>0</v>
      </c>
      <c r="DW88" s="732">
        <v>0</v>
      </c>
      <c r="DX88" s="732">
        <v>0</v>
      </c>
      <c r="DY88" s="732">
        <v>0</v>
      </c>
      <c r="DZ88" s="732">
        <v>0</v>
      </c>
      <c r="EA88" s="732">
        <v>0</v>
      </c>
      <c r="EB88" s="732">
        <v>0</v>
      </c>
      <c r="EC88" s="732">
        <v>56.727000000000004</v>
      </c>
      <c r="ED88" s="732">
        <v>401794</v>
      </c>
      <c r="EE88" s="732">
        <v>0</v>
      </c>
      <c r="EF88" s="732">
        <v>0</v>
      </c>
      <c r="EG88" s="732">
        <v>0</v>
      </c>
      <c r="EH88" s="732">
        <v>330306</v>
      </c>
      <c r="EI88" s="732">
        <v>0</v>
      </c>
      <c r="EJ88" s="732">
        <v>0</v>
      </c>
      <c r="EK88" s="732">
        <v>13.118</v>
      </c>
      <c r="EL88" s="732">
        <v>0</v>
      </c>
      <c r="EM88" s="732">
        <v>0.95000000000000007</v>
      </c>
      <c r="EN88" s="732">
        <v>2.2850000000000001</v>
      </c>
      <c r="EO88" s="732">
        <v>0</v>
      </c>
      <c r="EP88" s="732">
        <v>0</v>
      </c>
      <c r="EQ88" s="732">
        <v>16.353000000000002</v>
      </c>
      <c r="ER88" s="732">
        <v>0</v>
      </c>
      <c r="ES88" s="732">
        <v>53.629000000000005</v>
      </c>
      <c r="EV88" s="732">
        <v>0</v>
      </c>
      <c r="EW88" s="732">
        <v>0</v>
      </c>
      <c r="EX88" s="732">
        <v>0</v>
      </c>
      <c r="EZ88" s="732">
        <v>8568525</v>
      </c>
      <c r="FA88" s="732">
        <v>0</v>
      </c>
      <c r="FB88" s="732">
        <v>8942544</v>
      </c>
      <c r="FD88" s="732">
        <v>0</v>
      </c>
      <c r="FE88" s="732">
        <v>905334</v>
      </c>
      <c r="FF88" s="732">
        <v>183663</v>
      </c>
      <c r="FG88" s="732">
        <v>6.4642999999999992E-2</v>
      </c>
      <c r="FH88" s="732">
        <v>2.6227999999999998E-2</v>
      </c>
      <c r="FI88" s="732">
        <v>0</v>
      </c>
      <c r="FJ88" s="732">
        <v>0</v>
      </c>
      <c r="FK88" s="732">
        <v>1420.9750000000001</v>
      </c>
      <c r="FL88" s="732">
        <v>10222286</v>
      </c>
      <c r="FM88" s="732">
        <v>0</v>
      </c>
      <c r="FN88" s="732">
        <v>0</v>
      </c>
      <c r="FO88" s="732">
        <v>0</v>
      </c>
      <c r="FP88" s="732">
        <v>0</v>
      </c>
      <c r="FQ88" s="732">
        <v>0</v>
      </c>
      <c r="FR88" s="732">
        <v>0</v>
      </c>
      <c r="FS88" s="732">
        <v>0</v>
      </c>
      <c r="FT88" s="732">
        <v>0</v>
      </c>
      <c r="FU88" s="732">
        <v>0</v>
      </c>
      <c r="FV88" s="732">
        <v>0</v>
      </c>
      <c r="FW88" s="732">
        <v>0</v>
      </c>
      <c r="FX88" s="732">
        <v>0</v>
      </c>
      <c r="FY88" s="732">
        <v>0</v>
      </c>
      <c r="FZ88" s="732">
        <v>0</v>
      </c>
      <c r="GA88" s="732">
        <v>0</v>
      </c>
      <c r="GB88" s="732">
        <v>40609</v>
      </c>
      <c r="GC88" s="732">
        <v>40609</v>
      </c>
      <c r="GD88" s="732">
        <v>4.8840000000000003</v>
      </c>
      <c r="GF88" s="732">
        <v>0</v>
      </c>
      <c r="GG88" s="732">
        <v>0</v>
      </c>
      <c r="GH88" s="732">
        <v>0</v>
      </c>
      <c r="GI88" s="732">
        <v>0</v>
      </c>
      <c r="GK88" s="732">
        <v>5081</v>
      </c>
      <c r="GL88" s="732">
        <v>8781</v>
      </c>
      <c r="GM88" s="732">
        <v>0</v>
      </c>
      <c r="GN88" s="732">
        <v>0</v>
      </c>
      <c r="GR88" s="732">
        <v>0</v>
      </c>
      <c r="HB88" s="732">
        <v>292382768</v>
      </c>
      <c r="HC88" s="732">
        <v>4.6019999999999998E-2</v>
      </c>
      <c r="HD88" s="732">
        <v>190745</v>
      </c>
      <c r="HE88" s="732">
        <v>0</v>
      </c>
      <c r="HF88" s="732">
        <v>1100802</v>
      </c>
      <c r="HG88" s="732">
        <v>17245</v>
      </c>
      <c r="HH88" s="732">
        <v>68819</v>
      </c>
      <c r="HI88" s="732">
        <v>0</v>
      </c>
      <c r="HJ88" s="732">
        <v>10320</v>
      </c>
      <c r="HK88" s="732">
        <v>1750</v>
      </c>
      <c r="HL88" s="732">
        <v>373</v>
      </c>
      <c r="HM88" s="732">
        <v>0</v>
      </c>
      <c r="HN88" s="732">
        <v>0</v>
      </c>
      <c r="HO88" s="732">
        <v>0</v>
      </c>
      <c r="HP88" s="732">
        <v>0</v>
      </c>
      <c r="HQ88" s="732">
        <v>0</v>
      </c>
      <c r="HR88" s="732">
        <v>0</v>
      </c>
      <c r="HS88" s="732">
        <v>8565257</v>
      </c>
      <c r="HT88" s="732">
        <v>0</v>
      </c>
      <c r="HU88" s="732">
        <v>0</v>
      </c>
      <c r="HV88" s="732">
        <v>0</v>
      </c>
      <c r="HW88" s="732">
        <v>0</v>
      </c>
      <c r="HX88" s="732">
        <v>136</v>
      </c>
      <c r="HY88" s="732">
        <v>89</v>
      </c>
      <c r="HZ88" s="732">
        <v>12</v>
      </c>
      <c r="IA88" s="732">
        <v>17</v>
      </c>
      <c r="IB88" s="732">
        <v>0</v>
      </c>
      <c r="IC88" s="732">
        <v>254</v>
      </c>
      <c r="ID88" s="732">
        <v>0</v>
      </c>
      <c r="IE88" s="732">
        <v>0</v>
      </c>
      <c r="IF88" s="732">
        <v>0</v>
      </c>
      <c r="IG88" s="732">
        <v>28</v>
      </c>
      <c r="IH88" s="732">
        <v>111.735</v>
      </c>
      <c r="II88" s="732">
        <v>0</v>
      </c>
      <c r="IJ88" s="732">
        <v>14.838000000000001</v>
      </c>
      <c r="IK88" s="732">
        <v>0</v>
      </c>
      <c r="IL88" s="732">
        <v>0</v>
      </c>
      <c r="IM88" s="732">
        <v>0</v>
      </c>
      <c r="IN88" s="732">
        <v>0</v>
      </c>
      <c r="IO88" s="732">
        <v>0</v>
      </c>
      <c r="IP88" s="732">
        <v>0</v>
      </c>
      <c r="IQ88" s="732">
        <v>14.838000000000001</v>
      </c>
      <c r="IR88" s="732">
        <v>9139</v>
      </c>
      <c r="IS88" s="732">
        <v>0</v>
      </c>
      <c r="IT88" s="732">
        <v>0</v>
      </c>
      <c r="IU88" s="732">
        <v>0</v>
      </c>
      <c r="IV88" s="732">
        <v>0</v>
      </c>
      <c r="IW88" s="732">
        <v>6159</v>
      </c>
      <c r="IX88" s="732">
        <v>0</v>
      </c>
      <c r="IY88" s="732">
        <v>0</v>
      </c>
      <c r="IZ88" s="732">
        <v>0</v>
      </c>
      <c r="JA88" s="732">
        <v>0</v>
      </c>
      <c r="JB88" s="732">
        <v>0</v>
      </c>
      <c r="JC88" s="732">
        <v>0</v>
      </c>
      <c r="JD88" s="732">
        <v>0</v>
      </c>
      <c r="JE88" s="732">
        <v>0</v>
      </c>
      <c r="JF88" s="732">
        <v>0</v>
      </c>
      <c r="JG88" s="732">
        <v>0</v>
      </c>
      <c r="JH88" s="732">
        <v>0</v>
      </c>
      <c r="JJ88" s="732">
        <v>0</v>
      </c>
      <c r="JK88" s="732">
        <v>0</v>
      </c>
      <c r="JL88" s="732">
        <v>0</v>
      </c>
      <c r="JM88" s="732">
        <v>0</v>
      </c>
    </row>
    <row r="89" spans="1:273" s="732" customFormat="1" x14ac:dyDescent="0.2">
      <c r="A89" s="732">
        <v>31709</v>
      </c>
      <c r="B89" s="732">
        <v>101804</v>
      </c>
      <c r="C89" s="732">
        <v>9</v>
      </c>
      <c r="D89" s="732">
        <v>2021</v>
      </c>
      <c r="E89" s="732">
        <v>6159</v>
      </c>
      <c r="F89" s="732">
        <v>0</v>
      </c>
      <c r="G89" s="732">
        <v>934.92700000000002</v>
      </c>
      <c r="H89" s="732">
        <v>786.94600000000003</v>
      </c>
      <c r="I89" s="732">
        <v>786.94600000000003</v>
      </c>
      <c r="J89" s="732">
        <v>934.92700000000002</v>
      </c>
      <c r="K89" s="732">
        <v>0</v>
      </c>
      <c r="L89" s="732">
        <v>6159</v>
      </c>
      <c r="M89" s="732">
        <v>0</v>
      </c>
      <c r="N89" s="732">
        <v>0</v>
      </c>
      <c r="P89" s="732">
        <v>904.44500000000005</v>
      </c>
      <c r="Q89" s="732">
        <v>0</v>
      </c>
      <c r="R89" s="732">
        <v>372246</v>
      </c>
      <c r="S89" s="732">
        <v>411.57400000000001</v>
      </c>
      <c r="U89" s="732">
        <v>260397</v>
      </c>
      <c r="V89" s="732">
        <v>415.69200000000001</v>
      </c>
      <c r="W89" s="732">
        <v>256028</v>
      </c>
      <c r="X89" s="732">
        <v>256028</v>
      </c>
      <c r="Z89" s="732">
        <v>0</v>
      </c>
      <c r="AC89" s="732">
        <v>0</v>
      </c>
      <c r="AD89" s="732" t="s">
        <v>318</v>
      </c>
      <c r="AE89" s="732">
        <v>0</v>
      </c>
      <c r="AH89" s="732">
        <v>0</v>
      </c>
      <c r="AI89" s="732">
        <v>0</v>
      </c>
      <c r="AJ89" s="732">
        <v>6159</v>
      </c>
      <c r="AK89" s="732" t="s">
        <v>787</v>
      </c>
      <c r="AL89" s="732" t="s">
        <v>7</v>
      </c>
      <c r="AM89" s="732">
        <v>0</v>
      </c>
      <c r="AN89" s="732">
        <v>0</v>
      </c>
      <c r="AO89" s="732">
        <v>0</v>
      </c>
      <c r="AP89" s="732">
        <v>0</v>
      </c>
      <c r="AQ89" s="732">
        <v>0</v>
      </c>
      <c r="AT89" s="732">
        <v>0</v>
      </c>
      <c r="AU89" s="732">
        <v>0</v>
      </c>
      <c r="AV89" s="732">
        <v>-328975</v>
      </c>
      <c r="AW89" s="732">
        <v>10341389</v>
      </c>
      <c r="AX89" s="732">
        <v>9995711</v>
      </c>
      <c r="AY89" s="732">
        <v>5795792</v>
      </c>
      <c r="AZ89" s="732">
        <v>372246</v>
      </c>
      <c r="BA89" s="732">
        <v>0</v>
      </c>
      <c r="BE89" s="732">
        <v>132</v>
      </c>
      <c r="BF89" s="732">
        <v>9171902</v>
      </c>
      <c r="BG89" s="732">
        <v>0</v>
      </c>
      <c r="BJ89" s="732">
        <v>12</v>
      </c>
      <c r="BK89" s="732">
        <v>0</v>
      </c>
      <c r="BL89" s="732">
        <v>0</v>
      </c>
      <c r="BM89" s="732">
        <v>0</v>
      </c>
      <c r="BN89" s="732">
        <v>0</v>
      </c>
      <c r="BO89" s="732">
        <v>0</v>
      </c>
      <c r="BP89" s="732">
        <v>0</v>
      </c>
      <c r="BQ89" s="732">
        <v>649</v>
      </c>
      <c r="BS89" s="732">
        <v>0</v>
      </c>
      <c r="BT89" s="732">
        <v>0</v>
      </c>
      <c r="BU89" s="732">
        <v>0</v>
      </c>
      <c r="BV89" s="732">
        <v>0</v>
      </c>
      <c r="BW89" s="732">
        <v>0</v>
      </c>
      <c r="BY89" s="732">
        <v>0</v>
      </c>
      <c r="CA89" s="732">
        <v>0</v>
      </c>
      <c r="CB89" s="732">
        <v>0</v>
      </c>
      <c r="CC89" s="732">
        <v>0</v>
      </c>
      <c r="CD89" s="732">
        <v>0</v>
      </c>
      <c r="CE89" s="732">
        <v>0</v>
      </c>
      <c r="CF89" s="732">
        <v>0</v>
      </c>
      <c r="CG89" s="732">
        <v>0</v>
      </c>
      <c r="CH89" s="732">
        <v>348341</v>
      </c>
      <c r="CI89" s="732">
        <v>0</v>
      </c>
      <c r="CJ89" s="732">
        <v>4</v>
      </c>
      <c r="CK89" s="732">
        <v>0</v>
      </c>
      <c r="CL89" s="732">
        <v>0</v>
      </c>
      <c r="CN89" s="732">
        <v>0</v>
      </c>
      <c r="CO89" s="732">
        <v>1</v>
      </c>
      <c r="CP89" s="732">
        <v>0.89200000000000002</v>
      </c>
      <c r="CQ89" s="732">
        <v>0</v>
      </c>
      <c r="CR89" s="732">
        <v>868.77100000000007</v>
      </c>
      <c r="CS89" s="732">
        <v>0</v>
      </c>
      <c r="CT89" s="732">
        <v>0</v>
      </c>
      <c r="CU89" s="732">
        <v>0</v>
      </c>
      <c r="CV89" s="732">
        <v>0</v>
      </c>
      <c r="CW89" s="732">
        <v>0</v>
      </c>
      <c r="CX89" s="732">
        <v>0</v>
      </c>
      <c r="CY89" s="732">
        <v>0</v>
      </c>
      <c r="CZ89" s="732">
        <v>0</v>
      </c>
      <c r="DB89" s="732">
        <v>4820525</v>
      </c>
      <c r="DC89" s="732">
        <v>0</v>
      </c>
      <c r="DD89" s="732">
        <v>0</v>
      </c>
      <c r="DE89" s="732">
        <v>1557633</v>
      </c>
      <c r="DF89" s="732">
        <v>1570873</v>
      </c>
      <c r="DG89" s="732">
        <v>252.9</v>
      </c>
      <c r="DH89" s="732">
        <v>0</v>
      </c>
      <c r="DI89" s="732">
        <v>13240</v>
      </c>
      <c r="DK89" s="732">
        <v>2003</v>
      </c>
      <c r="DL89" s="732">
        <v>0</v>
      </c>
      <c r="DM89" s="732">
        <v>613909</v>
      </c>
      <c r="DN89" s="732">
        <v>2531</v>
      </c>
      <c r="DO89" s="732">
        <v>0</v>
      </c>
      <c r="DP89" s="732">
        <v>0</v>
      </c>
      <c r="DQ89" s="732">
        <v>0</v>
      </c>
      <c r="DR89" s="732">
        <v>0</v>
      </c>
      <c r="DS89" s="732">
        <v>0</v>
      </c>
      <c r="DT89" s="732">
        <v>0</v>
      </c>
      <c r="DU89" s="732">
        <v>0</v>
      </c>
      <c r="DV89" s="732">
        <v>0</v>
      </c>
      <c r="DW89" s="732">
        <v>0</v>
      </c>
      <c r="DX89" s="732">
        <v>0</v>
      </c>
      <c r="DY89" s="732">
        <v>0</v>
      </c>
      <c r="DZ89" s="732">
        <v>0</v>
      </c>
      <c r="EA89" s="732">
        <v>0</v>
      </c>
      <c r="EB89" s="732">
        <v>0</v>
      </c>
      <c r="EC89" s="732">
        <v>31.335000000000001</v>
      </c>
      <c r="ED89" s="732">
        <v>221944</v>
      </c>
      <c r="EE89" s="732">
        <v>0</v>
      </c>
      <c r="EF89" s="732">
        <v>0</v>
      </c>
      <c r="EG89" s="732">
        <v>0</v>
      </c>
      <c r="EH89" s="732">
        <v>368153</v>
      </c>
      <c r="EI89" s="732">
        <v>0</v>
      </c>
      <c r="EJ89" s="732">
        <v>0</v>
      </c>
      <c r="EK89" s="732">
        <v>15.476000000000001</v>
      </c>
      <c r="EL89" s="732">
        <v>0</v>
      </c>
      <c r="EM89" s="732">
        <v>3.9670000000000001</v>
      </c>
      <c r="EN89" s="732">
        <v>0.28900000000000003</v>
      </c>
      <c r="EO89" s="732">
        <v>0</v>
      </c>
      <c r="EP89" s="732">
        <v>0</v>
      </c>
      <c r="EQ89" s="732">
        <v>19.731999999999999</v>
      </c>
      <c r="ER89" s="732">
        <v>0</v>
      </c>
      <c r="ES89" s="732">
        <v>59.774000000000001</v>
      </c>
      <c r="EV89" s="732">
        <v>0</v>
      </c>
      <c r="EW89" s="732">
        <v>0</v>
      </c>
      <c r="EX89" s="732">
        <v>0</v>
      </c>
      <c r="EZ89" s="732">
        <v>8854454</v>
      </c>
      <c r="FA89" s="732">
        <v>0</v>
      </c>
      <c r="FB89" s="732">
        <v>9224037</v>
      </c>
      <c r="FD89" s="732">
        <v>0</v>
      </c>
      <c r="FE89" s="732">
        <v>948780</v>
      </c>
      <c r="FF89" s="732">
        <v>192477</v>
      </c>
      <c r="FG89" s="732">
        <v>6.4642999999999992E-2</v>
      </c>
      <c r="FH89" s="732">
        <v>2.6227999999999998E-2</v>
      </c>
      <c r="FI89" s="732">
        <v>0</v>
      </c>
      <c r="FJ89" s="732">
        <v>0</v>
      </c>
      <c r="FK89" s="732">
        <v>1489.1660000000002</v>
      </c>
      <c r="FL89" s="732">
        <v>10713635</v>
      </c>
      <c r="FM89" s="732">
        <v>0</v>
      </c>
      <c r="FN89" s="732">
        <v>0</v>
      </c>
      <c r="FO89" s="732">
        <v>44376</v>
      </c>
      <c r="FP89" s="732">
        <v>0</v>
      </c>
      <c r="FQ89" s="732">
        <v>44376</v>
      </c>
      <c r="FR89" s="732">
        <v>44376</v>
      </c>
      <c r="FS89" s="732">
        <v>0</v>
      </c>
      <c r="FT89" s="732">
        <v>0</v>
      </c>
      <c r="FU89" s="732">
        <v>0</v>
      </c>
      <c r="FV89" s="732">
        <v>0</v>
      </c>
      <c r="FW89" s="732">
        <v>0</v>
      </c>
      <c r="FX89" s="732">
        <v>0</v>
      </c>
      <c r="FY89" s="732">
        <v>0</v>
      </c>
      <c r="FZ89" s="732">
        <v>0</v>
      </c>
      <c r="GA89" s="732">
        <v>0</v>
      </c>
      <c r="GB89" s="732">
        <v>1066360</v>
      </c>
      <c r="GC89" s="732">
        <v>1066360</v>
      </c>
      <c r="GD89" s="732">
        <v>128.249</v>
      </c>
      <c r="GF89" s="732">
        <v>0</v>
      </c>
      <c r="GG89" s="732">
        <v>0</v>
      </c>
      <c r="GH89" s="732">
        <v>0</v>
      </c>
      <c r="GI89" s="732">
        <v>0</v>
      </c>
      <c r="GK89" s="732">
        <v>5281</v>
      </c>
      <c r="GL89" s="732">
        <v>20194</v>
      </c>
      <c r="GM89" s="732">
        <v>0</v>
      </c>
      <c r="GN89" s="732">
        <v>18469</v>
      </c>
      <c r="GR89" s="732">
        <v>0</v>
      </c>
      <c r="HB89" s="732">
        <v>292382768</v>
      </c>
      <c r="HC89" s="732">
        <v>4.6019999999999998E-2</v>
      </c>
      <c r="HD89" s="732">
        <v>167970</v>
      </c>
      <c r="HE89" s="732">
        <v>0</v>
      </c>
      <c r="HF89" s="732">
        <v>832589</v>
      </c>
      <c r="HG89" s="732">
        <v>0</v>
      </c>
      <c r="HH89" s="732">
        <v>0</v>
      </c>
      <c r="HI89" s="732">
        <v>0</v>
      </c>
      <c r="HJ89" s="732">
        <v>9087</v>
      </c>
      <c r="HK89" s="732">
        <v>5574</v>
      </c>
      <c r="HL89" s="732">
        <v>4848</v>
      </c>
      <c r="HM89" s="732">
        <v>0</v>
      </c>
      <c r="HN89" s="732">
        <v>0</v>
      </c>
      <c r="HO89" s="732">
        <v>0</v>
      </c>
      <c r="HP89" s="732">
        <v>0</v>
      </c>
      <c r="HQ89" s="732">
        <v>0</v>
      </c>
      <c r="HR89" s="732">
        <v>0</v>
      </c>
      <c r="HS89" s="732">
        <v>8851791</v>
      </c>
      <c r="HT89" s="732">
        <v>0</v>
      </c>
      <c r="HU89" s="732">
        <v>180371</v>
      </c>
      <c r="HV89" s="732">
        <v>0</v>
      </c>
      <c r="HW89" s="732">
        <v>0</v>
      </c>
      <c r="HX89" s="732">
        <v>38</v>
      </c>
      <c r="HY89" s="732">
        <v>22</v>
      </c>
      <c r="HZ89" s="732">
        <v>165</v>
      </c>
      <c r="IA89" s="732">
        <v>274</v>
      </c>
      <c r="IB89" s="732">
        <v>458</v>
      </c>
      <c r="IC89" s="732">
        <v>957</v>
      </c>
      <c r="ID89" s="732">
        <v>0</v>
      </c>
      <c r="IE89" s="732">
        <v>0</v>
      </c>
      <c r="IF89" s="732">
        <v>0</v>
      </c>
      <c r="IG89" s="732">
        <v>0</v>
      </c>
      <c r="IH89" s="732">
        <v>0</v>
      </c>
      <c r="II89" s="732">
        <v>0</v>
      </c>
      <c r="IJ89" s="732">
        <v>415.69200000000001</v>
      </c>
      <c r="IK89" s="732">
        <v>0</v>
      </c>
      <c r="IL89" s="732">
        <v>0</v>
      </c>
      <c r="IM89" s="732">
        <v>0</v>
      </c>
      <c r="IN89" s="732">
        <v>0</v>
      </c>
      <c r="IO89" s="732">
        <v>0</v>
      </c>
      <c r="IP89" s="732">
        <v>0</v>
      </c>
      <c r="IQ89" s="732">
        <v>415.69200000000001</v>
      </c>
      <c r="IR89" s="732">
        <v>256028</v>
      </c>
      <c r="IS89" s="732">
        <v>0</v>
      </c>
      <c r="IT89" s="732">
        <v>0</v>
      </c>
      <c r="IU89" s="732">
        <v>0</v>
      </c>
      <c r="IV89" s="732">
        <v>0</v>
      </c>
      <c r="IW89" s="732">
        <v>6159</v>
      </c>
      <c r="IX89" s="732">
        <v>0</v>
      </c>
      <c r="IY89" s="732">
        <v>0</v>
      </c>
      <c r="IZ89" s="732">
        <v>0</v>
      </c>
      <c r="JA89" s="732">
        <v>0</v>
      </c>
      <c r="JB89" s="732">
        <v>0</v>
      </c>
      <c r="JC89" s="732">
        <v>0</v>
      </c>
      <c r="JD89" s="732">
        <v>0</v>
      </c>
      <c r="JE89" s="732">
        <v>0</v>
      </c>
      <c r="JF89" s="732">
        <v>0</v>
      </c>
      <c r="JG89" s="732">
        <v>0</v>
      </c>
      <c r="JH89" s="732">
        <v>0</v>
      </c>
      <c r="JJ89" s="732">
        <v>0</v>
      </c>
      <c r="JK89" s="732">
        <v>0</v>
      </c>
      <c r="JL89" s="732">
        <v>0</v>
      </c>
      <c r="JM89" s="732">
        <v>0</v>
      </c>
    </row>
    <row r="90" spans="1:273" s="732" customFormat="1" x14ac:dyDescent="0.2">
      <c r="A90" s="732">
        <v>31709</v>
      </c>
      <c r="B90" s="732">
        <v>101806</v>
      </c>
      <c r="C90" s="732">
        <v>9</v>
      </c>
      <c r="D90" s="732">
        <v>2021</v>
      </c>
      <c r="E90" s="732">
        <v>6159</v>
      </c>
      <c r="F90" s="732">
        <v>0</v>
      </c>
      <c r="G90" s="732">
        <v>1261.7350000000001</v>
      </c>
      <c r="H90" s="732">
        <v>1196.9380000000001</v>
      </c>
      <c r="I90" s="732">
        <v>1196.9380000000001</v>
      </c>
      <c r="J90" s="732">
        <v>1261.7350000000001</v>
      </c>
      <c r="K90" s="732">
        <v>0</v>
      </c>
      <c r="L90" s="732">
        <v>6159</v>
      </c>
      <c r="M90" s="732">
        <v>0</v>
      </c>
      <c r="N90" s="732">
        <v>0</v>
      </c>
      <c r="P90" s="732">
        <v>1262.818</v>
      </c>
      <c r="Q90" s="732">
        <v>0</v>
      </c>
      <c r="R90" s="732">
        <v>519743</v>
      </c>
      <c r="S90" s="732">
        <v>411.57400000000001</v>
      </c>
      <c r="U90" s="732">
        <v>363578</v>
      </c>
      <c r="V90" s="732">
        <v>713.12300000000005</v>
      </c>
      <c r="W90" s="732">
        <v>439219</v>
      </c>
      <c r="X90" s="732">
        <v>439219</v>
      </c>
      <c r="Z90" s="732">
        <v>0</v>
      </c>
      <c r="AC90" s="732">
        <v>0</v>
      </c>
      <c r="AD90" s="732" t="s">
        <v>318</v>
      </c>
      <c r="AE90" s="732">
        <v>0</v>
      </c>
      <c r="AH90" s="732">
        <v>0</v>
      </c>
      <c r="AI90" s="732">
        <v>0</v>
      </c>
      <c r="AJ90" s="732">
        <v>6159</v>
      </c>
      <c r="AK90" s="732" t="s">
        <v>787</v>
      </c>
      <c r="AL90" s="732" t="s">
        <v>483</v>
      </c>
      <c r="AM90" s="732">
        <v>0</v>
      </c>
      <c r="AN90" s="732">
        <v>0</v>
      </c>
      <c r="AO90" s="732">
        <v>0</v>
      </c>
      <c r="AP90" s="732">
        <v>0</v>
      </c>
      <c r="AQ90" s="732">
        <v>0</v>
      </c>
      <c r="AT90" s="732">
        <v>0</v>
      </c>
      <c r="AU90" s="732">
        <v>0</v>
      </c>
      <c r="AV90" s="732">
        <v>-796837</v>
      </c>
      <c r="AW90" s="732">
        <v>13917775</v>
      </c>
      <c r="AX90" s="732">
        <v>13693924</v>
      </c>
      <c r="AY90" s="732">
        <v>7598796</v>
      </c>
      <c r="AZ90" s="732">
        <v>519743</v>
      </c>
      <c r="BA90" s="732">
        <v>68.917000000000002</v>
      </c>
      <c r="BE90" s="732">
        <v>181</v>
      </c>
      <c r="BF90" s="732">
        <v>12591108</v>
      </c>
      <c r="BG90" s="732">
        <v>0</v>
      </c>
      <c r="BJ90" s="732">
        <v>12</v>
      </c>
      <c r="BK90" s="732">
        <v>0</v>
      </c>
      <c r="BL90" s="732">
        <v>0</v>
      </c>
      <c r="BM90" s="732">
        <v>0</v>
      </c>
      <c r="BN90" s="732">
        <v>0</v>
      </c>
      <c r="BO90" s="732">
        <v>0</v>
      </c>
      <c r="BP90" s="732">
        <v>0</v>
      </c>
      <c r="BQ90" s="732">
        <v>586</v>
      </c>
      <c r="BS90" s="732">
        <v>0</v>
      </c>
      <c r="BT90" s="732">
        <v>0</v>
      </c>
      <c r="BU90" s="732">
        <v>0</v>
      </c>
      <c r="BV90" s="732">
        <v>0</v>
      </c>
      <c r="BW90" s="732">
        <v>0</v>
      </c>
      <c r="BY90" s="732">
        <v>0</v>
      </c>
      <c r="CA90" s="732">
        <v>0</v>
      </c>
      <c r="CB90" s="732">
        <v>0</v>
      </c>
      <c r="CC90" s="732">
        <v>0</v>
      </c>
      <c r="CD90" s="732">
        <v>0</v>
      </c>
      <c r="CE90" s="732">
        <v>0</v>
      </c>
      <c r="CF90" s="732">
        <v>0</v>
      </c>
      <c r="CG90" s="732">
        <v>0</v>
      </c>
      <c r="CH90" s="732">
        <v>226685</v>
      </c>
      <c r="CI90" s="732">
        <v>0</v>
      </c>
      <c r="CJ90" s="732">
        <v>4</v>
      </c>
      <c r="CK90" s="732">
        <v>0</v>
      </c>
      <c r="CL90" s="732">
        <v>0</v>
      </c>
      <c r="CN90" s="732">
        <v>0</v>
      </c>
      <c r="CO90" s="732">
        <v>1</v>
      </c>
      <c r="CP90" s="732">
        <v>0</v>
      </c>
      <c r="CQ90" s="732">
        <v>7.6670000000000007</v>
      </c>
      <c r="CR90" s="732">
        <v>1165.3390000000002</v>
      </c>
      <c r="CS90" s="732">
        <v>0</v>
      </c>
      <c r="CT90" s="732">
        <v>0</v>
      </c>
      <c r="CU90" s="732">
        <v>0</v>
      </c>
      <c r="CV90" s="732">
        <v>0</v>
      </c>
      <c r="CW90" s="732">
        <v>0</v>
      </c>
      <c r="CX90" s="732">
        <v>0</v>
      </c>
      <c r="CY90" s="732">
        <v>0</v>
      </c>
      <c r="CZ90" s="732">
        <v>0</v>
      </c>
      <c r="DB90" s="732">
        <v>7339992</v>
      </c>
      <c r="DC90" s="732">
        <v>0</v>
      </c>
      <c r="DD90" s="732">
        <v>0</v>
      </c>
      <c r="DE90" s="732">
        <v>2131659</v>
      </c>
      <c r="DF90" s="732">
        <v>2131659</v>
      </c>
      <c r="DG90" s="732">
        <v>346.1</v>
      </c>
      <c r="DH90" s="732">
        <v>0</v>
      </c>
      <c r="DI90" s="732">
        <v>0</v>
      </c>
      <c r="DK90" s="732">
        <v>993</v>
      </c>
      <c r="DL90" s="732">
        <v>0</v>
      </c>
      <c r="DM90" s="732">
        <v>647915</v>
      </c>
      <c r="DN90" s="732">
        <v>2653</v>
      </c>
      <c r="DO90" s="732">
        <v>0</v>
      </c>
      <c r="DP90" s="732">
        <v>0</v>
      </c>
      <c r="DQ90" s="732">
        <v>0</v>
      </c>
      <c r="DR90" s="732">
        <v>0</v>
      </c>
      <c r="DS90" s="732">
        <v>0</v>
      </c>
      <c r="DT90" s="732">
        <v>0</v>
      </c>
      <c r="DU90" s="732">
        <v>0</v>
      </c>
      <c r="DV90" s="732">
        <v>0</v>
      </c>
      <c r="DW90" s="732">
        <v>0</v>
      </c>
      <c r="DX90" s="732">
        <v>0</v>
      </c>
      <c r="DY90" s="732">
        <v>0</v>
      </c>
      <c r="DZ90" s="732">
        <v>0</v>
      </c>
      <c r="EA90" s="732">
        <v>0</v>
      </c>
      <c r="EB90" s="732">
        <v>0</v>
      </c>
      <c r="EC90" s="732">
        <v>19.27</v>
      </c>
      <c r="ED90" s="732">
        <v>136488</v>
      </c>
      <c r="EE90" s="732">
        <v>0</v>
      </c>
      <c r="EF90" s="732">
        <v>0</v>
      </c>
      <c r="EG90" s="732">
        <v>0</v>
      </c>
      <c r="EH90" s="732">
        <v>482029</v>
      </c>
      <c r="EI90" s="732">
        <v>0</v>
      </c>
      <c r="EJ90" s="732">
        <v>0</v>
      </c>
      <c r="EK90" s="732">
        <v>19.269000000000002</v>
      </c>
      <c r="EL90" s="732">
        <v>0</v>
      </c>
      <c r="EM90" s="732">
        <v>3.5420000000000003</v>
      </c>
      <c r="EN90" s="732">
        <v>1.9660000000000002</v>
      </c>
      <c r="EO90" s="732">
        <v>0</v>
      </c>
      <c r="EP90" s="732">
        <v>0</v>
      </c>
      <c r="EQ90" s="732">
        <v>24.777000000000001</v>
      </c>
      <c r="ER90" s="732">
        <v>0</v>
      </c>
      <c r="ES90" s="732">
        <v>78.263000000000005</v>
      </c>
      <c r="EV90" s="732">
        <v>0</v>
      </c>
      <c r="EW90" s="732">
        <v>0</v>
      </c>
      <c r="EX90" s="732">
        <v>0</v>
      </c>
      <c r="EZ90" s="732">
        <v>12127216</v>
      </c>
      <c r="FA90" s="732">
        <v>0</v>
      </c>
      <c r="FB90" s="732">
        <v>12644125</v>
      </c>
      <c r="FD90" s="732">
        <v>0</v>
      </c>
      <c r="FE90" s="732">
        <v>1302477</v>
      </c>
      <c r="FF90" s="732">
        <v>264231</v>
      </c>
      <c r="FG90" s="732">
        <v>6.4642999999999992E-2</v>
      </c>
      <c r="FH90" s="732">
        <v>2.6227999999999998E-2</v>
      </c>
      <c r="FI90" s="732">
        <v>0</v>
      </c>
      <c r="FJ90" s="732">
        <v>0</v>
      </c>
      <c r="FK90" s="732">
        <v>2044.3150000000001</v>
      </c>
      <c r="FL90" s="732">
        <v>14437518</v>
      </c>
      <c r="FM90" s="732">
        <v>0</v>
      </c>
      <c r="FN90" s="732">
        <v>0</v>
      </c>
      <c r="FO90" s="732">
        <v>49566</v>
      </c>
      <c r="FP90" s="732">
        <v>0</v>
      </c>
      <c r="FQ90" s="732">
        <v>49566</v>
      </c>
      <c r="FR90" s="732">
        <v>49566</v>
      </c>
      <c r="FS90" s="732">
        <v>0</v>
      </c>
      <c r="FT90" s="732">
        <v>0</v>
      </c>
      <c r="FU90" s="732">
        <v>0</v>
      </c>
      <c r="FV90" s="732">
        <v>0</v>
      </c>
      <c r="FW90" s="732">
        <v>0</v>
      </c>
      <c r="FX90" s="732">
        <v>0</v>
      </c>
      <c r="FY90" s="732">
        <v>0</v>
      </c>
      <c r="FZ90" s="732">
        <v>0</v>
      </c>
      <c r="GA90" s="732">
        <v>0</v>
      </c>
      <c r="GB90" s="732">
        <v>332757</v>
      </c>
      <c r="GC90" s="732">
        <v>332757</v>
      </c>
      <c r="GD90" s="732">
        <v>40.020000000000003</v>
      </c>
      <c r="GF90" s="732">
        <v>0</v>
      </c>
      <c r="GG90" s="732">
        <v>0</v>
      </c>
      <c r="GH90" s="732">
        <v>0</v>
      </c>
      <c r="GI90" s="732">
        <v>0</v>
      </c>
      <c r="GK90" s="732">
        <v>5152</v>
      </c>
      <c r="GL90" s="732">
        <v>31473</v>
      </c>
      <c r="GM90" s="732">
        <v>0</v>
      </c>
      <c r="GN90" s="732">
        <v>48529</v>
      </c>
      <c r="GR90" s="732">
        <v>0</v>
      </c>
      <c r="HB90" s="732">
        <v>292382768</v>
      </c>
      <c r="HC90" s="732">
        <v>4.6019999999999998E-2</v>
      </c>
      <c r="HD90" s="732">
        <v>226685</v>
      </c>
      <c r="HE90" s="732">
        <v>0</v>
      </c>
      <c r="HF90" s="732">
        <v>1266360</v>
      </c>
      <c r="HG90" s="732">
        <v>1848</v>
      </c>
      <c r="HH90" s="732">
        <v>406441</v>
      </c>
      <c r="HI90" s="732">
        <v>0</v>
      </c>
      <c r="HJ90" s="732">
        <v>12264</v>
      </c>
      <c r="HK90" s="732">
        <v>2888</v>
      </c>
      <c r="HL90" s="732">
        <v>3397</v>
      </c>
      <c r="HM90" s="732">
        <v>10000</v>
      </c>
      <c r="HN90" s="732">
        <v>0</v>
      </c>
      <c r="HO90" s="732">
        <v>0</v>
      </c>
      <c r="HP90" s="732">
        <v>0</v>
      </c>
      <c r="HQ90" s="732">
        <v>0</v>
      </c>
      <c r="HR90" s="732">
        <v>0</v>
      </c>
      <c r="HS90" s="732">
        <v>12124382</v>
      </c>
      <c r="HT90" s="732">
        <v>0</v>
      </c>
      <c r="HU90" s="732">
        <v>0</v>
      </c>
      <c r="HV90" s="732">
        <v>0</v>
      </c>
      <c r="HW90" s="732">
        <v>0</v>
      </c>
      <c r="HX90" s="732">
        <v>20</v>
      </c>
      <c r="HY90" s="732">
        <v>62</v>
      </c>
      <c r="HZ90" s="732">
        <v>178</v>
      </c>
      <c r="IA90" s="732">
        <v>400</v>
      </c>
      <c r="IB90" s="732">
        <v>645</v>
      </c>
      <c r="IC90" s="732">
        <v>1263</v>
      </c>
      <c r="ID90" s="732">
        <v>0</v>
      </c>
      <c r="IE90" s="732">
        <v>0</v>
      </c>
      <c r="IF90" s="732">
        <v>0</v>
      </c>
      <c r="IG90" s="732">
        <v>3</v>
      </c>
      <c r="IH90" s="732">
        <v>659.90500000000009</v>
      </c>
      <c r="II90" s="732">
        <v>0</v>
      </c>
      <c r="IJ90" s="732">
        <v>713.12300000000005</v>
      </c>
      <c r="IK90" s="732">
        <v>0</v>
      </c>
      <c r="IL90" s="732">
        <v>2</v>
      </c>
      <c r="IM90" s="732">
        <v>0</v>
      </c>
      <c r="IN90" s="732">
        <v>0</v>
      </c>
      <c r="IO90" s="732">
        <v>2</v>
      </c>
      <c r="IP90" s="732">
        <v>0</v>
      </c>
      <c r="IQ90" s="732">
        <v>713.12300000000005</v>
      </c>
      <c r="IR90" s="732">
        <v>439219</v>
      </c>
      <c r="IS90" s="732">
        <v>0</v>
      </c>
      <c r="IT90" s="732">
        <v>10000</v>
      </c>
      <c r="IU90" s="732">
        <v>0</v>
      </c>
      <c r="IV90" s="732">
        <v>0</v>
      </c>
      <c r="IW90" s="732">
        <v>6159</v>
      </c>
      <c r="IX90" s="732">
        <v>0</v>
      </c>
      <c r="IY90" s="732">
        <v>0</v>
      </c>
      <c r="IZ90" s="732">
        <v>0</v>
      </c>
      <c r="JA90" s="732">
        <v>0</v>
      </c>
      <c r="JB90" s="732">
        <v>0</v>
      </c>
      <c r="JC90" s="732">
        <v>0</v>
      </c>
      <c r="JD90" s="732">
        <v>0</v>
      </c>
      <c r="JE90" s="732">
        <v>0</v>
      </c>
      <c r="JF90" s="732">
        <v>0</v>
      </c>
      <c r="JG90" s="732">
        <v>0</v>
      </c>
      <c r="JH90" s="732">
        <v>0</v>
      </c>
      <c r="JJ90" s="732">
        <v>0</v>
      </c>
      <c r="JK90" s="732">
        <v>0</v>
      </c>
      <c r="JL90" s="732">
        <v>0</v>
      </c>
      <c r="JM90" s="732">
        <v>0</v>
      </c>
    </row>
    <row r="91" spans="1:273" s="732" customFormat="1" x14ac:dyDescent="0.2">
      <c r="A91" s="732">
        <v>31709</v>
      </c>
      <c r="B91" s="732">
        <v>101807</v>
      </c>
      <c r="C91" s="732">
        <v>9</v>
      </c>
      <c r="D91" s="732">
        <v>2021</v>
      </c>
      <c r="E91" s="732">
        <v>6159</v>
      </c>
      <c r="F91" s="732">
        <v>0</v>
      </c>
      <c r="G91" s="732">
        <v>80.837000000000003</v>
      </c>
      <c r="H91" s="732">
        <v>79.183000000000007</v>
      </c>
      <c r="I91" s="732">
        <v>79.183000000000007</v>
      </c>
      <c r="J91" s="732">
        <v>80.837000000000003</v>
      </c>
      <c r="K91" s="732">
        <v>0</v>
      </c>
      <c r="L91" s="732">
        <v>6159</v>
      </c>
      <c r="M91" s="732">
        <v>0</v>
      </c>
      <c r="N91" s="732">
        <v>0</v>
      </c>
      <c r="P91" s="732">
        <v>122.527</v>
      </c>
      <c r="Q91" s="732">
        <v>0</v>
      </c>
      <c r="R91" s="732">
        <v>50429</v>
      </c>
      <c r="S91" s="732">
        <v>411.57400000000001</v>
      </c>
      <c r="U91" s="732">
        <v>35276</v>
      </c>
      <c r="V91" s="732">
        <v>0</v>
      </c>
      <c r="W91" s="732">
        <v>0</v>
      </c>
      <c r="X91" s="732">
        <v>0</v>
      </c>
      <c r="Z91" s="732">
        <v>0</v>
      </c>
      <c r="AC91" s="732">
        <v>0</v>
      </c>
      <c r="AD91" s="732" t="s">
        <v>318</v>
      </c>
      <c r="AE91" s="732">
        <v>0</v>
      </c>
      <c r="AH91" s="732">
        <v>0</v>
      </c>
      <c r="AI91" s="732">
        <v>0</v>
      </c>
      <c r="AJ91" s="732">
        <v>6159</v>
      </c>
      <c r="AK91" s="732" t="s">
        <v>787</v>
      </c>
      <c r="AL91" s="732" t="s">
        <v>8</v>
      </c>
      <c r="AM91" s="732">
        <v>0</v>
      </c>
      <c r="AN91" s="732">
        <v>0</v>
      </c>
      <c r="AO91" s="732">
        <v>0</v>
      </c>
      <c r="AP91" s="732">
        <v>0</v>
      </c>
      <c r="AQ91" s="732">
        <v>0</v>
      </c>
      <c r="AT91" s="732">
        <v>0</v>
      </c>
      <c r="AU91" s="732">
        <v>0</v>
      </c>
      <c r="AV91" s="732">
        <v>-46316</v>
      </c>
      <c r="AW91" s="732">
        <v>810809</v>
      </c>
      <c r="AX91" s="732">
        <v>796503</v>
      </c>
      <c r="AY91" s="732">
        <v>473264</v>
      </c>
      <c r="AZ91" s="732">
        <v>50429</v>
      </c>
      <c r="BA91" s="732">
        <v>0</v>
      </c>
      <c r="BE91" s="732">
        <v>11</v>
      </c>
      <c r="BF91" s="732">
        <v>753210</v>
      </c>
      <c r="BG91" s="732">
        <v>0</v>
      </c>
      <c r="BJ91" s="732">
        <v>12</v>
      </c>
      <c r="BK91" s="732">
        <v>0</v>
      </c>
      <c r="BL91" s="732">
        <v>0</v>
      </c>
      <c r="BM91" s="732">
        <v>0</v>
      </c>
      <c r="BN91" s="732">
        <v>0</v>
      </c>
      <c r="BO91" s="732">
        <v>0</v>
      </c>
      <c r="BP91" s="732">
        <v>0</v>
      </c>
      <c r="BQ91" s="732">
        <v>758</v>
      </c>
      <c r="BS91" s="732">
        <v>0</v>
      </c>
      <c r="BT91" s="732">
        <v>0</v>
      </c>
      <c r="BU91" s="732">
        <v>0</v>
      </c>
      <c r="BV91" s="732">
        <v>0</v>
      </c>
      <c r="BW91" s="732">
        <v>0</v>
      </c>
      <c r="BY91" s="732">
        <v>0</v>
      </c>
      <c r="CA91" s="732">
        <v>0</v>
      </c>
      <c r="CB91" s="732">
        <v>0</v>
      </c>
      <c r="CC91" s="732">
        <v>0</v>
      </c>
      <c r="CD91" s="732">
        <v>0</v>
      </c>
      <c r="CE91" s="732">
        <v>0</v>
      </c>
      <c r="CF91" s="732">
        <v>0</v>
      </c>
      <c r="CG91" s="732">
        <v>0</v>
      </c>
      <c r="CH91" s="732">
        <v>14523</v>
      </c>
      <c r="CI91" s="732">
        <v>0</v>
      </c>
      <c r="CJ91" s="732">
        <v>4</v>
      </c>
      <c r="CK91" s="732">
        <v>0</v>
      </c>
      <c r="CL91" s="732">
        <v>0</v>
      </c>
      <c r="CN91" s="732">
        <v>0</v>
      </c>
      <c r="CO91" s="732">
        <v>1</v>
      </c>
      <c r="CP91" s="732">
        <v>0</v>
      </c>
      <c r="CQ91" s="732">
        <v>0</v>
      </c>
      <c r="CR91" s="732">
        <v>117.39800000000001</v>
      </c>
      <c r="CS91" s="732">
        <v>0</v>
      </c>
      <c r="CT91" s="732">
        <v>0</v>
      </c>
      <c r="CU91" s="732">
        <v>0</v>
      </c>
      <c r="CV91" s="732">
        <v>0</v>
      </c>
      <c r="CW91" s="732">
        <v>0</v>
      </c>
      <c r="CX91" s="732">
        <v>0</v>
      </c>
      <c r="CY91" s="732">
        <v>0</v>
      </c>
      <c r="CZ91" s="732">
        <v>0</v>
      </c>
      <c r="DB91" s="732">
        <v>485385</v>
      </c>
      <c r="DC91" s="732">
        <v>0</v>
      </c>
      <c r="DD91" s="732">
        <v>0</v>
      </c>
      <c r="DE91" s="732">
        <v>103396</v>
      </c>
      <c r="DF91" s="732">
        <v>103396</v>
      </c>
      <c r="DG91" s="732">
        <v>16.788</v>
      </c>
      <c r="DH91" s="732">
        <v>0</v>
      </c>
      <c r="DI91" s="732">
        <v>0</v>
      </c>
      <c r="DK91" s="732">
        <v>3747</v>
      </c>
      <c r="DL91" s="732">
        <v>0</v>
      </c>
      <c r="DM91" s="732">
        <v>50281</v>
      </c>
      <c r="DN91" s="732">
        <v>207</v>
      </c>
      <c r="DO91" s="732">
        <v>0</v>
      </c>
      <c r="DP91" s="732">
        <v>0</v>
      </c>
      <c r="DQ91" s="732">
        <v>0</v>
      </c>
      <c r="DR91" s="732">
        <v>0</v>
      </c>
      <c r="DS91" s="732">
        <v>0</v>
      </c>
      <c r="DT91" s="732">
        <v>0</v>
      </c>
      <c r="DU91" s="732">
        <v>0</v>
      </c>
      <c r="DV91" s="732">
        <v>0</v>
      </c>
      <c r="DW91" s="732">
        <v>0</v>
      </c>
      <c r="DX91" s="732">
        <v>0</v>
      </c>
      <c r="DY91" s="732">
        <v>0</v>
      </c>
      <c r="DZ91" s="732">
        <v>0</v>
      </c>
      <c r="EA91" s="732">
        <v>0</v>
      </c>
      <c r="EB91" s="732">
        <v>0</v>
      </c>
      <c r="EC91" s="732">
        <v>2.0680000000000001</v>
      </c>
      <c r="ED91" s="732">
        <v>14648</v>
      </c>
      <c r="EE91" s="732">
        <v>0</v>
      </c>
      <c r="EF91" s="732">
        <v>0</v>
      </c>
      <c r="EG91" s="732">
        <v>0</v>
      </c>
      <c r="EH91" s="732">
        <v>33530</v>
      </c>
      <c r="EI91" s="732">
        <v>0</v>
      </c>
      <c r="EJ91" s="732">
        <v>0</v>
      </c>
      <c r="EK91" s="732">
        <v>1.413</v>
      </c>
      <c r="EL91" s="732">
        <v>0</v>
      </c>
      <c r="EM91" s="732">
        <v>0</v>
      </c>
      <c r="EN91" s="732">
        <v>0.24100000000000002</v>
      </c>
      <c r="EO91" s="732">
        <v>0</v>
      </c>
      <c r="EP91" s="732">
        <v>0</v>
      </c>
      <c r="EQ91" s="732">
        <v>1.6540000000000001</v>
      </c>
      <c r="ER91" s="732">
        <v>0</v>
      </c>
      <c r="ES91" s="732">
        <v>5.444</v>
      </c>
      <c r="EV91" s="732">
        <v>0</v>
      </c>
      <c r="EW91" s="732">
        <v>0</v>
      </c>
      <c r="EX91" s="732">
        <v>0</v>
      </c>
      <c r="EZ91" s="732">
        <v>702781</v>
      </c>
      <c r="FA91" s="732">
        <v>0</v>
      </c>
      <c r="FB91" s="732">
        <v>752993</v>
      </c>
      <c r="FD91" s="732">
        <v>0</v>
      </c>
      <c r="FE91" s="732">
        <v>77915</v>
      </c>
      <c r="FF91" s="732">
        <v>15807</v>
      </c>
      <c r="FG91" s="732">
        <v>6.4642999999999992E-2</v>
      </c>
      <c r="FH91" s="732">
        <v>2.6227999999999998E-2</v>
      </c>
      <c r="FI91" s="732">
        <v>0</v>
      </c>
      <c r="FJ91" s="732">
        <v>0</v>
      </c>
      <c r="FK91" s="732">
        <v>122.29300000000001</v>
      </c>
      <c r="FL91" s="732">
        <v>861238</v>
      </c>
      <c r="FM91" s="732">
        <v>0</v>
      </c>
      <c r="FN91" s="732">
        <v>0</v>
      </c>
      <c r="FO91" s="732">
        <v>0</v>
      </c>
      <c r="FP91" s="732">
        <v>0</v>
      </c>
      <c r="FQ91" s="732">
        <v>0</v>
      </c>
      <c r="FR91" s="732">
        <v>0</v>
      </c>
      <c r="FS91" s="732">
        <v>0</v>
      </c>
      <c r="FT91" s="732">
        <v>0</v>
      </c>
      <c r="FU91" s="732">
        <v>0</v>
      </c>
      <c r="FV91" s="732">
        <v>0</v>
      </c>
      <c r="FW91" s="732">
        <v>0</v>
      </c>
      <c r="FX91" s="732">
        <v>0</v>
      </c>
      <c r="FY91" s="732">
        <v>0</v>
      </c>
      <c r="FZ91" s="732">
        <v>0</v>
      </c>
      <c r="GA91" s="732">
        <v>0</v>
      </c>
      <c r="GB91" s="732">
        <v>0</v>
      </c>
      <c r="GC91" s="732">
        <v>0</v>
      </c>
      <c r="GD91" s="732">
        <v>0</v>
      </c>
      <c r="GF91" s="732">
        <v>0</v>
      </c>
      <c r="GG91" s="732">
        <v>0</v>
      </c>
      <c r="GH91" s="732">
        <v>0</v>
      </c>
      <c r="GI91" s="732">
        <v>0</v>
      </c>
      <c r="GK91" s="732">
        <v>5206</v>
      </c>
      <c r="GL91" s="732">
        <v>3816</v>
      </c>
      <c r="GM91" s="732">
        <v>0</v>
      </c>
      <c r="GN91" s="732">
        <v>0</v>
      </c>
      <c r="GR91" s="732">
        <v>0</v>
      </c>
      <c r="HB91" s="732">
        <v>292382768</v>
      </c>
      <c r="HC91" s="732">
        <v>4.6019999999999998E-2</v>
      </c>
      <c r="HD91" s="732">
        <v>14523</v>
      </c>
      <c r="HE91" s="732">
        <v>0</v>
      </c>
      <c r="HF91" s="732">
        <v>83776</v>
      </c>
      <c r="HG91" s="732">
        <v>2464</v>
      </c>
      <c r="HH91" s="732">
        <v>26915</v>
      </c>
      <c r="HI91" s="732">
        <v>0</v>
      </c>
      <c r="HJ91" s="732">
        <v>786</v>
      </c>
      <c r="HK91" s="732">
        <v>0</v>
      </c>
      <c r="HL91" s="732">
        <v>0</v>
      </c>
      <c r="HM91" s="732">
        <v>0</v>
      </c>
      <c r="HN91" s="732">
        <v>0</v>
      </c>
      <c r="HO91" s="732">
        <v>0</v>
      </c>
      <c r="HP91" s="732">
        <v>0</v>
      </c>
      <c r="HQ91" s="732">
        <v>0</v>
      </c>
      <c r="HR91" s="732">
        <v>0</v>
      </c>
      <c r="HS91" s="732">
        <v>702564</v>
      </c>
      <c r="HT91" s="732">
        <v>0</v>
      </c>
      <c r="HU91" s="732">
        <v>0</v>
      </c>
      <c r="HV91" s="732">
        <v>0</v>
      </c>
      <c r="HW91" s="732">
        <v>0</v>
      </c>
      <c r="HX91" s="732">
        <v>3</v>
      </c>
      <c r="HY91" s="732">
        <v>15</v>
      </c>
      <c r="HZ91" s="732">
        <v>7</v>
      </c>
      <c r="IA91" s="732">
        <v>16</v>
      </c>
      <c r="IB91" s="732">
        <v>24</v>
      </c>
      <c r="IC91" s="732">
        <v>41</v>
      </c>
      <c r="ID91" s="732">
        <v>0</v>
      </c>
      <c r="IE91" s="732">
        <v>0</v>
      </c>
      <c r="IF91" s="732">
        <v>0</v>
      </c>
      <c r="IG91" s="732">
        <v>4</v>
      </c>
      <c r="IH91" s="732">
        <v>43.7</v>
      </c>
      <c r="II91" s="732">
        <v>0</v>
      </c>
      <c r="IJ91" s="732">
        <v>0</v>
      </c>
      <c r="IK91" s="732">
        <v>0</v>
      </c>
      <c r="IL91" s="732">
        <v>0</v>
      </c>
      <c r="IM91" s="732">
        <v>0</v>
      </c>
      <c r="IN91" s="732">
        <v>0</v>
      </c>
      <c r="IO91" s="732">
        <v>0</v>
      </c>
      <c r="IP91" s="732">
        <v>0</v>
      </c>
      <c r="IQ91" s="732">
        <v>0</v>
      </c>
      <c r="IR91" s="732">
        <v>0</v>
      </c>
      <c r="IS91" s="732">
        <v>0</v>
      </c>
      <c r="IT91" s="732">
        <v>0</v>
      </c>
      <c r="IU91" s="732">
        <v>0</v>
      </c>
      <c r="IV91" s="732">
        <v>0</v>
      </c>
      <c r="IW91" s="732">
        <v>6159</v>
      </c>
      <c r="IX91" s="732">
        <v>0</v>
      </c>
      <c r="IY91" s="732">
        <v>0</v>
      </c>
      <c r="IZ91" s="732">
        <v>0</v>
      </c>
      <c r="JA91" s="732">
        <v>0</v>
      </c>
      <c r="JB91" s="732">
        <v>0</v>
      </c>
      <c r="JC91" s="732">
        <v>0</v>
      </c>
      <c r="JD91" s="732">
        <v>0</v>
      </c>
      <c r="JE91" s="732">
        <v>0</v>
      </c>
      <c r="JF91" s="732">
        <v>0</v>
      </c>
      <c r="JG91" s="732">
        <v>0</v>
      </c>
      <c r="JH91" s="732">
        <v>0</v>
      </c>
      <c r="JJ91" s="732">
        <v>0</v>
      </c>
      <c r="JK91" s="732">
        <v>0</v>
      </c>
      <c r="JL91" s="732">
        <v>0</v>
      </c>
      <c r="JM91" s="732">
        <v>0</v>
      </c>
    </row>
    <row r="92" spans="1:273" s="732" customFormat="1" x14ac:dyDescent="0.2">
      <c r="A92" s="732">
        <v>31709</v>
      </c>
      <c r="B92" s="732">
        <v>101810</v>
      </c>
      <c r="C92" s="732">
        <v>9</v>
      </c>
      <c r="D92" s="732">
        <v>2021</v>
      </c>
      <c r="E92" s="732">
        <v>6159</v>
      </c>
      <c r="F92" s="732">
        <v>0</v>
      </c>
      <c r="G92" s="732">
        <v>774.98400000000004</v>
      </c>
      <c r="H92" s="732">
        <v>774.23400000000004</v>
      </c>
      <c r="I92" s="732">
        <v>774.23400000000004</v>
      </c>
      <c r="J92" s="732">
        <v>774.98400000000004</v>
      </c>
      <c r="K92" s="732">
        <v>0</v>
      </c>
      <c r="L92" s="732">
        <v>6159</v>
      </c>
      <c r="M92" s="732">
        <v>0</v>
      </c>
      <c r="N92" s="732">
        <v>0</v>
      </c>
      <c r="P92" s="732">
        <v>698.54200000000003</v>
      </c>
      <c r="Q92" s="732">
        <v>0</v>
      </c>
      <c r="R92" s="732">
        <v>287502</v>
      </c>
      <c r="S92" s="732">
        <v>411.57400000000001</v>
      </c>
      <c r="U92" s="732">
        <v>201118</v>
      </c>
      <c r="V92" s="732">
        <v>427.52200000000005</v>
      </c>
      <c r="W92" s="732">
        <v>263314</v>
      </c>
      <c r="X92" s="732">
        <v>263314</v>
      </c>
      <c r="Z92" s="732">
        <v>0</v>
      </c>
      <c r="AC92" s="732">
        <v>0</v>
      </c>
      <c r="AD92" s="732" t="s">
        <v>318</v>
      </c>
      <c r="AE92" s="732">
        <v>0</v>
      </c>
      <c r="AH92" s="732">
        <v>0</v>
      </c>
      <c r="AI92" s="732">
        <v>0</v>
      </c>
      <c r="AJ92" s="732">
        <v>6159</v>
      </c>
      <c r="AK92" s="732" t="s">
        <v>787</v>
      </c>
      <c r="AL92" s="732" t="s">
        <v>346</v>
      </c>
      <c r="AM92" s="732">
        <v>0</v>
      </c>
      <c r="AN92" s="732">
        <v>0</v>
      </c>
      <c r="AO92" s="732">
        <v>0</v>
      </c>
      <c r="AP92" s="732">
        <v>0</v>
      </c>
      <c r="AQ92" s="732">
        <v>0</v>
      </c>
      <c r="AT92" s="732">
        <v>0</v>
      </c>
      <c r="AU92" s="732">
        <v>0</v>
      </c>
      <c r="AV92" s="732">
        <v>-265403</v>
      </c>
      <c r="AW92" s="732">
        <v>8511751</v>
      </c>
      <c r="AX92" s="732">
        <v>8373021</v>
      </c>
      <c r="AY92" s="732">
        <v>4733811</v>
      </c>
      <c r="AZ92" s="732">
        <v>287502</v>
      </c>
      <c r="BA92" s="732">
        <v>9.25</v>
      </c>
      <c r="BE92" s="732">
        <v>110</v>
      </c>
      <c r="BF92" s="732">
        <v>7702147</v>
      </c>
      <c r="BG92" s="732">
        <v>0</v>
      </c>
      <c r="BJ92" s="732">
        <v>12</v>
      </c>
      <c r="BK92" s="732">
        <v>0</v>
      </c>
      <c r="BL92" s="732">
        <v>0</v>
      </c>
      <c r="BM92" s="732">
        <v>0</v>
      </c>
      <c r="BN92" s="732">
        <v>0</v>
      </c>
      <c r="BO92" s="732">
        <v>0</v>
      </c>
      <c r="BP92" s="732">
        <v>0</v>
      </c>
      <c r="BQ92" s="732">
        <v>651</v>
      </c>
      <c r="BS92" s="732">
        <v>0</v>
      </c>
      <c r="BT92" s="732">
        <v>0</v>
      </c>
      <c r="BU92" s="732">
        <v>0</v>
      </c>
      <c r="BV92" s="732">
        <v>0</v>
      </c>
      <c r="BW92" s="732">
        <v>0</v>
      </c>
      <c r="BY92" s="732">
        <v>0</v>
      </c>
      <c r="CA92" s="732">
        <v>0</v>
      </c>
      <c r="CB92" s="732">
        <v>0</v>
      </c>
      <c r="CC92" s="732">
        <v>0</v>
      </c>
      <c r="CD92" s="732">
        <v>0</v>
      </c>
      <c r="CE92" s="732">
        <v>0</v>
      </c>
      <c r="CF92" s="732">
        <v>0</v>
      </c>
      <c r="CG92" s="732">
        <v>0</v>
      </c>
      <c r="CH92" s="732">
        <v>139235</v>
      </c>
      <c r="CI92" s="732">
        <v>0</v>
      </c>
      <c r="CJ92" s="732">
        <v>4</v>
      </c>
      <c r="CK92" s="732">
        <v>0</v>
      </c>
      <c r="CL92" s="732">
        <v>0</v>
      </c>
      <c r="CN92" s="732">
        <v>0</v>
      </c>
      <c r="CO92" s="732">
        <v>1</v>
      </c>
      <c r="CP92" s="732">
        <v>0</v>
      </c>
      <c r="CQ92" s="732">
        <v>0</v>
      </c>
      <c r="CR92" s="732">
        <v>661.76300000000003</v>
      </c>
      <c r="CS92" s="732">
        <v>0</v>
      </c>
      <c r="CT92" s="732">
        <v>0</v>
      </c>
      <c r="CU92" s="732">
        <v>0</v>
      </c>
      <c r="CV92" s="732">
        <v>0</v>
      </c>
      <c r="CW92" s="732">
        <v>0</v>
      </c>
      <c r="CX92" s="732">
        <v>0</v>
      </c>
      <c r="CY92" s="732">
        <v>0</v>
      </c>
      <c r="CZ92" s="732">
        <v>0</v>
      </c>
      <c r="DB92" s="732">
        <v>4766274</v>
      </c>
      <c r="DC92" s="732">
        <v>0</v>
      </c>
      <c r="DD92" s="732">
        <v>0</v>
      </c>
      <c r="DE92" s="732">
        <v>1345606</v>
      </c>
      <c r="DF92" s="732">
        <v>1345606</v>
      </c>
      <c r="DG92" s="732">
        <v>218.47500000000002</v>
      </c>
      <c r="DH92" s="732">
        <v>0</v>
      </c>
      <c r="DI92" s="732">
        <v>0</v>
      </c>
      <c r="DK92" s="732">
        <v>2034</v>
      </c>
      <c r="DL92" s="732">
        <v>0</v>
      </c>
      <c r="DM92" s="732">
        <v>94001</v>
      </c>
      <c r="DN92" s="732">
        <v>395</v>
      </c>
      <c r="DO92" s="732">
        <v>0</v>
      </c>
      <c r="DP92" s="732">
        <v>0</v>
      </c>
      <c r="DQ92" s="732">
        <v>0</v>
      </c>
      <c r="DR92" s="732">
        <v>0</v>
      </c>
      <c r="DS92" s="732">
        <v>0</v>
      </c>
      <c r="DT92" s="732">
        <v>0</v>
      </c>
      <c r="DU92" s="732">
        <v>0</v>
      </c>
      <c r="DV92" s="732">
        <v>0</v>
      </c>
      <c r="DW92" s="732">
        <v>0</v>
      </c>
      <c r="DX92" s="732">
        <v>0</v>
      </c>
      <c r="DY92" s="732">
        <v>0</v>
      </c>
      <c r="DZ92" s="732">
        <v>0</v>
      </c>
      <c r="EA92" s="732">
        <v>0</v>
      </c>
      <c r="EB92" s="732">
        <v>0</v>
      </c>
      <c r="EC92" s="732">
        <v>10.434000000000001</v>
      </c>
      <c r="ED92" s="732">
        <v>73903</v>
      </c>
      <c r="EE92" s="732">
        <v>0</v>
      </c>
      <c r="EF92" s="732">
        <v>0</v>
      </c>
      <c r="EG92" s="732">
        <v>0</v>
      </c>
      <c r="EH92" s="732">
        <v>18194</v>
      </c>
      <c r="EI92" s="732">
        <v>0</v>
      </c>
      <c r="EJ92" s="732">
        <v>0</v>
      </c>
      <c r="EK92" s="732">
        <v>0.39800000000000002</v>
      </c>
      <c r="EL92" s="732">
        <v>0</v>
      </c>
      <c r="EM92" s="732">
        <v>0</v>
      </c>
      <c r="EN92" s="732">
        <v>0.35200000000000004</v>
      </c>
      <c r="EO92" s="732">
        <v>0</v>
      </c>
      <c r="EP92" s="732">
        <v>0</v>
      </c>
      <c r="EQ92" s="732">
        <v>0.75</v>
      </c>
      <c r="ER92" s="732">
        <v>0</v>
      </c>
      <c r="ES92" s="732">
        <v>2.9540000000000002</v>
      </c>
      <c r="EV92" s="732">
        <v>0</v>
      </c>
      <c r="EW92" s="732">
        <v>0</v>
      </c>
      <c r="EX92" s="732">
        <v>0</v>
      </c>
      <c r="EZ92" s="732">
        <v>7414645</v>
      </c>
      <c r="FA92" s="732">
        <v>0</v>
      </c>
      <c r="FB92" s="732">
        <v>7701642</v>
      </c>
      <c r="FD92" s="732">
        <v>0</v>
      </c>
      <c r="FE92" s="732">
        <v>796742</v>
      </c>
      <c r="FF92" s="732">
        <v>161634</v>
      </c>
      <c r="FG92" s="732">
        <v>6.4642999999999992E-2</v>
      </c>
      <c r="FH92" s="732">
        <v>2.6227999999999998E-2</v>
      </c>
      <c r="FI92" s="732">
        <v>0</v>
      </c>
      <c r="FJ92" s="732">
        <v>0</v>
      </c>
      <c r="FK92" s="732">
        <v>1250.5340000000001</v>
      </c>
      <c r="FL92" s="732">
        <v>8799253</v>
      </c>
      <c r="FM92" s="732">
        <v>0</v>
      </c>
      <c r="FN92" s="732">
        <v>0</v>
      </c>
      <c r="FO92" s="732">
        <v>0</v>
      </c>
      <c r="FP92" s="732">
        <v>0</v>
      </c>
      <c r="FQ92" s="732">
        <v>0</v>
      </c>
      <c r="FR92" s="732">
        <v>0</v>
      </c>
      <c r="FS92" s="732">
        <v>0</v>
      </c>
      <c r="FT92" s="732">
        <v>0</v>
      </c>
      <c r="FU92" s="732">
        <v>0</v>
      </c>
      <c r="FV92" s="732">
        <v>0</v>
      </c>
      <c r="FW92" s="732">
        <v>0</v>
      </c>
      <c r="FX92" s="732">
        <v>0</v>
      </c>
      <c r="FY92" s="732">
        <v>0</v>
      </c>
      <c r="FZ92" s="732">
        <v>0</v>
      </c>
      <c r="GA92" s="732">
        <v>0</v>
      </c>
      <c r="GB92" s="732">
        <v>0</v>
      </c>
      <c r="GC92" s="732">
        <v>0</v>
      </c>
      <c r="GD92" s="732">
        <v>0</v>
      </c>
      <c r="GF92" s="732">
        <v>0</v>
      </c>
      <c r="GG92" s="732">
        <v>0</v>
      </c>
      <c r="GH92" s="732">
        <v>0</v>
      </c>
      <c r="GI92" s="732">
        <v>0</v>
      </c>
      <c r="GK92" s="732">
        <v>5173</v>
      </c>
      <c r="GL92" s="732">
        <v>15800</v>
      </c>
      <c r="GM92" s="732">
        <v>0</v>
      </c>
      <c r="GN92" s="732">
        <v>0</v>
      </c>
      <c r="GR92" s="732">
        <v>0</v>
      </c>
      <c r="HB92" s="732">
        <v>292382768</v>
      </c>
      <c r="HC92" s="732">
        <v>4.6019999999999998E-2</v>
      </c>
      <c r="HD92" s="732">
        <v>139235</v>
      </c>
      <c r="HE92" s="732">
        <v>0</v>
      </c>
      <c r="HF92" s="732">
        <v>819140</v>
      </c>
      <c r="HG92" s="732">
        <v>0</v>
      </c>
      <c r="HH92" s="732">
        <v>405884</v>
      </c>
      <c r="HI92" s="732">
        <v>0</v>
      </c>
      <c r="HJ92" s="732">
        <v>7533</v>
      </c>
      <c r="HK92" s="732">
        <v>0</v>
      </c>
      <c r="HL92" s="732">
        <v>0</v>
      </c>
      <c r="HM92" s="732">
        <v>0</v>
      </c>
      <c r="HN92" s="732">
        <v>0</v>
      </c>
      <c r="HO92" s="732">
        <v>0</v>
      </c>
      <c r="HP92" s="732">
        <v>0</v>
      </c>
      <c r="HQ92" s="732">
        <v>0</v>
      </c>
      <c r="HR92" s="732">
        <v>0</v>
      </c>
      <c r="HS92" s="732">
        <v>7414140</v>
      </c>
      <c r="HT92" s="732">
        <v>0</v>
      </c>
      <c r="HU92" s="732">
        <v>0</v>
      </c>
      <c r="HV92" s="732">
        <v>0</v>
      </c>
      <c r="HW92" s="732">
        <v>0</v>
      </c>
      <c r="HX92" s="732">
        <v>39</v>
      </c>
      <c r="HY92" s="732">
        <v>35</v>
      </c>
      <c r="HZ92" s="732">
        <v>80</v>
      </c>
      <c r="IA92" s="732">
        <v>207</v>
      </c>
      <c r="IB92" s="732">
        <v>462</v>
      </c>
      <c r="IC92" s="732">
        <v>823</v>
      </c>
      <c r="ID92" s="732">
        <v>0</v>
      </c>
      <c r="IE92" s="732">
        <v>0</v>
      </c>
      <c r="IF92" s="732">
        <v>0</v>
      </c>
      <c r="IG92" s="732">
        <v>0</v>
      </c>
      <c r="IH92" s="732">
        <v>659</v>
      </c>
      <c r="II92" s="732">
        <v>0</v>
      </c>
      <c r="IJ92" s="732">
        <v>427.52200000000005</v>
      </c>
      <c r="IK92" s="732">
        <v>0</v>
      </c>
      <c r="IL92" s="732">
        <v>0</v>
      </c>
      <c r="IM92" s="732">
        <v>0</v>
      </c>
      <c r="IN92" s="732">
        <v>0</v>
      </c>
      <c r="IO92" s="732">
        <v>0</v>
      </c>
      <c r="IP92" s="732">
        <v>0</v>
      </c>
      <c r="IQ92" s="732">
        <v>427.52200000000005</v>
      </c>
      <c r="IR92" s="732">
        <v>263314</v>
      </c>
      <c r="IS92" s="732">
        <v>0</v>
      </c>
      <c r="IT92" s="732">
        <v>0</v>
      </c>
      <c r="IU92" s="732">
        <v>0</v>
      </c>
      <c r="IV92" s="732">
        <v>0</v>
      </c>
      <c r="IW92" s="732">
        <v>6159</v>
      </c>
      <c r="IX92" s="732">
        <v>0</v>
      </c>
      <c r="IY92" s="732">
        <v>0</v>
      </c>
      <c r="IZ92" s="732">
        <v>0</v>
      </c>
      <c r="JA92" s="732">
        <v>0</v>
      </c>
      <c r="JB92" s="732">
        <v>0</v>
      </c>
      <c r="JC92" s="732">
        <v>0</v>
      </c>
      <c r="JD92" s="732">
        <v>0</v>
      </c>
      <c r="JE92" s="732">
        <v>0</v>
      </c>
      <c r="JF92" s="732">
        <v>0</v>
      </c>
      <c r="JG92" s="732">
        <v>0</v>
      </c>
      <c r="JH92" s="732">
        <v>0</v>
      </c>
      <c r="JJ92" s="732">
        <v>0</v>
      </c>
      <c r="JK92" s="732">
        <v>0</v>
      </c>
      <c r="JL92" s="732">
        <v>0</v>
      </c>
      <c r="JM92" s="732">
        <v>0</v>
      </c>
    </row>
    <row r="93" spans="1:273" s="732" customFormat="1" x14ac:dyDescent="0.2">
      <c r="A93" s="732">
        <v>31709</v>
      </c>
      <c r="B93" s="732">
        <v>101811</v>
      </c>
      <c r="C93" s="732">
        <v>9</v>
      </c>
      <c r="D93" s="732">
        <v>2021</v>
      </c>
      <c r="E93" s="732">
        <v>6159</v>
      </c>
      <c r="F93" s="732">
        <v>0</v>
      </c>
      <c r="G93" s="732">
        <v>163.10300000000001</v>
      </c>
      <c r="H93" s="732">
        <v>132.934</v>
      </c>
      <c r="I93" s="732">
        <v>132.934</v>
      </c>
      <c r="J93" s="732">
        <v>163.10300000000001</v>
      </c>
      <c r="K93" s="732">
        <v>0</v>
      </c>
      <c r="L93" s="732">
        <v>6159</v>
      </c>
      <c r="M93" s="732">
        <v>0</v>
      </c>
      <c r="N93" s="732">
        <v>0</v>
      </c>
      <c r="P93" s="732">
        <v>264.47000000000003</v>
      </c>
      <c r="Q93" s="732">
        <v>0</v>
      </c>
      <c r="R93" s="732">
        <v>108849</v>
      </c>
      <c r="S93" s="732">
        <v>411.57400000000001</v>
      </c>
      <c r="U93" s="732">
        <v>76144</v>
      </c>
      <c r="V93" s="732">
        <v>27.328000000000003</v>
      </c>
      <c r="W93" s="732">
        <v>16832</v>
      </c>
      <c r="X93" s="732">
        <v>16832</v>
      </c>
      <c r="Z93" s="732">
        <v>0</v>
      </c>
      <c r="AC93" s="732">
        <v>0</v>
      </c>
      <c r="AD93" s="732" t="s">
        <v>318</v>
      </c>
      <c r="AE93" s="732">
        <v>0</v>
      </c>
      <c r="AH93" s="732">
        <v>0</v>
      </c>
      <c r="AI93" s="732">
        <v>0</v>
      </c>
      <c r="AJ93" s="732">
        <v>6159</v>
      </c>
      <c r="AK93" s="732" t="s">
        <v>787</v>
      </c>
      <c r="AL93" s="732" t="s">
        <v>347</v>
      </c>
      <c r="AM93" s="732">
        <v>0</v>
      </c>
      <c r="AN93" s="732">
        <v>0</v>
      </c>
      <c r="AO93" s="732">
        <v>0</v>
      </c>
      <c r="AP93" s="732">
        <v>0</v>
      </c>
      <c r="AQ93" s="732">
        <v>0</v>
      </c>
      <c r="AT93" s="732">
        <v>0</v>
      </c>
      <c r="AU93" s="732">
        <v>0</v>
      </c>
      <c r="AV93" s="732">
        <v>-216915</v>
      </c>
      <c r="AW93" s="732">
        <v>2500767</v>
      </c>
      <c r="AX93" s="732">
        <v>2458398</v>
      </c>
      <c r="AY93" s="732">
        <v>1324171</v>
      </c>
      <c r="AZ93" s="732">
        <v>108849</v>
      </c>
      <c r="BA93" s="732">
        <v>0</v>
      </c>
      <c r="BE93" s="732">
        <v>33</v>
      </c>
      <c r="BF93" s="732">
        <v>2232289</v>
      </c>
      <c r="BG93" s="732">
        <v>0</v>
      </c>
      <c r="BJ93" s="732">
        <v>12</v>
      </c>
      <c r="BK93" s="732">
        <v>0</v>
      </c>
      <c r="BL93" s="732">
        <v>0</v>
      </c>
      <c r="BM93" s="732">
        <v>0</v>
      </c>
      <c r="BN93" s="732">
        <v>0</v>
      </c>
      <c r="BO93" s="732">
        <v>0</v>
      </c>
      <c r="BP93" s="732">
        <v>0</v>
      </c>
      <c r="BQ93" s="732">
        <v>749</v>
      </c>
      <c r="BS93" s="732">
        <v>0</v>
      </c>
      <c r="BT93" s="732">
        <v>0</v>
      </c>
      <c r="BU93" s="732">
        <v>0</v>
      </c>
      <c r="BV93" s="732">
        <v>0</v>
      </c>
      <c r="BW93" s="732">
        <v>0</v>
      </c>
      <c r="BY93" s="732">
        <v>0</v>
      </c>
      <c r="CA93" s="732">
        <v>0</v>
      </c>
      <c r="CB93" s="732">
        <v>0</v>
      </c>
      <c r="CC93" s="732">
        <v>0</v>
      </c>
      <c r="CD93" s="732">
        <v>0</v>
      </c>
      <c r="CE93" s="732">
        <v>0</v>
      </c>
      <c r="CF93" s="732">
        <v>0</v>
      </c>
      <c r="CG93" s="732">
        <v>0</v>
      </c>
      <c r="CH93" s="732">
        <v>45617</v>
      </c>
      <c r="CI93" s="732">
        <v>0</v>
      </c>
      <c r="CJ93" s="732">
        <v>4</v>
      </c>
      <c r="CK93" s="732">
        <v>0</v>
      </c>
      <c r="CL93" s="732">
        <v>0</v>
      </c>
      <c r="CN93" s="732">
        <v>0</v>
      </c>
      <c r="CO93" s="732">
        <v>1</v>
      </c>
      <c r="CP93" s="732">
        <v>0</v>
      </c>
      <c r="CQ93" s="732">
        <v>0</v>
      </c>
      <c r="CR93" s="732">
        <v>254.45600000000002</v>
      </c>
      <c r="CS93" s="732">
        <v>0</v>
      </c>
      <c r="CT93" s="732">
        <v>0</v>
      </c>
      <c r="CU93" s="732">
        <v>0</v>
      </c>
      <c r="CV93" s="732">
        <v>0</v>
      </c>
      <c r="CW93" s="732">
        <v>0</v>
      </c>
      <c r="CX93" s="732">
        <v>0</v>
      </c>
      <c r="CY93" s="732">
        <v>0</v>
      </c>
      <c r="CZ93" s="732">
        <v>0</v>
      </c>
      <c r="DB93" s="732">
        <v>773257</v>
      </c>
      <c r="DC93" s="732">
        <v>0</v>
      </c>
      <c r="DD93" s="732">
        <v>0</v>
      </c>
      <c r="DE93" s="732">
        <v>503428</v>
      </c>
      <c r="DF93" s="732">
        <v>503428</v>
      </c>
      <c r="DG93" s="732">
        <v>81.738</v>
      </c>
      <c r="DH93" s="732">
        <v>0</v>
      </c>
      <c r="DI93" s="732">
        <v>0</v>
      </c>
      <c r="DK93" s="732">
        <v>3614</v>
      </c>
      <c r="DL93" s="732">
        <v>0</v>
      </c>
      <c r="DM93" s="732">
        <v>791788</v>
      </c>
      <c r="DN93" s="732">
        <v>3215</v>
      </c>
      <c r="DO93" s="732">
        <v>0</v>
      </c>
      <c r="DP93" s="732">
        <v>0</v>
      </c>
      <c r="DQ93" s="732">
        <v>0</v>
      </c>
      <c r="DR93" s="732">
        <v>0</v>
      </c>
      <c r="DS93" s="732">
        <v>0</v>
      </c>
      <c r="DT93" s="732">
        <v>0</v>
      </c>
      <c r="DU93" s="732">
        <v>0</v>
      </c>
      <c r="DV93" s="732">
        <v>0</v>
      </c>
      <c r="DW93" s="732">
        <v>0</v>
      </c>
      <c r="DX93" s="732">
        <v>0</v>
      </c>
      <c r="DY93" s="732">
        <v>0</v>
      </c>
      <c r="DZ93" s="732">
        <v>0</v>
      </c>
      <c r="EA93" s="732">
        <v>0</v>
      </c>
      <c r="EB93" s="732">
        <v>0</v>
      </c>
      <c r="EC93" s="732">
        <v>2.9970000000000003</v>
      </c>
      <c r="ED93" s="732">
        <v>21228</v>
      </c>
      <c r="EE93" s="732">
        <v>0</v>
      </c>
      <c r="EF93" s="732">
        <v>0</v>
      </c>
      <c r="EG93" s="732">
        <v>0.46100000000000002</v>
      </c>
      <c r="EH93" s="732">
        <v>41517</v>
      </c>
      <c r="EI93" s="732">
        <v>686763</v>
      </c>
      <c r="EJ93" s="732">
        <v>27.876000000000001</v>
      </c>
      <c r="EK93" s="732">
        <v>0.83200000000000007</v>
      </c>
      <c r="EL93" s="732">
        <v>0</v>
      </c>
      <c r="EM93" s="732">
        <v>1</v>
      </c>
      <c r="EN93" s="732">
        <v>0</v>
      </c>
      <c r="EO93" s="732">
        <v>0</v>
      </c>
      <c r="EP93" s="732">
        <v>0</v>
      </c>
      <c r="EQ93" s="732">
        <v>30.169</v>
      </c>
      <c r="ER93" s="732">
        <v>0</v>
      </c>
      <c r="ES93" s="732">
        <v>6.7410000000000005</v>
      </c>
      <c r="EV93" s="732">
        <v>0</v>
      </c>
      <c r="EW93" s="732">
        <v>0</v>
      </c>
      <c r="EX93" s="732">
        <v>0</v>
      </c>
      <c r="EZ93" s="732">
        <v>2180635</v>
      </c>
      <c r="FA93" s="732">
        <v>0</v>
      </c>
      <c r="FB93" s="732">
        <v>2286236</v>
      </c>
      <c r="FD93" s="732">
        <v>0</v>
      </c>
      <c r="FE93" s="732">
        <v>230917</v>
      </c>
      <c r="FF93" s="732">
        <v>46846</v>
      </c>
      <c r="FG93" s="732">
        <v>6.4642999999999992E-2</v>
      </c>
      <c r="FH93" s="732">
        <v>2.6227999999999998E-2</v>
      </c>
      <c r="FI93" s="732">
        <v>0</v>
      </c>
      <c r="FJ93" s="732">
        <v>0</v>
      </c>
      <c r="FK93" s="732">
        <v>362.43800000000005</v>
      </c>
      <c r="FL93" s="732">
        <v>2609616</v>
      </c>
      <c r="FM93" s="732">
        <v>0</v>
      </c>
      <c r="FN93" s="732">
        <v>0</v>
      </c>
      <c r="FO93" s="732">
        <v>0</v>
      </c>
      <c r="FP93" s="732">
        <v>0</v>
      </c>
      <c r="FQ93" s="732">
        <v>0</v>
      </c>
      <c r="FR93" s="732">
        <v>0</v>
      </c>
      <c r="FS93" s="732">
        <v>0</v>
      </c>
      <c r="FT93" s="732">
        <v>0</v>
      </c>
      <c r="FU93" s="732">
        <v>0</v>
      </c>
      <c r="FV93" s="732">
        <v>0</v>
      </c>
      <c r="FW93" s="732">
        <v>0</v>
      </c>
      <c r="FX93" s="732">
        <v>0</v>
      </c>
      <c r="FY93" s="732">
        <v>0</v>
      </c>
      <c r="FZ93" s="732">
        <v>0</v>
      </c>
      <c r="GA93" s="732">
        <v>0</v>
      </c>
      <c r="GB93" s="732">
        <v>0</v>
      </c>
      <c r="GC93" s="732">
        <v>0</v>
      </c>
      <c r="GD93" s="732">
        <v>0</v>
      </c>
      <c r="GF93" s="732">
        <v>0</v>
      </c>
      <c r="GG93" s="732">
        <v>0</v>
      </c>
      <c r="GH93" s="732">
        <v>0</v>
      </c>
      <c r="GI93" s="732">
        <v>0</v>
      </c>
      <c r="GK93" s="732">
        <v>5121</v>
      </c>
      <c r="GL93" s="732">
        <v>26765</v>
      </c>
      <c r="GM93" s="732">
        <v>0</v>
      </c>
      <c r="GN93" s="732">
        <v>0</v>
      </c>
      <c r="GR93" s="732">
        <v>0</v>
      </c>
      <c r="HB93" s="732">
        <v>292382768</v>
      </c>
      <c r="HC93" s="732">
        <v>4.6019999999999998E-2</v>
      </c>
      <c r="HD93" s="732">
        <v>29303</v>
      </c>
      <c r="HE93" s="732">
        <v>0</v>
      </c>
      <c r="HF93" s="732">
        <v>140644</v>
      </c>
      <c r="HG93" s="732">
        <v>1540</v>
      </c>
      <c r="HH93" s="732">
        <v>0</v>
      </c>
      <c r="HI93" s="732">
        <v>0</v>
      </c>
      <c r="HJ93" s="732">
        <v>1585</v>
      </c>
      <c r="HK93" s="732">
        <v>2415</v>
      </c>
      <c r="HL93" s="732">
        <v>0</v>
      </c>
      <c r="HM93" s="732">
        <v>0</v>
      </c>
      <c r="HN93" s="732">
        <v>0</v>
      </c>
      <c r="HO93" s="732">
        <v>0</v>
      </c>
      <c r="HP93" s="732">
        <v>54780</v>
      </c>
      <c r="HQ93" s="732">
        <v>0</v>
      </c>
      <c r="HR93" s="732">
        <v>0</v>
      </c>
      <c r="HS93" s="732">
        <v>2177387</v>
      </c>
      <c r="HT93" s="732">
        <v>0</v>
      </c>
      <c r="HU93" s="732">
        <v>16314</v>
      </c>
      <c r="HV93" s="732">
        <v>0</v>
      </c>
      <c r="HW93" s="732">
        <v>0</v>
      </c>
      <c r="HX93" s="732">
        <v>29</v>
      </c>
      <c r="HY93" s="732">
        <v>50</v>
      </c>
      <c r="HZ93" s="732">
        <v>50</v>
      </c>
      <c r="IA93" s="732">
        <v>69</v>
      </c>
      <c r="IB93" s="732">
        <v>119</v>
      </c>
      <c r="IC93" s="732">
        <v>206</v>
      </c>
      <c r="ID93" s="732">
        <v>0</v>
      </c>
      <c r="IE93" s="732">
        <v>0</v>
      </c>
      <c r="IF93" s="732">
        <v>0</v>
      </c>
      <c r="IG93" s="732">
        <v>2.5</v>
      </c>
      <c r="IH93" s="732">
        <v>0</v>
      </c>
      <c r="II93" s="732">
        <v>199.20000000000002</v>
      </c>
      <c r="IJ93" s="732">
        <v>27.328000000000003</v>
      </c>
      <c r="IK93" s="732">
        <v>0</v>
      </c>
      <c r="IL93" s="732">
        <v>0</v>
      </c>
      <c r="IM93" s="732">
        <v>0</v>
      </c>
      <c r="IN93" s="732">
        <v>0</v>
      </c>
      <c r="IO93" s="732">
        <v>0</v>
      </c>
      <c r="IP93" s="732">
        <v>199.20000000000002</v>
      </c>
      <c r="IQ93" s="732">
        <v>27.328000000000003</v>
      </c>
      <c r="IR93" s="732">
        <v>16832</v>
      </c>
      <c r="IS93" s="732">
        <v>0</v>
      </c>
      <c r="IT93" s="732">
        <v>0</v>
      </c>
      <c r="IU93" s="732">
        <v>0</v>
      </c>
      <c r="IV93" s="732">
        <v>0</v>
      </c>
      <c r="IW93" s="732">
        <v>6159</v>
      </c>
      <c r="IX93" s="732">
        <v>0</v>
      </c>
      <c r="IY93" s="732">
        <v>0</v>
      </c>
      <c r="IZ93" s="732">
        <v>54780</v>
      </c>
      <c r="JA93" s="732">
        <v>0</v>
      </c>
      <c r="JB93" s="732">
        <v>0</v>
      </c>
      <c r="JC93" s="732">
        <v>0</v>
      </c>
      <c r="JD93" s="732">
        <v>0</v>
      </c>
      <c r="JE93" s="732">
        <v>0</v>
      </c>
      <c r="JF93" s="732">
        <v>0</v>
      </c>
      <c r="JG93" s="732">
        <v>0</v>
      </c>
      <c r="JH93" s="732">
        <v>0</v>
      </c>
      <c r="JJ93" s="732">
        <v>0</v>
      </c>
      <c r="JK93" s="732">
        <v>0</v>
      </c>
      <c r="JL93" s="732">
        <v>0</v>
      </c>
      <c r="JM93" s="732">
        <v>0</v>
      </c>
    </row>
    <row r="94" spans="1:273" s="732" customFormat="1" x14ac:dyDescent="0.2">
      <c r="A94" s="732">
        <v>31709</v>
      </c>
      <c r="B94" s="732">
        <v>101814</v>
      </c>
      <c r="C94" s="732">
        <v>9</v>
      </c>
      <c r="D94" s="732">
        <v>2021</v>
      </c>
      <c r="E94" s="732">
        <v>6159</v>
      </c>
      <c r="F94" s="732">
        <v>0</v>
      </c>
      <c r="G94" s="732">
        <v>1185.6100000000001</v>
      </c>
      <c r="H94" s="732">
        <v>1176.94</v>
      </c>
      <c r="I94" s="732">
        <v>1176.94</v>
      </c>
      <c r="J94" s="732">
        <v>1185.6100000000001</v>
      </c>
      <c r="K94" s="732">
        <v>0</v>
      </c>
      <c r="L94" s="732">
        <v>6159</v>
      </c>
      <c r="M94" s="732">
        <v>0</v>
      </c>
      <c r="N94" s="732">
        <v>0</v>
      </c>
      <c r="P94" s="732">
        <v>1407.5120000000002</v>
      </c>
      <c r="Q94" s="732">
        <v>0</v>
      </c>
      <c r="R94" s="732">
        <v>579295</v>
      </c>
      <c r="S94" s="732">
        <v>411.57400000000001</v>
      </c>
      <c r="U94" s="732">
        <v>405236</v>
      </c>
      <c r="V94" s="732">
        <v>550.31500000000005</v>
      </c>
      <c r="W94" s="732">
        <v>338944</v>
      </c>
      <c r="X94" s="732">
        <v>338944</v>
      </c>
      <c r="Z94" s="732">
        <v>0</v>
      </c>
      <c r="AC94" s="732">
        <v>0</v>
      </c>
      <c r="AD94" s="732" t="s">
        <v>318</v>
      </c>
      <c r="AE94" s="732">
        <v>0</v>
      </c>
      <c r="AH94" s="732">
        <v>0</v>
      </c>
      <c r="AI94" s="732">
        <v>0</v>
      </c>
      <c r="AJ94" s="732">
        <v>6159</v>
      </c>
      <c r="AK94" s="732" t="s">
        <v>787</v>
      </c>
      <c r="AL94" s="732" t="s">
        <v>348</v>
      </c>
      <c r="AM94" s="732">
        <v>0</v>
      </c>
      <c r="AN94" s="732">
        <v>0</v>
      </c>
      <c r="AO94" s="732">
        <v>0</v>
      </c>
      <c r="AP94" s="732">
        <v>0</v>
      </c>
      <c r="AQ94" s="732">
        <v>0</v>
      </c>
      <c r="AT94" s="732">
        <v>0</v>
      </c>
      <c r="AU94" s="732">
        <v>0</v>
      </c>
      <c r="AV94" s="732">
        <v>-814406</v>
      </c>
      <c r="AW94" s="732">
        <v>13405361</v>
      </c>
      <c r="AX94" s="732">
        <v>13407312</v>
      </c>
      <c r="AY94" s="732">
        <v>7587879</v>
      </c>
      <c r="AZ94" s="732">
        <v>579295</v>
      </c>
      <c r="BA94" s="732">
        <v>68.25</v>
      </c>
      <c r="BE94" s="732">
        <v>178</v>
      </c>
      <c r="BF94" s="732">
        <v>12353714</v>
      </c>
      <c r="BG94" s="732">
        <v>0</v>
      </c>
      <c r="BJ94" s="732">
        <v>12</v>
      </c>
      <c r="BK94" s="732">
        <v>0</v>
      </c>
      <c r="BL94" s="732">
        <v>0</v>
      </c>
      <c r="BM94" s="732">
        <v>0</v>
      </c>
      <c r="BN94" s="732">
        <v>0</v>
      </c>
      <c r="BO94" s="732">
        <v>0</v>
      </c>
      <c r="BP94" s="732">
        <v>0</v>
      </c>
      <c r="BQ94" s="732">
        <v>589</v>
      </c>
      <c r="BS94" s="732">
        <v>0</v>
      </c>
      <c r="BT94" s="732">
        <v>0</v>
      </c>
      <c r="BU94" s="732">
        <v>0</v>
      </c>
      <c r="BV94" s="732">
        <v>0</v>
      </c>
      <c r="BW94" s="732">
        <v>0</v>
      </c>
      <c r="BY94" s="732">
        <v>0</v>
      </c>
      <c r="CA94" s="732">
        <v>0</v>
      </c>
      <c r="CB94" s="732">
        <v>0</v>
      </c>
      <c r="CC94" s="732">
        <v>0</v>
      </c>
      <c r="CD94" s="732">
        <v>0</v>
      </c>
      <c r="CE94" s="732">
        <v>0</v>
      </c>
      <c r="CF94" s="732">
        <v>0</v>
      </c>
      <c r="CG94" s="732">
        <v>0</v>
      </c>
      <c r="CH94" s="732">
        <v>0</v>
      </c>
      <c r="CI94" s="732">
        <v>0</v>
      </c>
      <c r="CJ94" s="732">
        <v>4</v>
      </c>
      <c r="CK94" s="732">
        <v>0</v>
      </c>
      <c r="CL94" s="732">
        <v>0</v>
      </c>
      <c r="CN94" s="732">
        <v>0</v>
      </c>
      <c r="CO94" s="732">
        <v>1</v>
      </c>
      <c r="CP94" s="732">
        <v>0</v>
      </c>
      <c r="CQ94" s="732">
        <v>0</v>
      </c>
      <c r="CR94" s="732">
        <v>1327.396</v>
      </c>
      <c r="CS94" s="732">
        <v>0</v>
      </c>
      <c r="CT94" s="732">
        <v>0</v>
      </c>
      <c r="CU94" s="732">
        <v>0</v>
      </c>
      <c r="CV94" s="732">
        <v>0</v>
      </c>
      <c r="CW94" s="732">
        <v>0</v>
      </c>
      <c r="CX94" s="732">
        <v>0</v>
      </c>
      <c r="CY94" s="732">
        <v>0</v>
      </c>
      <c r="CZ94" s="732">
        <v>0</v>
      </c>
      <c r="DB94" s="732">
        <v>7234435</v>
      </c>
      <c r="DC94" s="732">
        <v>0</v>
      </c>
      <c r="DD94" s="732">
        <v>0</v>
      </c>
      <c r="DE94" s="732">
        <v>2340068</v>
      </c>
      <c r="DF94" s="732">
        <v>2340068</v>
      </c>
      <c r="DG94" s="732">
        <v>379.93800000000005</v>
      </c>
      <c r="DH94" s="732">
        <v>0</v>
      </c>
      <c r="DI94" s="732">
        <v>0</v>
      </c>
      <c r="DK94" s="732">
        <v>1042</v>
      </c>
      <c r="DL94" s="732">
        <v>0</v>
      </c>
      <c r="DM94" s="732">
        <v>426047</v>
      </c>
      <c r="DN94" s="732">
        <v>1773</v>
      </c>
      <c r="DO94" s="732">
        <v>0</v>
      </c>
      <c r="DP94" s="732">
        <v>0</v>
      </c>
      <c r="DQ94" s="732">
        <v>0</v>
      </c>
      <c r="DR94" s="732">
        <v>0</v>
      </c>
      <c r="DS94" s="732">
        <v>0</v>
      </c>
      <c r="DT94" s="732">
        <v>0</v>
      </c>
      <c r="DU94" s="732">
        <v>0</v>
      </c>
      <c r="DV94" s="732">
        <v>0</v>
      </c>
      <c r="DW94" s="732">
        <v>0</v>
      </c>
      <c r="DX94" s="732">
        <v>0</v>
      </c>
      <c r="DY94" s="732">
        <v>0</v>
      </c>
      <c r="DZ94" s="732">
        <v>0</v>
      </c>
      <c r="EA94" s="732">
        <v>0</v>
      </c>
      <c r="EB94" s="732">
        <v>0</v>
      </c>
      <c r="EC94" s="732">
        <v>34.228999999999999</v>
      </c>
      <c r="ED94" s="732">
        <v>242442</v>
      </c>
      <c r="EE94" s="732">
        <v>0</v>
      </c>
      <c r="EF94" s="732">
        <v>0</v>
      </c>
      <c r="EG94" s="732">
        <v>0</v>
      </c>
      <c r="EH94" s="732">
        <v>170939</v>
      </c>
      <c r="EI94" s="732">
        <v>0</v>
      </c>
      <c r="EJ94" s="732">
        <v>0</v>
      </c>
      <c r="EK94" s="732">
        <v>7.798</v>
      </c>
      <c r="EL94" s="732">
        <v>0</v>
      </c>
      <c r="EM94" s="732">
        <v>0</v>
      </c>
      <c r="EN94" s="732">
        <v>0.872</v>
      </c>
      <c r="EO94" s="732">
        <v>0</v>
      </c>
      <c r="EP94" s="732">
        <v>0</v>
      </c>
      <c r="EQ94" s="732">
        <v>8.67</v>
      </c>
      <c r="ER94" s="732">
        <v>0</v>
      </c>
      <c r="ES94" s="732">
        <v>27.754000000000001</v>
      </c>
      <c r="EV94" s="732">
        <v>0</v>
      </c>
      <c r="EW94" s="732">
        <v>0</v>
      </c>
      <c r="EX94" s="732">
        <v>0</v>
      </c>
      <c r="EZ94" s="732">
        <v>11870143</v>
      </c>
      <c r="FA94" s="732">
        <v>0</v>
      </c>
      <c r="FB94" s="732">
        <v>12447487</v>
      </c>
      <c r="FD94" s="732">
        <v>0</v>
      </c>
      <c r="FE94" s="732">
        <v>1277920</v>
      </c>
      <c r="FF94" s="732">
        <v>259249</v>
      </c>
      <c r="FG94" s="732">
        <v>6.4642999999999992E-2</v>
      </c>
      <c r="FH94" s="732">
        <v>2.6227999999999998E-2</v>
      </c>
      <c r="FI94" s="732">
        <v>0</v>
      </c>
      <c r="FJ94" s="732">
        <v>0</v>
      </c>
      <c r="FK94" s="732">
        <v>2005.7710000000002</v>
      </c>
      <c r="FL94" s="732">
        <v>13984656</v>
      </c>
      <c r="FM94" s="732">
        <v>0</v>
      </c>
      <c r="FN94" s="732">
        <v>0</v>
      </c>
      <c r="FO94" s="732">
        <v>95724</v>
      </c>
      <c r="FP94" s="732">
        <v>0</v>
      </c>
      <c r="FQ94" s="732">
        <v>95724</v>
      </c>
      <c r="FR94" s="732">
        <v>95724</v>
      </c>
      <c r="FS94" s="732">
        <v>0</v>
      </c>
      <c r="FT94" s="732">
        <v>0</v>
      </c>
      <c r="FU94" s="732">
        <v>0</v>
      </c>
      <c r="FV94" s="732">
        <v>0</v>
      </c>
      <c r="FW94" s="732">
        <v>0</v>
      </c>
      <c r="FX94" s="732">
        <v>0</v>
      </c>
      <c r="FY94" s="732">
        <v>0</v>
      </c>
      <c r="FZ94" s="732">
        <v>0</v>
      </c>
      <c r="GA94" s="732">
        <v>0</v>
      </c>
      <c r="GB94" s="732">
        <v>0</v>
      </c>
      <c r="GC94" s="732">
        <v>0</v>
      </c>
      <c r="GD94" s="732">
        <v>0</v>
      </c>
      <c r="GF94" s="732">
        <v>0</v>
      </c>
      <c r="GG94" s="732">
        <v>0</v>
      </c>
      <c r="GH94" s="732">
        <v>0</v>
      </c>
      <c r="GI94" s="732">
        <v>0</v>
      </c>
      <c r="GK94" s="732">
        <v>5107</v>
      </c>
      <c r="GL94" s="732">
        <v>43740</v>
      </c>
      <c r="GM94" s="732">
        <v>0</v>
      </c>
      <c r="GN94" s="732">
        <v>119565</v>
      </c>
      <c r="GR94" s="732">
        <v>0</v>
      </c>
      <c r="HB94" s="732">
        <v>0</v>
      </c>
      <c r="HC94" s="732">
        <v>4.6019999999999998E-2</v>
      </c>
      <c r="HD94" s="732">
        <v>0</v>
      </c>
      <c r="HE94" s="732">
        <v>0</v>
      </c>
      <c r="HF94" s="732">
        <v>1245203</v>
      </c>
      <c r="HG94" s="732">
        <v>616</v>
      </c>
      <c r="HH94" s="732">
        <v>755104</v>
      </c>
      <c r="HI94" s="732">
        <v>0</v>
      </c>
      <c r="HJ94" s="732">
        <v>11524</v>
      </c>
      <c r="HK94" s="732">
        <v>0</v>
      </c>
      <c r="HL94" s="732">
        <v>0</v>
      </c>
      <c r="HM94" s="732">
        <v>0</v>
      </c>
      <c r="HN94" s="732">
        <v>0</v>
      </c>
      <c r="HO94" s="732">
        <v>0</v>
      </c>
      <c r="HP94" s="732">
        <v>0</v>
      </c>
      <c r="HQ94" s="732">
        <v>0</v>
      </c>
      <c r="HR94" s="732">
        <v>0</v>
      </c>
      <c r="HS94" s="732">
        <v>11868192</v>
      </c>
      <c r="HT94" s="732">
        <v>0</v>
      </c>
      <c r="HU94" s="732">
        <v>0</v>
      </c>
      <c r="HV94" s="732">
        <v>0</v>
      </c>
      <c r="HW94" s="732">
        <v>0</v>
      </c>
      <c r="HX94" s="732">
        <v>75</v>
      </c>
      <c r="HY94" s="732">
        <v>112</v>
      </c>
      <c r="HZ94" s="732">
        <v>264</v>
      </c>
      <c r="IA94" s="732">
        <v>385</v>
      </c>
      <c r="IB94" s="732">
        <v>616</v>
      </c>
      <c r="IC94" s="732">
        <v>1308</v>
      </c>
      <c r="ID94" s="732">
        <v>0</v>
      </c>
      <c r="IE94" s="732">
        <v>0</v>
      </c>
      <c r="IF94" s="732">
        <v>0</v>
      </c>
      <c r="IG94" s="732">
        <v>1</v>
      </c>
      <c r="IH94" s="732">
        <v>1226</v>
      </c>
      <c r="II94" s="732">
        <v>0</v>
      </c>
      <c r="IJ94" s="732">
        <v>550.31500000000005</v>
      </c>
      <c r="IK94" s="732">
        <v>0</v>
      </c>
      <c r="IL94" s="732">
        <v>0</v>
      </c>
      <c r="IM94" s="732">
        <v>0</v>
      </c>
      <c r="IN94" s="732">
        <v>0</v>
      </c>
      <c r="IO94" s="732">
        <v>0</v>
      </c>
      <c r="IP94" s="732">
        <v>0</v>
      </c>
      <c r="IQ94" s="732">
        <v>550.31500000000005</v>
      </c>
      <c r="IR94" s="732">
        <v>338944</v>
      </c>
      <c r="IS94" s="732">
        <v>0</v>
      </c>
      <c r="IT94" s="732">
        <v>0</v>
      </c>
      <c r="IU94" s="732">
        <v>0</v>
      </c>
      <c r="IV94" s="732">
        <v>0</v>
      </c>
      <c r="IW94" s="732">
        <v>6159</v>
      </c>
      <c r="IX94" s="732">
        <v>0</v>
      </c>
      <c r="IY94" s="732">
        <v>0</v>
      </c>
      <c r="IZ94" s="732">
        <v>0</v>
      </c>
      <c r="JA94" s="732">
        <v>0</v>
      </c>
      <c r="JB94" s="732">
        <v>0</v>
      </c>
      <c r="JC94" s="732">
        <v>0</v>
      </c>
      <c r="JD94" s="732">
        <v>0</v>
      </c>
      <c r="JE94" s="732">
        <v>0</v>
      </c>
      <c r="JF94" s="732">
        <v>0</v>
      </c>
      <c r="JG94" s="732">
        <v>0</v>
      </c>
      <c r="JH94" s="732">
        <v>0</v>
      </c>
      <c r="JJ94" s="732">
        <v>0</v>
      </c>
      <c r="JK94" s="732">
        <v>0</v>
      </c>
      <c r="JL94" s="732">
        <v>0</v>
      </c>
      <c r="JM94" s="732">
        <v>0</v>
      </c>
    </row>
    <row r="95" spans="1:273" s="732" customFormat="1" x14ac:dyDescent="0.2">
      <c r="A95" s="732">
        <v>31709</v>
      </c>
      <c r="B95" s="732">
        <v>101815</v>
      </c>
      <c r="C95" s="732">
        <v>9</v>
      </c>
      <c r="D95" s="732">
        <v>2021</v>
      </c>
      <c r="E95" s="732">
        <v>6159</v>
      </c>
      <c r="F95" s="732">
        <v>0</v>
      </c>
      <c r="G95" s="732">
        <v>262.43</v>
      </c>
      <c r="H95" s="732">
        <v>261.87299999999999</v>
      </c>
      <c r="I95" s="732">
        <v>261.87299999999999</v>
      </c>
      <c r="J95" s="732">
        <v>262.43</v>
      </c>
      <c r="K95" s="732">
        <v>0</v>
      </c>
      <c r="L95" s="732">
        <v>6159</v>
      </c>
      <c r="M95" s="732">
        <v>0</v>
      </c>
      <c r="N95" s="732">
        <v>0</v>
      </c>
      <c r="P95" s="732">
        <v>268.65199999999999</v>
      </c>
      <c r="Q95" s="732">
        <v>0</v>
      </c>
      <c r="R95" s="732">
        <v>110570</v>
      </c>
      <c r="S95" s="732">
        <v>411.57400000000001</v>
      </c>
      <c r="U95" s="732">
        <v>77347</v>
      </c>
      <c r="V95" s="732">
        <v>186.01500000000001</v>
      </c>
      <c r="W95" s="732">
        <v>114568</v>
      </c>
      <c r="X95" s="732">
        <v>114568</v>
      </c>
      <c r="Z95" s="732">
        <v>0</v>
      </c>
      <c r="AC95" s="732">
        <v>0</v>
      </c>
      <c r="AD95" s="732" t="s">
        <v>318</v>
      </c>
      <c r="AE95" s="732">
        <v>0</v>
      </c>
      <c r="AH95" s="732">
        <v>0</v>
      </c>
      <c r="AI95" s="732">
        <v>0</v>
      </c>
      <c r="AJ95" s="732">
        <v>6159</v>
      </c>
      <c r="AK95" s="732" t="s">
        <v>787</v>
      </c>
      <c r="AL95" s="732" t="s">
        <v>54</v>
      </c>
      <c r="AM95" s="732">
        <v>0</v>
      </c>
      <c r="AN95" s="732">
        <v>0</v>
      </c>
      <c r="AO95" s="732">
        <v>0</v>
      </c>
      <c r="AP95" s="732">
        <v>0</v>
      </c>
      <c r="AQ95" s="732">
        <v>0</v>
      </c>
      <c r="AT95" s="732">
        <v>0</v>
      </c>
      <c r="AU95" s="732">
        <v>0</v>
      </c>
      <c r="AV95" s="732">
        <v>-18360</v>
      </c>
      <c r="AW95" s="732">
        <v>2794326</v>
      </c>
      <c r="AX95" s="732">
        <v>2747481</v>
      </c>
      <c r="AY95" s="732">
        <v>1676710</v>
      </c>
      <c r="AZ95" s="732">
        <v>110570</v>
      </c>
      <c r="BA95" s="732">
        <v>18.083000000000002</v>
      </c>
      <c r="BE95" s="732">
        <v>36</v>
      </c>
      <c r="BF95" s="732">
        <v>2541778</v>
      </c>
      <c r="BG95" s="732">
        <v>0</v>
      </c>
      <c r="BJ95" s="732">
        <v>12</v>
      </c>
      <c r="BK95" s="732">
        <v>0</v>
      </c>
      <c r="BL95" s="732">
        <v>0</v>
      </c>
      <c r="BM95" s="732">
        <v>0</v>
      </c>
      <c r="BN95" s="732">
        <v>0</v>
      </c>
      <c r="BO95" s="732">
        <v>0</v>
      </c>
      <c r="BP95" s="732">
        <v>0</v>
      </c>
      <c r="BQ95" s="732">
        <v>730</v>
      </c>
      <c r="BS95" s="732">
        <v>0</v>
      </c>
      <c r="BT95" s="732">
        <v>0</v>
      </c>
      <c r="BU95" s="732">
        <v>0</v>
      </c>
      <c r="BV95" s="732">
        <v>0</v>
      </c>
      <c r="BW95" s="732">
        <v>0</v>
      </c>
      <c r="BY95" s="732">
        <v>0</v>
      </c>
      <c r="CA95" s="732">
        <v>0</v>
      </c>
      <c r="CB95" s="732">
        <v>0</v>
      </c>
      <c r="CC95" s="732">
        <v>0</v>
      </c>
      <c r="CD95" s="732">
        <v>0</v>
      </c>
      <c r="CE95" s="732">
        <v>0</v>
      </c>
      <c r="CF95" s="732">
        <v>0</v>
      </c>
      <c r="CG95" s="732">
        <v>0</v>
      </c>
      <c r="CH95" s="732">
        <v>47149</v>
      </c>
      <c r="CI95" s="732">
        <v>0</v>
      </c>
      <c r="CJ95" s="732">
        <v>4</v>
      </c>
      <c r="CK95" s="732">
        <v>0</v>
      </c>
      <c r="CL95" s="732">
        <v>0</v>
      </c>
      <c r="CN95" s="732">
        <v>0</v>
      </c>
      <c r="CO95" s="732">
        <v>1</v>
      </c>
      <c r="CP95" s="732">
        <v>0</v>
      </c>
      <c r="CQ95" s="732">
        <v>0.5</v>
      </c>
      <c r="CR95" s="732">
        <v>260.03899999999999</v>
      </c>
      <c r="CS95" s="732">
        <v>0</v>
      </c>
      <c r="CT95" s="732">
        <v>0</v>
      </c>
      <c r="CU95" s="732">
        <v>0</v>
      </c>
      <c r="CV95" s="732">
        <v>0</v>
      </c>
      <c r="CW95" s="732">
        <v>0</v>
      </c>
      <c r="CX95" s="732">
        <v>0</v>
      </c>
      <c r="CY95" s="732">
        <v>0</v>
      </c>
      <c r="CZ95" s="732">
        <v>0</v>
      </c>
      <c r="DB95" s="732">
        <v>1611118</v>
      </c>
      <c r="DC95" s="732">
        <v>0</v>
      </c>
      <c r="DD95" s="732">
        <v>0</v>
      </c>
      <c r="DE95" s="732">
        <v>390717</v>
      </c>
      <c r="DF95" s="732">
        <v>390717</v>
      </c>
      <c r="DG95" s="732">
        <v>63.438000000000002</v>
      </c>
      <c r="DH95" s="732">
        <v>0</v>
      </c>
      <c r="DI95" s="732">
        <v>0</v>
      </c>
      <c r="DK95" s="732">
        <v>3297</v>
      </c>
      <c r="DL95" s="732">
        <v>0</v>
      </c>
      <c r="DM95" s="732">
        <v>63911</v>
      </c>
      <c r="DN95" s="732">
        <v>268</v>
      </c>
      <c r="DO95" s="732">
        <v>0</v>
      </c>
      <c r="DP95" s="732">
        <v>0</v>
      </c>
      <c r="DQ95" s="732">
        <v>0</v>
      </c>
      <c r="DR95" s="732">
        <v>0</v>
      </c>
      <c r="DS95" s="732">
        <v>0</v>
      </c>
      <c r="DT95" s="732">
        <v>0</v>
      </c>
      <c r="DU95" s="732">
        <v>0</v>
      </c>
      <c r="DV95" s="732">
        <v>0</v>
      </c>
      <c r="DW95" s="732">
        <v>0</v>
      </c>
      <c r="DX95" s="732">
        <v>0</v>
      </c>
      <c r="DY95" s="732">
        <v>0</v>
      </c>
      <c r="DZ95" s="732">
        <v>0</v>
      </c>
      <c r="EA95" s="732">
        <v>0</v>
      </c>
      <c r="EB95" s="732">
        <v>0</v>
      </c>
      <c r="EC95" s="732">
        <v>6.3879999999999999</v>
      </c>
      <c r="ED95" s="732">
        <v>45246</v>
      </c>
      <c r="EE95" s="732">
        <v>0</v>
      </c>
      <c r="EF95" s="732">
        <v>0</v>
      </c>
      <c r="EG95" s="732">
        <v>0</v>
      </c>
      <c r="EH95" s="732">
        <v>17153</v>
      </c>
      <c r="EI95" s="732">
        <v>0</v>
      </c>
      <c r="EJ95" s="732">
        <v>0</v>
      </c>
      <c r="EK95" s="732">
        <v>0</v>
      </c>
      <c r="EL95" s="732">
        <v>0</v>
      </c>
      <c r="EM95" s="732">
        <v>0</v>
      </c>
      <c r="EN95" s="732">
        <v>0.55700000000000005</v>
      </c>
      <c r="EO95" s="732">
        <v>0</v>
      </c>
      <c r="EP95" s="732">
        <v>0</v>
      </c>
      <c r="EQ95" s="732">
        <v>0.55700000000000005</v>
      </c>
      <c r="ER95" s="732">
        <v>0</v>
      </c>
      <c r="ES95" s="732">
        <v>2.7850000000000001</v>
      </c>
      <c r="EV95" s="732">
        <v>0</v>
      </c>
      <c r="EW95" s="732">
        <v>0</v>
      </c>
      <c r="EX95" s="732">
        <v>0</v>
      </c>
      <c r="EZ95" s="732">
        <v>2431208</v>
      </c>
      <c r="FA95" s="732">
        <v>0</v>
      </c>
      <c r="FB95" s="732">
        <v>2541474</v>
      </c>
      <c r="FD95" s="732">
        <v>0</v>
      </c>
      <c r="FE95" s="732">
        <v>262932</v>
      </c>
      <c r="FF95" s="732">
        <v>53341</v>
      </c>
      <c r="FG95" s="732">
        <v>6.4642999999999992E-2</v>
      </c>
      <c r="FH95" s="732">
        <v>2.6227999999999998E-2</v>
      </c>
      <c r="FI95" s="732">
        <v>0</v>
      </c>
      <c r="FJ95" s="732">
        <v>0</v>
      </c>
      <c r="FK95" s="732">
        <v>412.68800000000005</v>
      </c>
      <c r="FL95" s="732">
        <v>2904896</v>
      </c>
      <c r="FM95" s="732">
        <v>0</v>
      </c>
      <c r="FN95" s="732">
        <v>0</v>
      </c>
      <c r="FO95" s="732">
        <v>0</v>
      </c>
      <c r="FP95" s="732">
        <v>0</v>
      </c>
      <c r="FQ95" s="732">
        <v>0</v>
      </c>
      <c r="FR95" s="732">
        <v>0</v>
      </c>
      <c r="FS95" s="732">
        <v>0</v>
      </c>
      <c r="FT95" s="732">
        <v>0</v>
      </c>
      <c r="FU95" s="732">
        <v>0</v>
      </c>
      <c r="FV95" s="732">
        <v>0</v>
      </c>
      <c r="FW95" s="732">
        <v>0</v>
      </c>
      <c r="FX95" s="732">
        <v>0</v>
      </c>
      <c r="FY95" s="732">
        <v>0</v>
      </c>
      <c r="FZ95" s="732">
        <v>0</v>
      </c>
      <c r="GA95" s="732">
        <v>0</v>
      </c>
      <c r="GB95" s="732">
        <v>0</v>
      </c>
      <c r="GC95" s="732">
        <v>0</v>
      </c>
      <c r="GD95" s="732">
        <v>0</v>
      </c>
      <c r="GF95" s="732">
        <v>0</v>
      </c>
      <c r="GG95" s="732">
        <v>0</v>
      </c>
      <c r="GH95" s="732">
        <v>0</v>
      </c>
      <c r="GI95" s="732">
        <v>0</v>
      </c>
      <c r="GK95" s="732">
        <v>4975</v>
      </c>
      <c r="GL95" s="732">
        <v>6218</v>
      </c>
      <c r="GM95" s="732">
        <v>0</v>
      </c>
      <c r="GN95" s="732">
        <v>0</v>
      </c>
      <c r="GR95" s="732">
        <v>0</v>
      </c>
      <c r="HB95" s="732">
        <v>292382768</v>
      </c>
      <c r="HC95" s="732">
        <v>4.6019999999999998E-2</v>
      </c>
      <c r="HD95" s="732">
        <v>47149</v>
      </c>
      <c r="HE95" s="732">
        <v>0</v>
      </c>
      <c r="HF95" s="732">
        <v>277062</v>
      </c>
      <c r="HG95" s="732">
        <v>0</v>
      </c>
      <c r="HH95" s="732">
        <v>81583</v>
      </c>
      <c r="HI95" s="732">
        <v>0</v>
      </c>
      <c r="HJ95" s="732">
        <v>2551</v>
      </c>
      <c r="HK95" s="732">
        <v>0</v>
      </c>
      <c r="HL95" s="732">
        <v>0</v>
      </c>
      <c r="HM95" s="732">
        <v>0</v>
      </c>
      <c r="HN95" s="732">
        <v>0</v>
      </c>
      <c r="HO95" s="732">
        <v>0</v>
      </c>
      <c r="HP95" s="732">
        <v>0</v>
      </c>
      <c r="HQ95" s="732">
        <v>0</v>
      </c>
      <c r="HR95" s="732">
        <v>0</v>
      </c>
      <c r="HS95" s="732">
        <v>2430904</v>
      </c>
      <c r="HT95" s="732">
        <v>0</v>
      </c>
      <c r="HU95" s="732">
        <v>0</v>
      </c>
      <c r="HV95" s="732">
        <v>0</v>
      </c>
      <c r="HW95" s="732">
        <v>0</v>
      </c>
      <c r="HX95" s="732">
        <v>53</v>
      </c>
      <c r="HY95" s="732">
        <v>54</v>
      </c>
      <c r="HZ95" s="732">
        <v>57</v>
      </c>
      <c r="IA95" s="732">
        <v>47</v>
      </c>
      <c r="IB95" s="732">
        <v>44</v>
      </c>
      <c r="IC95" s="732">
        <v>251</v>
      </c>
      <c r="ID95" s="732">
        <v>0</v>
      </c>
      <c r="IE95" s="732">
        <v>0</v>
      </c>
      <c r="IF95" s="732">
        <v>0</v>
      </c>
      <c r="IG95" s="732">
        <v>0</v>
      </c>
      <c r="IH95" s="732">
        <v>132.459</v>
      </c>
      <c r="II95" s="732">
        <v>0</v>
      </c>
      <c r="IJ95" s="732">
        <v>186.01500000000001</v>
      </c>
      <c r="IK95" s="732">
        <v>0</v>
      </c>
      <c r="IL95" s="732">
        <v>0</v>
      </c>
      <c r="IM95" s="732">
        <v>0</v>
      </c>
      <c r="IN95" s="732">
        <v>0</v>
      </c>
      <c r="IO95" s="732">
        <v>0</v>
      </c>
      <c r="IP95" s="732">
        <v>0</v>
      </c>
      <c r="IQ95" s="732">
        <v>186.01500000000001</v>
      </c>
      <c r="IR95" s="732">
        <v>114568</v>
      </c>
      <c r="IS95" s="732">
        <v>0</v>
      </c>
      <c r="IT95" s="732">
        <v>0</v>
      </c>
      <c r="IU95" s="732">
        <v>0</v>
      </c>
      <c r="IV95" s="732">
        <v>0</v>
      </c>
      <c r="IW95" s="732">
        <v>6159</v>
      </c>
      <c r="IX95" s="732">
        <v>0</v>
      </c>
      <c r="IY95" s="732">
        <v>0</v>
      </c>
      <c r="IZ95" s="732">
        <v>0</v>
      </c>
      <c r="JA95" s="732">
        <v>0</v>
      </c>
      <c r="JB95" s="732">
        <v>0</v>
      </c>
      <c r="JC95" s="732">
        <v>0</v>
      </c>
      <c r="JD95" s="732">
        <v>0</v>
      </c>
      <c r="JE95" s="732">
        <v>0</v>
      </c>
      <c r="JF95" s="732">
        <v>0</v>
      </c>
      <c r="JG95" s="732">
        <v>0</v>
      </c>
      <c r="JH95" s="732">
        <v>0</v>
      </c>
      <c r="JJ95" s="732">
        <v>0</v>
      </c>
      <c r="JK95" s="732">
        <v>0</v>
      </c>
      <c r="JL95" s="732">
        <v>0</v>
      </c>
      <c r="JM95" s="732">
        <v>0</v>
      </c>
    </row>
    <row r="96" spans="1:273" s="732" customFormat="1" x14ac:dyDescent="0.2">
      <c r="A96" s="732">
        <v>31709</v>
      </c>
      <c r="B96" s="732">
        <v>101819</v>
      </c>
      <c r="C96" s="732">
        <v>9</v>
      </c>
      <c r="D96" s="732">
        <v>2021</v>
      </c>
      <c r="E96" s="732">
        <v>6159</v>
      </c>
      <c r="F96" s="732">
        <v>0</v>
      </c>
      <c r="G96" s="732">
        <v>465.392</v>
      </c>
      <c r="H96" s="732">
        <v>459.09800000000001</v>
      </c>
      <c r="I96" s="732">
        <v>459.09800000000001</v>
      </c>
      <c r="J96" s="732">
        <v>465.392</v>
      </c>
      <c r="K96" s="732">
        <v>0</v>
      </c>
      <c r="L96" s="732">
        <v>6159</v>
      </c>
      <c r="M96" s="732">
        <v>0</v>
      </c>
      <c r="N96" s="732">
        <v>0</v>
      </c>
      <c r="P96" s="732">
        <v>464.18800000000005</v>
      </c>
      <c r="Q96" s="732">
        <v>0</v>
      </c>
      <c r="R96" s="732">
        <v>191048</v>
      </c>
      <c r="S96" s="732">
        <v>411.57400000000001</v>
      </c>
      <c r="U96" s="732">
        <v>133646</v>
      </c>
      <c r="V96" s="732">
        <v>132.977</v>
      </c>
      <c r="W96" s="732">
        <v>81902</v>
      </c>
      <c r="X96" s="732">
        <v>81902</v>
      </c>
      <c r="Z96" s="732">
        <v>0</v>
      </c>
      <c r="AC96" s="732">
        <v>0</v>
      </c>
      <c r="AD96" s="732" t="s">
        <v>318</v>
      </c>
      <c r="AE96" s="732">
        <v>0</v>
      </c>
      <c r="AH96" s="732">
        <v>0</v>
      </c>
      <c r="AI96" s="732">
        <v>0</v>
      </c>
      <c r="AJ96" s="732">
        <v>6159</v>
      </c>
      <c r="AK96" s="732" t="s">
        <v>787</v>
      </c>
      <c r="AL96" s="732" t="s">
        <v>349</v>
      </c>
      <c r="AM96" s="732">
        <v>0</v>
      </c>
      <c r="AN96" s="732">
        <v>0</v>
      </c>
      <c r="AO96" s="732">
        <v>0</v>
      </c>
      <c r="AP96" s="732">
        <v>0</v>
      </c>
      <c r="AQ96" s="732">
        <v>0</v>
      </c>
      <c r="AT96" s="732">
        <v>0</v>
      </c>
      <c r="AU96" s="732">
        <v>0</v>
      </c>
      <c r="AV96" s="732">
        <v>-350553</v>
      </c>
      <c r="AW96" s="732">
        <v>5093523</v>
      </c>
      <c r="AX96" s="732">
        <v>5010614</v>
      </c>
      <c r="AY96" s="732">
        <v>2787891</v>
      </c>
      <c r="AZ96" s="732">
        <v>191048</v>
      </c>
      <c r="BA96" s="732">
        <v>28.5</v>
      </c>
      <c r="BE96" s="732">
        <v>66</v>
      </c>
      <c r="BF96" s="732">
        <v>4626045</v>
      </c>
      <c r="BG96" s="732">
        <v>0</v>
      </c>
      <c r="BJ96" s="732">
        <v>12</v>
      </c>
      <c r="BK96" s="732">
        <v>0</v>
      </c>
      <c r="BL96" s="732">
        <v>0</v>
      </c>
      <c r="BM96" s="732">
        <v>0</v>
      </c>
      <c r="BN96" s="732">
        <v>0</v>
      </c>
      <c r="BO96" s="732">
        <v>0</v>
      </c>
      <c r="BP96" s="732">
        <v>0</v>
      </c>
      <c r="BQ96" s="732">
        <v>699</v>
      </c>
      <c r="BS96" s="732">
        <v>0</v>
      </c>
      <c r="BT96" s="732">
        <v>0</v>
      </c>
      <c r="BU96" s="732">
        <v>0</v>
      </c>
      <c r="BV96" s="732">
        <v>0</v>
      </c>
      <c r="BW96" s="732">
        <v>0</v>
      </c>
      <c r="BY96" s="732">
        <v>0</v>
      </c>
      <c r="CA96" s="732">
        <v>0</v>
      </c>
      <c r="CB96" s="732">
        <v>0</v>
      </c>
      <c r="CC96" s="732">
        <v>0</v>
      </c>
      <c r="CD96" s="732">
        <v>0</v>
      </c>
      <c r="CE96" s="732">
        <v>0</v>
      </c>
      <c r="CF96" s="732">
        <v>0</v>
      </c>
      <c r="CG96" s="732">
        <v>0</v>
      </c>
      <c r="CH96" s="732">
        <v>83613</v>
      </c>
      <c r="CI96" s="732">
        <v>0</v>
      </c>
      <c r="CJ96" s="732">
        <v>4</v>
      </c>
      <c r="CK96" s="732">
        <v>0</v>
      </c>
      <c r="CL96" s="732">
        <v>0</v>
      </c>
      <c r="CN96" s="732">
        <v>0</v>
      </c>
      <c r="CO96" s="732">
        <v>1</v>
      </c>
      <c r="CP96" s="732">
        <v>0</v>
      </c>
      <c r="CQ96" s="732">
        <v>0.75</v>
      </c>
      <c r="CR96" s="732">
        <v>436.72700000000003</v>
      </c>
      <c r="CS96" s="732">
        <v>0</v>
      </c>
      <c r="CT96" s="732">
        <v>0</v>
      </c>
      <c r="CU96" s="732">
        <v>0</v>
      </c>
      <c r="CV96" s="732">
        <v>0</v>
      </c>
      <c r="CW96" s="732">
        <v>0</v>
      </c>
      <c r="CX96" s="732">
        <v>0</v>
      </c>
      <c r="CY96" s="732">
        <v>0</v>
      </c>
      <c r="CZ96" s="732">
        <v>0</v>
      </c>
      <c r="DB96" s="732">
        <v>2819434</v>
      </c>
      <c r="DC96" s="732">
        <v>0</v>
      </c>
      <c r="DD96" s="732">
        <v>0</v>
      </c>
      <c r="DE96" s="732">
        <v>833632</v>
      </c>
      <c r="DF96" s="732">
        <v>833632</v>
      </c>
      <c r="DG96" s="732">
        <v>135.35</v>
      </c>
      <c r="DH96" s="732">
        <v>0</v>
      </c>
      <c r="DI96" s="732">
        <v>0</v>
      </c>
      <c r="DK96" s="732">
        <v>2811</v>
      </c>
      <c r="DL96" s="732">
        <v>0</v>
      </c>
      <c r="DM96" s="732">
        <v>156212</v>
      </c>
      <c r="DN96" s="732">
        <v>638</v>
      </c>
      <c r="DO96" s="732">
        <v>0</v>
      </c>
      <c r="DP96" s="732">
        <v>0</v>
      </c>
      <c r="DQ96" s="732">
        <v>0</v>
      </c>
      <c r="DR96" s="732">
        <v>0</v>
      </c>
      <c r="DS96" s="732">
        <v>0</v>
      </c>
      <c r="DT96" s="732">
        <v>0</v>
      </c>
      <c r="DU96" s="732">
        <v>0</v>
      </c>
      <c r="DV96" s="732">
        <v>0</v>
      </c>
      <c r="DW96" s="732">
        <v>0</v>
      </c>
      <c r="DX96" s="732">
        <v>0</v>
      </c>
      <c r="DY96" s="732">
        <v>0</v>
      </c>
      <c r="DZ96" s="732">
        <v>0</v>
      </c>
      <c r="EA96" s="732">
        <v>0</v>
      </c>
      <c r="EB96" s="732">
        <v>0</v>
      </c>
      <c r="EC96" s="732">
        <v>3.145</v>
      </c>
      <c r="ED96" s="732">
        <v>22276</v>
      </c>
      <c r="EE96" s="732">
        <v>0</v>
      </c>
      <c r="EF96" s="732">
        <v>0</v>
      </c>
      <c r="EG96" s="732">
        <v>0</v>
      </c>
      <c r="EH96" s="732">
        <v>126384</v>
      </c>
      <c r="EI96" s="732">
        <v>0</v>
      </c>
      <c r="EJ96" s="732">
        <v>0</v>
      </c>
      <c r="EK96" s="732">
        <v>5.1740000000000004</v>
      </c>
      <c r="EL96" s="732">
        <v>0</v>
      </c>
      <c r="EM96" s="732">
        <v>0.30099999999999999</v>
      </c>
      <c r="EN96" s="732">
        <v>0.81900000000000006</v>
      </c>
      <c r="EO96" s="732">
        <v>0</v>
      </c>
      <c r="EP96" s="732">
        <v>0</v>
      </c>
      <c r="EQ96" s="732">
        <v>6.2940000000000005</v>
      </c>
      <c r="ER96" s="732">
        <v>0</v>
      </c>
      <c r="ES96" s="732">
        <v>20.52</v>
      </c>
      <c r="EV96" s="732">
        <v>0</v>
      </c>
      <c r="EW96" s="732">
        <v>0</v>
      </c>
      <c r="EX96" s="732">
        <v>0</v>
      </c>
      <c r="EZ96" s="732">
        <v>4434997</v>
      </c>
      <c r="FA96" s="732">
        <v>0</v>
      </c>
      <c r="FB96" s="732">
        <v>4625341</v>
      </c>
      <c r="FD96" s="732">
        <v>0</v>
      </c>
      <c r="FE96" s="732">
        <v>478537</v>
      </c>
      <c r="FF96" s="732">
        <v>97080</v>
      </c>
      <c r="FG96" s="732">
        <v>6.4642999999999992E-2</v>
      </c>
      <c r="FH96" s="732">
        <v>2.6227999999999998E-2</v>
      </c>
      <c r="FI96" s="732">
        <v>0</v>
      </c>
      <c r="FJ96" s="732">
        <v>0</v>
      </c>
      <c r="FK96" s="732">
        <v>751.09300000000007</v>
      </c>
      <c r="FL96" s="732">
        <v>5284571</v>
      </c>
      <c r="FM96" s="732">
        <v>0</v>
      </c>
      <c r="FN96" s="732">
        <v>0</v>
      </c>
      <c r="FO96" s="732">
        <v>0</v>
      </c>
      <c r="FP96" s="732">
        <v>0</v>
      </c>
      <c r="FQ96" s="732">
        <v>0</v>
      </c>
      <c r="FR96" s="732">
        <v>0</v>
      </c>
      <c r="FS96" s="732">
        <v>0</v>
      </c>
      <c r="FT96" s="732">
        <v>0</v>
      </c>
      <c r="FU96" s="732">
        <v>0</v>
      </c>
      <c r="FV96" s="732">
        <v>0</v>
      </c>
      <c r="FW96" s="732">
        <v>0</v>
      </c>
      <c r="FX96" s="732">
        <v>0</v>
      </c>
      <c r="FY96" s="732">
        <v>0</v>
      </c>
      <c r="FZ96" s="732">
        <v>0</v>
      </c>
      <c r="GA96" s="732">
        <v>0</v>
      </c>
      <c r="GB96" s="732">
        <v>0</v>
      </c>
      <c r="GC96" s="732">
        <v>0</v>
      </c>
      <c r="GD96" s="732">
        <v>0</v>
      </c>
      <c r="GF96" s="732">
        <v>0</v>
      </c>
      <c r="GG96" s="732">
        <v>0</v>
      </c>
      <c r="GH96" s="732">
        <v>0</v>
      </c>
      <c r="GI96" s="732">
        <v>0</v>
      </c>
      <c r="GK96" s="732">
        <v>5126</v>
      </c>
      <c r="GL96" s="732">
        <v>15602</v>
      </c>
      <c r="GM96" s="732">
        <v>0</v>
      </c>
      <c r="GN96" s="732">
        <v>0</v>
      </c>
      <c r="GR96" s="732">
        <v>0</v>
      </c>
      <c r="HB96" s="732">
        <v>292382768</v>
      </c>
      <c r="HC96" s="732">
        <v>4.6019999999999998E-2</v>
      </c>
      <c r="HD96" s="732">
        <v>83613</v>
      </c>
      <c r="HE96" s="732">
        <v>0</v>
      </c>
      <c r="HF96" s="732">
        <v>485726</v>
      </c>
      <c r="HG96" s="732">
        <v>1925</v>
      </c>
      <c r="HH96" s="732">
        <v>242052</v>
      </c>
      <c r="HI96" s="732">
        <v>0</v>
      </c>
      <c r="HJ96" s="732">
        <v>4524</v>
      </c>
      <c r="HK96" s="732">
        <v>0</v>
      </c>
      <c r="HL96" s="732">
        <v>0</v>
      </c>
      <c r="HM96" s="732">
        <v>0</v>
      </c>
      <c r="HN96" s="732">
        <v>0</v>
      </c>
      <c r="HO96" s="732">
        <v>0</v>
      </c>
      <c r="HP96" s="732">
        <v>0</v>
      </c>
      <c r="HQ96" s="732">
        <v>0</v>
      </c>
      <c r="HR96" s="732">
        <v>0</v>
      </c>
      <c r="HS96" s="732">
        <v>4434293</v>
      </c>
      <c r="HT96" s="732">
        <v>0</v>
      </c>
      <c r="HU96" s="732">
        <v>0</v>
      </c>
      <c r="HV96" s="732">
        <v>0</v>
      </c>
      <c r="HW96" s="732">
        <v>0</v>
      </c>
      <c r="HX96" s="732">
        <v>8</v>
      </c>
      <c r="HY96" s="732">
        <v>20</v>
      </c>
      <c r="HZ96" s="732">
        <v>31</v>
      </c>
      <c r="IA96" s="732">
        <v>40</v>
      </c>
      <c r="IB96" s="732">
        <v>402</v>
      </c>
      <c r="IC96" s="732">
        <v>497</v>
      </c>
      <c r="ID96" s="732">
        <v>0</v>
      </c>
      <c r="IE96" s="732">
        <v>0</v>
      </c>
      <c r="IF96" s="732">
        <v>0</v>
      </c>
      <c r="IG96" s="732">
        <v>3.125</v>
      </c>
      <c r="IH96" s="732">
        <v>393</v>
      </c>
      <c r="II96" s="732">
        <v>0</v>
      </c>
      <c r="IJ96" s="732">
        <v>132.977</v>
      </c>
      <c r="IK96" s="732">
        <v>0</v>
      </c>
      <c r="IL96" s="732">
        <v>0</v>
      </c>
      <c r="IM96" s="732">
        <v>0</v>
      </c>
      <c r="IN96" s="732">
        <v>0</v>
      </c>
      <c r="IO96" s="732">
        <v>0</v>
      </c>
      <c r="IP96" s="732">
        <v>0</v>
      </c>
      <c r="IQ96" s="732">
        <v>132.977</v>
      </c>
      <c r="IR96" s="732">
        <v>81902</v>
      </c>
      <c r="IS96" s="732">
        <v>0</v>
      </c>
      <c r="IT96" s="732">
        <v>0</v>
      </c>
      <c r="IU96" s="732">
        <v>0</v>
      </c>
      <c r="IV96" s="732">
        <v>0</v>
      </c>
      <c r="IW96" s="732">
        <v>6159</v>
      </c>
      <c r="IX96" s="732">
        <v>0</v>
      </c>
      <c r="IY96" s="732">
        <v>0</v>
      </c>
      <c r="IZ96" s="732">
        <v>0</v>
      </c>
      <c r="JA96" s="732">
        <v>0</v>
      </c>
      <c r="JB96" s="732">
        <v>0</v>
      </c>
      <c r="JC96" s="732">
        <v>0</v>
      </c>
      <c r="JD96" s="732">
        <v>0</v>
      </c>
      <c r="JE96" s="732">
        <v>0</v>
      </c>
      <c r="JF96" s="732">
        <v>0</v>
      </c>
      <c r="JG96" s="732">
        <v>0</v>
      </c>
      <c r="JH96" s="732">
        <v>0</v>
      </c>
      <c r="JJ96" s="732">
        <v>0</v>
      </c>
      <c r="JK96" s="732">
        <v>0</v>
      </c>
      <c r="JL96" s="732">
        <v>0</v>
      </c>
      <c r="JM96" s="732">
        <v>0</v>
      </c>
    </row>
    <row r="97" spans="1:273" s="732" customFormat="1" x14ac:dyDescent="0.2">
      <c r="A97" s="732">
        <v>31709</v>
      </c>
      <c r="B97" s="732">
        <v>101821</v>
      </c>
      <c r="C97" s="732">
        <v>9</v>
      </c>
      <c r="D97" s="732">
        <v>2021</v>
      </c>
      <c r="E97" s="732">
        <v>6159</v>
      </c>
      <c r="F97" s="732">
        <v>0</v>
      </c>
      <c r="G97" s="732">
        <v>169.71700000000001</v>
      </c>
      <c r="H97" s="732">
        <v>146.82500000000002</v>
      </c>
      <c r="I97" s="732">
        <v>146.82500000000002</v>
      </c>
      <c r="J97" s="732">
        <v>169.71700000000001</v>
      </c>
      <c r="K97" s="732">
        <v>0</v>
      </c>
      <c r="L97" s="732">
        <v>6159</v>
      </c>
      <c r="M97" s="732">
        <v>0</v>
      </c>
      <c r="N97" s="732">
        <v>0</v>
      </c>
      <c r="P97" s="732">
        <v>162.012</v>
      </c>
      <c r="Q97" s="732">
        <v>0</v>
      </c>
      <c r="R97" s="732">
        <v>66680</v>
      </c>
      <c r="S97" s="732">
        <v>411.57400000000001</v>
      </c>
      <c r="U97" s="732">
        <v>46645</v>
      </c>
      <c r="V97" s="732">
        <v>0</v>
      </c>
      <c r="W97" s="732">
        <v>0</v>
      </c>
      <c r="X97" s="732">
        <v>0</v>
      </c>
      <c r="Z97" s="732">
        <v>0</v>
      </c>
      <c r="AC97" s="732">
        <v>0</v>
      </c>
      <c r="AD97" s="732" t="s">
        <v>318</v>
      </c>
      <c r="AE97" s="732">
        <v>0</v>
      </c>
      <c r="AH97" s="732">
        <v>0</v>
      </c>
      <c r="AI97" s="732">
        <v>0</v>
      </c>
      <c r="AJ97" s="732">
        <v>6159</v>
      </c>
      <c r="AK97" s="732" t="s">
        <v>787</v>
      </c>
      <c r="AL97" s="732" t="s">
        <v>10</v>
      </c>
      <c r="AM97" s="732">
        <v>0</v>
      </c>
      <c r="AN97" s="732">
        <v>0</v>
      </c>
      <c r="AO97" s="732">
        <v>0</v>
      </c>
      <c r="AP97" s="732">
        <v>0</v>
      </c>
      <c r="AQ97" s="732">
        <v>0</v>
      </c>
      <c r="AT97" s="732">
        <v>0</v>
      </c>
      <c r="AU97" s="732">
        <v>0</v>
      </c>
      <c r="AV97" s="732">
        <v>-10823</v>
      </c>
      <c r="AW97" s="732">
        <v>1943109</v>
      </c>
      <c r="AX97" s="732">
        <v>1816242</v>
      </c>
      <c r="AY97" s="732">
        <v>1095689</v>
      </c>
      <c r="AZ97" s="732">
        <v>66680</v>
      </c>
      <c r="BA97" s="732">
        <v>0</v>
      </c>
      <c r="BE97" s="732">
        <v>24</v>
      </c>
      <c r="BF97" s="732">
        <v>1625120</v>
      </c>
      <c r="BG97" s="732">
        <v>0</v>
      </c>
      <c r="BJ97" s="732">
        <v>12</v>
      </c>
      <c r="BK97" s="732">
        <v>0</v>
      </c>
      <c r="BL97" s="732">
        <v>0</v>
      </c>
      <c r="BM97" s="732">
        <v>0</v>
      </c>
      <c r="BN97" s="732">
        <v>0</v>
      </c>
      <c r="BO97" s="732">
        <v>0</v>
      </c>
      <c r="BP97" s="732">
        <v>0</v>
      </c>
      <c r="BQ97" s="732">
        <v>747</v>
      </c>
      <c r="BS97" s="732">
        <v>0</v>
      </c>
      <c r="BT97" s="732">
        <v>0</v>
      </c>
      <c r="BU97" s="732">
        <v>0</v>
      </c>
      <c r="BV97" s="732">
        <v>0</v>
      </c>
      <c r="BW97" s="732">
        <v>0</v>
      </c>
      <c r="BY97" s="732">
        <v>0</v>
      </c>
      <c r="CA97" s="732">
        <v>0</v>
      </c>
      <c r="CB97" s="732">
        <v>0</v>
      </c>
      <c r="CC97" s="732">
        <v>0</v>
      </c>
      <c r="CD97" s="732">
        <v>0</v>
      </c>
      <c r="CE97" s="732">
        <v>0</v>
      </c>
      <c r="CF97" s="732">
        <v>0</v>
      </c>
      <c r="CG97" s="732">
        <v>0</v>
      </c>
      <c r="CH97" s="732">
        <v>127725</v>
      </c>
      <c r="CI97" s="732">
        <v>0</v>
      </c>
      <c r="CJ97" s="732">
        <v>4</v>
      </c>
      <c r="CK97" s="732">
        <v>0</v>
      </c>
      <c r="CL97" s="732">
        <v>0</v>
      </c>
      <c r="CN97" s="732">
        <v>0</v>
      </c>
      <c r="CO97" s="732">
        <v>1</v>
      </c>
      <c r="CP97" s="732">
        <v>0</v>
      </c>
      <c r="CQ97" s="732">
        <v>0</v>
      </c>
      <c r="CR97" s="732">
        <v>158.96700000000001</v>
      </c>
      <c r="CS97" s="732">
        <v>0</v>
      </c>
      <c r="CT97" s="732">
        <v>0</v>
      </c>
      <c r="CU97" s="732">
        <v>0</v>
      </c>
      <c r="CV97" s="732">
        <v>0</v>
      </c>
      <c r="CW97" s="732">
        <v>0</v>
      </c>
      <c r="CX97" s="732">
        <v>0</v>
      </c>
      <c r="CY97" s="732">
        <v>0</v>
      </c>
      <c r="CZ97" s="732">
        <v>0</v>
      </c>
      <c r="DB97" s="732">
        <v>895431</v>
      </c>
      <c r="DC97" s="732">
        <v>0</v>
      </c>
      <c r="DD97" s="732">
        <v>0</v>
      </c>
      <c r="DE97" s="732">
        <v>235354</v>
      </c>
      <c r="DF97" s="732">
        <v>235354</v>
      </c>
      <c r="DG97" s="732">
        <v>38.213000000000001</v>
      </c>
      <c r="DH97" s="732">
        <v>0</v>
      </c>
      <c r="DI97" s="732">
        <v>0</v>
      </c>
      <c r="DK97" s="732">
        <v>3580</v>
      </c>
      <c r="DL97" s="732">
        <v>0</v>
      </c>
      <c r="DM97" s="732">
        <v>202459</v>
      </c>
      <c r="DN97" s="732">
        <v>834</v>
      </c>
      <c r="DO97" s="732">
        <v>0</v>
      </c>
      <c r="DP97" s="732">
        <v>0</v>
      </c>
      <c r="DQ97" s="732">
        <v>0</v>
      </c>
      <c r="DR97" s="732">
        <v>0</v>
      </c>
      <c r="DS97" s="732">
        <v>0</v>
      </c>
      <c r="DT97" s="732">
        <v>0</v>
      </c>
      <c r="DU97" s="732">
        <v>0</v>
      </c>
      <c r="DV97" s="732">
        <v>0</v>
      </c>
      <c r="DW97" s="732">
        <v>0</v>
      </c>
      <c r="DX97" s="732">
        <v>0</v>
      </c>
      <c r="DY97" s="732">
        <v>0</v>
      </c>
      <c r="DZ97" s="732">
        <v>0</v>
      </c>
      <c r="EA97" s="732">
        <v>0</v>
      </c>
      <c r="EB97" s="732">
        <v>0</v>
      </c>
      <c r="EC97" s="732">
        <v>9.718</v>
      </c>
      <c r="ED97" s="732">
        <v>68832</v>
      </c>
      <c r="EE97" s="732">
        <v>0</v>
      </c>
      <c r="EF97" s="732">
        <v>0</v>
      </c>
      <c r="EG97" s="732">
        <v>0</v>
      </c>
      <c r="EH97" s="732">
        <v>125584</v>
      </c>
      <c r="EI97" s="732">
        <v>0</v>
      </c>
      <c r="EJ97" s="732">
        <v>0</v>
      </c>
      <c r="EK97" s="732">
        <v>6.73</v>
      </c>
      <c r="EL97" s="732">
        <v>0</v>
      </c>
      <c r="EM97" s="732">
        <v>0</v>
      </c>
      <c r="EN97" s="732">
        <v>0.04</v>
      </c>
      <c r="EO97" s="732">
        <v>0</v>
      </c>
      <c r="EP97" s="732">
        <v>0</v>
      </c>
      <c r="EQ97" s="732">
        <v>6.7700000000000005</v>
      </c>
      <c r="ER97" s="732">
        <v>0</v>
      </c>
      <c r="ES97" s="732">
        <v>20.39</v>
      </c>
      <c r="EV97" s="732">
        <v>0</v>
      </c>
      <c r="EW97" s="732">
        <v>0</v>
      </c>
      <c r="EX97" s="732">
        <v>0</v>
      </c>
      <c r="EZ97" s="732">
        <v>1614029</v>
      </c>
      <c r="FA97" s="732">
        <v>0</v>
      </c>
      <c r="FB97" s="732">
        <v>1679851</v>
      </c>
      <c r="FD97" s="732">
        <v>0</v>
      </c>
      <c r="FE97" s="732">
        <v>168109</v>
      </c>
      <c r="FF97" s="732">
        <v>34104</v>
      </c>
      <c r="FG97" s="732">
        <v>6.4642999999999992E-2</v>
      </c>
      <c r="FH97" s="732">
        <v>2.6227999999999998E-2</v>
      </c>
      <c r="FI97" s="732">
        <v>0</v>
      </c>
      <c r="FJ97" s="732">
        <v>0</v>
      </c>
      <c r="FK97" s="732">
        <v>263.85700000000003</v>
      </c>
      <c r="FL97" s="732">
        <v>2009789</v>
      </c>
      <c r="FM97" s="732">
        <v>0</v>
      </c>
      <c r="FN97" s="732">
        <v>0</v>
      </c>
      <c r="FO97" s="732">
        <v>0</v>
      </c>
      <c r="FP97" s="732">
        <v>0</v>
      </c>
      <c r="FQ97" s="732">
        <v>0</v>
      </c>
      <c r="FR97" s="732">
        <v>0</v>
      </c>
      <c r="FS97" s="732">
        <v>0</v>
      </c>
      <c r="FT97" s="732">
        <v>0</v>
      </c>
      <c r="FU97" s="732">
        <v>0</v>
      </c>
      <c r="FV97" s="732">
        <v>0</v>
      </c>
      <c r="FW97" s="732">
        <v>0</v>
      </c>
      <c r="FX97" s="732">
        <v>0</v>
      </c>
      <c r="FY97" s="732">
        <v>0</v>
      </c>
      <c r="FZ97" s="732">
        <v>0</v>
      </c>
      <c r="GA97" s="732">
        <v>0</v>
      </c>
      <c r="GB97" s="732">
        <v>134051</v>
      </c>
      <c r="GC97" s="732">
        <v>134051</v>
      </c>
      <c r="GD97" s="732">
        <v>16.122</v>
      </c>
      <c r="GF97" s="732">
        <v>0</v>
      </c>
      <c r="GG97" s="732">
        <v>0</v>
      </c>
      <c r="GH97" s="732">
        <v>0</v>
      </c>
      <c r="GI97" s="732">
        <v>0</v>
      </c>
      <c r="GK97" s="732">
        <v>5208</v>
      </c>
      <c r="GL97" s="732">
        <v>7250</v>
      </c>
      <c r="GM97" s="732">
        <v>0</v>
      </c>
      <c r="GN97" s="732">
        <v>0</v>
      </c>
      <c r="GR97" s="732">
        <v>0</v>
      </c>
      <c r="HB97" s="732">
        <v>292382768</v>
      </c>
      <c r="HC97" s="732">
        <v>4.6019999999999998E-2</v>
      </c>
      <c r="HD97" s="732">
        <v>30492</v>
      </c>
      <c r="HE97" s="732">
        <v>0</v>
      </c>
      <c r="HF97" s="732">
        <v>155341</v>
      </c>
      <c r="HG97" s="732">
        <v>0</v>
      </c>
      <c r="HH97" s="732">
        <v>0</v>
      </c>
      <c r="HI97" s="732">
        <v>0</v>
      </c>
      <c r="HJ97" s="732">
        <v>1650</v>
      </c>
      <c r="HK97" s="732">
        <v>1461</v>
      </c>
      <c r="HL97" s="732">
        <v>867</v>
      </c>
      <c r="HM97" s="732">
        <v>0</v>
      </c>
      <c r="HN97" s="732">
        <v>0</v>
      </c>
      <c r="HO97" s="732">
        <v>0</v>
      </c>
      <c r="HP97" s="732">
        <v>53261</v>
      </c>
      <c r="HQ97" s="732">
        <v>0</v>
      </c>
      <c r="HR97" s="732">
        <v>0</v>
      </c>
      <c r="HS97" s="732">
        <v>1613171</v>
      </c>
      <c r="HT97" s="732">
        <v>0</v>
      </c>
      <c r="HU97" s="732">
        <v>97233</v>
      </c>
      <c r="HV97" s="732">
        <v>0</v>
      </c>
      <c r="HW97" s="732">
        <v>0</v>
      </c>
      <c r="HX97" s="732">
        <v>21</v>
      </c>
      <c r="HY97" s="732">
        <v>23</v>
      </c>
      <c r="HZ97" s="732">
        <v>13</v>
      </c>
      <c r="IA97" s="732">
        <v>20</v>
      </c>
      <c r="IB97" s="732">
        <v>71</v>
      </c>
      <c r="IC97" s="732">
        <v>136</v>
      </c>
      <c r="ID97" s="732">
        <v>0</v>
      </c>
      <c r="IE97" s="732">
        <v>0</v>
      </c>
      <c r="IF97" s="732">
        <v>0</v>
      </c>
      <c r="IG97" s="732">
        <v>0</v>
      </c>
      <c r="IH97" s="732">
        <v>0</v>
      </c>
      <c r="II97" s="732">
        <v>193.67500000000001</v>
      </c>
      <c r="IJ97" s="732">
        <v>0</v>
      </c>
      <c r="IK97" s="732">
        <v>0</v>
      </c>
      <c r="IL97" s="732">
        <v>0</v>
      </c>
      <c r="IM97" s="732">
        <v>0</v>
      </c>
      <c r="IN97" s="732">
        <v>0</v>
      </c>
      <c r="IO97" s="732">
        <v>0</v>
      </c>
      <c r="IP97" s="732">
        <v>193.67500000000001</v>
      </c>
      <c r="IQ97" s="732">
        <v>0</v>
      </c>
      <c r="IR97" s="732">
        <v>0</v>
      </c>
      <c r="IS97" s="732">
        <v>0</v>
      </c>
      <c r="IT97" s="732">
        <v>0</v>
      </c>
      <c r="IU97" s="732">
        <v>0</v>
      </c>
      <c r="IV97" s="732">
        <v>0</v>
      </c>
      <c r="IW97" s="732">
        <v>6159</v>
      </c>
      <c r="IX97" s="732">
        <v>0</v>
      </c>
      <c r="IY97" s="732">
        <v>0</v>
      </c>
      <c r="IZ97" s="732">
        <v>53261</v>
      </c>
      <c r="JA97" s="732">
        <v>0</v>
      </c>
      <c r="JB97" s="732">
        <v>0</v>
      </c>
      <c r="JC97" s="732">
        <v>0</v>
      </c>
      <c r="JD97" s="732">
        <v>0</v>
      </c>
      <c r="JE97" s="732">
        <v>0</v>
      </c>
      <c r="JF97" s="732">
        <v>0</v>
      </c>
      <c r="JG97" s="732">
        <v>0</v>
      </c>
      <c r="JH97" s="732">
        <v>0</v>
      </c>
      <c r="JJ97" s="732">
        <v>0</v>
      </c>
      <c r="JK97" s="732">
        <v>0</v>
      </c>
      <c r="JL97" s="732">
        <v>0</v>
      </c>
      <c r="JM97" s="732">
        <v>0</v>
      </c>
    </row>
    <row r="98" spans="1:273" s="732" customFormat="1" x14ac:dyDescent="0.2">
      <c r="A98" s="732">
        <v>31709</v>
      </c>
      <c r="B98" s="732">
        <v>101828</v>
      </c>
      <c r="C98" s="732">
        <v>9</v>
      </c>
      <c r="D98" s="732">
        <v>2021</v>
      </c>
      <c r="E98" s="732">
        <v>6159</v>
      </c>
      <c r="F98" s="732">
        <v>0</v>
      </c>
      <c r="G98" s="732">
        <v>2036.807</v>
      </c>
      <c r="H98" s="732">
        <v>1960.5880000000002</v>
      </c>
      <c r="I98" s="732">
        <v>1960.5880000000002</v>
      </c>
      <c r="J98" s="732">
        <v>2036.807</v>
      </c>
      <c r="K98" s="732">
        <v>0</v>
      </c>
      <c r="L98" s="732">
        <v>6159</v>
      </c>
      <c r="M98" s="732">
        <v>0</v>
      </c>
      <c r="N98" s="732">
        <v>0</v>
      </c>
      <c r="P98" s="732">
        <v>2051.4970000000003</v>
      </c>
      <c r="Q98" s="732">
        <v>0</v>
      </c>
      <c r="R98" s="732">
        <v>844343</v>
      </c>
      <c r="S98" s="732">
        <v>411.57400000000001</v>
      </c>
      <c r="U98" s="732">
        <v>590645</v>
      </c>
      <c r="V98" s="732">
        <v>1023.6180000000001</v>
      </c>
      <c r="W98" s="732">
        <v>1166117</v>
      </c>
      <c r="X98" s="732">
        <v>1166117</v>
      </c>
      <c r="Z98" s="732">
        <v>0</v>
      </c>
      <c r="AC98" s="732">
        <v>0</v>
      </c>
      <c r="AD98" s="732" t="s">
        <v>318</v>
      </c>
      <c r="AE98" s="732">
        <v>0</v>
      </c>
      <c r="AH98" s="732">
        <v>0</v>
      </c>
      <c r="AI98" s="732">
        <v>0</v>
      </c>
      <c r="AJ98" s="732">
        <v>6159</v>
      </c>
      <c r="AK98" s="732" t="s">
        <v>787</v>
      </c>
      <c r="AL98" s="732" t="s">
        <v>350</v>
      </c>
      <c r="AM98" s="732">
        <v>0</v>
      </c>
      <c r="AN98" s="732">
        <v>0</v>
      </c>
      <c r="AO98" s="732">
        <v>0</v>
      </c>
      <c r="AP98" s="732">
        <v>0</v>
      </c>
      <c r="AQ98" s="732">
        <v>0</v>
      </c>
      <c r="AT98" s="732">
        <v>0</v>
      </c>
      <c r="AU98" s="732">
        <v>0</v>
      </c>
      <c r="AV98" s="732">
        <v>-1144169</v>
      </c>
      <c r="AW98" s="732">
        <v>22734281</v>
      </c>
      <c r="AX98" s="732">
        <v>22371049</v>
      </c>
      <c r="AY98" s="732">
        <v>12826941</v>
      </c>
      <c r="AZ98" s="732">
        <v>844343</v>
      </c>
      <c r="BA98" s="732">
        <v>0</v>
      </c>
      <c r="BE98" s="732">
        <v>295</v>
      </c>
      <c r="BF98" s="732">
        <v>20640539</v>
      </c>
      <c r="BG98" s="732">
        <v>0</v>
      </c>
      <c r="BJ98" s="732">
        <v>12</v>
      </c>
      <c r="BK98" s="732">
        <v>0</v>
      </c>
      <c r="BL98" s="732">
        <v>0</v>
      </c>
      <c r="BM98" s="732">
        <v>0</v>
      </c>
      <c r="BN98" s="732">
        <v>0</v>
      </c>
      <c r="BO98" s="732">
        <v>0</v>
      </c>
      <c r="BP98" s="732">
        <v>0</v>
      </c>
      <c r="BQ98" s="732">
        <v>468</v>
      </c>
      <c r="BS98" s="732">
        <v>0</v>
      </c>
      <c r="BT98" s="732">
        <v>0</v>
      </c>
      <c r="BU98" s="732">
        <v>0</v>
      </c>
      <c r="BV98" s="732">
        <v>0</v>
      </c>
      <c r="BW98" s="732">
        <v>0</v>
      </c>
      <c r="BY98" s="732">
        <v>0</v>
      </c>
      <c r="CA98" s="732">
        <v>0</v>
      </c>
      <c r="CB98" s="732">
        <v>0</v>
      </c>
      <c r="CC98" s="732">
        <v>0</v>
      </c>
      <c r="CD98" s="732">
        <v>0</v>
      </c>
      <c r="CE98" s="732">
        <v>0</v>
      </c>
      <c r="CF98" s="732">
        <v>0</v>
      </c>
      <c r="CG98" s="732">
        <v>0</v>
      </c>
      <c r="CH98" s="732">
        <v>365935</v>
      </c>
      <c r="CI98" s="732">
        <v>0</v>
      </c>
      <c r="CJ98" s="732">
        <v>4</v>
      </c>
      <c r="CK98" s="732">
        <v>0</v>
      </c>
      <c r="CL98" s="732">
        <v>0</v>
      </c>
      <c r="CN98" s="732">
        <v>0</v>
      </c>
      <c r="CO98" s="732">
        <v>1</v>
      </c>
      <c r="CP98" s="732">
        <v>0</v>
      </c>
      <c r="CQ98" s="732">
        <v>0</v>
      </c>
      <c r="CR98" s="732">
        <v>1934.5250000000001</v>
      </c>
      <c r="CS98" s="732">
        <v>0</v>
      </c>
      <c r="CT98" s="732">
        <v>0</v>
      </c>
      <c r="CU98" s="732">
        <v>0</v>
      </c>
      <c r="CV98" s="732">
        <v>0</v>
      </c>
      <c r="CW98" s="732">
        <v>0</v>
      </c>
      <c r="CX98" s="732">
        <v>0</v>
      </c>
      <c r="CY98" s="732">
        <v>0</v>
      </c>
      <c r="CZ98" s="732">
        <v>0</v>
      </c>
      <c r="DB98" s="732">
        <v>12041602</v>
      </c>
      <c r="DC98" s="732">
        <v>0</v>
      </c>
      <c r="DD98" s="732">
        <v>0</v>
      </c>
      <c r="DE98" s="732">
        <v>3651106</v>
      </c>
      <c r="DF98" s="732">
        <v>3651106</v>
      </c>
      <c r="DG98" s="732">
        <v>592.80000000000007</v>
      </c>
      <c r="DH98" s="732">
        <v>0</v>
      </c>
      <c r="DI98" s="732">
        <v>0</v>
      </c>
      <c r="DK98" s="732">
        <v>0</v>
      </c>
      <c r="DL98" s="732">
        <v>0</v>
      </c>
      <c r="DM98" s="732">
        <v>592600</v>
      </c>
      <c r="DN98" s="732">
        <v>2407</v>
      </c>
      <c r="DO98" s="732">
        <v>0</v>
      </c>
      <c r="DP98" s="732">
        <v>0</v>
      </c>
      <c r="DQ98" s="732">
        <v>0</v>
      </c>
      <c r="DR98" s="732">
        <v>0</v>
      </c>
      <c r="DS98" s="732">
        <v>0</v>
      </c>
      <c r="DT98" s="732">
        <v>0</v>
      </c>
      <c r="DU98" s="732">
        <v>0</v>
      </c>
      <c r="DV98" s="732">
        <v>0</v>
      </c>
      <c r="DW98" s="732">
        <v>0</v>
      </c>
      <c r="DX98" s="732">
        <v>0</v>
      </c>
      <c r="DY98" s="732">
        <v>0</v>
      </c>
      <c r="DZ98" s="732">
        <v>0</v>
      </c>
      <c r="EA98" s="732">
        <v>0</v>
      </c>
      <c r="EB98" s="732">
        <v>0</v>
      </c>
      <c r="EC98" s="732">
        <v>2.968</v>
      </c>
      <c r="ED98" s="732">
        <v>21022</v>
      </c>
      <c r="EE98" s="732">
        <v>0</v>
      </c>
      <c r="EF98" s="732">
        <v>0</v>
      </c>
      <c r="EG98" s="732">
        <v>0</v>
      </c>
      <c r="EH98" s="732">
        <v>540158</v>
      </c>
      <c r="EI98" s="732">
        <v>0</v>
      </c>
      <c r="EJ98" s="732">
        <v>0</v>
      </c>
      <c r="EK98" s="732">
        <v>24.432000000000002</v>
      </c>
      <c r="EL98" s="732">
        <v>0</v>
      </c>
      <c r="EM98" s="732">
        <v>2.355</v>
      </c>
      <c r="EN98" s="732">
        <v>1.468</v>
      </c>
      <c r="EO98" s="732">
        <v>0</v>
      </c>
      <c r="EP98" s="732">
        <v>0</v>
      </c>
      <c r="EQ98" s="732">
        <v>28.255000000000003</v>
      </c>
      <c r="ER98" s="732">
        <v>0</v>
      </c>
      <c r="ES98" s="732">
        <v>87.701000000000008</v>
      </c>
      <c r="EV98" s="732">
        <v>0</v>
      </c>
      <c r="EW98" s="732">
        <v>0</v>
      </c>
      <c r="EX98" s="732">
        <v>0</v>
      </c>
      <c r="EZ98" s="732">
        <v>19802754</v>
      </c>
      <c r="FA98" s="732">
        <v>0</v>
      </c>
      <c r="FB98" s="732">
        <v>20644394</v>
      </c>
      <c r="FD98" s="732">
        <v>0</v>
      </c>
      <c r="FE98" s="732">
        <v>2135143</v>
      </c>
      <c r="FF98" s="732">
        <v>433152</v>
      </c>
      <c r="FG98" s="732">
        <v>6.4642999999999992E-2</v>
      </c>
      <c r="FH98" s="732">
        <v>2.6227999999999998E-2</v>
      </c>
      <c r="FI98" s="732">
        <v>0</v>
      </c>
      <c r="FJ98" s="732">
        <v>0</v>
      </c>
      <c r="FK98" s="732">
        <v>3351.2340000000004</v>
      </c>
      <c r="FL98" s="732">
        <v>23578624</v>
      </c>
      <c r="FM98" s="732">
        <v>0</v>
      </c>
      <c r="FN98" s="732">
        <v>0</v>
      </c>
      <c r="FO98" s="732">
        <v>0</v>
      </c>
      <c r="FP98" s="732">
        <v>0</v>
      </c>
      <c r="FQ98" s="732">
        <v>0</v>
      </c>
      <c r="FR98" s="732">
        <v>0</v>
      </c>
      <c r="FS98" s="732">
        <v>0</v>
      </c>
      <c r="FT98" s="732">
        <v>0</v>
      </c>
      <c r="FU98" s="732">
        <v>0</v>
      </c>
      <c r="FV98" s="732">
        <v>0</v>
      </c>
      <c r="FW98" s="732">
        <v>0</v>
      </c>
      <c r="FX98" s="732">
        <v>0</v>
      </c>
      <c r="FY98" s="732">
        <v>0</v>
      </c>
      <c r="FZ98" s="732">
        <v>0</v>
      </c>
      <c r="GA98" s="732">
        <v>0</v>
      </c>
      <c r="GB98" s="732">
        <v>398809</v>
      </c>
      <c r="GC98" s="732">
        <v>398809</v>
      </c>
      <c r="GD98" s="732">
        <v>47.964000000000006</v>
      </c>
      <c r="GF98" s="732">
        <v>0</v>
      </c>
      <c r="GG98" s="732">
        <v>0</v>
      </c>
      <c r="GH98" s="732">
        <v>0</v>
      </c>
      <c r="GI98" s="732">
        <v>0</v>
      </c>
      <c r="GK98" s="732">
        <v>5143</v>
      </c>
      <c r="GL98" s="732">
        <v>24455</v>
      </c>
      <c r="GM98" s="732">
        <v>0</v>
      </c>
      <c r="GN98" s="732">
        <v>0</v>
      </c>
      <c r="GR98" s="732">
        <v>0</v>
      </c>
      <c r="HB98" s="732">
        <v>292382768</v>
      </c>
      <c r="HC98" s="732">
        <v>4.6019999999999998E-2</v>
      </c>
      <c r="HD98" s="732">
        <v>365935</v>
      </c>
      <c r="HE98" s="732">
        <v>0</v>
      </c>
      <c r="HF98" s="732">
        <v>2074302</v>
      </c>
      <c r="HG98" s="732">
        <v>0</v>
      </c>
      <c r="HH98" s="732">
        <v>662798</v>
      </c>
      <c r="HI98" s="732">
        <v>0</v>
      </c>
      <c r="HJ98" s="732">
        <v>19798</v>
      </c>
      <c r="HK98" s="732">
        <v>4673</v>
      </c>
      <c r="HL98" s="732">
        <v>1885</v>
      </c>
      <c r="HM98" s="732">
        <v>31000</v>
      </c>
      <c r="HN98" s="732">
        <v>0</v>
      </c>
      <c r="HO98" s="732">
        <v>0</v>
      </c>
      <c r="HP98" s="732">
        <v>0</v>
      </c>
      <c r="HQ98" s="732">
        <v>0</v>
      </c>
      <c r="HR98" s="732">
        <v>0</v>
      </c>
      <c r="HS98" s="732">
        <v>19800051</v>
      </c>
      <c r="HT98" s="732">
        <v>0</v>
      </c>
      <c r="HU98" s="732">
        <v>0</v>
      </c>
      <c r="HV98" s="732">
        <v>0</v>
      </c>
      <c r="HW98" s="732">
        <v>0</v>
      </c>
      <c r="HX98" s="732">
        <v>81</v>
      </c>
      <c r="HY98" s="732">
        <v>156</v>
      </c>
      <c r="HZ98" s="732">
        <v>480</v>
      </c>
      <c r="IA98" s="732">
        <v>654</v>
      </c>
      <c r="IB98" s="732">
        <v>894</v>
      </c>
      <c r="IC98" s="732">
        <v>2016</v>
      </c>
      <c r="ID98" s="732">
        <v>0</v>
      </c>
      <c r="IE98" s="732">
        <v>563.50099999999998</v>
      </c>
      <c r="IF98" s="732">
        <v>48.914999999999999</v>
      </c>
      <c r="IG98" s="732">
        <v>0</v>
      </c>
      <c r="IH98" s="732">
        <v>1076.1300000000001</v>
      </c>
      <c r="II98" s="732">
        <v>0</v>
      </c>
      <c r="IJ98" s="732">
        <v>1636.0340000000001</v>
      </c>
      <c r="IK98" s="732">
        <v>0</v>
      </c>
      <c r="IL98" s="732">
        <v>5</v>
      </c>
      <c r="IM98" s="732">
        <v>2</v>
      </c>
      <c r="IN98" s="732">
        <v>0</v>
      </c>
      <c r="IO98" s="732">
        <v>7</v>
      </c>
      <c r="IP98" s="732">
        <v>0</v>
      </c>
      <c r="IQ98" s="732">
        <v>1023.6180000000001</v>
      </c>
      <c r="IR98" s="732">
        <v>630455</v>
      </c>
      <c r="IS98" s="732">
        <v>0</v>
      </c>
      <c r="IT98" s="732">
        <v>25000</v>
      </c>
      <c r="IU98" s="732">
        <v>6000</v>
      </c>
      <c r="IV98" s="732">
        <v>0</v>
      </c>
      <c r="IW98" s="732">
        <v>6159</v>
      </c>
      <c r="IX98" s="732">
        <v>520598</v>
      </c>
      <c r="IY98" s="732">
        <v>15064</v>
      </c>
      <c r="IZ98" s="732">
        <v>0</v>
      </c>
      <c r="JA98" s="732">
        <v>0</v>
      </c>
      <c r="JB98" s="732">
        <v>0</v>
      </c>
      <c r="JC98" s="732">
        <v>0</v>
      </c>
      <c r="JD98" s="732">
        <v>0</v>
      </c>
      <c r="JE98" s="732">
        <v>0</v>
      </c>
      <c r="JF98" s="732">
        <v>0</v>
      </c>
      <c r="JG98" s="732">
        <v>0</v>
      </c>
      <c r="JH98" s="732">
        <v>0</v>
      </c>
      <c r="JJ98" s="732">
        <v>0</v>
      </c>
      <c r="JK98" s="732">
        <v>0</v>
      </c>
      <c r="JL98" s="732">
        <v>0</v>
      </c>
      <c r="JM98" s="732">
        <v>0</v>
      </c>
    </row>
    <row r="99" spans="1:273" s="732" customFormat="1" x14ac:dyDescent="0.2">
      <c r="A99" s="732">
        <v>31709</v>
      </c>
      <c r="B99" s="732">
        <v>101837</v>
      </c>
      <c r="C99" s="732">
        <v>9</v>
      </c>
      <c r="D99" s="732">
        <v>2021</v>
      </c>
      <c r="E99" s="732">
        <v>6159</v>
      </c>
      <c r="F99" s="732">
        <v>0</v>
      </c>
      <c r="G99" s="732">
        <v>298.34800000000001</v>
      </c>
      <c r="H99" s="732">
        <v>233.27900000000002</v>
      </c>
      <c r="I99" s="732">
        <v>233.27900000000002</v>
      </c>
      <c r="J99" s="732">
        <v>298.34800000000001</v>
      </c>
      <c r="K99" s="732">
        <v>0</v>
      </c>
      <c r="L99" s="732">
        <v>6159</v>
      </c>
      <c r="M99" s="732">
        <v>0</v>
      </c>
      <c r="N99" s="732">
        <v>0</v>
      </c>
      <c r="P99" s="732">
        <v>304.57499999999999</v>
      </c>
      <c r="Q99" s="732">
        <v>0</v>
      </c>
      <c r="R99" s="732">
        <v>125355</v>
      </c>
      <c r="S99" s="732">
        <v>411.57400000000001</v>
      </c>
      <c r="U99" s="732">
        <v>87691</v>
      </c>
      <c r="V99" s="732">
        <v>14.178000000000001</v>
      </c>
      <c r="W99" s="732">
        <v>8732</v>
      </c>
      <c r="X99" s="732">
        <v>8732</v>
      </c>
      <c r="Z99" s="732">
        <v>0</v>
      </c>
      <c r="AC99" s="732">
        <v>0</v>
      </c>
      <c r="AD99" s="732" t="s">
        <v>318</v>
      </c>
      <c r="AE99" s="732">
        <v>0</v>
      </c>
      <c r="AH99" s="732">
        <v>0</v>
      </c>
      <c r="AI99" s="732">
        <v>0</v>
      </c>
      <c r="AJ99" s="732">
        <v>6159</v>
      </c>
      <c r="AK99" s="732" t="s">
        <v>787</v>
      </c>
      <c r="AL99" s="732" t="s">
        <v>13</v>
      </c>
      <c r="AM99" s="732">
        <v>0</v>
      </c>
      <c r="AN99" s="732">
        <v>0</v>
      </c>
      <c r="AO99" s="732">
        <v>0</v>
      </c>
      <c r="AP99" s="732">
        <v>0</v>
      </c>
      <c r="AQ99" s="732">
        <v>0</v>
      </c>
      <c r="AT99" s="732">
        <v>0</v>
      </c>
      <c r="AU99" s="732">
        <v>0</v>
      </c>
      <c r="AV99" s="732">
        <v>-42326</v>
      </c>
      <c r="AW99" s="732">
        <v>2954354</v>
      </c>
      <c r="AX99" s="732">
        <v>2899580</v>
      </c>
      <c r="AY99" s="732">
        <v>1701183</v>
      </c>
      <c r="AZ99" s="732">
        <v>125355</v>
      </c>
      <c r="BA99" s="732">
        <v>4</v>
      </c>
      <c r="BE99" s="732">
        <v>39</v>
      </c>
      <c r="BF99" s="732">
        <v>2663230</v>
      </c>
      <c r="BG99" s="732">
        <v>0</v>
      </c>
      <c r="BJ99" s="732">
        <v>12</v>
      </c>
      <c r="BK99" s="732">
        <v>0</v>
      </c>
      <c r="BL99" s="732">
        <v>0</v>
      </c>
      <c r="BM99" s="732">
        <v>0</v>
      </c>
      <c r="BN99" s="732">
        <v>0</v>
      </c>
      <c r="BO99" s="732">
        <v>0</v>
      </c>
      <c r="BP99" s="732">
        <v>0</v>
      </c>
      <c r="BQ99" s="732">
        <v>734</v>
      </c>
      <c r="BS99" s="732">
        <v>0</v>
      </c>
      <c r="BT99" s="732">
        <v>0</v>
      </c>
      <c r="BU99" s="732">
        <v>0</v>
      </c>
      <c r="BV99" s="732">
        <v>0</v>
      </c>
      <c r="BW99" s="732">
        <v>0</v>
      </c>
      <c r="BY99" s="732">
        <v>0</v>
      </c>
      <c r="CA99" s="732">
        <v>0</v>
      </c>
      <c r="CB99" s="732">
        <v>0</v>
      </c>
      <c r="CC99" s="732">
        <v>0</v>
      </c>
      <c r="CD99" s="732">
        <v>0</v>
      </c>
      <c r="CE99" s="732">
        <v>0</v>
      </c>
      <c r="CF99" s="732">
        <v>0</v>
      </c>
      <c r="CG99" s="732">
        <v>0</v>
      </c>
      <c r="CH99" s="732">
        <v>55464</v>
      </c>
      <c r="CI99" s="732">
        <v>0</v>
      </c>
      <c r="CJ99" s="732">
        <v>4</v>
      </c>
      <c r="CK99" s="732">
        <v>0</v>
      </c>
      <c r="CL99" s="732">
        <v>0</v>
      </c>
      <c r="CN99" s="732">
        <v>0</v>
      </c>
      <c r="CO99" s="732">
        <v>1</v>
      </c>
      <c r="CP99" s="732">
        <v>0</v>
      </c>
      <c r="CQ99" s="732">
        <v>0</v>
      </c>
      <c r="CR99" s="732">
        <v>303.11900000000003</v>
      </c>
      <c r="CS99" s="732">
        <v>0</v>
      </c>
      <c r="CT99" s="732">
        <v>0</v>
      </c>
      <c r="CU99" s="732">
        <v>0</v>
      </c>
      <c r="CV99" s="732">
        <v>0</v>
      </c>
      <c r="CW99" s="732">
        <v>0</v>
      </c>
      <c r="CX99" s="732">
        <v>0</v>
      </c>
      <c r="CY99" s="732">
        <v>0</v>
      </c>
      <c r="CZ99" s="732">
        <v>0</v>
      </c>
      <c r="DB99" s="732">
        <v>1434127</v>
      </c>
      <c r="DC99" s="732">
        <v>0</v>
      </c>
      <c r="DD99" s="732">
        <v>0</v>
      </c>
      <c r="DE99" s="732">
        <v>212334</v>
      </c>
      <c r="DF99" s="732">
        <v>212334</v>
      </c>
      <c r="DG99" s="732">
        <v>34.475000000000001</v>
      </c>
      <c r="DH99" s="732">
        <v>0</v>
      </c>
      <c r="DI99" s="732">
        <v>0</v>
      </c>
      <c r="DK99" s="732">
        <v>3367</v>
      </c>
      <c r="DL99" s="732">
        <v>0</v>
      </c>
      <c r="DM99" s="732">
        <v>153982</v>
      </c>
      <c r="DN99" s="732">
        <v>652</v>
      </c>
      <c r="DO99" s="732">
        <v>0</v>
      </c>
      <c r="DP99" s="732">
        <v>0</v>
      </c>
      <c r="DQ99" s="732">
        <v>0</v>
      </c>
      <c r="DR99" s="732">
        <v>0</v>
      </c>
      <c r="DS99" s="732">
        <v>0</v>
      </c>
      <c r="DT99" s="732">
        <v>0</v>
      </c>
      <c r="DU99" s="732">
        <v>0</v>
      </c>
      <c r="DV99" s="732">
        <v>0</v>
      </c>
      <c r="DW99" s="732">
        <v>0</v>
      </c>
      <c r="DX99" s="732">
        <v>0</v>
      </c>
      <c r="DY99" s="732">
        <v>0</v>
      </c>
      <c r="DZ99" s="732">
        <v>0</v>
      </c>
      <c r="EA99" s="732">
        <v>0</v>
      </c>
      <c r="EB99" s="732">
        <v>0</v>
      </c>
      <c r="EC99" s="732">
        <v>20.687000000000001</v>
      </c>
      <c r="ED99" s="732">
        <v>146525</v>
      </c>
      <c r="EE99" s="732">
        <v>0</v>
      </c>
      <c r="EF99" s="732">
        <v>0</v>
      </c>
      <c r="EG99" s="732">
        <v>0</v>
      </c>
      <c r="EH99" s="732">
        <v>5451</v>
      </c>
      <c r="EI99" s="732">
        <v>0</v>
      </c>
      <c r="EJ99" s="732">
        <v>0</v>
      </c>
      <c r="EK99" s="732">
        <v>0</v>
      </c>
      <c r="EL99" s="732">
        <v>0</v>
      </c>
      <c r="EM99" s="732">
        <v>0</v>
      </c>
      <c r="EN99" s="732">
        <v>0.17700000000000002</v>
      </c>
      <c r="EO99" s="732">
        <v>0</v>
      </c>
      <c r="EP99" s="732">
        <v>0</v>
      </c>
      <c r="EQ99" s="732">
        <v>0.17700000000000002</v>
      </c>
      <c r="ER99" s="732">
        <v>0</v>
      </c>
      <c r="ES99" s="732">
        <v>0.88500000000000001</v>
      </c>
      <c r="EV99" s="732">
        <v>0</v>
      </c>
      <c r="EW99" s="732">
        <v>0</v>
      </c>
      <c r="EX99" s="732">
        <v>0</v>
      </c>
      <c r="EZ99" s="732">
        <v>2568195</v>
      </c>
      <c r="FA99" s="732">
        <v>0</v>
      </c>
      <c r="FB99" s="732">
        <v>2692860</v>
      </c>
      <c r="FD99" s="732">
        <v>0</v>
      </c>
      <c r="FE99" s="732">
        <v>275496</v>
      </c>
      <c r="FF99" s="732">
        <v>55889</v>
      </c>
      <c r="FG99" s="732">
        <v>6.4642999999999992E-2</v>
      </c>
      <c r="FH99" s="732">
        <v>2.6227999999999998E-2</v>
      </c>
      <c r="FI99" s="732">
        <v>0</v>
      </c>
      <c r="FJ99" s="732">
        <v>0</v>
      </c>
      <c r="FK99" s="732">
        <v>432.40700000000004</v>
      </c>
      <c r="FL99" s="732">
        <v>3079709</v>
      </c>
      <c r="FM99" s="732">
        <v>0</v>
      </c>
      <c r="FN99" s="732">
        <v>0</v>
      </c>
      <c r="FO99" s="732">
        <v>26126</v>
      </c>
      <c r="FP99" s="732">
        <v>0</v>
      </c>
      <c r="FQ99" s="732">
        <v>26126</v>
      </c>
      <c r="FR99" s="732">
        <v>26126</v>
      </c>
      <c r="FS99" s="732">
        <v>0</v>
      </c>
      <c r="FT99" s="732">
        <v>0</v>
      </c>
      <c r="FU99" s="732">
        <v>0</v>
      </c>
      <c r="FV99" s="732">
        <v>0</v>
      </c>
      <c r="FW99" s="732">
        <v>0</v>
      </c>
      <c r="FX99" s="732">
        <v>0</v>
      </c>
      <c r="FY99" s="732">
        <v>0</v>
      </c>
      <c r="FZ99" s="732">
        <v>0</v>
      </c>
      <c r="GA99" s="732">
        <v>0</v>
      </c>
      <c r="GB99" s="732">
        <v>539562</v>
      </c>
      <c r="GC99" s="732">
        <v>539562</v>
      </c>
      <c r="GD99" s="732">
        <v>64.89200000000001</v>
      </c>
      <c r="GF99" s="732">
        <v>0</v>
      </c>
      <c r="GG99" s="732">
        <v>0</v>
      </c>
      <c r="GH99" s="732">
        <v>0</v>
      </c>
      <c r="GI99" s="732">
        <v>0</v>
      </c>
      <c r="GK99" s="732">
        <v>5238</v>
      </c>
      <c r="GL99" s="732">
        <v>9088</v>
      </c>
      <c r="GM99" s="732">
        <v>0</v>
      </c>
      <c r="GN99" s="732">
        <v>31476</v>
      </c>
      <c r="GR99" s="732">
        <v>0</v>
      </c>
      <c r="HB99" s="732">
        <v>292382768</v>
      </c>
      <c r="HC99" s="732">
        <v>4.6019999999999998E-2</v>
      </c>
      <c r="HD99" s="732">
        <v>53602</v>
      </c>
      <c r="HE99" s="732">
        <v>0</v>
      </c>
      <c r="HF99" s="732">
        <v>246809</v>
      </c>
      <c r="HG99" s="732">
        <v>5132</v>
      </c>
      <c r="HH99" s="732">
        <v>0</v>
      </c>
      <c r="HI99" s="732">
        <v>0</v>
      </c>
      <c r="HJ99" s="732">
        <v>2900</v>
      </c>
      <c r="HK99" s="732">
        <v>1785</v>
      </c>
      <c r="HL99" s="732">
        <v>2409</v>
      </c>
      <c r="HM99" s="732">
        <v>59000</v>
      </c>
      <c r="HN99" s="732">
        <v>0</v>
      </c>
      <c r="HO99" s="732">
        <v>0</v>
      </c>
      <c r="HP99" s="732">
        <v>0</v>
      </c>
      <c r="HQ99" s="732">
        <v>0</v>
      </c>
      <c r="HR99" s="732">
        <v>0</v>
      </c>
      <c r="HS99" s="732">
        <v>2567505</v>
      </c>
      <c r="HT99" s="732">
        <v>0</v>
      </c>
      <c r="HU99" s="732">
        <v>1862</v>
      </c>
      <c r="HV99" s="732">
        <v>0</v>
      </c>
      <c r="HW99" s="732">
        <v>0</v>
      </c>
      <c r="HX99" s="732">
        <v>41</v>
      </c>
      <c r="HY99" s="732">
        <v>81</v>
      </c>
      <c r="HZ99" s="732">
        <v>23</v>
      </c>
      <c r="IA99" s="732">
        <v>1</v>
      </c>
      <c r="IB99" s="732">
        <v>0</v>
      </c>
      <c r="IC99" s="732">
        <v>76</v>
      </c>
      <c r="ID99" s="732">
        <v>0</v>
      </c>
      <c r="IE99" s="732">
        <v>0</v>
      </c>
      <c r="IF99" s="732">
        <v>0</v>
      </c>
      <c r="IG99" s="732">
        <v>8.3330000000000002</v>
      </c>
      <c r="IH99" s="732">
        <v>0</v>
      </c>
      <c r="II99" s="732">
        <v>0</v>
      </c>
      <c r="IJ99" s="732">
        <v>14.178000000000001</v>
      </c>
      <c r="IK99" s="732">
        <v>0</v>
      </c>
      <c r="IL99" s="732">
        <v>7</v>
      </c>
      <c r="IM99" s="732">
        <v>8</v>
      </c>
      <c r="IN99" s="732">
        <v>0</v>
      </c>
      <c r="IO99" s="732">
        <v>15</v>
      </c>
      <c r="IP99" s="732">
        <v>0</v>
      </c>
      <c r="IQ99" s="732">
        <v>14.178000000000001</v>
      </c>
      <c r="IR99" s="732">
        <v>8732</v>
      </c>
      <c r="IS99" s="732">
        <v>0</v>
      </c>
      <c r="IT99" s="732">
        <v>35000</v>
      </c>
      <c r="IU99" s="732">
        <v>24000</v>
      </c>
      <c r="IV99" s="732">
        <v>0</v>
      </c>
      <c r="IW99" s="732">
        <v>6159</v>
      </c>
      <c r="IX99" s="732">
        <v>0</v>
      </c>
      <c r="IY99" s="732">
        <v>0</v>
      </c>
      <c r="IZ99" s="732">
        <v>0</v>
      </c>
      <c r="JA99" s="732">
        <v>0</v>
      </c>
      <c r="JB99" s="732">
        <v>0</v>
      </c>
      <c r="JC99" s="732">
        <v>0</v>
      </c>
      <c r="JD99" s="732">
        <v>0</v>
      </c>
      <c r="JE99" s="732">
        <v>0</v>
      </c>
      <c r="JF99" s="732">
        <v>0</v>
      </c>
      <c r="JG99" s="732">
        <v>0</v>
      </c>
      <c r="JH99" s="732">
        <v>0</v>
      </c>
      <c r="JJ99" s="732">
        <v>0</v>
      </c>
      <c r="JK99" s="732">
        <v>0</v>
      </c>
      <c r="JL99" s="732">
        <v>0</v>
      </c>
      <c r="JM99" s="732">
        <v>0</v>
      </c>
    </row>
    <row r="100" spans="1:273" s="732" customFormat="1" x14ac:dyDescent="0.2">
      <c r="A100" s="732">
        <v>31709</v>
      </c>
      <c r="B100" s="732">
        <v>101838</v>
      </c>
      <c r="C100" s="732">
        <v>9</v>
      </c>
      <c r="D100" s="732">
        <v>2021</v>
      </c>
      <c r="E100" s="732">
        <v>6159</v>
      </c>
      <c r="F100" s="732">
        <v>0</v>
      </c>
      <c r="G100" s="732">
        <v>1520.498</v>
      </c>
      <c r="H100" s="732">
        <v>1454.171</v>
      </c>
      <c r="I100" s="732">
        <v>1454.171</v>
      </c>
      <c r="J100" s="732">
        <v>1520.498</v>
      </c>
      <c r="K100" s="732">
        <v>0</v>
      </c>
      <c r="L100" s="732">
        <v>6159</v>
      </c>
      <c r="M100" s="732">
        <v>0</v>
      </c>
      <c r="N100" s="732">
        <v>0</v>
      </c>
      <c r="P100" s="732">
        <v>1745.298</v>
      </c>
      <c r="Q100" s="732">
        <v>0</v>
      </c>
      <c r="R100" s="732">
        <v>718319</v>
      </c>
      <c r="S100" s="732">
        <v>411.57400000000001</v>
      </c>
      <c r="U100" s="732">
        <v>502487</v>
      </c>
      <c r="V100" s="732">
        <v>1025.932</v>
      </c>
      <c r="W100" s="732">
        <v>631880</v>
      </c>
      <c r="X100" s="732">
        <v>631880</v>
      </c>
      <c r="Z100" s="732">
        <v>0</v>
      </c>
      <c r="AC100" s="732">
        <v>0</v>
      </c>
      <c r="AD100" s="732" t="s">
        <v>318</v>
      </c>
      <c r="AE100" s="732">
        <v>0</v>
      </c>
      <c r="AH100" s="732">
        <v>0</v>
      </c>
      <c r="AI100" s="732">
        <v>0</v>
      </c>
      <c r="AJ100" s="732">
        <v>6159</v>
      </c>
      <c r="AK100" s="732" t="s">
        <v>787</v>
      </c>
      <c r="AL100" s="732" t="s">
        <v>14</v>
      </c>
      <c r="AM100" s="732">
        <v>0</v>
      </c>
      <c r="AN100" s="732">
        <v>0</v>
      </c>
      <c r="AO100" s="732">
        <v>0</v>
      </c>
      <c r="AP100" s="732">
        <v>0</v>
      </c>
      <c r="AQ100" s="732">
        <v>0</v>
      </c>
      <c r="AT100" s="732">
        <v>0</v>
      </c>
      <c r="AU100" s="732">
        <v>0</v>
      </c>
      <c r="AV100" s="732">
        <v>-619096</v>
      </c>
      <c r="AW100" s="732">
        <v>18082003</v>
      </c>
      <c r="AX100" s="732">
        <v>17815699</v>
      </c>
      <c r="AY100" s="732">
        <v>10428977</v>
      </c>
      <c r="AZ100" s="732">
        <v>718319</v>
      </c>
      <c r="BA100" s="732">
        <v>0</v>
      </c>
      <c r="BE100" s="732">
        <v>236</v>
      </c>
      <c r="BF100" s="732">
        <v>16374309</v>
      </c>
      <c r="BG100" s="732">
        <v>0</v>
      </c>
      <c r="BJ100" s="732">
        <v>12</v>
      </c>
      <c r="BK100" s="732">
        <v>0</v>
      </c>
      <c r="BL100" s="732">
        <v>0</v>
      </c>
      <c r="BM100" s="732">
        <v>0</v>
      </c>
      <c r="BN100" s="732">
        <v>0</v>
      </c>
      <c r="BO100" s="732">
        <v>0</v>
      </c>
      <c r="BP100" s="732">
        <v>0</v>
      </c>
      <c r="BQ100" s="732">
        <v>546</v>
      </c>
      <c r="BS100" s="732">
        <v>0</v>
      </c>
      <c r="BT100" s="732">
        <v>0</v>
      </c>
      <c r="BU100" s="732">
        <v>0</v>
      </c>
      <c r="BV100" s="732">
        <v>0</v>
      </c>
      <c r="BW100" s="732">
        <v>0</v>
      </c>
      <c r="BY100" s="732">
        <v>0</v>
      </c>
      <c r="CA100" s="732">
        <v>0</v>
      </c>
      <c r="CB100" s="732">
        <v>0</v>
      </c>
      <c r="CC100" s="732">
        <v>0</v>
      </c>
      <c r="CD100" s="732">
        <v>0</v>
      </c>
      <c r="CE100" s="732">
        <v>0</v>
      </c>
      <c r="CF100" s="732">
        <v>0</v>
      </c>
      <c r="CG100" s="732">
        <v>0</v>
      </c>
      <c r="CH100" s="732">
        <v>273175</v>
      </c>
      <c r="CI100" s="732">
        <v>0</v>
      </c>
      <c r="CJ100" s="732">
        <v>4</v>
      </c>
      <c r="CK100" s="732">
        <v>0</v>
      </c>
      <c r="CL100" s="732">
        <v>0</v>
      </c>
      <c r="CN100" s="732">
        <v>0</v>
      </c>
      <c r="CO100" s="732">
        <v>1</v>
      </c>
      <c r="CP100" s="732">
        <v>9.9000000000000005E-2</v>
      </c>
      <c r="CQ100" s="732">
        <v>0</v>
      </c>
      <c r="CR100" s="732">
        <v>1653.2650000000001</v>
      </c>
      <c r="CS100" s="732">
        <v>0</v>
      </c>
      <c r="CT100" s="732">
        <v>0</v>
      </c>
      <c r="CU100" s="732">
        <v>0</v>
      </c>
      <c r="CV100" s="732">
        <v>0</v>
      </c>
      <c r="CW100" s="732">
        <v>0</v>
      </c>
      <c r="CX100" s="732">
        <v>0</v>
      </c>
      <c r="CY100" s="732">
        <v>0</v>
      </c>
      <c r="CZ100" s="732">
        <v>0</v>
      </c>
      <c r="DB100" s="732">
        <v>8878777</v>
      </c>
      <c r="DC100" s="732">
        <v>0</v>
      </c>
      <c r="DD100" s="732">
        <v>0</v>
      </c>
      <c r="DE100" s="732">
        <v>2969141</v>
      </c>
      <c r="DF100" s="732">
        <v>2973074</v>
      </c>
      <c r="DG100" s="732">
        <v>482.07500000000005</v>
      </c>
      <c r="DH100" s="732">
        <v>0</v>
      </c>
      <c r="DI100" s="732">
        <v>1469</v>
      </c>
      <c r="DK100" s="732">
        <v>359</v>
      </c>
      <c r="DL100" s="732">
        <v>0</v>
      </c>
      <c r="DM100" s="732">
        <v>1617621</v>
      </c>
      <c r="DN100" s="732">
        <v>6634</v>
      </c>
      <c r="DO100" s="732">
        <v>0</v>
      </c>
      <c r="DP100" s="732">
        <v>0</v>
      </c>
      <c r="DQ100" s="732">
        <v>0</v>
      </c>
      <c r="DR100" s="732">
        <v>0</v>
      </c>
      <c r="DS100" s="732">
        <v>0</v>
      </c>
      <c r="DT100" s="732">
        <v>0</v>
      </c>
      <c r="DU100" s="732">
        <v>0</v>
      </c>
      <c r="DV100" s="732">
        <v>0</v>
      </c>
      <c r="DW100" s="732">
        <v>0</v>
      </c>
      <c r="DX100" s="732">
        <v>0</v>
      </c>
      <c r="DY100" s="732">
        <v>0</v>
      </c>
      <c r="DZ100" s="732">
        <v>0</v>
      </c>
      <c r="EA100" s="732">
        <v>0</v>
      </c>
      <c r="EB100" s="732">
        <v>0</v>
      </c>
      <c r="EC100" s="732">
        <v>56.02</v>
      </c>
      <c r="ED100" s="732">
        <v>396787</v>
      </c>
      <c r="EE100" s="732">
        <v>0</v>
      </c>
      <c r="EF100" s="732">
        <v>0</v>
      </c>
      <c r="EG100" s="732">
        <v>0</v>
      </c>
      <c r="EH100" s="732">
        <v>560655</v>
      </c>
      <c r="EI100" s="732">
        <v>589227</v>
      </c>
      <c r="EJ100" s="732">
        <v>23.917000000000002</v>
      </c>
      <c r="EK100" s="732">
        <v>27.093</v>
      </c>
      <c r="EL100" s="732">
        <v>0</v>
      </c>
      <c r="EM100" s="732">
        <v>0</v>
      </c>
      <c r="EN100" s="732">
        <v>1.95</v>
      </c>
      <c r="EO100" s="732">
        <v>0</v>
      </c>
      <c r="EP100" s="732">
        <v>0</v>
      </c>
      <c r="EQ100" s="732">
        <v>52.96</v>
      </c>
      <c r="ER100" s="732">
        <v>0</v>
      </c>
      <c r="ES100" s="732">
        <v>91.029000000000011</v>
      </c>
      <c r="EV100" s="732">
        <v>0</v>
      </c>
      <c r="EW100" s="732">
        <v>0</v>
      </c>
      <c r="EX100" s="732">
        <v>0</v>
      </c>
      <c r="EZ100" s="732">
        <v>15778249</v>
      </c>
      <c r="FA100" s="732">
        <v>0</v>
      </c>
      <c r="FB100" s="732">
        <v>16489697</v>
      </c>
      <c r="FD100" s="732">
        <v>0</v>
      </c>
      <c r="FE100" s="732">
        <v>1693827</v>
      </c>
      <c r="FF100" s="732">
        <v>343623</v>
      </c>
      <c r="FG100" s="732">
        <v>6.4642999999999992E-2</v>
      </c>
      <c r="FH100" s="732">
        <v>2.6227999999999998E-2</v>
      </c>
      <c r="FI100" s="732">
        <v>0</v>
      </c>
      <c r="FJ100" s="732">
        <v>0</v>
      </c>
      <c r="FK100" s="732">
        <v>2658.5620000000004</v>
      </c>
      <c r="FL100" s="732">
        <v>18800322</v>
      </c>
      <c r="FM100" s="732">
        <v>0</v>
      </c>
      <c r="FN100" s="732">
        <v>0</v>
      </c>
      <c r="FO100" s="732">
        <v>64881</v>
      </c>
      <c r="FP100" s="732">
        <v>0</v>
      </c>
      <c r="FQ100" s="732">
        <v>64881</v>
      </c>
      <c r="FR100" s="732">
        <v>64881</v>
      </c>
      <c r="FS100" s="732">
        <v>0</v>
      </c>
      <c r="FT100" s="732">
        <v>0</v>
      </c>
      <c r="FU100" s="732">
        <v>0</v>
      </c>
      <c r="FV100" s="732">
        <v>0</v>
      </c>
      <c r="FW100" s="732">
        <v>0</v>
      </c>
      <c r="FX100" s="732">
        <v>0</v>
      </c>
      <c r="FY100" s="732">
        <v>0</v>
      </c>
      <c r="FZ100" s="732">
        <v>0</v>
      </c>
      <c r="GA100" s="732">
        <v>0</v>
      </c>
      <c r="GB100" s="732">
        <v>111143</v>
      </c>
      <c r="GC100" s="732">
        <v>111143</v>
      </c>
      <c r="GD100" s="732">
        <v>13.367000000000001</v>
      </c>
      <c r="GF100" s="732">
        <v>0</v>
      </c>
      <c r="GG100" s="732">
        <v>0</v>
      </c>
      <c r="GH100" s="732">
        <v>0</v>
      </c>
      <c r="GI100" s="732">
        <v>0</v>
      </c>
      <c r="GK100" s="732">
        <v>5167</v>
      </c>
      <c r="GL100" s="732">
        <v>32090</v>
      </c>
      <c r="GM100" s="732">
        <v>0</v>
      </c>
      <c r="GN100" s="732">
        <v>0</v>
      </c>
      <c r="GR100" s="732">
        <v>0</v>
      </c>
      <c r="HB100" s="732">
        <v>292382768</v>
      </c>
      <c r="HC100" s="732">
        <v>4.6019999999999998E-2</v>
      </c>
      <c r="HD100" s="732">
        <v>273175</v>
      </c>
      <c r="HE100" s="732">
        <v>0</v>
      </c>
      <c r="HF100" s="732">
        <v>1538513</v>
      </c>
      <c r="HG100" s="732">
        <v>2464</v>
      </c>
      <c r="HH100" s="732">
        <v>589424</v>
      </c>
      <c r="HI100" s="732">
        <v>0</v>
      </c>
      <c r="HJ100" s="732">
        <v>14779</v>
      </c>
      <c r="HK100" s="732">
        <v>6256</v>
      </c>
      <c r="HL100" s="732">
        <v>4596</v>
      </c>
      <c r="HM100" s="732">
        <v>10000</v>
      </c>
      <c r="HN100" s="732">
        <v>0</v>
      </c>
      <c r="HO100" s="732">
        <v>0</v>
      </c>
      <c r="HP100" s="732">
        <v>46526</v>
      </c>
      <c r="HQ100" s="732">
        <v>0</v>
      </c>
      <c r="HR100" s="732">
        <v>0</v>
      </c>
      <c r="HS100" s="732">
        <v>15771378</v>
      </c>
      <c r="HT100" s="732">
        <v>0</v>
      </c>
      <c r="HU100" s="732">
        <v>0</v>
      </c>
      <c r="HV100" s="732">
        <v>0</v>
      </c>
      <c r="HW100" s="732">
        <v>0</v>
      </c>
      <c r="HX100" s="732">
        <v>60</v>
      </c>
      <c r="HY100" s="732">
        <v>146</v>
      </c>
      <c r="HZ100" s="732">
        <v>147</v>
      </c>
      <c r="IA100" s="732">
        <v>326</v>
      </c>
      <c r="IB100" s="732">
        <v>1133</v>
      </c>
      <c r="IC100" s="732">
        <v>1535</v>
      </c>
      <c r="ID100" s="732">
        <v>2</v>
      </c>
      <c r="IE100" s="732">
        <v>0</v>
      </c>
      <c r="IF100" s="732">
        <v>0</v>
      </c>
      <c r="IG100" s="732">
        <v>4</v>
      </c>
      <c r="IH100" s="732">
        <v>957</v>
      </c>
      <c r="II100" s="732">
        <v>169.184</v>
      </c>
      <c r="IJ100" s="732">
        <v>1025.932</v>
      </c>
      <c r="IK100" s="732">
        <v>0</v>
      </c>
      <c r="IL100" s="732">
        <v>2</v>
      </c>
      <c r="IM100" s="732">
        <v>0</v>
      </c>
      <c r="IN100" s="732">
        <v>0</v>
      </c>
      <c r="IO100" s="732">
        <v>2</v>
      </c>
      <c r="IP100" s="732">
        <v>169.184</v>
      </c>
      <c r="IQ100" s="732">
        <v>1025.932</v>
      </c>
      <c r="IR100" s="732">
        <v>631880</v>
      </c>
      <c r="IS100" s="732">
        <v>0</v>
      </c>
      <c r="IT100" s="732">
        <v>10000</v>
      </c>
      <c r="IU100" s="732">
        <v>0</v>
      </c>
      <c r="IV100" s="732">
        <v>0</v>
      </c>
      <c r="IW100" s="732">
        <v>6159</v>
      </c>
      <c r="IX100" s="732">
        <v>0</v>
      </c>
      <c r="IY100" s="732">
        <v>0</v>
      </c>
      <c r="IZ100" s="732">
        <v>46526</v>
      </c>
      <c r="JA100" s="732">
        <v>2464</v>
      </c>
      <c r="JB100" s="732">
        <v>0</v>
      </c>
      <c r="JC100" s="732">
        <v>0</v>
      </c>
      <c r="JD100" s="732">
        <v>0</v>
      </c>
      <c r="JE100" s="732">
        <v>0</v>
      </c>
      <c r="JF100" s="732">
        <v>0</v>
      </c>
      <c r="JG100" s="732">
        <v>0</v>
      </c>
      <c r="JH100" s="732">
        <v>0</v>
      </c>
      <c r="JJ100" s="732">
        <v>0</v>
      </c>
      <c r="JK100" s="732">
        <v>0</v>
      </c>
      <c r="JL100" s="732">
        <v>0</v>
      </c>
      <c r="JM100" s="732">
        <v>0</v>
      </c>
    </row>
    <row r="101" spans="1:273" s="732" customFormat="1" x14ac:dyDescent="0.2">
      <c r="A101" s="732">
        <v>31709</v>
      </c>
      <c r="B101" s="732">
        <v>101840</v>
      </c>
      <c r="C101" s="732">
        <v>9</v>
      </c>
      <c r="D101" s="732">
        <v>2021</v>
      </c>
      <c r="E101" s="732">
        <v>6159</v>
      </c>
      <c r="F101" s="732">
        <v>0</v>
      </c>
      <c r="G101" s="732">
        <v>336.053</v>
      </c>
      <c r="H101" s="732">
        <v>333.29700000000003</v>
      </c>
      <c r="I101" s="732">
        <v>333.29700000000003</v>
      </c>
      <c r="J101" s="732">
        <v>336.053</v>
      </c>
      <c r="K101" s="732">
        <v>0</v>
      </c>
      <c r="L101" s="732">
        <v>6159</v>
      </c>
      <c r="M101" s="732">
        <v>0</v>
      </c>
      <c r="N101" s="732">
        <v>0</v>
      </c>
      <c r="P101" s="732">
        <v>395.27300000000002</v>
      </c>
      <c r="Q101" s="732">
        <v>0</v>
      </c>
      <c r="R101" s="732">
        <v>162684</v>
      </c>
      <c r="S101" s="732">
        <v>411.57400000000001</v>
      </c>
      <c r="U101" s="732">
        <v>113802</v>
      </c>
      <c r="V101" s="732">
        <v>10.043000000000001</v>
      </c>
      <c r="W101" s="732">
        <v>6186</v>
      </c>
      <c r="X101" s="732">
        <v>6186</v>
      </c>
      <c r="Z101" s="732">
        <v>0</v>
      </c>
      <c r="AC101" s="732">
        <v>0</v>
      </c>
      <c r="AD101" s="732" t="s">
        <v>318</v>
      </c>
      <c r="AE101" s="732">
        <v>0</v>
      </c>
      <c r="AH101" s="732">
        <v>0</v>
      </c>
      <c r="AI101" s="732">
        <v>0</v>
      </c>
      <c r="AJ101" s="732">
        <v>6159</v>
      </c>
      <c r="AK101" s="732" t="s">
        <v>787</v>
      </c>
      <c r="AL101" s="732" t="s">
        <v>30</v>
      </c>
      <c r="AM101" s="732">
        <v>0</v>
      </c>
      <c r="AN101" s="732">
        <v>0</v>
      </c>
      <c r="AO101" s="732">
        <v>0</v>
      </c>
      <c r="AP101" s="732">
        <v>0</v>
      </c>
      <c r="AQ101" s="732">
        <v>0</v>
      </c>
      <c r="AT101" s="732">
        <v>0</v>
      </c>
      <c r="AU101" s="732">
        <v>0</v>
      </c>
      <c r="AV101" s="732">
        <v>-149345</v>
      </c>
      <c r="AW101" s="732">
        <v>3747266</v>
      </c>
      <c r="AX101" s="732">
        <v>3687310</v>
      </c>
      <c r="AY101" s="732">
        <v>2177386</v>
      </c>
      <c r="AZ101" s="732">
        <v>162684</v>
      </c>
      <c r="BA101" s="732">
        <v>26.583000000000002</v>
      </c>
      <c r="BE101" s="732">
        <v>49</v>
      </c>
      <c r="BF101" s="732">
        <v>3423953</v>
      </c>
      <c r="BG101" s="732">
        <v>0</v>
      </c>
      <c r="BJ101" s="732">
        <v>12</v>
      </c>
      <c r="BK101" s="732">
        <v>0</v>
      </c>
      <c r="BL101" s="732">
        <v>0</v>
      </c>
      <c r="BM101" s="732">
        <v>0</v>
      </c>
      <c r="BN101" s="732">
        <v>0</v>
      </c>
      <c r="BO101" s="732">
        <v>0</v>
      </c>
      <c r="BP101" s="732">
        <v>0</v>
      </c>
      <c r="BQ101" s="732">
        <v>719</v>
      </c>
      <c r="BS101" s="732">
        <v>0</v>
      </c>
      <c r="BT101" s="732">
        <v>0</v>
      </c>
      <c r="BU101" s="732">
        <v>0</v>
      </c>
      <c r="BV101" s="732">
        <v>0</v>
      </c>
      <c r="BW101" s="732">
        <v>0</v>
      </c>
      <c r="BY101" s="732">
        <v>0</v>
      </c>
      <c r="CA101" s="732">
        <v>0</v>
      </c>
      <c r="CB101" s="732">
        <v>0</v>
      </c>
      <c r="CC101" s="732">
        <v>0</v>
      </c>
      <c r="CD101" s="732">
        <v>0</v>
      </c>
      <c r="CE101" s="732">
        <v>0</v>
      </c>
      <c r="CF101" s="732">
        <v>0</v>
      </c>
      <c r="CG101" s="732">
        <v>0</v>
      </c>
      <c r="CH101" s="732">
        <v>60376</v>
      </c>
      <c r="CI101" s="732">
        <v>0</v>
      </c>
      <c r="CJ101" s="732">
        <v>4</v>
      </c>
      <c r="CK101" s="732">
        <v>0</v>
      </c>
      <c r="CL101" s="732">
        <v>0</v>
      </c>
      <c r="CN101" s="732">
        <v>0</v>
      </c>
      <c r="CO101" s="732">
        <v>1</v>
      </c>
      <c r="CP101" s="732">
        <v>0</v>
      </c>
      <c r="CQ101" s="732">
        <v>0</v>
      </c>
      <c r="CR101" s="732">
        <v>374.125</v>
      </c>
      <c r="CS101" s="732">
        <v>0</v>
      </c>
      <c r="CT101" s="732">
        <v>0</v>
      </c>
      <c r="CU101" s="732">
        <v>0</v>
      </c>
      <c r="CV101" s="732">
        <v>0</v>
      </c>
      <c r="CW101" s="732">
        <v>0</v>
      </c>
      <c r="CX101" s="732">
        <v>0</v>
      </c>
      <c r="CY101" s="732">
        <v>0</v>
      </c>
      <c r="CZ101" s="732">
        <v>0</v>
      </c>
      <c r="DB101" s="732">
        <v>2048944</v>
      </c>
      <c r="DC101" s="732">
        <v>0</v>
      </c>
      <c r="DD101" s="732">
        <v>0</v>
      </c>
      <c r="DE101" s="732">
        <v>782743</v>
      </c>
      <c r="DF101" s="732">
        <v>782743</v>
      </c>
      <c r="DG101" s="732">
        <v>127.08800000000001</v>
      </c>
      <c r="DH101" s="732">
        <v>0</v>
      </c>
      <c r="DI101" s="732">
        <v>0</v>
      </c>
      <c r="DK101" s="732">
        <v>3121</v>
      </c>
      <c r="DL101" s="732">
        <v>0</v>
      </c>
      <c r="DM101" s="732">
        <v>90004</v>
      </c>
      <c r="DN101" s="732">
        <v>371</v>
      </c>
      <c r="DO101" s="732">
        <v>0</v>
      </c>
      <c r="DP101" s="732">
        <v>0</v>
      </c>
      <c r="DQ101" s="732">
        <v>0</v>
      </c>
      <c r="DR101" s="732">
        <v>0</v>
      </c>
      <c r="DS101" s="732">
        <v>0</v>
      </c>
      <c r="DT101" s="732">
        <v>0</v>
      </c>
      <c r="DU101" s="732">
        <v>0</v>
      </c>
      <c r="DV101" s="732">
        <v>0</v>
      </c>
      <c r="DW101" s="732">
        <v>0</v>
      </c>
      <c r="DX101" s="732">
        <v>0</v>
      </c>
      <c r="DY101" s="732">
        <v>0</v>
      </c>
      <c r="DZ101" s="732">
        <v>0</v>
      </c>
      <c r="EA101" s="732">
        <v>0</v>
      </c>
      <c r="EB101" s="732">
        <v>0</v>
      </c>
      <c r="EC101" s="732">
        <v>4.5970000000000004</v>
      </c>
      <c r="ED101" s="732">
        <v>32560</v>
      </c>
      <c r="EE101" s="732">
        <v>0</v>
      </c>
      <c r="EF101" s="732">
        <v>0</v>
      </c>
      <c r="EG101" s="732">
        <v>0</v>
      </c>
      <c r="EH101" s="732">
        <v>53954</v>
      </c>
      <c r="EI101" s="732">
        <v>0</v>
      </c>
      <c r="EJ101" s="732">
        <v>0</v>
      </c>
      <c r="EK101" s="732">
        <v>2.5100000000000002</v>
      </c>
      <c r="EL101" s="732">
        <v>0</v>
      </c>
      <c r="EM101" s="732">
        <v>0</v>
      </c>
      <c r="EN101" s="732">
        <v>0.24600000000000002</v>
      </c>
      <c r="EO101" s="732">
        <v>0</v>
      </c>
      <c r="EP101" s="732">
        <v>0</v>
      </c>
      <c r="EQ101" s="732">
        <v>2.7560000000000002</v>
      </c>
      <c r="ER101" s="732">
        <v>0</v>
      </c>
      <c r="ES101" s="732">
        <v>8.76</v>
      </c>
      <c r="EV101" s="732">
        <v>0</v>
      </c>
      <c r="EW101" s="732">
        <v>0</v>
      </c>
      <c r="EX101" s="732">
        <v>0</v>
      </c>
      <c r="EZ101" s="732">
        <v>3261269</v>
      </c>
      <c r="FA101" s="732">
        <v>0</v>
      </c>
      <c r="FB101" s="732">
        <v>3423533</v>
      </c>
      <c r="FD101" s="732">
        <v>0</v>
      </c>
      <c r="FE101" s="732">
        <v>354188</v>
      </c>
      <c r="FF101" s="732">
        <v>71853</v>
      </c>
      <c r="FG101" s="732">
        <v>6.4642999999999992E-2</v>
      </c>
      <c r="FH101" s="732">
        <v>2.6227999999999998E-2</v>
      </c>
      <c r="FI101" s="732">
        <v>0</v>
      </c>
      <c r="FJ101" s="732">
        <v>0</v>
      </c>
      <c r="FK101" s="732">
        <v>555.91899999999998</v>
      </c>
      <c r="FL101" s="732">
        <v>3909950</v>
      </c>
      <c r="FM101" s="732">
        <v>0</v>
      </c>
      <c r="FN101" s="732">
        <v>0</v>
      </c>
      <c r="FO101" s="732">
        <v>0</v>
      </c>
      <c r="FP101" s="732">
        <v>0</v>
      </c>
      <c r="FQ101" s="732">
        <v>0</v>
      </c>
      <c r="FR101" s="732">
        <v>0</v>
      </c>
      <c r="FS101" s="732">
        <v>0</v>
      </c>
      <c r="FT101" s="732">
        <v>0</v>
      </c>
      <c r="FU101" s="732">
        <v>0</v>
      </c>
      <c r="FV101" s="732">
        <v>0</v>
      </c>
      <c r="FW101" s="732">
        <v>0</v>
      </c>
      <c r="FX101" s="732">
        <v>0</v>
      </c>
      <c r="FY101" s="732">
        <v>0</v>
      </c>
      <c r="FZ101" s="732">
        <v>0</v>
      </c>
      <c r="GA101" s="732">
        <v>0</v>
      </c>
      <c r="GB101" s="732">
        <v>0</v>
      </c>
      <c r="GC101" s="732">
        <v>0</v>
      </c>
      <c r="GD101" s="732">
        <v>0</v>
      </c>
      <c r="GF101" s="732">
        <v>0</v>
      </c>
      <c r="GG101" s="732">
        <v>0</v>
      </c>
      <c r="GH101" s="732">
        <v>0</v>
      </c>
      <c r="GI101" s="732">
        <v>0</v>
      </c>
      <c r="GK101" s="732">
        <v>4970</v>
      </c>
      <c r="GL101" s="732">
        <v>12974</v>
      </c>
      <c r="GM101" s="732">
        <v>0</v>
      </c>
      <c r="GN101" s="732">
        <v>0</v>
      </c>
      <c r="GR101" s="732">
        <v>0</v>
      </c>
      <c r="HB101" s="732">
        <v>292382768</v>
      </c>
      <c r="HC101" s="732">
        <v>4.6019999999999998E-2</v>
      </c>
      <c r="HD101" s="732">
        <v>60376</v>
      </c>
      <c r="HE101" s="732">
        <v>0</v>
      </c>
      <c r="HF101" s="732">
        <v>352628</v>
      </c>
      <c r="HG101" s="732">
        <v>0</v>
      </c>
      <c r="HH101" s="732">
        <v>139811</v>
      </c>
      <c r="HI101" s="732">
        <v>0</v>
      </c>
      <c r="HJ101" s="732">
        <v>3266</v>
      </c>
      <c r="HK101" s="732">
        <v>0</v>
      </c>
      <c r="HL101" s="732">
        <v>0</v>
      </c>
      <c r="HM101" s="732">
        <v>0</v>
      </c>
      <c r="HN101" s="732">
        <v>0</v>
      </c>
      <c r="HO101" s="732">
        <v>0</v>
      </c>
      <c r="HP101" s="732">
        <v>0</v>
      </c>
      <c r="HQ101" s="732">
        <v>0</v>
      </c>
      <c r="HR101" s="732">
        <v>0</v>
      </c>
      <c r="HS101" s="732">
        <v>3260849</v>
      </c>
      <c r="HT101" s="732">
        <v>0</v>
      </c>
      <c r="HU101" s="732">
        <v>0</v>
      </c>
      <c r="HV101" s="732">
        <v>0</v>
      </c>
      <c r="HW101" s="732">
        <v>0</v>
      </c>
      <c r="HX101" s="732">
        <v>92</v>
      </c>
      <c r="HY101" s="732">
        <v>51</v>
      </c>
      <c r="HZ101" s="732">
        <v>49</v>
      </c>
      <c r="IA101" s="732">
        <v>126</v>
      </c>
      <c r="IB101" s="732">
        <v>178</v>
      </c>
      <c r="IC101" s="732">
        <v>429</v>
      </c>
      <c r="ID101" s="732">
        <v>0</v>
      </c>
      <c r="IE101" s="732">
        <v>0</v>
      </c>
      <c r="IF101" s="732">
        <v>0</v>
      </c>
      <c r="IG101" s="732">
        <v>0</v>
      </c>
      <c r="IH101" s="732">
        <v>227</v>
      </c>
      <c r="II101" s="732">
        <v>0</v>
      </c>
      <c r="IJ101" s="732">
        <v>10.043000000000001</v>
      </c>
      <c r="IK101" s="732">
        <v>0</v>
      </c>
      <c r="IL101" s="732">
        <v>0</v>
      </c>
      <c r="IM101" s="732">
        <v>0</v>
      </c>
      <c r="IN101" s="732">
        <v>0</v>
      </c>
      <c r="IO101" s="732">
        <v>0</v>
      </c>
      <c r="IP101" s="732">
        <v>0</v>
      </c>
      <c r="IQ101" s="732">
        <v>10.043000000000001</v>
      </c>
      <c r="IR101" s="732">
        <v>6186</v>
      </c>
      <c r="IS101" s="732">
        <v>0</v>
      </c>
      <c r="IT101" s="732">
        <v>0</v>
      </c>
      <c r="IU101" s="732">
        <v>0</v>
      </c>
      <c r="IV101" s="732">
        <v>0</v>
      </c>
      <c r="IW101" s="732">
        <v>6159</v>
      </c>
      <c r="IX101" s="732">
        <v>0</v>
      </c>
      <c r="IY101" s="732">
        <v>0</v>
      </c>
      <c r="IZ101" s="732">
        <v>0</v>
      </c>
      <c r="JA101" s="732">
        <v>0</v>
      </c>
      <c r="JB101" s="732">
        <v>0</v>
      </c>
      <c r="JC101" s="732">
        <v>0</v>
      </c>
      <c r="JD101" s="732">
        <v>0</v>
      </c>
      <c r="JE101" s="732">
        <v>0</v>
      </c>
      <c r="JF101" s="732">
        <v>0</v>
      </c>
      <c r="JG101" s="732">
        <v>0</v>
      </c>
      <c r="JH101" s="732">
        <v>0</v>
      </c>
      <c r="JJ101" s="732">
        <v>0</v>
      </c>
      <c r="JK101" s="732">
        <v>0</v>
      </c>
      <c r="JL101" s="732">
        <v>0</v>
      </c>
      <c r="JM101" s="732">
        <v>0</v>
      </c>
    </row>
    <row r="102" spans="1:273" s="732" customFormat="1" x14ac:dyDescent="0.2">
      <c r="A102" s="732">
        <v>31709</v>
      </c>
      <c r="B102" s="732">
        <v>101842</v>
      </c>
      <c r="C102" s="732">
        <v>9</v>
      </c>
      <c r="D102" s="732">
        <v>2021</v>
      </c>
      <c r="E102" s="732">
        <v>6159</v>
      </c>
      <c r="F102" s="732">
        <v>0</v>
      </c>
      <c r="G102" s="732">
        <v>39.495000000000005</v>
      </c>
      <c r="H102" s="732">
        <v>24.584</v>
      </c>
      <c r="I102" s="732">
        <v>24.584</v>
      </c>
      <c r="J102" s="732">
        <v>39.495000000000005</v>
      </c>
      <c r="K102" s="732">
        <v>0</v>
      </c>
      <c r="L102" s="732">
        <v>6159</v>
      </c>
      <c r="M102" s="732">
        <v>0</v>
      </c>
      <c r="N102" s="732">
        <v>0</v>
      </c>
      <c r="P102" s="732">
        <v>51.305</v>
      </c>
      <c r="Q102" s="732">
        <v>0</v>
      </c>
      <c r="R102" s="732">
        <v>21116</v>
      </c>
      <c r="S102" s="732">
        <v>411.57400000000001</v>
      </c>
      <c r="U102" s="732">
        <v>14771</v>
      </c>
      <c r="V102" s="732">
        <v>10.943000000000001</v>
      </c>
      <c r="W102" s="732">
        <v>6740</v>
      </c>
      <c r="X102" s="732">
        <v>6740</v>
      </c>
      <c r="Z102" s="732">
        <v>0</v>
      </c>
      <c r="AC102" s="732">
        <v>0</v>
      </c>
      <c r="AD102" s="732" t="s">
        <v>318</v>
      </c>
      <c r="AE102" s="732">
        <v>0</v>
      </c>
      <c r="AH102" s="732">
        <v>0</v>
      </c>
      <c r="AI102" s="732">
        <v>0</v>
      </c>
      <c r="AJ102" s="732">
        <v>6159</v>
      </c>
      <c r="AK102" s="732" t="s">
        <v>787</v>
      </c>
      <c r="AL102" s="732" t="s">
        <v>31</v>
      </c>
      <c r="AM102" s="732">
        <v>0</v>
      </c>
      <c r="AN102" s="732">
        <v>0</v>
      </c>
      <c r="AO102" s="732">
        <v>0</v>
      </c>
      <c r="AP102" s="732">
        <v>0</v>
      </c>
      <c r="AQ102" s="732">
        <v>0</v>
      </c>
      <c r="AT102" s="732">
        <v>0</v>
      </c>
      <c r="AU102" s="732">
        <v>0</v>
      </c>
      <c r="AV102" s="732">
        <v>-34480</v>
      </c>
      <c r="AW102" s="732">
        <v>482913</v>
      </c>
      <c r="AX102" s="732">
        <v>407850</v>
      </c>
      <c r="AY102" s="732">
        <v>263804</v>
      </c>
      <c r="AZ102" s="732">
        <v>21116</v>
      </c>
      <c r="BA102" s="732">
        <v>3.8330000000000002</v>
      </c>
      <c r="BE102" s="732">
        <v>5</v>
      </c>
      <c r="BF102" s="732">
        <v>380749</v>
      </c>
      <c r="BG102" s="732">
        <v>0</v>
      </c>
      <c r="BJ102" s="732">
        <v>12</v>
      </c>
      <c r="BK102" s="732">
        <v>0</v>
      </c>
      <c r="BL102" s="732">
        <v>0</v>
      </c>
      <c r="BM102" s="732">
        <v>0</v>
      </c>
      <c r="BN102" s="732">
        <v>0</v>
      </c>
      <c r="BO102" s="732">
        <v>0</v>
      </c>
      <c r="BP102" s="732">
        <v>0</v>
      </c>
      <c r="BQ102" s="732">
        <v>766</v>
      </c>
      <c r="BS102" s="732">
        <v>0</v>
      </c>
      <c r="BT102" s="732">
        <v>0</v>
      </c>
      <c r="BU102" s="732">
        <v>0</v>
      </c>
      <c r="BV102" s="732">
        <v>0</v>
      </c>
      <c r="BW102" s="732">
        <v>0</v>
      </c>
      <c r="BY102" s="732">
        <v>0</v>
      </c>
      <c r="CA102" s="732">
        <v>0</v>
      </c>
      <c r="CB102" s="732">
        <v>0</v>
      </c>
      <c r="CC102" s="732">
        <v>0</v>
      </c>
      <c r="CD102" s="732">
        <v>0</v>
      </c>
      <c r="CE102" s="732">
        <v>0</v>
      </c>
      <c r="CF102" s="732">
        <v>0</v>
      </c>
      <c r="CG102" s="732">
        <v>0</v>
      </c>
      <c r="CH102" s="732">
        <v>75159</v>
      </c>
      <c r="CI102" s="732">
        <v>0</v>
      </c>
      <c r="CJ102" s="732">
        <v>4</v>
      </c>
      <c r="CK102" s="732">
        <v>0</v>
      </c>
      <c r="CL102" s="732">
        <v>0</v>
      </c>
      <c r="CN102" s="732">
        <v>0</v>
      </c>
      <c r="CO102" s="732">
        <v>1</v>
      </c>
      <c r="CP102" s="732">
        <v>0</v>
      </c>
      <c r="CQ102" s="732">
        <v>8.3000000000000004E-2</v>
      </c>
      <c r="CR102" s="732">
        <v>49.238</v>
      </c>
      <c r="CS102" s="732">
        <v>0</v>
      </c>
      <c r="CT102" s="732">
        <v>0</v>
      </c>
      <c r="CU102" s="732">
        <v>0</v>
      </c>
      <c r="CV102" s="732">
        <v>0</v>
      </c>
      <c r="CW102" s="732">
        <v>0</v>
      </c>
      <c r="CX102" s="732">
        <v>0</v>
      </c>
      <c r="CY102" s="732">
        <v>0</v>
      </c>
      <c r="CZ102" s="732">
        <v>0</v>
      </c>
      <c r="DB102" s="732">
        <v>151082</v>
      </c>
      <c r="DC102" s="732">
        <v>0</v>
      </c>
      <c r="DD102" s="732">
        <v>0</v>
      </c>
      <c r="DE102" s="732">
        <v>41882</v>
      </c>
      <c r="DF102" s="732">
        <v>41882</v>
      </c>
      <c r="DG102" s="732">
        <v>6.8</v>
      </c>
      <c r="DH102" s="732">
        <v>0</v>
      </c>
      <c r="DI102" s="732">
        <v>0</v>
      </c>
      <c r="DK102" s="732">
        <v>3881</v>
      </c>
      <c r="DL102" s="732">
        <v>0</v>
      </c>
      <c r="DM102" s="732">
        <v>21315</v>
      </c>
      <c r="DN102" s="732">
        <v>90</v>
      </c>
      <c r="DO102" s="732">
        <v>0</v>
      </c>
      <c r="DP102" s="732">
        <v>0</v>
      </c>
      <c r="DQ102" s="732">
        <v>0</v>
      </c>
      <c r="DR102" s="732">
        <v>0</v>
      </c>
      <c r="DS102" s="732">
        <v>0</v>
      </c>
      <c r="DT102" s="732">
        <v>0</v>
      </c>
      <c r="DU102" s="732">
        <v>0</v>
      </c>
      <c r="DV102" s="732">
        <v>0</v>
      </c>
      <c r="DW102" s="732">
        <v>0</v>
      </c>
      <c r="DX102" s="732">
        <v>0</v>
      </c>
      <c r="DY102" s="732">
        <v>0</v>
      </c>
      <c r="DZ102" s="732">
        <v>0</v>
      </c>
      <c r="EA102" s="732">
        <v>0</v>
      </c>
      <c r="EB102" s="732">
        <v>0</v>
      </c>
      <c r="EC102" s="732">
        <v>2.9750000000000001</v>
      </c>
      <c r="ED102" s="732">
        <v>21072</v>
      </c>
      <c r="EE102" s="732">
        <v>0</v>
      </c>
      <c r="EF102" s="732">
        <v>0</v>
      </c>
      <c r="EG102" s="732">
        <v>0</v>
      </c>
      <c r="EH102" s="732">
        <v>0</v>
      </c>
      <c r="EI102" s="732">
        <v>0</v>
      </c>
      <c r="EJ102" s="732">
        <v>0</v>
      </c>
      <c r="EK102" s="732">
        <v>0</v>
      </c>
      <c r="EL102" s="732">
        <v>0</v>
      </c>
      <c r="EM102" s="732">
        <v>0</v>
      </c>
      <c r="EN102" s="732">
        <v>0</v>
      </c>
      <c r="EO102" s="732">
        <v>0</v>
      </c>
      <c r="EP102" s="732">
        <v>0</v>
      </c>
      <c r="EQ102" s="732">
        <v>0</v>
      </c>
      <c r="ER102" s="732">
        <v>0</v>
      </c>
      <c r="ES102" s="732">
        <v>0</v>
      </c>
      <c r="EV102" s="732">
        <v>0</v>
      </c>
      <c r="EW102" s="732">
        <v>0</v>
      </c>
      <c r="EX102" s="732">
        <v>0</v>
      </c>
      <c r="EZ102" s="732">
        <v>360474</v>
      </c>
      <c r="FA102" s="732">
        <v>0</v>
      </c>
      <c r="FB102" s="732">
        <v>381494</v>
      </c>
      <c r="FD102" s="732">
        <v>0</v>
      </c>
      <c r="FE102" s="732">
        <v>39386</v>
      </c>
      <c r="FF102" s="732">
        <v>7990</v>
      </c>
      <c r="FG102" s="732">
        <v>6.4642999999999992E-2</v>
      </c>
      <c r="FH102" s="732">
        <v>2.6227999999999998E-2</v>
      </c>
      <c r="FI102" s="732">
        <v>0</v>
      </c>
      <c r="FJ102" s="732">
        <v>0</v>
      </c>
      <c r="FK102" s="732">
        <v>61.819000000000003</v>
      </c>
      <c r="FL102" s="732">
        <v>504029</v>
      </c>
      <c r="FM102" s="732">
        <v>0</v>
      </c>
      <c r="FN102" s="732">
        <v>0</v>
      </c>
      <c r="FO102" s="732">
        <v>0</v>
      </c>
      <c r="FP102" s="732">
        <v>0</v>
      </c>
      <c r="FQ102" s="732">
        <v>0</v>
      </c>
      <c r="FR102" s="732">
        <v>0</v>
      </c>
      <c r="FS102" s="732">
        <v>0</v>
      </c>
      <c r="FT102" s="732">
        <v>0</v>
      </c>
      <c r="FU102" s="732">
        <v>0</v>
      </c>
      <c r="FV102" s="732">
        <v>0</v>
      </c>
      <c r="FW102" s="732">
        <v>0</v>
      </c>
      <c r="FX102" s="732">
        <v>0</v>
      </c>
      <c r="FY102" s="732">
        <v>0</v>
      </c>
      <c r="FZ102" s="732">
        <v>0</v>
      </c>
      <c r="GA102" s="732">
        <v>0</v>
      </c>
      <c r="GB102" s="732">
        <v>123981</v>
      </c>
      <c r="GC102" s="732">
        <v>123981</v>
      </c>
      <c r="GD102" s="732">
        <v>14.911000000000001</v>
      </c>
      <c r="GF102" s="732">
        <v>0</v>
      </c>
      <c r="GG102" s="732">
        <v>0</v>
      </c>
      <c r="GH102" s="732">
        <v>0</v>
      </c>
      <c r="GI102" s="732">
        <v>0</v>
      </c>
      <c r="GK102" s="732">
        <v>5305</v>
      </c>
      <c r="GL102" s="732">
        <v>2818</v>
      </c>
      <c r="GM102" s="732">
        <v>0</v>
      </c>
      <c r="GN102" s="732">
        <v>0</v>
      </c>
      <c r="GR102" s="732">
        <v>0</v>
      </c>
      <c r="HB102" s="732">
        <v>292382768</v>
      </c>
      <c r="HC102" s="732">
        <v>4.6019999999999998E-2</v>
      </c>
      <c r="HD102" s="732">
        <v>7096</v>
      </c>
      <c r="HE102" s="732">
        <v>0</v>
      </c>
      <c r="HF102" s="732">
        <v>26010</v>
      </c>
      <c r="HG102" s="732">
        <v>642</v>
      </c>
      <c r="HH102" s="732">
        <v>8623</v>
      </c>
      <c r="HI102" s="732">
        <v>0</v>
      </c>
      <c r="HJ102" s="732">
        <v>384</v>
      </c>
      <c r="HK102" s="732">
        <v>438</v>
      </c>
      <c r="HL102" s="732">
        <v>403</v>
      </c>
      <c r="HM102" s="732">
        <v>0</v>
      </c>
      <c r="HN102" s="732">
        <v>0</v>
      </c>
      <c r="HO102" s="732">
        <v>0</v>
      </c>
      <c r="HP102" s="732">
        <v>0</v>
      </c>
      <c r="HQ102" s="732">
        <v>0</v>
      </c>
      <c r="HR102" s="732">
        <v>0</v>
      </c>
      <c r="HS102" s="732">
        <v>360378</v>
      </c>
      <c r="HT102" s="732">
        <v>0</v>
      </c>
      <c r="HU102" s="732">
        <v>68063</v>
      </c>
      <c r="HV102" s="732">
        <v>0</v>
      </c>
      <c r="HW102" s="732">
        <v>0</v>
      </c>
      <c r="HX102" s="732">
        <v>8</v>
      </c>
      <c r="HY102" s="732">
        <v>8</v>
      </c>
      <c r="HZ102" s="732">
        <v>4</v>
      </c>
      <c r="IA102" s="732">
        <v>8</v>
      </c>
      <c r="IB102" s="732">
        <v>0</v>
      </c>
      <c r="IC102" s="732">
        <v>21</v>
      </c>
      <c r="ID102" s="732">
        <v>0</v>
      </c>
      <c r="IE102" s="732">
        <v>0</v>
      </c>
      <c r="IF102" s="732">
        <v>0</v>
      </c>
      <c r="IG102" s="732">
        <v>1.042</v>
      </c>
      <c r="IH102" s="732">
        <v>14</v>
      </c>
      <c r="II102" s="732">
        <v>0</v>
      </c>
      <c r="IJ102" s="732">
        <v>10.943000000000001</v>
      </c>
      <c r="IK102" s="732">
        <v>0</v>
      </c>
      <c r="IL102" s="732">
        <v>0</v>
      </c>
      <c r="IM102" s="732">
        <v>0</v>
      </c>
      <c r="IN102" s="732">
        <v>0</v>
      </c>
      <c r="IO102" s="732">
        <v>0</v>
      </c>
      <c r="IP102" s="732">
        <v>0</v>
      </c>
      <c r="IQ102" s="732">
        <v>10.943000000000001</v>
      </c>
      <c r="IR102" s="732">
        <v>6740</v>
      </c>
      <c r="IS102" s="732">
        <v>0</v>
      </c>
      <c r="IT102" s="732">
        <v>0</v>
      </c>
      <c r="IU102" s="732">
        <v>0</v>
      </c>
      <c r="IV102" s="732">
        <v>0</v>
      </c>
      <c r="IW102" s="732">
        <v>6159</v>
      </c>
      <c r="IX102" s="732">
        <v>0</v>
      </c>
      <c r="IY102" s="732">
        <v>0</v>
      </c>
      <c r="IZ102" s="732">
        <v>0</v>
      </c>
      <c r="JA102" s="732">
        <v>0</v>
      </c>
      <c r="JB102" s="732">
        <v>0</v>
      </c>
      <c r="JC102" s="732">
        <v>0</v>
      </c>
      <c r="JD102" s="732">
        <v>0</v>
      </c>
      <c r="JE102" s="732">
        <v>0</v>
      </c>
      <c r="JF102" s="732">
        <v>0</v>
      </c>
      <c r="JG102" s="732">
        <v>0</v>
      </c>
      <c r="JH102" s="732">
        <v>0</v>
      </c>
      <c r="JJ102" s="732">
        <v>0</v>
      </c>
      <c r="JK102" s="732">
        <v>0</v>
      </c>
      <c r="JL102" s="732">
        <v>0</v>
      </c>
      <c r="JM102" s="732">
        <v>0</v>
      </c>
    </row>
    <row r="103" spans="1:273" s="732" customFormat="1" x14ac:dyDescent="0.2">
      <c r="A103" s="732">
        <v>31709</v>
      </c>
      <c r="B103" s="732">
        <v>101845</v>
      </c>
      <c r="C103" s="732">
        <v>9</v>
      </c>
      <c r="D103" s="732">
        <v>2021</v>
      </c>
      <c r="E103" s="732">
        <v>6159</v>
      </c>
      <c r="F103" s="732">
        <v>0</v>
      </c>
      <c r="G103" s="732">
        <v>12810.24</v>
      </c>
      <c r="H103" s="732">
        <v>11842.319</v>
      </c>
      <c r="I103" s="732">
        <v>11842.319</v>
      </c>
      <c r="J103" s="732">
        <v>12810.24</v>
      </c>
      <c r="K103" s="732">
        <v>0</v>
      </c>
      <c r="L103" s="732">
        <v>6159</v>
      </c>
      <c r="M103" s="732">
        <v>0</v>
      </c>
      <c r="N103" s="732">
        <v>0</v>
      </c>
      <c r="P103" s="732">
        <v>11520.267</v>
      </c>
      <c r="Q103" s="732">
        <v>0</v>
      </c>
      <c r="R103" s="732">
        <v>4741442</v>
      </c>
      <c r="S103" s="732">
        <v>411.57400000000001</v>
      </c>
      <c r="U103" s="732">
        <v>3316789</v>
      </c>
      <c r="V103" s="732">
        <v>4119.232</v>
      </c>
      <c r="W103" s="732">
        <v>2537070</v>
      </c>
      <c r="X103" s="732">
        <v>2537070</v>
      </c>
      <c r="Z103" s="732">
        <v>0</v>
      </c>
      <c r="AC103" s="732">
        <v>0</v>
      </c>
      <c r="AD103" s="732" t="s">
        <v>318</v>
      </c>
      <c r="AE103" s="732">
        <v>0</v>
      </c>
      <c r="AH103" s="732">
        <v>0</v>
      </c>
      <c r="AI103" s="732">
        <v>0</v>
      </c>
      <c r="AJ103" s="732">
        <v>6159</v>
      </c>
      <c r="AK103" s="732" t="s">
        <v>787</v>
      </c>
      <c r="AL103" s="732" t="s">
        <v>103</v>
      </c>
      <c r="AM103" s="732">
        <v>0</v>
      </c>
      <c r="AN103" s="732">
        <v>0</v>
      </c>
      <c r="AO103" s="732">
        <v>0</v>
      </c>
      <c r="AP103" s="732">
        <v>0</v>
      </c>
      <c r="AQ103" s="732">
        <v>0</v>
      </c>
      <c r="AT103" s="732">
        <v>0</v>
      </c>
      <c r="AU103" s="732">
        <v>0</v>
      </c>
      <c r="AV103" s="732">
        <v>-6427316</v>
      </c>
      <c r="AW103" s="732">
        <v>138466419</v>
      </c>
      <c r="AX103" s="732">
        <v>136195031</v>
      </c>
      <c r="AY103" s="732">
        <v>75529631</v>
      </c>
      <c r="AZ103" s="732">
        <v>4741442</v>
      </c>
      <c r="BA103" s="732">
        <v>486.91700000000003</v>
      </c>
      <c r="BE103" s="732">
        <v>1797</v>
      </c>
      <c r="BF103" s="732">
        <v>123509969</v>
      </c>
      <c r="BG103" s="732">
        <v>0</v>
      </c>
      <c r="BJ103" s="732">
        <v>12</v>
      </c>
      <c r="BK103" s="732">
        <v>0</v>
      </c>
      <c r="BL103" s="732">
        <v>0</v>
      </c>
      <c r="BM103" s="732">
        <v>0</v>
      </c>
      <c r="BN103" s="732">
        <v>0</v>
      </c>
      <c r="BO103" s="732">
        <v>0</v>
      </c>
      <c r="BP103" s="732">
        <v>0</v>
      </c>
      <c r="BQ103" s="732">
        <v>0</v>
      </c>
      <c r="BS103" s="732">
        <v>0</v>
      </c>
      <c r="BT103" s="732">
        <v>0</v>
      </c>
      <c r="BU103" s="732">
        <v>0</v>
      </c>
      <c r="BV103" s="732">
        <v>0</v>
      </c>
      <c r="BW103" s="732">
        <v>0</v>
      </c>
      <c r="BY103" s="732">
        <v>0</v>
      </c>
      <c r="CA103" s="732">
        <v>906.28600000000006</v>
      </c>
      <c r="CB103" s="732">
        <v>906286</v>
      </c>
      <c r="CC103" s="732">
        <v>0</v>
      </c>
      <c r="CD103" s="732">
        <v>0</v>
      </c>
      <c r="CE103" s="732">
        <v>0</v>
      </c>
      <c r="CF103" s="732">
        <v>0</v>
      </c>
      <c r="CG103" s="732">
        <v>0</v>
      </c>
      <c r="CH103" s="732">
        <v>2301505</v>
      </c>
      <c r="CI103" s="732">
        <v>0</v>
      </c>
      <c r="CJ103" s="732">
        <v>4</v>
      </c>
      <c r="CK103" s="732">
        <v>0</v>
      </c>
      <c r="CL103" s="732">
        <v>0</v>
      </c>
      <c r="CN103" s="732">
        <v>0</v>
      </c>
      <c r="CO103" s="732">
        <v>1</v>
      </c>
      <c r="CP103" s="732">
        <v>2.75</v>
      </c>
      <c r="CQ103" s="732">
        <v>31.5</v>
      </c>
      <c r="CR103" s="732">
        <v>10922.102999999999</v>
      </c>
      <c r="CS103" s="732">
        <v>0</v>
      </c>
      <c r="CT103" s="732">
        <v>0</v>
      </c>
      <c r="CU103" s="732">
        <v>0</v>
      </c>
      <c r="CV103" s="732">
        <v>0</v>
      </c>
      <c r="CW103" s="732">
        <v>0</v>
      </c>
      <c r="CX103" s="732">
        <v>0</v>
      </c>
      <c r="CY103" s="732">
        <v>0</v>
      </c>
      <c r="CZ103" s="732">
        <v>0</v>
      </c>
      <c r="DB103" s="732">
        <v>72653559</v>
      </c>
      <c r="DC103" s="732">
        <v>0</v>
      </c>
      <c r="DD103" s="732">
        <v>0</v>
      </c>
      <c r="DE103" s="732">
        <v>19786524</v>
      </c>
      <c r="DF103" s="732">
        <v>19827343</v>
      </c>
      <c r="DG103" s="732">
        <v>3212.5750000000003</v>
      </c>
      <c r="DH103" s="732">
        <v>0</v>
      </c>
      <c r="DI103" s="732">
        <v>40819</v>
      </c>
      <c r="DK103" s="732">
        <v>0</v>
      </c>
      <c r="DL103" s="732">
        <v>0</v>
      </c>
      <c r="DM103" s="732">
        <v>6858209</v>
      </c>
      <c r="DN103" s="732">
        <v>28320</v>
      </c>
      <c r="DO103" s="732">
        <v>0</v>
      </c>
      <c r="DP103" s="732">
        <v>0</v>
      </c>
      <c r="DQ103" s="732">
        <v>0</v>
      </c>
      <c r="DR103" s="732">
        <v>0</v>
      </c>
      <c r="DS103" s="732">
        <v>0</v>
      </c>
      <c r="DT103" s="732">
        <v>0</v>
      </c>
      <c r="DU103" s="732">
        <v>0</v>
      </c>
      <c r="DV103" s="732">
        <v>0</v>
      </c>
      <c r="DW103" s="732">
        <v>0</v>
      </c>
      <c r="DX103" s="732">
        <v>0</v>
      </c>
      <c r="DY103" s="732">
        <v>0</v>
      </c>
      <c r="DZ103" s="732">
        <v>0</v>
      </c>
      <c r="EA103" s="732">
        <v>0.10400000000000001</v>
      </c>
      <c r="EB103" s="732">
        <v>0.44500000000000001</v>
      </c>
      <c r="EC103" s="732">
        <v>382.50800000000004</v>
      </c>
      <c r="ED103" s="732">
        <v>2709284</v>
      </c>
      <c r="EE103" s="732">
        <v>0</v>
      </c>
      <c r="EF103" s="732">
        <v>0</v>
      </c>
      <c r="EG103" s="732">
        <v>0</v>
      </c>
      <c r="EH103" s="732">
        <v>3892950</v>
      </c>
      <c r="EI103" s="732">
        <v>0</v>
      </c>
      <c r="EJ103" s="732">
        <v>0</v>
      </c>
      <c r="EK103" s="732">
        <v>163.24600000000001</v>
      </c>
      <c r="EL103" s="732">
        <v>0</v>
      </c>
      <c r="EM103" s="732">
        <v>30.696000000000002</v>
      </c>
      <c r="EN103" s="732">
        <v>8.0620000000000012</v>
      </c>
      <c r="EO103" s="732">
        <v>0</v>
      </c>
      <c r="EP103" s="732">
        <v>0</v>
      </c>
      <c r="EQ103" s="732">
        <v>206.06400000000002</v>
      </c>
      <c r="ER103" s="732">
        <v>3.5110000000000001</v>
      </c>
      <c r="ES103" s="732">
        <v>632.06600000000003</v>
      </c>
      <c r="EV103" s="732">
        <v>0</v>
      </c>
      <c r="EW103" s="732">
        <v>0</v>
      </c>
      <c r="EX103" s="732">
        <v>0</v>
      </c>
      <c r="EZ103" s="732">
        <v>120826726</v>
      </c>
      <c r="FA103" s="732">
        <v>0</v>
      </c>
      <c r="FB103" s="732">
        <v>125538051</v>
      </c>
      <c r="FD103" s="732">
        <v>0</v>
      </c>
      <c r="FE103" s="732">
        <v>12776385</v>
      </c>
      <c r="FF103" s="732">
        <v>2591920</v>
      </c>
      <c r="FG103" s="732">
        <v>6.4642999999999992E-2</v>
      </c>
      <c r="FH103" s="732">
        <v>2.6227999999999998E-2</v>
      </c>
      <c r="FI103" s="732">
        <v>0</v>
      </c>
      <c r="FJ103" s="732">
        <v>0</v>
      </c>
      <c r="FK103" s="732">
        <v>20053.296999999999</v>
      </c>
      <c r="FL103" s="732">
        <v>143207861</v>
      </c>
      <c r="FM103" s="732">
        <v>0</v>
      </c>
      <c r="FN103" s="732">
        <v>0</v>
      </c>
      <c r="FO103" s="732">
        <v>1058155</v>
      </c>
      <c r="FP103" s="732">
        <v>0</v>
      </c>
      <c r="FQ103" s="732">
        <v>1058155</v>
      </c>
      <c r="FR103" s="732">
        <v>1058155</v>
      </c>
      <c r="FS103" s="732">
        <v>0</v>
      </c>
      <c r="FT103" s="732">
        <v>0</v>
      </c>
      <c r="FU103" s="732">
        <v>0</v>
      </c>
      <c r="FV103" s="732">
        <v>0</v>
      </c>
      <c r="FW103" s="732">
        <v>0</v>
      </c>
      <c r="FX103" s="732">
        <v>0</v>
      </c>
      <c r="FY103" s="732">
        <v>0</v>
      </c>
      <c r="FZ103" s="732">
        <v>0</v>
      </c>
      <c r="GA103" s="732">
        <v>0</v>
      </c>
      <c r="GB103" s="732">
        <v>6334662</v>
      </c>
      <c r="GC103" s="732">
        <v>6334662</v>
      </c>
      <c r="GD103" s="732">
        <v>761.85700000000008</v>
      </c>
      <c r="GF103" s="732">
        <v>0</v>
      </c>
      <c r="GG103" s="732">
        <v>0</v>
      </c>
      <c r="GH103" s="732">
        <v>0</v>
      </c>
      <c r="GI103" s="732">
        <v>0</v>
      </c>
      <c r="GK103" s="732">
        <v>5294</v>
      </c>
      <c r="GL103" s="732">
        <v>84870</v>
      </c>
      <c r="GM103" s="732">
        <v>0</v>
      </c>
      <c r="GN103" s="732">
        <v>466563</v>
      </c>
      <c r="GR103" s="732">
        <v>0</v>
      </c>
      <c r="HB103" s="732">
        <v>292382768</v>
      </c>
      <c r="HC103" s="732">
        <v>4.6019999999999998E-2</v>
      </c>
      <c r="HD103" s="732">
        <v>2301505</v>
      </c>
      <c r="HE103" s="732">
        <v>0</v>
      </c>
      <c r="HF103" s="732">
        <v>12529174</v>
      </c>
      <c r="HG103" s="732">
        <v>94234</v>
      </c>
      <c r="HH103" s="732">
        <v>443454</v>
      </c>
      <c r="HI103" s="732">
        <v>0</v>
      </c>
      <c r="HJ103" s="732">
        <v>124516</v>
      </c>
      <c r="HK103" s="732">
        <v>63105</v>
      </c>
      <c r="HL103" s="732">
        <v>30653</v>
      </c>
      <c r="HM103" s="732">
        <v>1519000</v>
      </c>
      <c r="HN103" s="732">
        <v>560428</v>
      </c>
      <c r="HO103" s="732">
        <v>0</v>
      </c>
      <c r="HP103" s="732">
        <v>0</v>
      </c>
      <c r="HQ103" s="732">
        <v>0</v>
      </c>
      <c r="HR103" s="732">
        <v>0</v>
      </c>
      <c r="HS103" s="732">
        <v>120796609</v>
      </c>
      <c r="HT103" s="732">
        <v>0</v>
      </c>
      <c r="HU103" s="732">
        <v>0</v>
      </c>
      <c r="HV103" s="732">
        <v>0</v>
      </c>
      <c r="HW103" s="732">
        <v>0</v>
      </c>
      <c r="HX103" s="732">
        <v>842</v>
      </c>
      <c r="HY103" s="732">
        <v>1284</v>
      </c>
      <c r="HZ103" s="732">
        <v>2067</v>
      </c>
      <c r="IA103" s="732">
        <v>3032</v>
      </c>
      <c r="IB103" s="732">
        <v>5111</v>
      </c>
      <c r="IC103" s="732">
        <v>12336</v>
      </c>
      <c r="ID103" s="732">
        <v>0</v>
      </c>
      <c r="IE103" s="732">
        <v>0</v>
      </c>
      <c r="IF103" s="732">
        <v>0</v>
      </c>
      <c r="IG103" s="732">
        <v>153</v>
      </c>
      <c r="IH103" s="732">
        <v>720</v>
      </c>
      <c r="II103" s="732">
        <v>0</v>
      </c>
      <c r="IJ103" s="732">
        <v>4119.232</v>
      </c>
      <c r="IK103" s="732">
        <v>0</v>
      </c>
      <c r="IL103" s="732">
        <v>278</v>
      </c>
      <c r="IM103" s="732">
        <v>43</v>
      </c>
      <c r="IN103" s="732">
        <v>0</v>
      </c>
      <c r="IO103" s="732">
        <v>321</v>
      </c>
      <c r="IP103" s="732">
        <v>0</v>
      </c>
      <c r="IQ103" s="732">
        <v>4119.232</v>
      </c>
      <c r="IR103" s="732">
        <v>2537070</v>
      </c>
      <c r="IS103" s="732">
        <v>0</v>
      </c>
      <c r="IT103" s="732">
        <v>1390000</v>
      </c>
      <c r="IU103" s="732">
        <v>129000</v>
      </c>
      <c r="IV103" s="732">
        <v>0</v>
      </c>
      <c r="IW103" s="732">
        <v>6159</v>
      </c>
      <c r="IX103" s="732">
        <v>0</v>
      </c>
      <c r="IY103" s="732">
        <v>0</v>
      </c>
      <c r="IZ103" s="732">
        <v>0</v>
      </c>
      <c r="JA103" s="732">
        <v>0</v>
      </c>
      <c r="JB103" s="732">
        <v>1</v>
      </c>
      <c r="JC103" s="732">
        <v>24359</v>
      </c>
      <c r="JD103" s="732">
        <v>29</v>
      </c>
      <c r="JE103" s="732">
        <v>391823</v>
      </c>
      <c r="JF103" s="732">
        <v>17</v>
      </c>
      <c r="JG103" s="732">
        <v>116246</v>
      </c>
      <c r="JH103" s="732">
        <v>28000</v>
      </c>
      <c r="JJ103" s="732">
        <v>0</v>
      </c>
      <c r="JK103" s="732">
        <v>0</v>
      </c>
      <c r="JL103" s="732">
        <v>0</v>
      </c>
      <c r="JM103" s="732">
        <v>0</v>
      </c>
    </row>
    <row r="104" spans="1:273" s="732" customFormat="1" x14ac:dyDescent="0.2">
      <c r="A104" s="732">
        <v>31709</v>
      </c>
      <c r="B104" s="732">
        <v>101846</v>
      </c>
      <c r="C104" s="732">
        <v>9</v>
      </c>
      <c r="D104" s="732">
        <v>2021</v>
      </c>
      <c r="E104" s="732">
        <v>6159</v>
      </c>
      <c r="F104" s="732">
        <v>0</v>
      </c>
      <c r="G104" s="732">
        <v>3567.77</v>
      </c>
      <c r="H104" s="732">
        <v>3221.5410000000002</v>
      </c>
      <c r="I104" s="732">
        <v>3221.5410000000002</v>
      </c>
      <c r="J104" s="732">
        <v>3567.77</v>
      </c>
      <c r="K104" s="732">
        <v>0</v>
      </c>
      <c r="L104" s="732">
        <v>6159</v>
      </c>
      <c r="M104" s="732">
        <v>0</v>
      </c>
      <c r="N104" s="732">
        <v>0</v>
      </c>
      <c r="P104" s="732">
        <v>3294.6849999999999</v>
      </c>
      <c r="Q104" s="732">
        <v>0</v>
      </c>
      <c r="R104" s="732">
        <v>1356007</v>
      </c>
      <c r="S104" s="732">
        <v>411.57400000000001</v>
      </c>
      <c r="U104" s="732">
        <v>948570</v>
      </c>
      <c r="V104" s="732">
        <v>1199.4829999999999</v>
      </c>
      <c r="W104" s="732">
        <v>738772</v>
      </c>
      <c r="X104" s="732">
        <v>738772</v>
      </c>
      <c r="Z104" s="732">
        <v>0</v>
      </c>
      <c r="AC104" s="732">
        <v>0</v>
      </c>
      <c r="AD104" s="732" t="s">
        <v>318</v>
      </c>
      <c r="AE104" s="732">
        <v>0</v>
      </c>
      <c r="AH104" s="732">
        <v>0</v>
      </c>
      <c r="AI104" s="732">
        <v>0</v>
      </c>
      <c r="AJ104" s="732">
        <v>6159</v>
      </c>
      <c r="AK104" s="732" t="s">
        <v>787</v>
      </c>
      <c r="AL104" s="732" t="s">
        <v>32</v>
      </c>
      <c r="AM104" s="732">
        <v>0</v>
      </c>
      <c r="AN104" s="732">
        <v>0</v>
      </c>
      <c r="AO104" s="732">
        <v>0</v>
      </c>
      <c r="AP104" s="732">
        <v>0</v>
      </c>
      <c r="AQ104" s="732">
        <v>0</v>
      </c>
      <c r="AT104" s="732">
        <v>0</v>
      </c>
      <c r="AU104" s="732">
        <v>0</v>
      </c>
      <c r="AV104" s="732">
        <v>-845010</v>
      </c>
      <c r="AW104" s="732">
        <v>38575462</v>
      </c>
      <c r="AX104" s="732">
        <v>37946932</v>
      </c>
      <c r="AY104" s="732">
        <v>21671716</v>
      </c>
      <c r="AZ104" s="732">
        <v>1356007</v>
      </c>
      <c r="BA104" s="732">
        <v>76.417000000000002</v>
      </c>
      <c r="BE104" s="732">
        <v>500</v>
      </c>
      <c r="BF104" s="732">
        <v>34934690</v>
      </c>
      <c r="BG104" s="732">
        <v>0</v>
      </c>
      <c r="BJ104" s="732">
        <v>12</v>
      </c>
      <c r="BK104" s="732">
        <v>0</v>
      </c>
      <c r="BL104" s="732">
        <v>0</v>
      </c>
      <c r="BM104" s="732">
        <v>0</v>
      </c>
      <c r="BN104" s="732">
        <v>0</v>
      </c>
      <c r="BO104" s="732">
        <v>0</v>
      </c>
      <c r="BP104" s="732">
        <v>0</v>
      </c>
      <c r="BQ104" s="732">
        <v>274</v>
      </c>
      <c r="BS104" s="732">
        <v>0</v>
      </c>
      <c r="BT104" s="732">
        <v>0</v>
      </c>
      <c r="BU104" s="732">
        <v>0</v>
      </c>
      <c r="BV104" s="732">
        <v>0</v>
      </c>
      <c r="BW104" s="732">
        <v>0</v>
      </c>
      <c r="BY104" s="732">
        <v>0</v>
      </c>
      <c r="CA104" s="732">
        <v>0</v>
      </c>
      <c r="CB104" s="732">
        <v>0</v>
      </c>
      <c r="CC104" s="732">
        <v>0</v>
      </c>
      <c r="CD104" s="732">
        <v>0</v>
      </c>
      <c r="CE104" s="732">
        <v>0</v>
      </c>
      <c r="CF104" s="732">
        <v>0</v>
      </c>
      <c r="CG104" s="732">
        <v>0</v>
      </c>
      <c r="CH104" s="732">
        <v>640990</v>
      </c>
      <c r="CI104" s="732">
        <v>0</v>
      </c>
      <c r="CJ104" s="732">
        <v>4</v>
      </c>
      <c r="CK104" s="732">
        <v>0</v>
      </c>
      <c r="CL104" s="732">
        <v>0</v>
      </c>
      <c r="CN104" s="732">
        <v>0</v>
      </c>
      <c r="CO104" s="732">
        <v>1</v>
      </c>
      <c r="CP104" s="732">
        <v>0</v>
      </c>
      <c r="CQ104" s="732">
        <v>0</v>
      </c>
      <c r="CR104" s="732">
        <v>3111.5010000000002</v>
      </c>
      <c r="CS104" s="732">
        <v>0</v>
      </c>
      <c r="CT104" s="732">
        <v>0</v>
      </c>
      <c r="CU104" s="732">
        <v>0</v>
      </c>
      <c r="CV104" s="732">
        <v>0</v>
      </c>
      <c r="CW104" s="732">
        <v>0</v>
      </c>
      <c r="CX104" s="732">
        <v>0</v>
      </c>
      <c r="CY104" s="732">
        <v>0</v>
      </c>
      <c r="CZ104" s="732">
        <v>0</v>
      </c>
      <c r="DB104" s="732">
        <v>19692380</v>
      </c>
      <c r="DC104" s="732">
        <v>0</v>
      </c>
      <c r="DD104" s="732">
        <v>0</v>
      </c>
      <c r="DE104" s="732">
        <v>4700614</v>
      </c>
      <c r="DF104" s="732">
        <v>4700614</v>
      </c>
      <c r="DG104" s="732">
        <v>763.2</v>
      </c>
      <c r="DH104" s="732">
        <v>0</v>
      </c>
      <c r="DI104" s="732">
        <v>0</v>
      </c>
      <c r="DK104" s="732">
        <v>0</v>
      </c>
      <c r="DL104" s="732">
        <v>0</v>
      </c>
      <c r="DM104" s="732">
        <v>2925497</v>
      </c>
      <c r="DN104" s="732">
        <v>11959</v>
      </c>
      <c r="DO104" s="732">
        <v>0</v>
      </c>
      <c r="DP104" s="732">
        <v>0</v>
      </c>
      <c r="DQ104" s="732">
        <v>0</v>
      </c>
      <c r="DR104" s="732">
        <v>0</v>
      </c>
      <c r="DS104" s="732">
        <v>0</v>
      </c>
      <c r="DT104" s="732">
        <v>0</v>
      </c>
      <c r="DU104" s="732">
        <v>0</v>
      </c>
      <c r="DV104" s="732">
        <v>0</v>
      </c>
      <c r="DW104" s="732">
        <v>0</v>
      </c>
      <c r="DX104" s="732">
        <v>0</v>
      </c>
      <c r="DY104" s="732">
        <v>0</v>
      </c>
      <c r="DZ104" s="732">
        <v>0</v>
      </c>
      <c r="EA104" s="732">
        <v>0</v>
      </c>
      <c r="EB104" s="732">
        <v>0</v>
      </c>
      <c r="EC104" s="732">
        <v>71.915000000000006</v>
      </c>
      <c r="ED104" s="732">
        <v>509370</v>
      </c>
      <c r="EE104" s="732">
        <v>0</v>
      </c>
      <c r="EF104" s="732">
        <v>0</v>
      </c>
      <c r="EG104" s="732">
        <v>0</v>
      </c>
      <c r="EH104" s="732">
        <v>2278720</v>
      </c>
      <c r="EI104" s="732">
        <v>0</v>
      </c>
      <c r="EJ104" s="732">
        <v>0</v>
      </c>
      <c r="EK104" s="732">
        <v>99.204999999999998</v>
      </c>
      <c r="EL104" s="732">
        <v>0</v>
      </c>
      <c r="EM104" s="732">
        <v>15.964</v>
      </c>
      <c r="EN104" s="732">
        <v>4.8940000000000001</v>
      </c>
      <c r="EO104" s="732">
        <v>0</v>
      </c>
      <c r="EP104" s="732">
        <v>0</v>
      </c>
      <c r="EQ104" s="732">
        <v>120.063</v>
      </c>
      <c r="ER104" s="732">
        <v>0</v>
      </c>
      <c r="ES104" s="732">
        <v>369.97700000000003</v>
      </c>
      <c r="EV104" s="732">
        <v>0</v>
      </c>
      <c r="EW104" s="732">
        <v>0</v>
      </c>
      <c r="EX104" s="732">
        <v>0</v>
      </c>
      <c r="EZ104" s="732">
        <v>33600020</v>
      </c>
      <c r="FA104" s="732">
        <v>0</v>
      </c>
      <c r="FB104" s="732">
        <v>34943567</v>
      </c>
      <c r="FD104" s="732">
        <v>0</v>
      </c>
      <c r="FE104" s="732">
        <v>3613790</v>
      </c>
      <c r="FF104" s="732">
        <v>733122</v>
      </c>
      <c r="FG104" s="732">
        <v>6.4642999999999992E-2</v>
      </c>
      <c r="FH104" s="732">
        <v>2.6227999999999998E-2</v>
      </c>
      <c r="FI104" s="732">
        <v>0</v>
      </c>
      <c r="FJ104" s="732">
        <v>0</v>
      </c>
      <c r="FK104" s="732">
        <v>5672.058</v>
      </c>
      <c r="FL104" s="732">
        <v>39931469</v>
      </c>
      <c r="FM104" s="732">
        <v>0</v>
      </c>
      <c r="FN104" s="732">
        <v>0</v>
      </c>
      <c r="FO104" s="732">
        <v>0</v>
      </c>
      <c r="FP104" s="732">
        <v>0</v>
      </c>
      <c r="FQ104" s="732">
        <v>0</v>
      </c>
      <c r="FR104" s="732">
        <v>0</v>
      </c>
      <c r="FS104" s="732">
        <v>0</v>
      </c>
      <c r="FT104" s="732">
        <v>0</v>
      </c>
      <c r="FU104" s="732">
        <v>0</v>
      </c>
      <c r="FV104" s="732">
        <v>0</v>
      </c>
      <c r="FW104" s="732">
        <v>0</v>
      </c>
      <c r="FX104" s="732">
        <v>0</v>
      </c>
      <c r="FY104" s="732">
        <v>0</v>
      </c>
      <c r="FZ104" s="732">
        <v>0</v>
      </c>
      <c r="GA104" s="732">
        <v>0</v>
      </c>
      <c r="GB104" s="732">
        <v>1880517</v>
      </c>
      <c r="GC104" s="732">
        <v>1880517</v>
      </c>
      <c r="GD104" s="732">
        <v>226.166</v>
      </c>
      <c r="GF104" s="732">
        <v>0</v>
      </c>
      <c r="GG104" s="732">
        <v>0</v>
      </c>
      <c r="GH104" s="732">
        <v>0</v>
      </c>
      <c r="GI104" s="732">
        <v>0</v>
      </c>
      <c r="GK104" s="732">
        <v>5152.9530000000004</v>
      </c>
      <c r="GL104" s="732">
        <v>46024</v>
      </c>
      <c r="GM104" s="732">
        <v>0</v>
      </c>
      <c r="GN104" s="732">
        <v>0</v>
      </c>
      <c r="GR104" s="732">
        <v>0</v>
      </c>
      <c r="HB104" s="732">
        <v>292382768</v>
      </c>
      <c r="HC104" s="732">
        <v>4.6019999999999998E-2</v>
      </c>
      <c r="HD104" s="732">
        <v>640990</v>
      </c>
      <c r="HE104" s="732">
        <v>0</v>
      </c>
      <c r="HF104" s="732">
        <v>3408390</v>
      </c>
      <c r="HG104" s="732">
        <v>35107</v>
      </c>
      <c r="HH104" s="732">
        <v>607894</v>
      </c>
      <c r="HI104" s="732">
        <v>0</v>
      </c>
      <c r="HJ104" s="732">
        <v>34679</v>
      </c>
      <c r="HK104" s="732">
        <v>12154</v>
      </c>
      <c r="HL104" s="732">
        <v>9183</v>
      </c>
      <c r="HM104" s="732">
        <v>413000</v>
      </c>
      <c r="HN104" s="732">
        <v>386881</v>
      </c>
      <c r="HO104" s="732">
        <v>99000</v>
      </c>
      <c r="HP104" s="732">
        <v>0</v>
      </c>
      <c r="HQ104" s="732">
        <v>0</v>
      </c>
      <c r="HR104" s="732">
        <v>0</v>
      </c>
      <c r="HS104" s="732">
        <v>33587560</v>
      </c>
      <c r="HT104" s="732">
        <v>0</v>
      </c>
      <c r="HU104" s="732">
        <v>0</v>
      </c>
      <c r="HV104" s="732">
        <v>0</v>
      </c>
      <c r="HW104" s="732">
        <v>0</v>
      </c>
      <c r="HX104" s="732">
        <v>271</v>
      </c>
      <c r="HY104" s="732">
        <v>546</v>
      </c>
      <c r="HZ104" s="732">
        <v>650</v>
      </c>
      <c r="IA104" s="732">
        <v>724</v>
      </c>
      <c r="IB104" s="732">
        <v>800</v>
      </c>
      <c r="IC104" s="732">
        <v>2991</v>
      </c>
      <c r="ID104" s="732">
        <v>0</v>
      </c>
      <c r="IE104" s="732">
        <v>0</v>
      </c>
      <c r="IF104" s="732">
        <v>0</v>
      </c>
      <c r="IG104" s="732">
        <v>57</v>
      </c>
      <c r="IH104" s="732">
        <v>986.98800000000006</v>
      </c>
      <c r="II104" s="732">
        <v>0</v>
      </c>
      <c r="IJ104" s="732">
        <v>1199.4829999999999</v>
      </c>
      <c r="IK104" s="732">
        <v>0</v>
      </c>
      <c r="IL104" s="732">
        <v>69</v>
      </c>
      <c r="IM104" s="732">
        <v>22</v>
      </c>
      <c r="IN104" s="732">
        <v>1</v>
      </c>
      <c r="IO104" s="732">
        <v>92</v>
      </c>
      <c r="IP104" s="732">
        <v>0</v>
      </c>
      <c r="IQ104" s="732">
        <v>1199.4829999999999</v>
      </c>
      <c r="IR104" s="732">
        <v>738772</v>
      </c>
      <c r="IS104" s="732">
        <v>0</v>
      </c>
      <c r="IT104" s="732">
        <v>345000</v>
      </c>
      <c r="IU104" s="732">
        <v>66000</v>
      </c>
      <c r="IV104" s="732">
        <v>2000</v>
      </c>
      <c r="IW104" s="732">
        <v>6159</v>
      </c>
      <c r="IX104" s="732">
        <v>0</v>
      </c>
      <c r="IY104" s="732">
        <v>0</v>
      </c>
      <c r="IZ104" s="732">
        <v>0</v>
      </c>
      <c r="JA104" s="732">
        <v>0</v>
      </c>
      <c r="JB104" s="732">
        <v>5</v>
      </c>
      <c r="JC104" s="732">
        <v>115112</v>
      </c>
      <c r="JD104" s="732">
        <v>13</v>
      </c>
      <c r="JE104" s="732">
        <v>164382</v>
      </c>
      <c r="JF104" s="732">
        <v>14</v>
      </c>
      <c r="JG104" s="732">
        <v>88887</v>
      </c>
      <c r="JH104" s="732">
        <v>18500</v>
      </c>
      <c r="JJ104" s="732">
        <v>0</v>
      </c>
      <c r="JK104" s="732">
        <v>0</v>
      </c>
      <c r="JL104" s="732">
        <v>0</v>
      </c>
      <c r="JM104" s="732">
        <v>0</v>
      </c>
    </row>
    <row r="105" spans="1:273" s="732" customFormat="1" x14ac:dyDescent="0.2">
      <c r="A105" s="732">
        <v>31709</v>
      </c>
      <c r="B105" s="732">
        <v>101847</v>
      </c>
      <c r="C105" s="732">
        <v>9</v>
      </c>
      <c r="D105" s="732">
        <v>2021</v>
      </c>
      <c r="E105" s="732">
        <v>6159</v>
      </c>
      <c r="F105" s="732">
        <v>0</v>
      </c>
      <c r="G105" s="732">
        <v>456.15000000000003</v>
      </c>
      <c r="H105" s="732">
        <v>455.85400000000004</v>
      </c>
      <c r="I105" s="732">
        <v>455.85400000000004</v>
      </c>
      <c r="J105" s="732">
        <v>456.15000000000003</v>
      </c>
      <c r="K105" s="732">
        <v>0</v>
      </c>
      <c r="L105" s="732">
        <v>6159</v>
      </c>
      <c r="M105" s="732">
        <v>0</v>
      </c>
      <c r="N105" s="732">
        <v>0</v>
      </c>
      <c r="P105" s="732">
        <v>456.66700000000003</v>
      </c>
      <c r="Q105" s="732">
        <v>0</v>
      </c>
      <c r="R105" s="732">
        <v>187952</v>
      </c>
      <c r="S105" s="732">
        <v>411.57400000000001</v>
      </c>
      <c r="U105" s="732">
        <v>131478</v>
      </c>
      <c r="V105" s="732">
        <v>0</v>
      </c>
      <c r="W105" s="732">
        <v>0</v>
      </c>
      <c r="X105" s="732">
        <v>0</v>
      </c>
      <c r="Z105" s="732">
        <v>0</v>
      </c>
      <c r="AC105" s="732">
        <v>0</v>
      </c>
      <c r="AD105" s="732" t="s">
        <v>318</v>
      </c>
      <c r="AE105" s="732">
        <v>0</v>
      </c>
      <c r="AH105" s="732">
        <v>0</v>
      </c>
      <c r="AI105" s="732">
        <v>0</v>
      </c>
      <c r="AJ105" s="732">
        <v>6159</v>
      </c>
      <c r="AK105" s="732" t="s">
        <v>787</v>
      </c>
      <c r="AL105" s="732" t="s">
        <v>33</v>
      </c>
      <c r="AM105" s="732">
        <v>0</v>
      </c>
      <c r="AN105" s="732">
        <v>0</v>
      </c>
      <c r="AO105" s="732">
        <v>0</v>
      </c>
      <c r="AP105" s="732">
        <v>0</v>
      </c>
      <c r="AQ105" s="732">
        <v>0</v>
      </c>
      <c r="AT105" s="732">
        <v>0</v>
      </c>
      <c r="AU105" s="732">
        <v>0</v>
      </c>
      <c r="AV105" s="732">
        <v>-187871</v>
      </c>
      <c r="AW105" s="732">
        <v>4850974</v>
      </c>
      <c r="AX105" s="732">
        <v>4377871</v>
      </c>
      <c r="AY105" s="732">
        <v>2714250</v>
      </c>
      <c r="AZ105" s="732">
        <v>187952</v>
      </c>
      <c r="BA105" s="732">
        <v>9.75</v>
      </c>
      <c r="BE105" s="732">
        <v>58</v>
      </c>
      <c r="BF105" s="732">
        <v>4060192</v>
      </c>
      <c r="BG105" s="732">
        <v>0</v>
      </c>
      <c r="BJ105" s="732">
        <v>12</v>
      </c>
      <c r="BK105" s="732">
        <v>0</v>
      </c>
      <c r="BL105" s="732">
        <v>0</v>
      </c>
      <c r="BM105" s="732">
        <v>0</v>
      </c>
      <c r="BN105" s="732">
        <v>0</v>
      </c>
      <c r="BO105" s="732">
        <v>0</v>
      </c>
      <c r="BP105" s="732">
        <v>0</v>
      </c>
      <c r="BQ105" s="732">
        <v>700</v>
      </c>
      <c r="BS105" s="732">
        <v>0</v>
      </c>
      <c r="BT105" s="732">
        <v>0</v>
      </c>
      <c r="BU105" s="732">
        <v>0</v>
      </c>
      <c r="BV105" s="732">
        <v>0</v>
      </c>
      <c r="BW105" s="732">
        <v>0</v>
      </c>
      <c r="BY105" s="732">
        <v>0</v>
      </c>
      <c r="CA105" s="732">
        <v>0</v>
      </c>
      <c r="CB105" s="732">
        <v>0</v>
      </c>
      <c r="CC105" s="732">
        <v>0</v>
      </c>
      <c r="CD105" s="732">
        <v>0</v>
      </c>
      <c r="CE105" s="732">
        <v>0</v>
      </c>
      <c r="CF105" s="732">
        <v>0</v>
      </c>
      <c r="CG105" s="732">
        <v>0</v>
      </c>
      <c r="CH105" s="732">
        <v>473752</v>
      </c>
      <c r="CI105" s="732">
        <v>0</v>
      </c>
      <c r="CJ105" s="732">
        <v>4</v>
      </c>
      <c r="CK105" s="732">
        <v>0</v>
      </c>
      <c r="CL105" s="732">
        <v>0</v>
      </c>
      <c r="CN105" s="732">
        <v>0</v>
      </c>
      <c r="CO105" s="732">
        <v>1</v>
      </c>
      <c r="CP105" s="732">
        <v>0</v>
      </c>
      <c r="CQ105" s="732">
        <v>0</v>
      </c>
      <c r="CR105" s="732">
        <v>433.36799999999999</v>
      </c>
      <c r="CS105" s="732">
        <v>0</v>
      </c>
      <c r="CT105" s="732">
        <v>0</v>
      </c>
      <c r="CU105" s="732">
        <v>0</v>
      </c>
      <c r="CV105" s="732">
        <v>0</v>
      </c>
      <c r="CW105" s="732">
        <v>0</v>
      </c>
      <c r="CX105" s="732">
        <v>0</v>
      </c>
      <c r="CY105" s="732">
        <v>0</v>
      </c>
      <c r="CZ105" s="732">
        <v>0</v>
      </c>
      <c r="DB105" s="732">
        <v>2805043</v>
      </c>
      <c r="DC105" s="732">
        <v>0</v>
      </c>
      <c r="DD105" s="732">
        <v>0</v>
      </c>
      <c r="DE105" s="732">
        <v>523445</v>
      </c>
      <c r="DF105" s="732">
        <v>523445</v>
      </c>
      <c r="DG105" s="732">
        <v>84.988</v>
      </c>
      <c r="DH105" s="732">
        <v>0</v>
      </c>
      <c r="DI105" s="732">
        <v>0</v>
      </c>
      <c r="DK105" s="732">
        <v>2819</v>
      </c>
      <c r="DL105" s="732">
        <v>0</v>
      </c>
      <c r="DM105" s="732">
        <v>139681</v>
      </c>
      <c r="DN105" s="732">
        <v>591</v>
      </c>
      <c r="DO105" s="732">
        <v>0</v>
      </c>
      <c r="DP105" s="732">
        <v>0</v>
      </c>
      <c r="DQ105" s="732">
        <v>0</v>
      </c>
      <c r="DR105" s="732">
        <v>0</v>
      </c>
      <c r="DS105" s="732">
        <v>0</v>
      </c>
      <c r="DT105" s="732">
        <v>0</v>
      </c>
      <c r="DU105" s="732">
        <v>0</v>
      </c>
      <c r="DV105" s="732">
        <v>0</v>
      </c>
      <c r="DW105" s="732">
        <v>0</v>
      </c>
      <c r="DX105" s="732">
        <v>0</v>
      </c>
      <c r="DY105" s="732">
        <v>0</v>
      </c>
      <c r="DZ105" s="732">
        <v>0</v>
      </c>
      <c r="EA105" s="732">
        <v>0</v>
      </c>
      <c r="EB105" s="732">
        <v>0</v>
      </c>
      <c r="EC105" s="732">
        <v>18.150000000000002</v>
      </c>
      <c r="ED105" s="732">
        <v>128556</v>
      </c>
      <c r="EE105" s="732">
        <v>0</v>
      </c>
      <c r="EF105" s="732">
        <v>0</v>
      </c>
      <c r="EG105" s="732">
        <v>0</v>
      </c>
      <c r="EH105" s="732">
        <v>9115</v>
      </c>
      <c r="EI105" s="732">
        <v>0</v>
      </c>
      <c r="EJ105" s="732">
        <v>0</v>
      </c>
      <c r="EK105" s="732">
        <v>0</v>
      </c>
      <c r="EL105" s="732">
        <v>0</v>
      </c>
      <c r="EM105" s="732">
        <v>0</v>
      </c>
      <c r="EN105" s="732">
        <v>0.29600000000000004</v>
      </c>
      <c r="EO105" s="732">
        <v>0</v>
      </c>
      <c r="EP105" s="732">
        <v>0</v>
      </c>
      <c r="EQ105" s="732">
        <v>0.29600000000000004</v>
      </c>
      <c r="ER105" s="732">
        <v>0</v>
      </c>
      <c r="ES105" s="732">
        <v>1.48</v>
      </c>
      <c r="EV105" s="732">
        <v>0</v>
      </c>
      <c r="EW105" s="732">
        <v>0</v>
      </c>
      <c r="EX105" s="732">
        <v>0</v>
      </c>
      <c r="EZ105" s="732">
        <v>3872663</v>
      </c>
      <c r="FA105" s="732">
        <v>0</v>
      </c>
      <c r="FB105" s="732">
        <v>4059966</v>
      </c>
      <c r="FD105" s="732">
        <v>0</v>
      </c>
      <c r="FE105" s="732">
        <v>420003</v>
      </c>
      <c r="FF105" s="732">
        <v>85205</v>
      </c>
      <c r="FG105" s="732">
        <v>6.4642999999999992E-2</v>
      </c>
      <c r="FH105" s="732">
        <v>2.6227999999999998E-2</v>
      </c>
      <c r="FI105" s="732">
        <v>0</v>
      </c>
      <c r="FJ105" s="732">
        <v>0</v>
      </c>
      <c r="FK105" s="732">
        <v>659.22</v>
      </c>
      <c r="FL105" s="732">
        <v>5038926</v>
      </c>
      <c r="FM105" s="732">
        <v>0</v>
      </c>
      <c r="FN105" s="732">
        <v>0</v>
      </c>
      <c r="FO105" s="732">
        <v>0</v>
      </c>
      <c r="FP105" s="732">
        <v>0</v>
      </c>
      <c r="FQ105" s="732">
        <v>0</v>
      </c>
      <c r="FR105" s="732">
        <v>0</v>
      </c>
      <c r="FS105" s="732">
        <v>0</v>
      </c>
      <c r="FT105" s="732">
        <v>0</v>
      </c>
      <c r="FU105" s="732">
        <v>0</v>
      </c>
      <c r="FV105" s="732">
        <v>0</v>
      </c>
      <c r="FW105" s="732">
        <v>0</v>
      </c>
      <c r="FX105" s="732">
        <v>0</v>
      </c>
      <c r="FY105" s="732">
        <v>0</v>
      </c>
      <c r="FZ105" s="732">
        <v>0</v>
      </c>
      <c r="GA105" s="732">
        <v>0</v>
      </c>
      <c r="GB105" s="732">
        <v>0</v>
      </c>
      <c r="GC105" s="732">
        <v>0</v>
      </c>
      <c r="GD105" s="732">
        <v>0</v>
      </c>
      <c r="GF105" s="732">
        <v>0</v>
      </c>
      <c r="GG105" s="732">
        <v>0</v>
      </c>
      <c r="GH105" s="732">
        <v>0</v>
      </c>
      <c r="GI105" s="732">
        <v>0</v>
      </c>
      <c r="GK105" s="732">
        <v>5060</v>
      </c>
      <c r="GL105" s="732">
        <v>12838</v>
      </c>
      <c r="GM105" s="732">
        <v>0</v>
      </c>
      <c r="GN105" s="732">
        <v>0</v>
      </c>
      <c r="GR105" s="732">
        <v>0</v>
      </c>
      <c r="HB105" s="732">
        <v>292382768</v>
      </c>
      <c r="HC105" s="732">
        <v>4.6019999999999998E-2</v>
      </c>
      <c r="HD105" s="732">
        <v>81953</v>
      </c>
      <c r="HE105" s="732">
        <v>0</v>
      </c>
      <c r="HF105" s="732">
        <v>482294</v>
      </c>
      <c r="HG105" s="732">
        <v>0</v>
      </c>
      <c r="HH105" s="732">
        <v>104704</v>
      </c>
      <c r="HI105" s="732">
        <v>0</v>
      </c>
      <c r="HJ105" s="732">
        <v>4434</v>
      </c>
      <c r="HK105" s="732">
        <v>0</v>
      </c>
      <c r="HL105" s="732">
        <v>423</v>
      </c>
      <c r="HM105" s="732">
        <v>0</v>
      </c>
      <c r="HN105" s="732">
        <v>0</v>
      </c>
      <c r="HO105" s="732">
        <v>0</v>
      </c>
      <c r="HP105" s="732">
        <v>0</v>
      </c>
      <c r="HQ105" s="732">
        <v>0</v>
      </c>
      <c r="HR105" s="732">
        <v>0</v>
      </c>
      <c r="HS105" s="732">
        <v>3872014</v>
      </c>
      <c r="HT105" s="732">
        <v>0</v>
      </c>
      <c r="HU105" s="732">
        <v>391799</v>
      </c>
      <c r="HV105" s="732">
        <v>0</v>
      </c>
      <c r="HW105" s="732">
        <v>0</v>
      </c>
      <c r="HX105" s="732">
        <v>42</v>
      </c>
      <c r="HY105" s="732">
        <v>47</v>
      </c>
      <c r="HZ105" s="732">
        <v>48</v>
      </c>
      <c r="IA105" s="732">
        <v>78</v>
      </c>
      <c r="IB105" s="732">
        <v>116</v>
      </c>
      <c r="IC105" s="732">
        <v>318</v>
      </c>
      <c r="ID105" s="732">
        <v>0</v>
      </c>
      <c r="IE105" s="732">
        <v>0</v>
      </c>
      <c r="IF105" s="732">
        <v>0</v>
      </c>
      <c r="IG105" s="732">
        <v>0</v>
      </c>
      <c r="IH105" s="732">
        <v>170</v>
      </c>
      <c r="II105" s="732">
        <v>0</v>
      </c>
      <c r="IJ105" s="732">
        <v>0</v>
      </c>
      <c r="IK105" s="732">
        <v>0</v>
      </c>
      <c r="IL105" s="732">
        <v>0</v>
      </c>
      <c r="IM105" s="732">
        <v>0</v>
      </c>
      <c r="IN105" s="732">
        <v>0</v>
      </c>
      <c r="IO105" s="732">
        <v>0</v>
      </c>
      <c r="IP105" s="732">
        <v>0</v>
      </c>
      <c r="IQ105" s="732">
        <v>0</v>
      </c>
      <c r="IR105" s="732">
        <v>0</v>
      </c>
      <c r="IS105" s="732">
        <v>0</v>
      </c>
      <c r="IT105" s="732">
        <v>0</v>
      </c>
      <c r="IU105" s="732">
        <v>0</v>
      </c>
      <c r="IV105" s="732">
        <v>0</v>
      </c>
      <c r="IW105" s="732">
        <v>6159</v>
      </c>
      <c r="IX105" s="732">
        <v>0</v>
      </c>
      <c r="IY105" s="732">
        <v>0</v>
      </c>
      <c r="IZ105" s="732">
        <v>0</v>
      </c>
      <c r="JA105" s="732">
        <v>0</v>
      </c>
      <c r="JB105" s="732">
        <v>0</v>
      </c>
      <c r="JC105" s="732">
        <v>0</v>
      </c>
      <c r="JD105" s="732">
        <v>0</v>
      </c>
      <c r="JE105" s="732">
        <v>0</v>
      </c>
      <c r="JF105" s="732">
        <v>0</v>
      </c>
      <c r="JG105" s="732">
        <v>0</v>
      </c>
      <c r="JH105" s="732">
        <v>0</v>
      </c>
      <c r="JJ105" s="732">
        <v>0</v>
      </c>
      <c r="JK105" s="732">
        <v>0</v>
      </c>
      <c r="JL105" s="732">
        <v>0</v>
      </c>
      <c r="JM105" s="732">
        <v>0</v>
      </c>
    </row>
    <row r="106" spans="1:273" s="732" customFormat="1" x14ac:dyDescent="0.2">
      <c r="A106" s="732">
        <v>31709</v>
      </c>
      <c r="B106" s="732">
        <v>101849</v>
      </c>
      <c r="C106" s="732">
        <v>9</v>
      </c>
      <c r="D106" s="732">
        <v>2021</v>
      </c>
      <c r="E106" s="732">
        <v>6159</v>
      </c>
      <c r="F106" s="732">
        <v>0</v>
      </c>
      <c r="G106" s="732">
        <v>213.92500000000001</v>
      </c>
      <c r="H106" s="732">
        <v>213.292</v>
      </c>
      <c r="I106" s="732">
        <v>213.292</v>
      </c>
      <c r="J106" s="732">
        <v>213.92500000000001</v>
      </c>
      <c r="K106" s="732">
        <v>0</v>
      </c>
      <c r="L106" s="732">
        <v>6159</v>
      </c>
      <c r="M106" s="732">
        <v>0</v>
      </c>
      <c r="N106" s="732">
        <v>0</v>
      </c>
      <c r="P106" s="732">
        <v>226.40700000000001</v>
      </c>
      <c r="Q106" s="732">
        <v>0</v>
      </c>
      <c r="R106" s="732">
        <v>93183</v>
      </c>
      <c r="S106" s="732">
        <v>411.57400000000001</v>
      </c>
      <c r="U106" s="732">
        <v>65184</v>
      </c>
      <c r="V106" s="732">
        <v>67.570999999999998</v>
      </c>
      <c r="W106" s="732">
        <v>41618</v>
      </c>
      <c r="X106" s="732">
        <v>41618</v>
      </c>
      <c r="Z106" s="732">
        <v>0</v>
      </c>
      <c r="AC106" s="732">
        <v>0</v>
      </c>
      <c r="AD106" s="732" t="s">
        <v>318</v>
      </c>
      <c r="AE106" s="732">
        <v>0</v>
      </c>
      <c r="AH106" s="732">
        <v>0</v>
      </c>
      <c r="AI106" s="732">
        <v>0</v>
      </c>
      <c r="AJ106" s="732">
        <v>6159</v>
      </c>
      <c r="AK106" s="732" t="s">
        <v>787</v>
      </c>
      <c r="AL106" s="732" t="s">
        <v>15</v>
      </c>
      <c r="AM106" s="732">
        <v>0</v>
      </c>
      <c r="AN106" s="732">
        <v>0</v>
      </c>
      <c r="AO106" s="732">
        <v>0</v>
      </c>
      <c r="AP106" s="732">
        <v>0</v>
      </c>
      <c r="AQ106" s="732">
        <v>0</v>
      </c>
      <c r="AT106" s="732">
        <v>0</v>
      </c>
      <c r="AU106" s="732">
        <v>0</v>
      </c>
      <c r="AV106" s="732">
        <v>-159860</v>
      </c>
      <c r="AW106" s="732">
        <v>2293825</v>
      </c>
      <c r="AX106" s="732">
        <v>2255540</v>
      </c>
      <c r="AY106" s="732">
        <v>1260846</v>
      </c>
      <c r="AZ106" s="732">
        <v>93183</v>
      </c>
      <c r="BA106" s="732">
        <v>13.417</v>
      </c>
      <c r="BE106" s="732">
        <v>30</v>
      </c>
      <c r="BF106" s="732">
        <v>2088813</v>
      </c>
      <c r="BG106" s="732">
        <v>0</v>
      </c>
      <c r="BJ106" s="732">
        <v>12</v>
      </c>
      <c r="BK106" s="732">
        <v>0</v>
      </c>
      <c r="BL106" s="732">
        <v>0</v>
      </c>
      <c r="BM106" s="732">
        <v>0</v>
      </c>
      <c r="BN106" s="732">
        <v>0</v>
      </c>
      <c r="BO106" s="732">
        <v>0</v>
      </c>
      <c r="BP106" s="732">
        <v>0</v>
      </c>
      <c r="BQ106" s="732">
        <v>737</v>
      </c>
      <c r="BS106" s="732">
        <v>0</v>
      </c>
      <c r="BT106" s="732">
        <v>0</v>
      </c>
      <c r="BU106" s="732">
        <v>0</v>
      </c>
      <c r="BV106" s="732">
        <v>0</v>
      </c>
      <c r="BW106" s="732">
        <v>0</v>
      </c>
      <c r="BY106" s="732">
        <v>0</v>
      </c>
      <c r="CA106" s="732">
        <v>0</v>
      </c>
      <c r="CB106" s="732">
        <v>0</v>
      </c>
      <c r="CC106" s="732">
        <v>0</v>
      </c>
      <c r="CD106" s="732">
        <v>0</v>
      </c>
      <c r="CE106" s="732">
        <v>0</v>
      </c>
      <c r="CF106" s="732">
        <v>0</v>
      </c>
      <c r="CG106" s="732">
        <v>0</v>
      </c>
      <c r="CH106" s="732">
        <v>38434</v>
      </c>
      <c r="CI106" s="732">
        <v>0</v>
      </c>
      <c r="CJ106" s="732">
        <v>4</v>
      </c>
      <c r="CK106" s="732">
        <v>0</v>
      </c>
      <c r="CL106" s="732">
        <v>0</v>
      </c>
      <c r="CN106" s="732">
        <v>0</v>
      </c>
      <c r="CO106" s="732">
        <v>1</v>
      </c>
      <c r="CP106" s="732">
        <v>0</v>
      </c>
      <c r="CQ106" s="732">
        <v>0</v>
      </c>
      <c r="CR106" s="732">
        <v>206.875</v>
      </c>
      <c r="CS106" s="732">
        <v>0</v>
      </c>
      <c r="CT106" s="732">
        <v>0</v>
      </c>
      <c r="CU106" s="732">
        <v>0</v>
      </c>
      <c r="CV106" s="732">
        <v>0</v>
      </c>
      <c r="CW106" s="732">
        <v>0</v>
      </c>
      <c r="CX106" s="732">
        <v>0</v>
      </c>
      <c r="CY106" s="732">
        <v>0</v>
      </c>
      <c r="CZ106" s="732">
        <v>0</v>
      </c>
      <c r="DB106" s="732">
        <v>1312618</v>
      </c>
      <c r="DC106" s="732">
        <v>0</v>
      </c>
      <c r="DD106" s="732">
        <v>0</v>
      </c>
      <c r="DE106" s="732">
        <v>362231</v>
      </c>
      <c r="DF106" s="732">
        <v>362231</v>
      </c>
      <c r="DG106" s="732">
        <v>58.813000000000002</v>
      </c>
      <c r="DH106" s="732">
        <v>0</v>
      </c>
      <c r="DI106" s="732">
        <v>0</v>
      </c>
      <c r="DK106" s="732">
        <v>3416</v>
      </c>
      <c r="DL106" s="732">
        <v>0</v>
      </c>
      <c r="DM106" s="732">
        <v>28694</v>
      </c>
      <c r="DN106" s="732">
        <v>119</v>
      </c>
      <c r="DO106" s="732">
        <v>0</v>
      </c>
      <c r="DP106" s="732">
        <v>0</v>
      </c>
      <c r="DQ106" s="732">
        <v>0</v>
      </c>
      <c r="DR106" s="732">
        <v>0</v>
      </c>
      <c r="DS106" s="732">
        <v>0</v>
      </c>
      <c r="DT106" s="732">
        <v>0</v>
      </c>
      <c r="DU106" s="732">
        <v>0</v>
      </c>
      <c r="DV106" s="732">
        <v>0</v>
      </c>
      <c r="DW106" s="732">
        <v>0</v>
      </c>
      <c r="DX106" s="732">
        <v>0</v>
      </c>
      <c r="DY106" s="732">
        <v>0</v>
      </c>
      <c r="DZ106" s="732">
        <v>0</v>
      </c>
      <c r="EA106" s="732">
        <v>0</v>
      </c>
      <c r="EB106" s="732">
        <v>0</v>
      </c>
      <c r="EC106" s="732">
        <v>2</v>
      </c>
      <c r="ED106" s="732">
        <v>14166</v>
      </c>
      <c r="EE106" s="732">
        <v>0</v>
      </c>
      <c r="EF106" s="732">
        <v>0</v>
      </c>
      <c r="EG106" s="732">
        <v>0</v>
      </c>
      <c r="EH106" s="732">
        <v>13581</v>
      </c>
      <c r="EI106" s="732">
        <v>0</v>
      </c>
      <c r="EJ106" s="732">
        <v>0</v>
      </c>
      <c r="EK106" s="732">
        <v>0.48</v>
      </c>
      <c r="EL106" s="732">
        <v>0</v>
      </c>
      <c r="EM106" s="732">
        <v>0</v>
      </c>
      <c r="EN106" s="732">
        <v>0.153</v>
      </c>
      <c r="EO106" s="732">
        <v>0</v>
      </c>
      <c r="EP106" s="732">
        <v>0</v>
      </c>
      <c r="EQ106" s="732">
        <v>0.63300000000000001</v>
      </c>
      <c r="ER106" s="732">
        <v>0</v>
      </c>
      <c r="ES106" s="732">
        <v>2.2050000000000001</v>
      </c>
      <c r="EV106" s="732">
        <v>0</v>
      </c>
      <c r="EW106" s="732">
        <v>0</v>
      </c>
      <c r="EX106" s="732">
        <v>0</v>
      </c>
      <c r="EZ106" s="732">
        <v>1995630</v>
      </c>
      <c r="FA106" s="732">
        <v>0</v>
      </c>
      <c r="FB106" s="732">
        <v>2088664</v>
      </c>
      <c r="FD106" s="732">
        <v>0</v>
      </c>
      <c r="FE106" s="732">
        <v>216075</v>
      </c>
      <c r="FF106" s="732">
        <v>43835</v>
      </c>
      <c r="FG106" s="732">
        <v>6.4642999999999992E-2</v>
      </c>
      <c r="FH106" s="732">
        <v>2.6227999999999998E-2</v>
      </c>
      <c r="FI106" s="732">
        <v>0</v>
      </c>
      <c r="FJ106" s="732">
        <v>0</v>
      </c>
      <c r="FK106" s="732">
        <v>339.14300000000003</v>
      </c>
      <c r="FL106" s="732">
        <v>2387008</v>
      </c>
      <c r="FM106" s="732">
        <v>0</v>
      </c>
      <c r="FN106" s="732">
        <v>0</v>
      </c>
      <c r="FO106" s="732">
        <v>0</v>
      </c>
      <c r="FP106" s="732">
        <v>0</v>
      </c>
      <c r="FQ106" s="732">
        <v>0</v>
      </c>
      <c r="FR106" s="732">
        <v>0</v>
      </c>
      <c r="FS106" s="732">
        <v>0</v>
      </c>
      <c r="FT106" s="732">
        <v>0</v>
      </c>
      <c r="FU106" s="732">
        <v>0</v>
      </c>
      <c r="FV106" s="732">
        <v>0</v>
      </c>
      <c r="FW106" s="732">
        <v>0</v>
      </c>
      <c r="FX106" s="732">
        <v>0</v>
      </c>
      <c r="FY106" s="732">
        <v>0</v>
      </c>
      <c r="FZ106" s="732">
        <v>0</v>
      </c>
      <c r="GA106" s="732">
        <v>0</v>
      </c>
      <c r="GB106" s="732">
        <v>0</v>
      </c>
      <c r="GC106" s="732">
        <v>0</v>
      </c>
      <c r="GD106" s="732">
        <v>0</v>
      </c>
      <c r="GF106" s="732">
        <v>0</v>
      </c>
      <c r="GG106" s="732">
        <v>0</v>
      </c>
      <c r="GH106" s="732">
        <v>0</v>
      </c>
      <c r="GI106" s="732">
        <v>0</v>
      </c>
      <c r="GK106" s="732">
        <v>5145</v>
      </c>
      <c r="GL106" s="732">
        <v>17296</v>
      </c>
      <c r="GM106" s="732">
        <v>0</v>
      </c>
      <c r="GN106" s="732">
        <v>26516</v>
      </c>
      <c r="GR106" s="732">
        <v>0</v>
      </c>
      <c r="HB106" s="732">
        <v>292382768</v>
      </c>
      <c r="HC106" s="732">
        <v>4.6019999999999998E-2</v>
      </c>
      <c r="HD106" s="732">
        <v>38434</v>
      </c>
      <c r="HE106" s="732">
        <v>0</v>
      </c>
      <c r="HF106" s="732">
        <v>225663</v>
      </c>
      <c r="HG106" s="732">
        <v>0</v>
      </c>
      <c r="HH106" s="732">
        <v>115791</v>
      </c>
      <c r="HI106" s="732">
        <v>0</v>
      </c>
      <c r="HJ106" s="732">
        <v>2079</v>
      </c>
      <c r="HK106" s="732">
        <v>0</v>
      </c>
      <c r="HL106" s="732">
        <v>0</v>
      </c>
      <c r="HM106" s="732">
        <v>0</v>
      </c>
      <c r="HN106" s="732">
        <v>0</v>
      </c>
      <c r="HO106" s="732">
        <v>0</v>
      </c>
      <c r="HP106" s="732">
        <v>0</v>
      </c>
      <c r="HQ106" s="732">
        <v>0</v>
      </c>
      <c r="HR106" s="732">
        <v>0</v>
      </c>
      <c r="HS106" s="732">
        <v>1995481</v>
      </c>
      <c r="HT106" s="732">
        <v>0</v>
      </c>
      <c r="HU106" s="732">
        <v>0</v>
      </c>
      <c r="HV106" s="732">
        <v>0</v>
      </c>
      <c r="HW106" s="732">
        <v>0</v>
      </c>
      <c r="HX106" s="732">
        <v>28</v>
      </c>
      <c r="HY106" s="732">
        <v>73</v>
      </c>
      <c r="HZ106" s="732">
        <v>58</v>
      </c>
      <c r="IA106" s="732">
        <v>40</v>
      </c>
      <c r="IB106" s="732">
        <v>37</v>
      </c>
      <c r="IC106" s="732">
        <v>226</v>
      </c>
      <c r="ID106" s="732">
        <v>0</v>
      </c>
      <c r="IE106" s="732">
        <v>0</v>
      </c>
      <c r="IF106" s="732">
        <v>0</v>
      </c>
      <c r="IG106" s="732">
        <v>0</v>
      </c>
      <c r="IH106" s="732">
        <v>188</v>
      </c>
      <c r="II106" s="732">
        <v>0</v>
      </c>
      <c r="IJ106" s="732">
        <v>67.570999999999998</v>
      </c>
      <c r="IK106" s="732">
        <v>0</v>
      </c>
      <c r="IL106" s="732">
        <v>0</v>
      </c>
      <c r="IM106" s="732">
        <v>0</v>
      </c>
      <c r="IN106" s="732">
        <v>0</v>
      </c>
      <c r="IO106" s="732">
        <v>0</v>
      </c>
      <c r="IP106" s="732">
        <v>0</v>
      </c>
      <c r="IQ106" s="732">
        <v>67.570999999999998</v>
      </c>
      <c r="IR106" s="732">
        <v>41618</v>
      </c>
      <c r="IS106" s="732">
        <v>0</v>
      </c>
      <c r="IT106" s="732">
        <v>0</v>
      </c>
      <c r="IU106" s="732">
        <v>0</v>
      </c>
      <c r="IV106" s="732">
        <v>0</v>
      </c>
      <c r="IW106" s="732">
        <v>6159</v>
      </c>
      <c r="IX106" s="732">
        <v>0</v>
      </c>
      <c r="IY106" s="732">
        <v>0</v>
      </c>
      <c r="IZ106" s="732">
        <v>0</v>
      </c>
      <c r="JA106" s="732">
        <v>0</v>
      </c>
      <c r="JB106" s="732">
        <v>0</v>
      </c>
      <c r="JC106" s="732">
        <v>0</v>
      </c>
      <c r="JD106" s="732">
        <v>0</v>
      </c>
      <c r="JE106" s="732">
        <v>0</v>
      </c>
      <c r="JF106" s="732">
        <v>0</v>
      </c>
      <c r="JG106" s="732">
        <v>0</v>
      </c>
      <c r="JH106" s="732">
        <v>0</v>
      </c>
      <c r="JJ106" s="732">
        <v>0</v>
      </c>
      <c r="JK106" s="732">
        <v>0</v>
      </c>
      <c r="JL106" s="732">
        <v>0</v>
      </c>
      <c r="JM106" s="732">
        <v>0</v>
      </c>
    </row>
    <row r="107" spans="1:273" s="732" customFormat="1" x14ac:dyDescent="0.2">
      <c r="A107" s="732">
        <v>31709</v>
      </c>
      <c r="B107" s="732">
        <v>101853</v>
      </c>
      <c r="C107" s="732">
        <v>9</v>
      </c>
      <c r="D107" s="732">
        <v>2021</v>
      </c>
      <c r="E107" s="732">
        <v>6159</v>
      </c>
      <c r="F107" s="732">
        <v>0</v>
      </c>
      <c r="G107" s="732">
        <v>1097.7380000000001</v>
      </c>
      <c r="H107" s="732">
        <v>1073.296</v>
      </c>
      <c r="I107" s="732">
        <v>1073.296</v>
      </c>
      <c r="J107" s="732">
        <v>1097.7380000000001</v>
      </c>
      <c r="K107" s="732">
        <v>0</v>
      </c>
      <c r="L107" s="732">
        <v>6159</v>
      </c>
      <c r="M107" s="732">
        <v>0</v>
      </c>
      <c r="N107" s="732">
        <v>0</v>
      </c>
      <c r="P107" s="732">
        <v>1242.905</v>
      </c>
      <c r="Q107" s="732">
        <v>0</v>
      </c>
      <c r="R107" s="732">
        <v>511547</v>
      </c>
      <c r="S107" s="732">
        <v>411.57400000000001</v>
      </c>
      <c r="U107" s="732">
        <v>357842</v>
      </c>
      <c r="V107" s="732">
        <v>563.85699999999997</v>
      </c>
      <c r="W107" s="732">
        <v>347284</v>
      </c>
      <c r="X107" s="732">
        <v>347284</v>
      </c>
      <c r="Z107" s="732">
        <v>0</v>
      </c>
      <c r="AC107" s="732">
        <v>0</v>
      </c>
      <c r="AD107" s="732" t="s">
        <v>318</v>
      </c>
      <c r="AE107" s="732">
        <v>0</v>
      </c>
      <c r="AH107" s="732">
        <v>0</v>
      </c>
      <c r="AI107" s="732">
        <v>0</v>
      </c>
      <c r="AJ107" s="732">
        <v>6159</v>
      </c>
      <c r="AK107" s="732" t="s">
        <v>787</v>
      </c>
      <c r="AL107" s="732" t="s">
        <v>100</v>
      </c>
      <c r="AM107" s="732">
        <v>0</v>
      </c>
      <c r="AN107" s="732">
        <v>0</v>
      </c>
      <c r="AO107" s="732">
        <v>0</v>
      </c>
      <c r="AP107" s="732">
        <v>0</v>
      </c>
      <c r="AQ107" s="732">
        <v>0</v>
      </c>
      <c r="AT107" s="732">
        <v>0</v>
      </c>
      <c r="AU107" s="732">
        <v>0</v>
      </c>
      <c r="AV107" s="732">
        <v>-285156</v>
      </c>
      <c r="AW107" s="732">
        <v>13298110</v>
      </c>
      <c r="AX107" s="732">
        <v>13103473</v>
      </c>
      <c r="AY107" s="732">
        <v>7549249</v>
      </c>
      <c r="AZ107" s="732">
        <v>511547</v>
      </c>
      <c r="BA107" s="732">
        <v>0</v>
      </c>
      <c r="BE107" s="732">
        <v>173</v>
      </c>
      <c r="BF107" s="732">
        <v>12108378</v>
      </c>
      <c r="BG107" s="732">
        <v>0</v>
      </c>
      <c r="BJ107" s="732">
        <v>12</v>
      </c>
      <c r="BK107" s="732">
        <v>0</v>
      </c>
      <c r="BL107" s="732">
        <v>0</v>
      </c>
      <c r="BM107" s="732">
        <v>0</v>
      </c>
      <c r="BN107" s="732">
        <v>0</v>
      </c>
      <c r="BO107" s="732">
        <v>0</v>
      </c>
      <c r="BP107" s="732">
        <v>0</v>
      </c>
      <c r="BQ107" s="732">
        <v>605</v>
      </c>
      <c r="BS107" s="732">
        <v>0</v>
      </c>
      <c r="BT107" s="732">
        <v>0</v>
      </c>
      <c r="BU107" s="732">
        <v>0</v>
      </c>
      <c r="BV107" s="732">
        <v>0</v>
      </c>
      <c r="BW107" s="732">
        <v>0</v>
      </c>
      <c r="BY107" s="732">
        <v>0</v>
      </c>
      <c r="CA107" s="732">
        <v>0</v>
      </c>
      <c r="CB107" s="732">
        <v>0</v>
      </c>
      <c r="CC107" s="732">
        <v>0</v>
      </c>
      <c r="CD107" s="732">
        <v>0</v>
      </c>
      <c r="CE107" s="732">
        <v>0</v>
      </c>
      <c r="CF107" s="732">
        <v>0</v>
      </c>
      <c r="CG107" s="732">
        <v>0</v>
      </c>
      <c r="CH107" s="732">
        <v>197221</v>
      </c>
      <c r="CI107" s="732">
        <v>0</v>
      </c>
      <c r="CJ107" s="732">
        <v>4</v>
      </c>
      <c r="CK107" s="732">
        <v>0</v>
      </c>
      <c r="CL107" s="732">
        <v>0</v>
      </c>
      <c r="CN107" s="732">
        <v>0</v>
      </c>
      <c r="CO107" s="732">
        <v>1</v>
      </c>
      <c r="CP107" s="732">
        <v>0</v>
      </c>
      <c r="CQ107" s="732">
        <v>0</v>
      </c>
      <c r="CR107" s="732">
        <v>1187.2</v>
      </c>
      <c r="CS107" s="732">
        <v>0</v>
      </c>
      <c r="CT107" s="732">
        <v>0</v>
      </c>
      <c r="CU107" s="732">
        <v>0</v>
      </c>
      <c r="CV107" s="732">
        <v>0</v>
      </c>
      <c r="CW107" s="732">
        <v>0</v>
      </c>
      <c r="CX107" s="732">
        <v>0</v>
      </c>
      <c r="CY107" s="732">
        <v>0</v>
      </c>
      <c r="CZ107" s="732">
        <v>0</v>
      </c>
      <c r="DB107" s="732">
        <v>6578697</v>
      </c>
      <c r="DC107" s="732">
        <v>0</v>
      </c>
      <c r="DD107" s="732">
        <v>0</v>
      </c>
      <c r="DE107" s="732">
        <v>3085548</v>
      </c>
      <c r="DF107" s="732">
        <v>3085548</v>
      </c>
      <c r="DG107" s="732">
        <v>500.97500000000002</v>
      </c>
      <c r="DH107" s="732">
        <v>0</v>
      </c>
      <c r="DI107" s="732">
        <v>0</v>
      </c>
      <c r="DK107" s="732">
        <v>1298</v>
      </c>
      <c r="DL107" s="732">
        <v>0</v>
      </c>
      <c r="DM107" s="732">
        <v>591490</v>
      </c>
      <c r="DN107" s="732">
        <v>2411</v>
      </c>
      <c r="DO107" s="732">
        <v>0</v>
      </c>
      <c r="DP107" s="732">
        <v>0</v>
      </c>
      <c r="DQ107" s="732">
        <v>0</v>
      </c>
      <c r="DR107" s="732">
        <v>0</v>
      </c>
      <c r="DS107" s="732">
        <v>0</v>
      </c>
      <c r="DT107" s="732">
        <v>0</v>
      </c>
      <c r="DU107" s="732">
        <v>0</v>
      </c>
      <c r="DV107" s="732">
        <v>0</v>
      </c>
      <c r="DW107" s="732">
        <v>0</v>
      </c>
      <c r="DX107" s="732">
        <v>0</v>
      </c>
      <c r="DY107" s="732">
        <v>0</v>
      </c>
      <c r="DZ107" s="732">
        <v>0</v>
      </c>
      <c r="EA107" s="732">
        <v>0</v>
      </c>
      <c r="EB107" s="732">
        <v>0</v>
      </c>
      <c r="EC107" s="732">
        <v>9.2569999999999997</v>
      </c>
      <c r="ED107" s="732">
        <v>65567</v>
      </c>
      <c r="EE107" s="732">
        <v>0</v>
      </c>
      <c r="EF107" s="732">
        <v>0</v>
      </c>
      <c r="EG107" s="732">
        <v>0</v>
      </c>
      <c r="EH107" s="732">
        <v>496509</v>
      </c>
      <c r="EI107" s="732">
        <v>0</v>
      </c>
      <c r="EJ107" s="732">
        <v>0</v>
      </c>
      <c r="EK107" s="732">
        <v>19.599</v>
      </c>
      <c r="EL107" s="732">
        <v>0</v>
      </c>
      <c r="EM107" s="732">
        <v>1.1990000000000001</v>
      </c>
      <c r="EN107" s="732">
        <v>3.6440000000000001</v>
      </c>
      <c r="EO107" s="732">
        <v>0</v>
      </c>
      <c r="EP107" s="732">
        <v>0</v>
      </c>
      <c r="EQ107" s="732">
        <v>24.442</v>
      </c>
      <c r="ER107" s="732">
        <v>0</v>
      </c>
      <c r="ES107" s="732">
        <v>80.614000000000004</v>
      </c>
      <c r="EV107" s="732">
        <v>0</v>
      </c>
      <c r="EW107" s="732">
        <v>0</v>
      </c>
      <c r="EX107" s="732">
        <v>0</v>
      </c>
      <c r="EZ107" s="732">
        <v>11596831</v>
      </c>
      <c r="FA107" s="732">
        <v>0</v>
      </c>
      <c r="FB107" s="732">
        <v>12105794</v>
      </c>
      <c r="FD107" s="732">
        <v>0</v>
      </c>
      <c r="FE107" s="732">
        <v>1252541</v>
      </c>
      <c r="FF107" s="732">
        <v>254101</v>
      </c>
      <c r="FG107" s="732">
        <v>6.4642999999999992E-2</v>
      </c>
      <c r="FH107" s="732">
        <v>2.6227999999999998E-2</v>
      </c>
      <c r="FI107" s="732">
        <v>0</v>
      </c>
      <c r="FJ107" s="732">
        <v>0</v>
      </c>
      <c r="FK107" s="732">
        <v>1965.9380000000001</v>
      </c>
      <c r="FL107" s="732">
        <v>13809657</v>
      </c>
      <c r="FM107" s="732">
        <v>0</v>
      </c>
      <c r="FN107" s="732">
        <v>0</v>
      </c>
      <c r="FO107" s="732">
        <v>0</v>
      </c>
      <c r="FP107" s="732">
        <v>0</v>
      </c>
      <c r="FQ107" s="732">
        <v>0</v>
      </c>
      <c r="FR107" s="732">
        <v>0</v>
      </c>
      <c r="FS107" s="732">
        <v>0</v>
      </c>
      <c r="FT107" s="732">
        <v>0</v>
      </c>
      <c r="FU107" s="732">
        <v>0</v>
      </c>
      <c r="FV107" s="732">
        <v>0</v>
      </c>
      <c r="FW107" s="732">
        <v>0</v>
      </c>
      <c r="FX107" s="732">
        <v>0</v>
      </c>
      <c r="FY107" s="732">
        <v>0</v>
      </c>
      <c r="FZ107" s="732">
        <v>0</v>
      </c>
      <c r="GA107" s="732">
        <v>0</v>
      </c>
      <c r="GB107" s="732">
        <v>0</v>
      </c>
      <c r="GC107" s="732">
        <v>0</v>
      </c>
      <c r="GD107" s="732">
        <v>0</v>
      </c>
      <c r="GF107" s="732">
        <v>0</v>
      </c>
      <c r="GG107" s="732">
        <v>0</v>
      </c>
      <c r="GH107" s="732">
        <v>0</v>
      </c>
      <c r="GI107" s="732">
        <v>0</v>
      </c>
      <c r="GK107" s="732">
        <v>5068</v>
      </c>
      <c r="GL107" s="732">
        <v>32243</v>
      </c>
      <c r="GM107" s="732">
        <v>0</v>
      </c>
      <c r="GN107" s="732">
        <v>0</v>
      </c>
      <c r="GR107" s="732">
        <v>0</v>
      </c>
      <c r="HB107" s="732">
        <v>292382768</v>
      </c>
      <c r="HC107" s="732">
        <v>4.6019999999999998E-2</v>
      </c>
      <c r="HD107" s="732">
        <v>197221</v>
      </c>
      <c r="HE107" s="732">
        <v>0</v>
      </c>
      <c r="HF107" s="732">
        <v>1135547</v>
      </c>
      <c r="HG107" s="732">
        <v>0</v>
      </c>
      <c r="HH107" s="732">
        <v>317131</v>
      </c>
      <c r="HI107" s="732">
        <v>0</v>
      </c>
      <c r="HJ107" s="732">
        <v>10670</v>
      </c>
      <c r="HK107" s="732">
        <v>0</v>
      </c>
      <c r="HL107" s="732">
        <v>0</v>
      </c>
      <c r="HM107" s="732">
        <v>0</v>
      </c>
      <c r="HN107" s="732">
        <v>0</v>
      </c>
      <c r="HO107" s="732">
        <v>39600</v>
      </c>
      <c r="HP107" s="732">
        <v>0</v>
      </c>
      <c r="HQ107" s="732">
        <v>0</v>
      </c>
      <c r="HR107" s="732">
        <v>0</v>
      </c>
      <c r="HS107" s="732">
        <v>11594247</v>
      </c>
      <c r="HT107" s="732">
        <v>0</v>
      </c>
      <c r="HU107" s="732">
        <v>0</v>
      </c>
      <c r="HV107" s="732">
        <v>0</v>
      </c>
      <c r="HW107" s="732">
        <v>0</v>
      </c>
      <c r="HX107" s="732">
        <v>65</v>
      </c>
      <c r="HY107" s="732">
        <v>172</v>
      </c>
      <c r="HZ107" s="732">
        <v>288</v>
      </c>
      <c r="IA107" s="732">
        <v>524</v>
      </c>
      <c r="IB107" s="732">
        <v>858</v>
      </c>
      <c r="IC107" s="732">
        <v>1533</v>
      </c>
      <c r="ID107" s="732">
        <v>0</v>
      </c>
      <c r="IE107" s="732">
        <v>0</v>
      </c>
      <c r="IF107" s="732">
        <v>0</v>
      </c>
      <c r="IG107" s="732">
        <v>0</v>
      </c>
      <c r="IH107" s="732">
        <v>514.9</v>
      </c>
      <c r="II107" s="732">
        <v>0</v>
      </c>
      <c r="IJ107" s="732">
        <v>563.85699999999997</v>
      </c>
      <c r="IK107" s="732">
        <v>0</v>
      </c>
      <c r="IL107" s="732">
        <v>0</v>
      </c>
      <c r="IM107" s="732">
        <v>0</v>
      </c>
      <c r="IN107" s="732">
        <v>0</v>
      </c>
      <c r="IO107" s="732">
        <v>0</v>
      </c>
      <c r="IP107" s="732">
        <v>0</v>
      </c>
      <c r="IQ107" s="732">
        <v>563.85699999999997</v>
      </c>
      <c r="IR107" s="732">
        <v>347284</v>
      </c>
      <c r="IS107" s="732">
        <v>0</v>
      </c>
      <c r="IT107" s="732">
        <v>0</v>
      </c>
      <c r="IU107" s="732">
        <v>0</v>
      </c>
      <c r="IV107" s="732">
        <v>0</v>
      </c>
      <c r="IW107" s="732">
        <v>6159</v>
      </c>
      <c r="IX107" s="732">
        <v>0</v>
      </c>
      <c r="IY107" s="732">
        <v>0</v>
      </c>
      <c r="IZ107" s="732">
        <v>0</v>
      </c>
      <c r="JA107" s="732">
        <v>0</v>
      </c>
      <c r="JB107" s="732">
        <v>0</v>
      </c>
      <c r="JC107" s="732">
        <v>0</v>
      </c>
      <c r="JD107" s="732">
        <v>0</v>
      </c>
      <c r="JE107" s="732">
        <v>0</v>
      </c>
      <c r="JF107" s="732">
        <v>0</v>
      </c>
      <c r="JG107" s="732">
        <v>0</v>
      </c>
      <c r="JH107" s="732">
        <v>0</v>
      </c>
      <c r="JJ107" s="732">
        <v>0</v>
      </c>
      <c r="JK107" s="732">
        <v>0</v>
      </c>
      <c r="JL107" s="732">
        <v>0</v>
      </c>
      <c r="JM107" s="732">
        <v>0</v>
      </c>
    </row>
    <row r="108" spans="1:273" s="732" customFormat="1" x14ac:dyDescent="0.2">
      <c r="A108" s="732">
        <v>31709</v>
      </c>
      <c r="B108" s="732">
        <v>101855</v>
      </c>
      <c r="C108" s="732">
        <v>9</v>
      </c>
      <c r="D108" s="732">
        <v>2021</v>
      </c>
      <c r="E108" s="732">
        <v>6159</v>
      </c>
      <c r="F108" s="732">
        <v>0</v>
      </c>
      <c r="G108" s="732">
        <v>224.64500000000001</v>
      </c>
      <c r="H108" s="732">
        <v>221.78400000000002</v>
      </c>
      <c r="I108" s="732">
        <v>221.78400000000002</v>
      </c>
      <c r="J108" s="732">
        <v>224.64500000000001</v>
      </c>
      <c r="K108" s="732">
        <v>0</v>
      </c>
      <c r="L108" s="732">
        <v>6159</v>
      </c>
      <c r="M108" s="732">
        <v>0</v>
      </c>
      <c r="N108" s="732">
        <v>0</v>
      </c>
      <c r="P108" s="732">
        <v>227.417</v>
      </c>
      <c r="Q108" s="732">
        <v>0</v>
      </c>
      <c r="R108" s="732">
        <v>93599</v>
      </c>
      <c r="S108" s="732">
        <v>411.57400000000001</v>
      </c>
      <c r="U108" s="732">
        <v>65475</v>
      </c>
      <c r="V108" s="732">
        <v>0</v>
      </c>
      <c r="W108" s="732">
        <v>0</v>
      </c>
      <c r="X108" s="732">
        <v>0</v>
      </c>
      <c r="Z108" s="732">
        <v>0</v>
      </c>
      <c r="AC108" s="732">
        <v>0</v>
      </c>
      <c r="AD108" s="732" t="s">
        <v>318</v>
      </c>
      <c r="AE108" s="732">
        <v>0</v>
      </c>
      <c r="AH108" s="732">
        <v>0</v>
      </c>
      <c r="AI108" s="732">
        <v>0</v>
      </c>
      <c r="AJ108" s="732">
        <v>6159</v>
      </c>
      <c r="AK108" s="732" t="s">
        <v>787</v>
      </c>
      <c r="AL108" s="732" t="s">
        <v>2</v>
      </c>
      <c r="AM108" s="732">
        <v>0</v>
      </c>
      <c r="AN108" s="732">
        <v>0</v>
      </c>
      <c r="AO108" s="732">
        <v>0</v>
      </c>
      <c r="AP108" s="732">
        <v>0</v>
      </c>
      <c r="AQ108" s="732">
        <v>0</v>
      </c>
      <c r="AT108" s="732">
        <v>0</v>
      </c>
      <c r="AU108" s="732">
        <v>0</v>
      </c>
      <c r="AV108" s="732">
        <v>-94698</v>
      </c>
      <c r="AW108" s="732">
        <v>2367625</v>
      </c>
      <c r="AX108" s="732">
        <v>2327612</v>
      </c>
      <c r="AY108" s="732">
        <v>1323023</v>
      </c>
      <c r="AZ108" s="732">
        <v>93599</v>
      </c>
      <c r="BA108" s="732">
        <v>0</v>
      </c>
      <c r="BE108" s="732">
        <v>31</v>
      </c>
      <c r="BF108" s="732">
        <v>2146079</v>
      </c>
      <c r="BG108" s="732">
        <v>0</v>
      </c>
      <c r="BJ108" s="732">
        <v>12</v>
      </c>
      <c r="BK108" s="732">
        <v>0</v>
      </c>
      <c r="BL108" s="732">
        <v>0</v>
      </c>
      <c r="BM108" s="732">
        <v>0</v>
      </c>
      <c r="BN108" s="732">
        <v>0</v>
      </c>
      <c r="BO108" s="732">
        <v>0</v>
      </c>
      <c r="BP108" s="732">
        <v>0</v>
      </c>
      <c r="BQ108" s="732">
        <v>736</v>
      </c>
      <c r="BS108" s="732">
        <v>0</v>
      </c>
      <c r="BT108" s="732">
        <v>0</v>
      </c>
      <c r="BU108" s="732">
        <v>0</v>
      </c>
      <c r="BV108" s="732">
        <v>0</v>
      </c>
      <c r="BW108" s="732">
        <v>0</v>
      </c>
      <c r="BY108" s="732">
        <v>0</v>
      </c>
      <c r="CA108" s="732">
        <v>0</v>
      </c>
      <c r="CB108" s="732">
        <v>0</v>
      </c>
      <c r="CC108" s="732">
        <v>0</v>
      </c>
      <c r="CD108" s="732">
        <v>0</v>
      </c>
      <c r="CE108" s="732">
        <v>0</v>
      </c>
      <c r="CF108" s="732">
        <v>0</v>
      </c>
      <c r="CG108" s="732">
        <v>0</v>
      </c>
      <c r="CH108" s="732">
        <v>40360</v>
      </c>
      <c r="CI108" s="732">
        <v>0</v>
      </c>
      <c r="CJ108" s="732">
        <v>4</v>
      </c>
      <c r="CK108" s="732">
        <v>0</v>
      </c>
      <c r="CL108" s="732">
        <v>0</v>
      </c>
      <c r="CN108" s="732">
        <v>0</v>
      </c>
      <c r="CO108" s="732">
        <v>1</v>
      </c>
      <c r="CP108" s="732">
        <v>0</v>
      </c>
      <c r="CQ108" s="732">
        <v>0</v>
      </c>
      <c r="CR108" s="732">
        <v>214.76100000000002</v>
      </c>
      <c r="CS108" s="732">
        <v>0</v>
      </c>
      <c r="CT108" s="732">
        <v>0</v>
      </c>
      <c r="CU108" s="732">
        <v>0</v>
      </c>
      <c r="CV108" s="732">
        <v>0</v>
      </c>
      <c r="CW108" s="732">
        <v>0</v>
      </c>
      <c r="CX108" s="732">
        <v>0</v>
      </c>
      <c r="CY108" s="732">
        <v>0</v>
      </c>
      <c r="CZ108" s="732">
        <v>0</v>
      </c>
      <c r="DB108" s="732">
        <v>1362043</v>
      </c>
      <c r="DC108" s="732">
        <v>0</v>
      </c>
      <c r="DD108" s="732">
        <v>0</v>
      </c>
      <c r="DE108" s="732">
        <v>386329</v>
      </c>
      <c r="DF108" s="732">
        <v>386329</v>
      </c>
      <c r="DG108" s="732">
        <v>62.725000000000001</v>
      </c>
      <c r="DH108" s="732">
        <v>0</v>
      </c>
      <c r="DI108" s="732">
        <v>0</v>
      </c>
      <c r="DK108" s="732">
        <v>3395</v>
      </c>
      <c r="DL108" s="732">
        <v>0</v>
      </c>
      <c r="DM108" s="732">
        <v>77412</v>
      </c>
      <c r="DN108" s="732">
        <v>316</v>
      </c>
      <c r="DO108" s="732">
        <v>0</v>
      </c>
      <c r="DP108" s="732">
        <v>0</v>
      </c>
      <c r="DQ108" s="732">
        <v>0</v>
      </c>
      <c r="DR108" s="732">
        <v>0</v>
      </c>
      <c r="DS108" s="732">
        <v>0</v>
      </c>
      <c r="DT108" s="732">
        <v>0</v>
      </c>
      <c r="DU108" s="732">
        <v>0</v>
      </c>
      <c r="DV108" s="732">
        <v>0</v>
      </c>
      <c r="DW108" s="732">
        <v>0</v>
      </c>
      <c r="DX108" s="732">
        <v>0</v>
      </c>
      <c r="DY108" s="732">
        <v>0</v>
      </c>
      <c r="DZ108" s="732">
        <v>0</v>
      </c>
      <c r="EA108" s="732">
        <v>0</v>
      </c>
      <c r="EB108" s="732">
        <v>0</v>
      </c>
      <c r="EC108" s="732">
        <v>1.931</v>
      </c>
      <c r="ED108" s="732">
        <v>13677</v>
      </c>
      <c r="EE108" s="732">
        <v>0</v>
      </c>
      <c r="EF108" s="732">
        <v>0</v>
      </c>
      <c r="EG108" s="732">
        <v>0</v>
      </c>
      <c r="EH108" s="732">
        <v>60107</v>
      </c>
      <c r="EI108" s="732">
        <v>0</v>
      </c>
      <c r="EJ108" s="732">
        <v>0</v>
      </c>
      <c r="EK108" s="732">
        <v>2.2730000000000001</v>
      </c>
      <c r="EL108" s="732">
        <v>0</v>
      </c>
      <c r="EM108" s="732">
        <v>0</v>
      </c>
      <c r="EN108" s="732">
        <v>0.58800000000000008</v>
      </c>
      <c r="EO108" s="732">
        <v>0</v>
      </c>
      <c r="EP108" s="732">
        <v>0</v>
      </c>
      <c r="EQ108" s="732">
        <v>2.8610000000000002</v>
      </c>
      <c r="ER108" s="732">
        <v>0</v>
      </c>
      <c r="ES108" s="732">
        <v>9.7590000000000003</v>
      </c>
      <c r="EV108" s="732">
        <v>0</v>
      </c>
      <c r="EW108" s="732">
        <v>0</v>
      </c>
      <c r="EX108" s="732">
        <v>0</v>
      </c>
      <c r="EZ108" s="732">
        <v>2060576</v>
      </c>
      <c r="FA108" s="732">
        <v>0</v>
      </c>
      <c r="FB108" s="732">
        <v>2153828</v>
      </c>
      <c r="FD108" s="732">
        <v>0</v>
      </c>
      <c r="FE108" s="732">
        <v>221999</v>
      </c>
      <c r="FF108" s="732">
        <v>45037</v>
      </c>
      <c r="FG108" s="732">
        <v>6.4642999999999992E-2</v>
      </c>
      <c r="FH108" s="732">
        <v>2.6227999999999998E-2</v>
      </c>
      <c r="FI108" s="732">
        <v>0</v>
      </c>
      <c r="FJ108" s="732">
        <v>0</v>
      </c>
      <c r="FK108" s="732">
        <v>348.44100000000003</v>
      </c>
      <c r="FL108" s="732">
        <v>2461224</v>
      </c>
      <c r="FM108" s="732">
        <v>0</v>
      </c>
      <c r="FN108" s="732">
        <v>0</v>
      </c>
      <c r="FO108" s="732">
        <v>8096</v>
      </c>
      <c r="FP108" s="732">
        <v>0</v>
      </c>
      <c r="FQ108" s="732">
        <v>8096</v>
      </c>
      <c r="FR108" s="732">
        <v>8096</v>
      </c>
      <c r="FS108" s="732">
        <v>0</v>
      </c>
      <c r="FT108" s="732">
        <v>0</v>
      </c>
      <c r="FU108" s="732">
        <v>0</v>
      </c>
      <c r="FV108" s="732">
        <v>0</v>
      </c>
      <c r="FW108" s="732">
        <v>0</v>
      </c>
      <c r="FX108" s="732">
        <v>0</v>
      </c>
      <c r="FY108" s="732">
        <v>0</v>
      </c>
      <c r="FZ108" s="732">
        <v>0</v>
      </c>
      <c r="GA108" s="732">
        <v>0</v>
      </c>
      <c r="GB108" s="732">
        <v>0</v>
      </c>
      <c r="GC108" s="732">
        <v>0</v>
      </c>
      <c r="GD108" s="732">
        <v>0</v>
      </c>
      <c r="GF108" s="732">
        <v>0</v>
      </c>
      <c r="GG108" s="732">
        <v>0</v>
      </c>
      <c r="GH108" s="732">
        <v>0</v>
      </c>
      <c r="GI108" s="732">
        <v>0</v>
      </c>
      <c r="GK108" s="732">
        <v>5111</v>
      </c>
      <c r="GL108" s="732">
        <v>5112</v>
      </c>
      <c r="GM108" s="732">
        <v>0</v>
      </c>
      <c r="GN108" s="732">
        <v>11565</v>
      </c>
      <c r="GR108" s="732">
        <v>0</v>
      </c>
      <c r="HB108" s="732">
        <v>292382768</v>
      </c>
      <c r="HC108" s="732">
        <v>4.6019999999999998E-2</v>
      </c>
      <c r="HD108" s="732">
        <v>40360</v>
      </c>
      <c r="HE108" s="732">
        <v>0</v>
      </c>
      <c r="HF108" s="732">
        <v>234647</v>
      </c>
      <c r="HG108" s="732">
        <v>0</v>
      </c>
      <c r="HH108" s="732">
        <v>83148</v>
      </c>
      <c r="HI108" s="732">
        <v>0</v>
      </c>
      <c r="HJ108" s="732">
        <v>2184</v>
      </c>
      <c r="HK108" s="732">
        <v>0</v>
      </c>
      <c r="HL108" s="732">
        <v>0</v>
      </c>
      <c r="HM108" s="732">
        <v>0</v>
      </c>
      <c r="HN108" s="732">
        <v>0</v>
      </c>
      <c r="HO108" s="732">
        <v>0</v>
      </c>
      <c r="HP108" s="732">
        <v>0</v>
      </c>
      <c r="HQ108" s="732">
        <v>0</v>
      </c>
      <c r="HR108" s="732">
        <v>0</v>
      </c>
      <c r="HS108" s="732">
        <v>2060229</v>
      </c>
      <c r="HT108" s="732">
        <v>0</v>
      </c>
      <c r="HU108" s="732">
        <v>0</v>
      </c>
      <c r="HV108" s="732">
        <v>0</v>
      </c>
      <c r="HW108" s="732">
        <v>0</v>
      </c>
      <c r="HX108" s="732">
        <v>28</v>
      </c>
      <c r="HY108" s="732">
        <v>95</v>
      </c>
      <c r="HZ108" s="732">
        <v>52</v>
      </c>
      <c r="IA108" s="732">
        <v>47</v>
      </c>
      <c r="IB108" s="732">
        <v>31</v>
      </c>
      <c r="IC108" s="732">
        <v>243</v>
      </c>
      <c r="ID108" s="732">
        <v>0</v>
      </c>
      <c r="IE108" s="732">
        <v>0</v>
      </c>
      <c r="IF108" s="732">
        <v>0</v>
      </c>
      <c r="IG108" s="732">
        <v>0</v>
      </c>
      <c r="IH108" s="732">
        <v>135</v>
      </c>
      <c r="II108" s="732">
        <v>0</v>
      </c>
      <c r="IJ108" s="732">
        <v>0</v>
      </c>
      <c r="IK108" s="732">
        <v>0</v>
      </c>
      <c r="IL108" s="732">
        <v>0</v>
      </c>
      <c r="IM108" s="732">
        <v>0</v>
      </c>
      <c r="IN108" s="732">
        <v>0</v>
      </c>
      <c r="IO108" s="732">
        <v>0</v>
      </c>
      <c r="IP108" s="732">
        <v>0</v>
      </c>
      <c r="IQ108" s="732">
        <v>0</v>
      </c>
      <c r="IR108" s="732">
        <v>0</v>
      </c>
      <c r="IS108" s="732">
        <v>0</v>
      </c>
      <c r="IT108" s="732">
        <v>0</v>
      </c>
      <c r="IU108" s="732">
        <v>0</v>
      </c>
      <c r="IV108" s="732">
        <v>0</v>
      </c>
      <c r="IW108" s="732">
        <v>6159</v>
      </c>
      <c r="IX108" s="732">
        <v>0</v>
      </c>
      <c r="IY108" s="732">
        <v>0</v>
      </c>
      <c r="IZ108" s="732">
        <v>0</v>
      </c>
      <c r="JA108" s="732">
        <v>0</v>
      </c>
      <c r="JB108" s="732">
        <v>0</v>
      </c>
      <c r="JC108" s="732">
        <v>0</v>
      </c>
      <c r="JD108" s="732">
        <v>0</v>
      </c>
      <c r="JE108" s="732">
        <v>0</v>
      </c>
      <c r="JF108" s="732">
        <v>0</v>
      </c>
      <c r="JG108" s="732">
        <v>0</v>
      </c>
      <c r="JH108" s="732">
        <v>0</v>
      </c>
      <c r="JJ108" s="732">
        <v>0</v>
      </c>
      <c r="JK108" s="732">
        <v>0</v>
      </c>
      <c r="JL108" s="732">
        <v>0</v>
      </c>
      <c r="JM108" s="732">
        <v>0</v>
      </c>
    </row>
    <row r="109" spans="1:273" s="732" customFormat="1" x14ac:dyDescent="0.2">
      <c r="A109" s="732">
        <v>31709</v>
      </c>
      <c r="B109" s="732">
        <v>101856</v>
      </c>
      <c r="C109" s="732">
        <v>9</v>
      </c>
      <c r="D109" s="732">
        <v>2021</v>
      </c>
      <c r="E109" s="732">
        <v>6159</v>
      </c>
      <c r="F109" s="732">
        <v>0</v>
      </c>
      <c r="G109" s="732">
        <v>634.82500000000005</v>
      </c>
      <c r="H109" s="732">
        <v>629.49300000000005</v>
      </c>
      <c r="I109" s="732">
        <v>629.49300000000005</v>
      </c>
      <c r="J109" s="732">
        <v>634.82500000000005</v>
      </c>
      <c r="K109" s="732">
        <v>0</v>
      </c>
      <c r="L109" s="732">
        <v>6159</v>
      </c>
      <c r="M109" s="732">
        <v>0</v>
      </c>
      <c r="N109" s="732">
        <v>0</v>
      </c>
      <c r="P109" s="732">
        <v>644.45500000000004</v>
      </c>
      <c r="Q109" s="732">
        <v>0</v>
      </c>
      <c r="R109" s="732">
        <v>265241</v>
      </c>
      <c r="S109" s="732">
        <v>411.57400000000001</v>
      </c>
      <c r="U109" s="732">
        <v>185544</v>
      </c>
      <c r="V109" s="732">
        <v>139.792</v>
      </c>
      <c r="W109" s="732">
        <v>485393</v>
      </c>
      <c r="X109" s="732">
        <v>485393</v>
      </c>
      <c r="Z109" s="732">
        <v>0</v>
      </c>
      <c r="AC109" s="732">
        <v>0</v>
      </c>
      <c r="AD109" s="732" t="s">
        <v>318</v>
      </c>
      <c r="AE109" s="732">
        <v>0</v>
      </c>
      <c r="AH109" s="732">
        <v>0</v>
      </c>
      <c r="AI109" s="732">
        <v>0</v>
      </c>
      <c r="AJ109" s="732">
        <v>6159</v>
      </c>
      <c r="AK109" s="732" t="s">
        <v>787</v>
      </c>
      <c r="AL109" s="732" t="s">
        <v>34</v>
      </c>
      <c r="AM109" s="732">
        <v>0</v>
      </c>
      <c r="AN109" s="732">
        <v>0</v>
      </c>
      <c r="AO109" s="732">
        <v>0</v>
      </c>
      <c r="AP109" s="732">
        <v>0</v>
      </c>
      <c r="AQ109" s="732">
        <v>0</v>
      </c>
      <c r="AT109" s="732">
        <v>0</v>
      </c>
      <c r="AU109" s="732">
        <v>0</v>
      </c>
      <c r="AV109" s="732">
        <v>-857942</v>
      </c>
      <c r="AW109" s="732">
        <v>7269776</v>
      </c>
      <c r="AX109" s="732">
        <v>7156302</v>
      </c>
      <c r="AY109" s="732">
        <v>3705891</v>
      </c>
      <c r="AZ109" s="732">
        <v>265241</v>
      </c>
      <c r="BA109" s="732">
        <v>0</v>
      </c>
      <c r="BE109" s="732">
        <v>94</v>
      </c>
      <c r="BF109" s="732">
        <v>6600273</v>
      </c>
      <c r="BG109" s="732">
        <v>0</v>
      </c>
      <c r="BJ109" s="732">
        <v>12</v>
      </c>
      <c r="BK109" s="732">
        <v>0</v>
      </c>
      <c r="BL109" s="732">
        <v>0</v>
      </c>
      <c r="BM109" s="732">
        <v>0</v>
      </c>
      <c r="BN109" s="732">
        <v>0</v>
      </c>
      <c r="BO109" s="732">
        <v>0</v>
      </c>
      <c r="BP109" s="732">
        <v>0</v>
      </c>
      <c r="BQ109" s="732">
        <v>673</v>
      </c>
      <c r="BS109" s="732">
        <v>0</v>
      </c>
      <c r="BT109" s="732">
        <v>0</v>
      </c>
      <c r="BU109" s="732">
        <v>0</v>
      </c>
      <c r="BV109" s="732">
        <v>0</v>
      </c>
      <c r="BW109" s="732">
        <v>0</v>
      </c>
      <c r="BY109" s="732">
        <v>0</v>
      </c>
      <c r="CA109" s="732">
        <v>0</v>
      </c>
      <c r="CB109" s="732">
        <v>0</v>
      </c>
      <c r="CC109" s="732">
        <v>0</v>
      </c>
      <c r="CD109" s="732">
        <v>0</v>
      </c>
      <c r="CE109" s="732">
        <v>0</v>
      </c>
      <c r="CF109" s="732">
        <v>0</v>
      </c>
      <c r="CG109" s="732">
        <v>0</v>
      </c>
      <c r="CH109" s="732">
        <v>114053</v>
      </c>
      <c r="CI109" s="732">
        <v>0</v>
      </c>
      <c r="CJ109" s="732">
        <v>4</v>
      </c>
      <c r="CK109" s="732">
        <v>0</v>
      </c>
      <c r="CL109" s="732">
        <v>0</v>
      </c>
      <c r="CN109" s="732">
        <v>0</v>
      </c>
      <c r="CO109" s="732">
        <v>1</v>
      </c>
      <c r="CP109" s="732">
        <v>0</v>
      </c>
      <c r="CQ109" s="732">
        <v>0</v>
      </c>
      <c r="CR109" s="732">
        <v>574.27800000000002</v>
      </c>
      <c r="CS109" s="732">
        <v>0</v>
      </c>
      <c r="CT109" s="732">
        <v>0</v>
      </c>
      <c r="CU109" s="732">
        <v>0</v>
      </c>
      <c r="CV109" s="732">
        <v>0</v>
      </c>
      <c r="CW109" s="732">
        <v>0</v>
      </c>
      <c r="CX109" s="732">
        <v>0</v>
      </c>
      <c r="CY109" s="732">
        <v>0</v>
      </c>
      <c r="CZ109" s="732">
        <v>0</v>
      </c>
      <c r="DB109" s="732">
        <v>3870411</v>
      </c>
      <c r="DC109" s="732">
        <v>0</v>
      </c>
      <c r="DD109" s="732">
        <v>0</v>
      </c>
      <c r="DE109" s="732">
        <v>1116411</v>
      </c>
      <c r="DF109" s="732">
        <v>1116411</v>
      </c>
      <c r="DG109" s="732">
        <v>181.26300000000001</v>
      </c>
      <c r="DH109" s="732">
        <v>0</v>
      </c>
      <c r="DI109" s="732">
        <v>0</v>
      </c>
      <c r="DK109" s="732">
        <v>2391</v>
      </c>
      <c r="DL109" s="732">
        <v>0</v>
      </c>
      <c r="DM109" s="732">
        <v>119114</v>
      </c>
      <c r="DN109" s="732">
        <v>484</v>
      </c>
      <c r="DO109" s="732">
        <v>0</v>
      </c>
      <c r="DP109" s="732">
        <v>0</v>
      </c>
      <c r="DQ109" s="732">
        <v>0</v>
      </c>
      <c r="DR109" s="732">
        <v>0</v>
      </c>
      <c r="DS109" s="732">
        <v>0</v>
      </c>
      <c r="DT109" s="732">
        <v>0</v>
      </c>
      <c r="DU109" s="732">
        <v>0</v>
      </c>
      <c r="DV109" s="732">
        <v>0</v>
      </c>
      <c r="DW109" s="732">
        <v>0</v>
      </c>
      <c r="DX109" s="732">
        <v>0</v>
      </c>
      <c r="DY109" s="732">
        <v>0</v>
      </c>
      <c r="DZ109" s="732">
        <v>0</v>
      </c>
      <c r="EA109" s="732">
        <v>0</v>
      </c>
      <c r="EB109" s="732">
        <v>0</v>
      </c>
      <c r="EC109" s="732">
        <v>0.95300000000000007</v>
      </c>
      <c r="ED109" s="732">
        <v>6750</v>
      </c>
      <c r="EE109" s="732">
        <v>0</v>
      </c>
      <c r="EF109" s="732">
        <v>0</v>
      </c>
      <c r="EG109" s="732">
        <v>0</v>
      </c>
      <c r="EH109" s="732">
        <v>106158</v>
      </c>
      <c r="EI109" s="732">
        <v>0</v>
      </c>
      <c r="EJ109" s="732">
        <v>0</v>
      </c>
      <c r="EK109" s="732">
        <v>4.7120000000000006</v>
      </c>
      <c r="EL109" s="732">
        <v>0</v>
      </c>
      <c r="EM109" s="732">
        <v>0</v>
      </c>
      <c r="EN109" s="732">
        <v>0.62</v>
      </c>
      <c r="EO109" s="732">
        <v>0</v>
      </c>
      <c r="EP109" s="732">
        <v>0</v>
      </c>
      <c r="EQ109" s="732">
        <v>5.3319999999999999</v>
      </c>
      <c r="ER109" s="732">
        <v>0</v>
      </c>
      <c r="ES109" s="732">
        <v>17.236000000000001</v>
      </c>
      <c r="EV109" s="732">
        <v>0</v>
      </c>
      <c r="EW109" s="732">
        <v>0</v>
      </c>
      <c r="EX109" s="732">
        <v>0</v>
      </c>
      <c r="EZ109" s="732">
        <v>6335032</v>
      </c>
      <c r="FA109" s="732">
        <v>0</v>
      </c>
      <c r="FB109" s="732">
        <v>6599694</v>
      </c>
      <c r="FD109" s="732">
        <v>0</v>
      </c>
      <c r="FE109" s="732">
        <v>682760</v>
      </c>
      <c r="FF109" s="732">
        <v>138510</v>
      </c>
      <c r="FG109" s="732">
        <v>6.4642999999999992E-2</v>
      </c>
      <c r="FH109" s="732">
        <v>2.6227999999999998E-2</v>
      </c>
      <c r="FI109" s="732">
        <v>0</v>
      </c>
      <c r="FJ109" s="732">
        <v>0</v>
      </c>
      <c r="FK109" s="732">
        <v>1071.6320000000001</v>
      </c>
      <c r="FL109" s="732">
        <v>7535017</v>
      </c>
      <c r="FM109" s="732">
        <v>0</v>
      </c>
      <c r="FN109" s="732">
        <v>0</v>
      </c>
      <c r="FO109" s="732">
        <v>0</v>
      </c>
      <c r="FP109" s="732">
        <v>0</v>
      </c>
      <c r="FQ109" s="732">
        <v>0</v>
      </c>
      <c r="FR109" s="732">
        <v>0</v>
      </c>
      <c r="FS109" s="732">
        <v>0</v>
      </c>
      <c r="FT109" s="732">
        <v>0</v>
      </c>
      <c r="FU109" s="732">
        <v>0</v>
      </c>
      <c r="FV109" s="732">
        <v>0</v>
      </c>
      <c r="FW109" s="732">
        <v>0</v>
      </c>
      <c r="FX109" s="732">
        <v>0</v>
      </c>
      <c r="FY109" s="732">
        <v>0</v>
      </c>
      <c r="FZ109" s="732">
        <v>0</v>
      </c>
      <c r="GA109" s="732">
        <v>0</v>
      </c>
      <c r="GB109" s="732">
        <v>0</v>
      </c>
      <c r="GC109" s="732">
        <v>0</v>
      </c>
      <c r="GD109" s="732">
        <v>0</v>
      </c>
      <c r="GF109" s="732">
        <v>0</v>
      </c>
      <c r="GG109" s="732">
        <v>0</v>
      </c>
      <c r="GH109" s="732">
        <v>0</v>
      </c>
      <c r="GI109" s="732">
        <v>0</v>
      </c>
      <c r="GK109" s="732">
        <v>5043</v>
      </c>
      <c r="GL109" s="732">
        <v>9296</v>
      </c>
      <c r="GM109" s="732">
        <v>0</v>
      </c>
      <c r="GN109" s="732">
        <v>0</v>
      </c>
      <c r="GR109" s="732">
        <v>0</v>
      </c>
      <c r="HB109" s="732">
        <v>292382768</v>
      </c>
      <c r="HC109" s="732">
        <v>4.6019999999999998E-2</v>
      </c>
      <c r="HD109" s="732">
        <v>114053</v>
      </c>
      <c r="HE109" s="732">
        <v>0</v>
      </c>
      <c r="HF109" s="732">
        <v>666004</v>
      </c>
      <c r="HG109" s="732">
        <v>0</v>
      </c>
      <c r="HH109" s="732">
        <v>336286</v>
      </c>
      <c r="HI109" s="732">
        <v>0</v>
      </c>
      <c r="HJ109" s="732">
        <v>6170</v>
      </c>
      <c r="HK109" s="732">
        <v>0</v>
      </c>
      <c r="HL109" s="732">
        <v>0</v>
      </c>
      <c r="HM109" s="732">
        <v>0</v>
      </c>
      <c r="HN109" s="732">
        <v>0</v>
      </c>
      <c r="HO109" s="732">
        <v>0</v>
      </c>
      <c r="HP109" s="732">
        <v>0</v>
      </c>
      <c r="HQ109" s="732">
        <v>0</v>
      </c>
      <c r="HR109" s="732">
        <v>0</v>
      </c>
      <c r="HS109" s="732">
        <v>6334453</v>
      </c>
      <c r="HT109" s="732">
        <v>0</v>
      </c>
      <c r="HU109" s="732">
        <v>0</v>
      </c>
      <c r="HV109" s="732">
        <v>0</v>
      </c>
      <c r="HW109" s="732">
        <v>0</v>
      </c>
      <c r="HX109" s="732">
        <v>95</v>
      </c>
      <c r="HY109" s="732">
        <v>36</v>
      </c>
      <c r="HZ109" s="732">
        <v>85</v>
      </c>
      <c r="IA109" s="732">
        <v>153</v>
      </c>
      <c r="IB109" s="732">
        <v>327</v>
      </c>
      <c r="IC109" s="732">
        <v>696</v>
      </c>
      <c r="ID109" s="732">
        <v>0</v>
      </c>
      <c r="IE109" s="732">
        <v>432.2</v>
      </c>
      <c r="IF109" s="732">
        <v>0</v>
      </c>
      <c r="IG109" s="732">
        <v>0</v>
      </c>
      <c r="IH109" s="732">
        <v>546</v>
      </c>
      <c r="II109" s="732">
        <v>0</v>
      </c>
      <c r="IJ109" s="732">
        <v>571.99200000000008</v>
      </c>
      <c r="IK109" s="732">
        <v>0</v>
      </c>
      <c r="IL109" s="732">
        <v>0</v>
      </c>
      <c r="IM109" s="732">
        <v>0</v>
      </c>
      <c r="IN109" s="732">
        <v>0</v>
      </c>
      <c r="IO109" s="732">
        <v>0</v>
      </c>
      <c r="IP109" s="732">
        <v>0</v>
      </c>
      <c r="IQ109" s="732">
        <v>139.792</v>
      </c>
      <c r="IR109" s="732">
        <v>86099</v>
      </c>
      <c r="IS109" s="732">
        <v>0</v>
      </c>
      <c r="IT109" s="732">
        <v>0</v>
      </c>
      <c r="IU109" s="732">
        <v>0</v>
      </c>
      <c r="IV109" s="732">
        <v>0</v>
      </c>
      <c r="IW109" s="732">
        <v>6159</v>
      </c>
      <c r="IX109" s="732">
        <v>399294</v>
      </c>
      <c r="IY109" s="732">
        <v>0</v>
      </c>
      <c r="IZ109" s="732">
        <v>0</v>
      </c>
      <c r="JA109" s="732">
        <v>0</v>
      </c>
      <c r="JB109" s="732">
        <v>0</v>
      </c>
      <c r="JC109" s="732">
        <v>0</v>
      </c>
      <c r="JD109" s="732">
        <v>0</v>
      </c>
      <c r="JE109" s="732">
        <v>0</v>
      </c>
      <c r="JF109" s="732">
        <v>0</v>
      </c>
      <c r="JG109" s="732">
        <v>0</v>
      </c>
      <c r="JH109" s="732">
        <v>0</v>
      </c>
      <c r="JJ109" s="732">
        <v>0</v>
      </c>
      <c r="JK109" s="732">
        <v>0</v>
      </c>
      <c r="JL109" s="732">
        <v>0</v>
      </c>
      <c r="JM109" s="732">
        <v>0</v>
      </c>
    </row>
    <row r="110" spans="1:273" s="732" customFormat="1" x14ac:dyDescent="0.2">
      <c r="A110" s="732">
        <v>31709</v>
      </c>
      <c r="B110" s="732">
        <v>101858</v>
      </c>
      <c r="C110" s="732">
        <v>9</v>
      </c>
      <c r="D110" s="732">
        <v>2021</v>
      </c>
      <c r="E110" s="732">
        <v>6159</v>
      </c>
      <c r="F110" s="732">
        <v>0</v>
      </c>
      <c r="G110" s="732">
        <v>5791.2470000000003</v>
      </c>
      <c r="H110" s="732">
        <v>5499.8160000000007</v>
      </c>
      <c r="I110" s="732">
        <v>5499.8160000000007</v>
      </c>
      <c r="J110" s="732">
        <v>5791.2470000000003</v>
      </c>
      <c r="K110" s="732">
        <v>0</v>
      </c>
      <c r="L110" s="732">
        <v>6159</v>
      </c>
      <c r="M110" s="732">
        <v>0</v>
      </c>
      <c r="N110" s="732">
        <v>0</v>
      </c>
      <c r="P110" s="732">
        <v>5288.9679999999998</v>
      </c>
      <c r="Q110" s="732">
        <v>0</v>
      </c>
      <c r="R110" s="732">
        <v>2176802</v>
      </c>
      <c r="S110" s="732">
        <v>411.57400000000001</v>
      </c>
      <c r="U110" s="732">
        <v>1522742</v>
      </c>
      <c r="V110" s="732">
        <v>1336.5930000000001</v>
      </c>
      <c r="W110" s="732">
        <v>823219</v>
      </c>
      <c r="X110" s="732">
        <v>823219</v>
      </c>
      <c r="Z110" s="732">
        <v>0</v>
      </c>
      <c r="AC110" s="732">
        <v>0</v>
      </c>
      <c r="AD110" s="732" t="s">
        <v>318</v>
      </c>
      <c r="AE110" s="732">
        <v>0</v>
      </c>
      <c r="AH110" s="732">
        <v>0</v>
      </c>
      <c r="AI110" s="732">
        <v>0</v>
      </c>
      <c r="AJ110" s="732">
        <v>6159</v>
      </c>
      <c r="AK110" s="732" t="s">
        <v>787</v>
      </c>
      <c r="AL110" s="732" t="s">
        <v>61</v>
      </c>
      <c r="AM110" s="732">
        <v>0</v>
      </c>
      <c r="AN110" s="732">
        <v>0</v>
      </c>
      <c r="AO110" s="732">
        <v>0</v>
      </c>
      <c r="AP110" s="732">
        <v>0</v>
      </c>
      <c r="AQ110" s="732">
        <v>0</v>
      </c>
      <c r="AT110" s="732">
        <v>0</v>
      </c>
      <c r="AU110" s="732">
        <v>0</v>
      </c>
      <c r="AV110" s="732">
        <v>-762848</v>
      </c>
      <c r="AW110" s="732">
        <v>58292524</v>
      </c>
      <c r="AX110" s="732">
        <v>57266410</v>
      </c>
      <c r="AY110" s="732">
        <v>33148460</v>
      </c>
      <c r="AZ110" s="732">
        <v>2176802</v>
      </c>
      <c r="BA110" s="732">
        <v>102.75</v>
      </c>
      <c r="BE110" s="732">
        <v>757</v>
      </c>
      <c r="BF110" s="732">
        <v>52715953</v>
      </c>
      <c r="BG110" s="732">
        <v>0</v>
      </c>
      <c r="BJ110" s="732">
        <v>12</v>
      </c>
      <c r="BK110" s="732">
        <v>0</v>
      </c>
      <c r="BL110" s="732">
        <v>0</v>
      </c>
      <c r="BM110" s="732">
        <v>0</v>
      </c>
      <c r="BN110" s="732">
        <v>0</v>
      </c>
      <c r="BO110" s="732">
        <v>0</v>
      </c>
      <c r="BP110" s="732">
        <v>0</v>
      </c>
      <c r="BQ110" s="732">
        <v>0</v>
      </c>
      <c r="BS110" s="732">
        <v>0</v>
      </c>
      <c r="BT110" s="732">
        <v>0</v>
      </c>
      <c r="BU110" s="732">
        <v>0</v>
      </c>
      <c r="BV110" s="732">
        <v>0</v>
      </c>
      <c r="BW110" s="732">
        <v>0</v>
      </c>
      <c r="BY110" s="732">
        <v>0</v>
      </c>
      <c r="CA110" s="732">
        <v>148.78200000000001</v>
      </c>
      <c r="CB110" s="732">
        <v>148782</v>
      </c>
      <c r="CC110" s="732">
        <v>0</v>
      </c>
      <c r="CD110" s="732">
        <v>0</v>
      </c>
      <c r="CE110" s="732">
        <v>0</v>
      </c>
      <c r="CF110" s="732">
        <v>0</v>
      </c>
      <c r="CG110" s="732">
        <v>0</v>
      </c>
      <c r="CH110" s="732">
        <v>1040463</v>
      </c>
      <c r="CI110" s="732">
        <v>0</v>
      </c>
      <c r="CJ110" s="732">
        <v>4</v>
      </c>
      <c r="CK110" s="732">
        <v>0</v>
      </c>
      <c r="CL110" s="732">
        <v>0</v>
      </c>
      <c r="CN110" s="732">
        <v>0</v>
      </c>
      <c r="CO110" s="732">
        <v>1</v>
      </c>
      <c r="CP110" s="732">
        <v>0</v>
      </c>
      <c r="CQ110" s="732">
        <v>0</v>
      </c>
      <c r="CR110" s="732">
        <v>5129.9360000000006</v>
      </c>
      <c r="CS110" s="732">
        <v>0</v>
      </c>
      <c r="CT110" s="732">
        <v>0</v>
      </c>
      <c r="CU110" s="732">
        <v>0</v>
      </c>
      <c r="CV110" s="732">
        <v>0</v>
      </c>
      <c r="CW110" s="732">
        <v>0</v>
      </c>
      <c r="CX110" s="732">
        <v>0</v>
      </c>
      <c r="CY110" s="732">
        <v>0</v>
      </c>
      <c r="CZ110" s="732">
        <v>0</v>
      </c>
      <c r="DB110" s="732">
        <v>33708480</v>
      </c>
      <c r="DC110" s="732">
        <v>0</v>
      </c>
      <c r="DD110" s="732">
        <v>0</v>
      </c>
      <c r="DE110" s="732">
        <v>6237075</v>
      </c>
      <c r="DF110" s="732">
        <v>6237075</v>
      </c>
      <c r="DG110" s="732">
        <v>1012.663</v>
      </c>
      <c r="DH110" s="732">
        <v>0</v>
      </c>
      <c r="DI110" s="732">
        <v>0</v>
      </c>
      <c r="DK110" s="732">
        <v>0</v>
      </c>
      <c r="DL110" s="732">
        <v>0</v>
      </c>
      <c r="DM110" s="732">
        <v>3320452</v>
      </c>
      <c r="DN110" s="732">
        <v>13592</v>
      </c>
      <c r="DO110" s="732">
        <v>0</v>
      </c>
      <c r="DP110" s="732">
        <v>0</v>
      </c>
      <c r="DQ110" s="732">
        <v>0</v>
      </c>
      <c r="DR110" s="732">
        <v>0</v>
      </c>
      <c r="DS110" s="732">
        <v>0</v>
      </c>
      <c r="DT110" s="732">
        <v>0</v>
      </c>
      <c r="DU110" s="732">
        <v>0</v>
      </c>
      <c r="DV110" s="732">
        <v>0</v>
      </c>
      <c r="DW110" s="732">
        <v>0</v>
      </c>
      <c r="DX110" s="732">
        <v>0</v>
      </c>
      <c r="DY110" s="732">
        <v>0</v>
      </c>
      <c r="DZ110" s="732">
        <v>0</v>
      </c>
      <c r="EA110" s="732">
        <v>0</v>
      </c>
      <c r="EB110" s="732">
        <v>0</v>
      </c>
      <c r="EC110" s="732">
        <v>95.177000000000007</v>
      </c>
      <c r="ED110" s="732">
        <v>674134</v>
      </c>
      <c r="EE110" s="732">
        <v>0</v>
      </c>
      <c r="EF110" s="732">
        <v>0</v>
      </c>
      <c r="EG110" s="732">
        <v>0</v>
      </c>
      <c r="EH110" s="732">
        <v>2494553</v>
      </c>
      <c r="EI110" s="732">
        <v>0</v>
      </c>
      <c r="EJ110" s="732">
        <v>0</v>
      </c>
      <c r="EK110" s="732">
        <v>100.65700000000001</v>
      </c>
      <c r="EL110" s="732">
        <v>0</v>
      </c>
      <c r="EM110" s="732">
        <v>19.644000000000002</v>
      </c>
      <c r="EN110" s="732">
        <v>8.7590000000000003</v>
      </c>
      <c r="EO110" s="732">
        <v>0</v>
      </c>
      <c r="EP110" s="732">
        <v>0</v>
      </c>
      <c r="EQ110" s="732">
        <v>129.19999999999999</v>
      </c>
      <c r="ER110" s="732">
        <v>0.14000000000000001</v>
      </c>
      <c r="ES110" s="732">
        <v>405.02</v>
      </c>
      <c r="EV110" s="732">
        <v>0</v>
      </c>
      <c r="EW110" s="732">
        <v>0</v>
      </c>
      <c r="EX110" s="732">
        <v>0</v>
      </c>
      <c r="EZ110" s="732">
        <v>50706982</v>
      </c>
      <c r="FA110" s="732">
        <v>0</v>
      </c>
      <c r="FB110" s="732">
        <v>52869435</v>
      </c>
      <c r="FD110" s="732">
        <v>0</v>
      </c>
      <c r="FE110" s="732">
        <v>5453157</v>
      </c>
      <c r="FF110" s="732">
        <v>1106271</v>
      </c>
      <c r="FG110" s="732">
        <v>6.4642999999999992E-2</v>
      </c>
      <c r="FH110" s="732">
        <v>2.6227999999999998E-2</v>
      </c>
      <c r="FI110" s="732">
        <v>0</v>
      </c>
      <c r="FJ110" s="732">
        <v>0</v>
      </c>
      <c r="FK110" s="732">
        <v>8559.0550000000003</v>
      </c>
      <c r="FL110" s="732">
        <v>60469326</v>
      </c>
      <c r="FM110" s="732">
        <v>0</v>
      </c>
      <c r="FN110" s="732">
        <v>0</v>
      </c>
      <c r="FO110" s="732">
        <v>0</v>
      </c>
      <c r="FP110" s="732">
        <v>0</v>
      </c>
      <c r="FQ110" s="732">
        <v>0</v>
      </c>
      <c r="FR110" s="732">
        <v>0</v>
      </c>
      <c r="FS110" s="732">
        <v>0</v>
      </c>
      <c r="FT110" s="732">
        <v>0</v>
      </c>
      <c r="FU110" s="732">
        <v>0</v>
      </c>
      <c r="FV110" s="732">
        <v>0</v>
      </c>
      <c r="FW110" s="732">
        <v>0</v>
      </c>
      <c r="FX110" s="732">
        <v>0</v>
      </c>
      <c r="FY110" s="732">
        <v>0</v>
      </c>
      <c r="FZ110" s="732">
        <v>0</v>
      </c>
      <c r="GA110" s="732">
        <v>0</v>
      </c>
      <c r="GB110" s="732">
        <v>1348913</v>
      </c>
      <c r="GC110" s="732">
        <v>1348913</v>
      </c>
      <c r="GD110" s="732">
        <v>162.23099999999999</v>
      </c>
      <c r="GF110" s="732">
        <v>0</v>
      </c>
      <c r="GG110" s="732">
        <v>0</v>
      </c>
      <c r="GH110" s="732">
        <v>0</v>
      </c>
      <c r="GI110" s="732">
        <v>0</v>
      </c>
      <c r="GK110" s="732">
        <v>5121</v>
      </c>
      <c r="GL110" s="732">
        <v>18083</v>
      </c>
      <c r="GM110" s="732">
        <v>0</v>
      </c>
      <c r="GN110" s="732">
        <v>0</v>
      </c>
      <c r="GR110" s="732">
        <v>0</v>
      </c>
      <c r="HB110" s="732">
        <v>292382768</v>
      </c>
      <c r="HC110" s="732">
        <v>4.6019999999999998E-2</v>
      </c>
      <c r="HD110" s="732">
        <v>1040463</v>
      </c>
      <c r="HE110" s="732">
        <v>0</v>
      </c>
      <c r="HF110" s="732">
        <v>5818805</v>
      </c>
      <c r="HG110" s="732">
        <v>58511</v>
      </c>
      <c r="HH110" s="732">
        <v>994615</v>
      </c>
      <c r="HI110" s="732">
        <v>0</v>
      </c>
      <c r="HJ110" s="732">
        <v>56291</v>
      </c>
      <c r="HK110" s="732">
        <v>11086</v>
      </c>
      <c r="HL110" s="732">
        <v>7963</v>
      </c>
      <c r="HM110" s="732">
        <v>336000</v>
      </c>
      <c r="HN110" s="732">
        <v>0</v>
      </c>
      <c r="HO110" s="732">
        <v>0</v>
      </c>
      <c r="HP110" s="732">
        <v>0</v>
      </c>
      <c r="HQ110" s="732">
        <v>0</v>
      </c>
      <c r="HR110" s="732">
        <v>0</v>
      </c>
      <c r="HS110" s="732">
        <v>50692633</v>
      </c>
      <c r="HT110" s="732">
        <v>0</v>
      </c>
      <c r="HU110" s="732">
        <v>0</v>
      </c>
      <c r="HV110" s="732">
        <v>0</v>
      </c>
      <c r="HW110" s="732">
        <v>0</v>
      </c>
      <c r="HX110" s="732">
        <v>761</v>
      </c>
      <c r="HY110" s="732">
        <v>1258</v>
      </c>
      <c r="HZ110" s="732">
        <v>906</v>
      </c>
      <c r="IA110" s="732">
        <v>667</v>
      </c>
      <c r="IB110" s="732">
        <v>513</v>
      </c>
      <c r="IC110" s="732">
        <v>4105</v>
      </c>
      <c r="ID110" s="732">
        <v>0</v>
      </c>
      <c r="IE110" s="732">
        <v>0</v>
      </c>
      <c r="IF110" s="732">
        <v>0</v>
      </c>
      <c r="IG110" s="732">
        <v>95</v>
      </c>
      <c r="IH110" s="732">
        <v>1614.874</v>
      </c>
      <c r="II110" s="732">
        <v>0</v>
      </c>
      <c r="IJ110" s="732">
        <v>1336.5930000000001</v>
      </c>
      <c r="IK110" s="732">
        <v>0</v>
      </c>
      <c r="IL110" s="732">
        <v>40</v>
      </c>
      <c r="IM110" s="732">
        <v>44</v>
      </c>
      <c r="IN110" s="732">
        <v>2</v>
      </c>
      <c r="IO110" s="732">
        <v>86</v>
      </c>
      <c r="IP110" s="732">
        <v>0</v>
      </c>
      <c r="IQ110" s="732">
        <v>1336.5930000000001</v>
      </c>
      <c r="IR110" s="732">
        <v>823219</v>
      </c>
      <c r="IS110" s="732">
        <v>0</v>
      </c>
      <c r="IT110" s="732">
        <v>200000</v>
      </c>
      <c r="IU110" s="732">
        <v>132000</v>
      </c>
      <c r="IV110" s="732">
        <v>4000</v>
      </c>
      <c r="IW110" s="732">
        <v>6159</v>
      </c>
      <c r="IX110" s="732">
        <v>0</v>
      </c>
      <c r="IY110" s="732">
        <v>0</v>
      </c>
      <c r="IZ110" s="732">
        <v>0</v>
      </c>
      <c r="JA110" s="732">
        <v>0</v>
      </c>
      <c r="JB110" s="732">
        <v>0</v>
      </c>
      <c r="JC110" s="732">
        <v>0</v>
      </c>
      <c r="JD110" s="732">
        <v>0</v>
      </c>
      <c r="JE110" s="732">
        <v>0</v>
      </c>
      <c r="JF110" s="732">
        <v>0</v>
      </c>
      <c r="JG110" s="732">
        <v>0</v>
      </c>
      <c r="JH110" s="732">
        <v>0</v>
      </c>
      <c r="JJ110" s="732">
        <v>0</v>
      </c>
      <c r="JK110" s="732">
        <v>0</v>
      </c>
      <c r="JL110" s="732">
        <v>0</v>
      </c>
      <c r="JM110" s="732">
        <v>0</v>
      </c>
    </row>
    <row r="111" spans="1:273" s="732" customFormat="1" x14ac:dyDescent="0.2">
      <c r="A111" s="732">
        <v>31709</v>
      </c>
      <c r="B111" s="732">
        <v>101859</v>
      </c>
      <c r="C111" s="732">
        <v>9</v>
      </c>
      <c r="D111" s="732">
        <v>2021</v>
      </c>
      <c r="E111" s="732">
        <v>6159</v>
      </c>
      <c r="F111" s="732">
        <v>0</v>
      </c>
      <c r="G111" s="732">
        <v>470.79200000000003</v>
      </c>
      <c r="H111" s="732">
        <v>461.14300000000003</v>
      </c>
      <c r="I111" s="732">
        <v>461.14300000000003</v>
      </c>
      <c r="J111" s="732">
        <v>470.79200000000003</v>
      </c>
      <c r="K111" s="732">
        <v>0</v>
      </c>
      <c r="L111" s="732">
        <v>6159</v>
      </c>
      <c r="M111" s="732">
        <v>0</v>
      </c>
      <c r="N111" s="732">
        <v>0</v>
      </c>
      <c r="P111" s="732">
        <v>505.73</v>
      </c>
      <c r="Q111" s="732">
        <v>0</v>
      </c>
      <c r="R111" s="732">
        <v>208145</v>
      </c>
      <c r="S111" s="732">
        <v>411.57400000000001</v>
      </c>
      <c r="U111" s="732">
        <v>145604</v>
      </c>
      <c r="V111" s="732">
        <v>274.488</v>
      </c>
      <c r="W111" s="732">
        <v>169060</v>
      </c>
      <c r="X111" s="732">
        <v>169060</v>
      </c>
      <c r="Z111" s="732">
        <v>0</v>
      </c>
      <c r="AC111" s="732">
        <v>0</v>
      </c>
      <c r="AD111" s="732" t="s">
        <v>318</v>
      </c>
      <c r="AE111" s="732">
        <v>0</v>
      </c>
      <c r="AH111" s="732">
        <v>0</v>
      </c>
      <c r="AI111" s="732">
        <v>0</v>
      </c>
      <c r="AJ111" s="732">
        <v>6159</v>
      </c>
      <c r="AK111" s="732" t="s">
        <v>787</v>
      </c>
      <c r="AL111" s="732" t="s">
        <v>351</v>
      </c>
      <c r="AM111" s="732">
        <v>0</v>
      </c>
      <c r="AN111" s="732">
        <v>0</v>
      </c>
      <c r="AO111" s="732">
        <v>0</v>
      </c>
      <c r="AP111" s="732">
        <v>0</v>
      </c>
      <c r="AQ111" s="732">
        <v>0</v>
      </c>
      <c r="AT111" s="732">
        <v>0</v>
      </c>
      <c r="AU111" s="732">
        <v>0</v>
      </c>
      <c r="AV111" s="732">
        <v>-406404</v>
      </c>
      <c r="AW111" s="732">
        <v>5246591</v>
      </c>
      <c r="AX111" s="732">
        <v>5163177</v>
      </c>
      <c r="AY111" s="732">
        <v>2884749</v>
      </c>
      <c r="AZ111" s="732">
        <v>208145</v>
      </c>
      <c r="BA111" s="732">
        <v>0</v>
      </c>
      <c r="BE111" s="732">
        <v>68</v>
      </c>
      <c r="BF111" s="732">
        <v>4776930</v>
      </c>
      <c r="BG111" s="732">
        <v>0</v>
      </c>
      <c r="BJ111" s="732">
        <v>12</v>
      </c>
      <c r="BK111" s="732">
        <v>0</v>
      </c>
      <c r="BL111" s="732">
        <v>0</v>
      </c>
      <c r="BM111" s="732">
        <v>0</v>
      </c>
      <c r="BN111" s="732">
        <v>0</v>
      </c>
      <c r="BO111" s="732">
        <v>0</v>
      </c>
      <c r="BP111" s="732">
        <v>0</v>
      </c>
      <c r="BQ111" s="732">
        <v>699</v>
      </c>
      <c r="BS111" s="732">
        <v>0</v>
      </c>
      <c r="BT111" s="732">
        <v>0</v>
      </c>
      <c r="BU111" s="732">
        <v>0</v>
      </c>
      <c r="BV111" s="732">
        <v>0</v>
      </c>
      <c r="BW111" s="732">
        <v>0</v>
      </c>
      <c r="BY111" s="732">
        <v>0</v>
      </c>
      <c r="CA111" s="732">
        <v>0</v>
      </c>
      <c r="CB111" s="732">
        <v>0</v>
      </c>
      <c r="CC111" s="732">
        <v>0</v>
      </c>
      <c r="CD111" s="732">
        <v>0</v>
      </c>
      <c r="CE111" s="732">
        <v>0</v>
      </c>
      <c r="CF111" s="732">
        <v>0</v>
      </c>
      <c r="CG111" s="732">
        <v>0</v>
      </c>
      <c r="CH111" s="732">
        <v>84583</v>
      </c>
      <c r="CI111" s="732">
        <v>0</v>
      </c>
      <c r="CJ111" s="732">
        <v>4</v>
      </c>
      <c r="CK111" s="732">
        <v>0</v>
      </c>
      <c r="CL111" s="732">
        <v>0</v>
      </c>
      <c r="CN111" s="732">
        <v>0</v>
      </c>
      <c r="CO111" s="732">
        <v>1</v>
      </c>
      <c r="CP111" s="732">
        <v>0</v>
      </c>
      <c r="CQ111" s="732">
        <v>0</v>
      </c>
      <c r="CR111" s="732">
        <v>481.154</v>
      </c>
      <c r="CS111" s="732">
        <v>0</v>
      </c>
      <c r="CT111" s="732">
        <v>0</v>
      </c>
      <c r="CU111" s="732">
        <v>0</v>
      </c>
      <c r="CV111" s="732">
        <v>0</v>
      </c>
      <c r="CW111" s="732">
        <v>0</v>
      </c>
      <c r="CX111" s="732">
        <v>0</v>
      </c>
      <c r="CY111" s="732">
        <v>0</v>
      </c>
      <c r="CZ111" s="732">
        <v>0</v>
      </c>
      <c r="DB111" s="732">
        <v>2827455</v>
      </c>
      <c r="DC111" s="732">
        <v>0</v>
      </c>
      <c r="DD111" s="732">
        <v>0</v>
      </c>
      <c r="DE111" s="732">
        <v>795677</v>
      </c>
      <c r="DF111" s="732">
        <v>795677</v>
      </c>
      <c r="DG111" s="732">
        <v>129.18800000000002</v>
      </c>
      <c r="DH111" s="732">
        <v>0</v>
      </c>
      <c r="DI111" s="732">
        <v>0</v>
      </c>
      <c r="DK111" s="732">
        <v>2806</v>
      </c>
      <c r="DL111" s="732">
        <v>0</v>
      </c>
      <c r="DM111" s="732">
        <v>268214</v>
      </c>
      <c r="DN111" s="732">
        <v>1100</v>
      </c>
      <c r="DO111" s="732">
        <v>0</v>
      </c>
      <c r="DP111" s="732">
        <v>0</v>
      </c>
      <c r="DQ111" s="732">
        <v>0</v>
      </c>
      <c r="DR111" s="732">
        <v>0</v>
      </c>
      <c r="DS111" s="732">
        <v>0</v>
      </c>
      <c r="DT111" s="732">
        <v>0</v>
      </c>
      <c r="DU111" s="732">
        <v>0</v>
      </c>
      <c r="DV111" s="732">
        <v>0</v>
      </c>
      <c r="DW111" s="732">
        <v>0</v>
      </c>
      <c r="DX111" s="732">
        <v>0</v>
      </c>
      <c r="DY111" s="732">
        <v>0</v>
      </c>
      <c r="DZ111" s="732">
        <v>0</v>
      </c>
      <c r="EA111" s="732">
        <v>0</v>
      </c>
      <c r="EB111" s="732">
        <v>0</v>
      </c>
      <c r="EC111" s="732">
        <v>9.6130000000000013</v>
      </c>
      <c r="ED111" s="732">
        <v>68088</v>
      </c>
      <c r="EE111" s="732">
        <v>0</v>
      </c>
      <c r="EF111" s="732">
        <v>0</v>
      </c>
      <c r="EG111" s="732">
        <v>0</v>
      </c>
      <c r="EH111" s="732">
        <v>188462</v>
      </c>
      <c r="EI111" s="732">
        <v>0</v>
      </c>
      <c r="EJ111" s="732">
        <v>0</v>
      </c>
      <c r="EK111" s="732">
        <v>8.8230000000000004</v>
      </c>
      <c r="EL111" s="732">
        <v>0</v>
      </c>
      <c r="EM111" s="732">
        <v>0</v>
      </c>
      <c r="EN111" s="732">
        <v>0.82600000000000007</v>
      </c>
      <c r="EO111" s="732">
        <v>0</v>
      </c>
      <c r="EP111" s="732">
        <v>0</v>
      </c>
      <c r="EQ111" s="732">
        <v>9.6490000000000009</v>
      </c>
      <c r="ER111" s="732">
        <v>0</v>
      </c>
      <c r="ES111" s="732">
        <v>30.599</v>
      </c>
      <c r="EV111" s="732">
        <v>0</v>
      </c>
      <c r="EW111" s="732">
        <v>0</v>
      </c>
      <c r="EX111" s="732">
        <v>0</v>
      </c>
      <c r="EZ111" s="732">
        <v>4568785</v>
      </c>
      <c r="FA111" s="732">
        <v>0</v>
      </c>
      <c r="FB111" s="732">
        <v>4775761</v>
      </c>
      <c r="FD111" s="732">
        <v>0</v>
      </c>
      <c r="FE111" s="732">
        <v>494146</v>
      </c>
      <c r="FF111" s="732">
        <v>100246</v>
      </c>
      <c r="FG111" s="732">
        <v>6.4642999999999992E-2</v>
      </c>
      <c r="FH111" s="732">
        <v>2.6227999999999998E-2</v>
      </c>
      <c r="FI111" s="732">
        <v>0</v>
      </c>
      <c r="FJ111" s="732">
        <v>0</v>
      </c>
      <c r="FK111" s="732">
        <v>775.59100000000001</v>
      </c>
      <c r="FL111" s="732">
        <v>5454736</v>
      </c>
      <c r="FM111" s="732">
        <v>0</v>
      </c>
      <c r="FN111" s="732">
        <v>0</v>
      </c>
      <c r="FO111" s="732">
        <v>0</v>
      </c>
      <c r="FP111" s="732">
        <v>0</v>
      </c>
      <c r="FQ111" s="732">
        <v>0</v>
      </c>
      <c r="FR111" s="732">
        <v>0</v>
      </c>
      <c r="FS111" s="732">
        <v>0</v>
      </c>
      <c r="FT111" s="732">
        <v>0</v>
      </c>
      <c r="FU111" s="732">
        <v>0</v>
      </c>
      <c r="FV111" s="732">
        <v>0</v>
      </c>
      <c r="FW111" s="732">
        <v>0</v>
      </c>
      <c r="FX111" s="732">
        <v>0</v>
      </c>
      <c r="FY111" s="732">
        <v>0</v>
      </c>
      <c r="FZ111" s="732">
        <v>0</v>
      </c>
      <c r="GA111" s="732">
        <v>0</v>
      </c>
      <c r="GB111" s="732">
        <v>0</v>
      </c>
      <c r="GC111" s="732">
        <v>0</v>
      </c>
      <c r="GD111" s="732">
        <v>0</v>
      </c>
      <c r="GF111" s="732">
        <v>0</v>
      </c>
      <c r="GG111" s="732">
        <v>0</v>
      </c>
      <c r="GH111" s="732">
        <v>0</v>
      </c>
      <c r="GI111" s="732">
        <v>0</v>
      </c>
      <c r="GK111" s="732">
        <v>4971</v>
      </c>
      <c r="GL111" s="732">
        <v>6412</v>
      </c>
      <c r="GM111" s="732">
        <v>0</v>
      </c>
      <c r="GN111" s="732">
        <v>0</v>
      </c>
      <c r="GR111" s="732">
        <v>0</v>
      </c>
      <c r="HB111" s="732">
        <v>292382768</v>
      </c>
      <c r="HC111" s="732">
        <v>4.6019999999999998E-2</v>
      </c>
      <c r="HD111" s="732">
        <v>84583</v>
      </c>
      <c r="HE111" s="732">
        <v>0</v>
      </c>
      <c r="HF111" s="732">
        <v>487889</v>
      </c>
      <c r="HG111" s="732">
        <v>0</v>
      </c>
      <c r="HH111" s="732">
        <v>222959</v>
      </c>
      <c r="HI111" s="732">
        <v>0</v>
      </c>
      <c r="HJ111" s="732">
        <v>4576</v>
      </c>
      <c r="HK111" s="732">
        <v>0</v>
      </c>
      <c r="HL111" s="732">
        <v>0</v>
      </c>
      <c r="HM111" s="732">
        <v>0</v>
      </c>
      <c r="HN111" s="732">
        <v>0</v>
      </c>
      <c r="HO111" s="732">
        <v>0</v>
      </c>
      <c r="HP111" s="732">
        <v>0</v>
      </c>
      <c r="HQ111" s="732">
        <v>0</v>
      </c>
      <c r="HR111" s="732">
        <v>0</v>
      </c>
      <c r="HS111" s="732">
        <v>4567616</v>
      </c>
      <c r="HT111" s="732">
        <v>0</v>
      </c>
      <c r="HU111" s="732">
        <v>0</v>
      </c>
      <c r="HV111" s="732">
        <v>0</v>
      </c>
      <c r="HW111" s="732">
        <v>0</v>
      </c>
      <c r="HX111" s="732">
        <v>47</v>
      </c>
      <c r="HY111" s="732">
        <v>57</v>
      </c>
      <c r="HZ111" s="732">
        <v>53</v>
      </c>
      <c r="IA111" s="732">
        <v>134</v>
      </c>
      <c r="IB111" s="732">
        <v>206</v>
      </c>
      <c r="IC111" s="732">
        <v>497</v>
      </c>
      <c r="ID111" s="732">
        <v>0</v>
      </c>
      <c r="IE111" s="732">
        <v>0</v>
      </c>
      <c r="IF111" s="732">
        <v>0</v>
      </c>
      <c r="IG111" s="732">
        <v>0</v>
      </c>
      <c r="IH111" s="732">
        <v>362</v>
      </c>
      <c r="II111" s="732">
        <v>0</v>
      </c>
      <c r="IJ111" s="732">
        <v>274.488</v>
      </c>
      <c r="IK111" s="732">
        <v>0</v>
      </c>
      <c r="IL111" s="732">
        <v>0</v>
      </c>
      <c r="IM111" s="732">
        <v>0</v>
      </c>
      <c r="IN111" s="732">
        <v>0</v>
      </c>
      <c r="IO111" s="732">
        <v>0</v>
      </c>
      <c r="IP111" s="732">
        <v>0</v>
      </c>
      <c r="IQ111" s="732">
        <v>274.488</v>
      </c>
      <c r="IR111" s="732">
        <v>169060</v>
      </c>
      <c r="IS111" s="732">
        <v>0</v>
      </c>
      <c r="IT111" s="732">
        <v>0</v>
      </c>
      <c r="IU111" s="732">
        <v>0</v>
      </c>
      <c r="IV111" s="732">
        <v>0</v>
      </c>
      <c r="IW111" s="732">
        <v>6159</v>
      </c>
      <c r="IX111" s="732">
        <v>0</v>
      </c>
      <c r="IY111" s="732">
        <v>0</v>
      </c>
      <c r="IZ111" s="732">
        <v>0</v>
      </c>
      <c r="JA111" s="732">
        <v>0</v>
      </c>
      <c r="JB111" s="732">
        <v>0</v>
      </c>
      <c r="JC111" s="732">
        <v>0</v>
      </c>
      <c r="JD111" s="732">
        <v>0</v>
      </c>
      <c r="JE111" s="732">
        <v>0</v>
      </c>
      <c r="JF111" s="732">
        <v>0</v>
      </c>
      <c r="JG111" s="732">
        <v>0</v>
      </c>
      <c r="JH111" s="732">
        <v>0</v>
      </c>
      <c r="JJ111" s="732">
        <v>0</v>
      </c>
      <c r="JK111" s="732">
        <v>0</v>
      </c>
      <c r="JL111" s="732">
        <v>0</v>
      </c>
      <c r="JM111" s="732">
        <v>0</v>
      </c>
    </row>
    <row r="112" spans="1:273" s="732" customFormat="1" x14ac:dyDescent="0.2">
      <c r="A112" s="732">
        <v>31709</v>
      </c>
      <c r="B112" s="732">
        <v>101861</v>
      </c>
      <c r="C112" s="732">
        <v>9</v>
      </c>
      <c r="D112" s="732">
        <v>2021</v>
      </c>
      <c r="E112" s="732">
        <v>6159</v>
      </c>
      <c r="F112" s="732">
        <v>0</v>
      </c>
      <c r="G112" s="732">
        <v>643.42700000000002</v>
      </c>
      <c r="H112" s="732">
        <v>627.04</v>
      </c>
      <c r="I112" s="732">
        <v>627.04</v>
      </c>
      <c r="J112" s="732">
        <v>643.42700000000002</v>
      </c>
      <c r="K112" s="732">
        <v>0</v>
      </c>
      <c r="L112" s="732">
        <v>6159</v>
      </c>
      <c r="M112" s="732">
        <v>0</v>
      </c>
      <c r="N112" s="732">
        <v>0</v>
      </c>
      <c r="P112" s="732">
        <v>776.62800000000004</v>
      </c>
      <c r="Q112" s="732">
        <v>0</v>
      </c>
      <c r="R112" s="732">
        <v>319640</v>
      </c>
      <c r="S112" s="732">
        <v>411.57400000000001</v>
      </c>
      <c r="U112" s="732">
        <v>223598</v>
      </c>
      <c r="V112" s="732">
        <v>13.184000000000001</v>
      </c>
      <c r="W112" s="732">
        <v>8120</v>
      </c>
      <c r="X112" s="732">
        <v>8120</v>
      </c>
      <c r="Z112" s="732">
        <v>0</v>
      </c>
      <c r="AC112" s="732">
        <v>0</v>
      </c>
      <c r="AD112" s="732" t="s">
        <v>318</v>
      </c>
      <c r="AE112" s="732">
        <v>0</v>
      </c>
      <c r="AH112" s="732">
        <v>0</v>
      </c>
      <c r="AI112" s="732">
        <v>0</v>
      </c>
      <c r="AJ112" s="732">
        <v>6159</v>
      </c>
      <c r="AK112" s="732" t="s">
        <v>787</v>
      </c>
      <c r="AL112" s="732" t="s">
        <v>352</v>
      </c>
      <c r="AM112" s="732">
        <v>0</v>
      </c>
      <c r="AN112" s="732">
        <v>0</v>
      </c>
      <c r="AO112" s="732">
        <v>0</v>
      </c>
      <c r="AP112" s="732">
        <v>0</v>
      </c>
      <c r="AQ112" s="732">
        <v>0</v>
      </c>
      <c r="AT112" s="732">
        <v>0</v>
      </c>
      <c r="AU112" s="732">
        <v>0</v>
      </c>
      <c r="AV112" s="732">
        <v>-644895</v>
      </c>
      <c r="AW112" s="732">
        <v>7449407</v>
      </c>
      <c r="AX112" s="732">
        <v>7336095</v>
      </c>
      <c r="AY112" s="732">
        <v>4563167</v>
      </c>
      <c r="AZ112" s="732">
        <v>319640</v>
      </c>
      <c r="BA112" s="732">
        <v>0</v>
      </c>
      <c r="BE112" s="732">
        <v>98</v>
      </c>
      <c r="BF112" s="732">
        <v>6395513</v>
      </c>
      <c r="BG112" s="732">
        <v>0</v>
      </c>
      <c r="BJ112" s="732">
        <v>12</v>
      </c>
      <c r="BK112" s="732">
        <v>0</v>
      </c>
      <c r="BL112" s="732">
        <v>0</v>
      </c>
      <c r="BM112" s="732">
        <v>0</v>
      </c>
      <c r="BN112" s="732">
        <v>0</v>
      </c>
      <c r="BO112" s="732">
        <v>0</v>
      </c>
      <c r="BP112" s="732">
        <v>0</v>
      </c>
      <c r="BQ112" s="732">
        <v>673</v>
      </c>
      <c r="BS112" s="732">
        <v>0</v>
      </c>
      <c r="BT112" s="732">
        <v>0</v>
      </c>
      <c r="BU112" s="732">
        <v>0</v>
      </c>
      <c r="BV112" s="732">
        <v>0</v>
      </c>
      <c r="BW112" s="732">
        <v>0</v>
      </c>
      <c r="BY112" s="732">
        <v>0</v>
      </c>
      <c r="CA112" s="732">
        <v>316.98</v>
      </c>
      <c r="CB112" s="732">
        <v>316980</v>
      </c>
      <c r="CC112" s="732">
        <v>0</v>
      </c>
      <c r="CD112" s="732">
        <v>0</v>
      </c>
      <c r="CE112" s="732">
        <v>0</v>
      </c>
      <c r="CF112" s="732">
        <v>0</v>
      </c>
      <c r="CG112" s="732">
        <v>0</v>
      </c>
      <c r="CH112" s="732">
        <v>115599</v>
      </c>
      <c r="CI112" s="732">
        <v>0</v>
      </c>
      <c r="CJ112" s="732">
        <v>5</v>
      </c>
      <c r="CK112" s="732">
        <v>0</v>
      </c>
      <c r="CL112" s="732">
        <v>0</v>
      </c>
      <c r="CN112" s="732">
        <v>0</v>
      </c>
      <c r="CO112" s="732">
        <v>1</v>
      </c>
      <c r="CP112" s="732">
        <v>0</v>
      </c>
      <c r="CQ112" s="732">
        <v>0</v>
      </c>
      <c r="CR112" s="732">
        <v>718.25300000000004</v>
      </c>
      <c r="CS112" s="732">
        <v>0</v>
      </c>
      <c r="CT112" s="732">
        <v>0</v>
      </c>
      <c r="CU112" s="732">
        <v>0</v>
      </c>
      <c r="CV112" s="732">
        <v>0</v>
      </c>
      <c r="CW112" s="732">
        <v>0</v>
      </c>
      <c r="CX112" s="732">
        <v>0</v>
      </c>
      <c r="CY112" s="732">
        <v>0</v>
      </c>
      <c r="CZ112" s="732">
        <v>0</v>
      </c>
      <c r="DB112" s="732">
        <v>3839239</v>
      </c>
      <c r="DC112" s="732">
        <v>0</v>
      </c>
      <c r="DD112" s="732">
        <v>0</v>
      </c>
      <c r="DE112" s="732">
        <v>1112716</v>
      </c>
      <c r="DF112" s="732">
        <v>1112716</v>
      </c>
      <c r="DG112" s="732">
        <v>180.66300000000001</v>
      </c>
      <c r="DH112" s="732">
        <v>0</v>
      </c>
      <c r="DI112" s="732">
        <v>0</v>
      </c>
      <c r="DK112" s="732">
        <v>2397</v>
      </c>
      <c r="DL112" s="732">
        <v>0</v>
      </c>
      <c r="DM112" s="732">
        <v>530774</v>
      </c>
      <c r="DN112" s="732">
        <v>2189</v>
      </c>
      <c r="DO112" s="732">
        <v>0</v>
      </c>
      <c r="DP112" s="732">
        <v>0</v>
      </c>
      <c r="DQ112" s="732">
        <v>0</v>
      </c>
      <c r="DR112" s="732">
        <v>0</v>
      </c>
      <c r="DS112" s="732">
        <v>0</v>
      </c>
      <c r="DT112" s="732">
        <v>0</v>
      </c>
      <c r="DU112" s="732">
        <v>0</v>
      </c>
      <c r="DV112" s="732">
        <v>0</v>
      </c>
      <c r="DW112" s="732">
        <v>0</v>
      </c>
      <c r="DX112" s="732">
        <v>0</v>
      </c>
      <c r="DY112" s="732">
        <v>0</v>
      </c>
      <c r="DZ112" s="732">
        <v>0</v>
      </c>
      <c r="EA112" s="732">
        <v>0</v>
      </c>
      <c r="EB112" s="732">
        <v>0</v>
      </c>
      <c r="EC112" s="732">
        <v>27.163</v>
      </c>
      <c r="ED112" s="732">
        <v>192394</v>
      </c>
      <c r="EE112" s="732">
        <v>0</v>
      </c>
      <c r="EF112" s="732">
        <v>0</v>
      </c>
      <c r="EG112" s="732">
        <v>0</v>
      </c>
      <c r="EH112" s="732">
        <v>317815</v>
      </c>
      <c r="EI112" s="732">
        <v>0</v>
      </c>
      <c r="EJ112" s="732">
        <v>0</v>
      </c>
      <c r="EK112" s="732">
        <v>15.167000000000002</v>
      </c>
      <c r="EL112" s="732">
        <v>0</v>
      </c>
      <c r="EM112" s="732">
        <v>0</v>
      </c>
      <c r="EN112" s="732">
        <v>1.22</v>
      </c>
      <c r="EO112" s="732">
        <v>0</v>
      </c>
      <c r="EP112" s="732">
        <v>0</v>
      </c>
      <c r="EQ112" s="732">
        <v>16.387</v>
      </c>
      <c r="ER112" s="732">
        <v>0</v>
      </c>
      <c r="ES112" s="732">
        <v>51.600999999999999</v>
      </c>
      <c r="EV112" s="732">
        <v>0</v>
      </c>
      <c r="EW112" s="732">
        <v>0</v>
      </c>
      <c r="EX112" s="732">
        <v>0</v>
      </c>
      <c r="EZ112" s="732">
        <v>6540303</v>
      </c>
      <c r="FA112" s="732">
        <v>0</v>
      </c>
      <c r="FB112" s="732">
        <v>6857656</v>
      </c>
      <c r="FD112" s="732">
        <v>0</v>
      </c>
      <c r="FE112" s="732">
        <v>661579</v>
      </c>
      <c r="FF112" s="732">
        <v>134213</v>
      </c>
      <c r="FG112" s="732">
        <v>6.4642999999999992E-2</v>
      </c>
      <c r="FH112" s="732">
        <v>2.6227999999999998E-2</v>
      </c>
      <c r="FI112" s="732">
        <v>0</v>
      </c>
      <c r="FJ112" s="732">
        <v>0</v>
      </c>
      <c r="FK112" s="732">
        <v>1038.3869999999999</v>
      </c>
      <c r="FL112" s="732">
        <v>7769047</v>
      </c>
      <c r="FM112" s="732">
        <v>0</v>
      </c>
      <c r="FN112" s="732">
        <v>0</v>
      </c>
      <c r="FO112" s="732">
        <v>146502</v>
      </c>
      <c r="FP112" s="732">
        <v>0</v>
      </c>
      <c r="FQ112" s="732">
        <v>146502</v>
      </c>
      <c r="FR112" s="732">
        <v>146502</v>
      </c>
      <c r="FS112" s="732">
        <v>0</v>
      </c>
      <c r="FT112" s="732">
        <v>0</v>
      </c>
      <c r="FU112" s="732">
        <v>0</v>
      </c>
      <c r="FV112" s="732">
        <v>0</v>
      </c>
      <c r="FW112" s="732">
        <v>0</v>
      </c>
      <c r="FX112" s="732">
        <v>0</v>
      </c>
      <c r="FY112" s="732">
        <v>0</v>
      </c>
      <c r="FZ112" s="732">
        <v>0</v>
      </c>
      <c r="GA112" s="732">
        <v>0</v>
      </c>
      <c r="GB112" s="732">
        <v>0</v>
      </c>
      <c r="GC112" s="732">
        <v>0</v>
      </c>
      <c r="GD112" s="732">
        <v>0</v>
      </c>
      <c r="GF112" s="732">
        <v>0</v>
      </c>
      <c r="GG112" s="732">
        <v>0</v>
      </c>
      <c r="GH112" s="732">
        <v>0</v>
      </c>
      <c r="GI112" s="732">
        <v>0</v>
      </c>
      <c r="GK112" s="732">
        <v>4971</v>
      </c>
      <c r="GL112" s="732">
        <v>4393</v>
      </c>
      <c r="GM112" s="732">
        <v>0</v>
      </c>
      <c r="GN112" s="732">
        <v>0</v>
      </c>
      <c r="GR112" s="732">
        <v>0</v>
      </c>
      <c r="HB112" s="732">
        <v>292382768</v>
      </c>
      <c r="HC112" s="732">
        <v>4.6019999999999998E-2</v>
      </c>
      <c r="HD112" s="732">
        <v>115599</v>
      </c>
      <c r="HE112" s="732">
        <v>0</v>
      </c>
      <c r="HF112" s="732">
        <v>663408</v>
      </c>
      <c r="HG112" s="732">
        <v>6775</v>
      </c>
      <c r="HH112" s="732">
        <v>226038</v>
      </c>
      <c r="HI112" s="732">
        <v>0</v>
      </c>
      <c r="HJ112" s="732">
        <v>6254</v>
      </c>
      <c r="HK112" s="732">
        <v>0</v>
      </c>
      <c r="HL112" s="732">
        <v>948</v>
      </c>
      <c r="HM112" s="732">
        <v>0</v>
      </c>
      <c r="HN112" s="732">
        <v>0</v>
      </c>
      <c r="HO112" s="732">
        <v>0</v>
      </c>
      <c r="HP112" s="732">
        <v>0</v>
      </c>
      <c r="HQ112" s="732">
        <v>0</v>
      </c>
      <c r="HR112" s="732">
        <v>0</v>
      </c>
      <c r="HS112" s="732">
        <v>6538016</v>
      </c>
      <c r="HT112" s="732">
        <v>0</v>
      </c>
      <c r="HU112" s="732">
        <v>0</v>
      </c>
      <c r="HV112" s="732">
        <v>0</v>
      </c>
      <c r="HW112" s="732">
        <v>0</v>
      </c>
      <c r="HX112" s="732">
        <v>54</v>
      </c>
      <c r="HY112" s="732">
        <v>142</v>
      </c>
      <c r="HZ112" s="732">
        <v>173</v>
      </c>
      <c r="IA112" s="732">
        <v>135</v>
      </c>
      <c r="IB112" s="732">
        <v>204</v>
      </c>
      <c r="IC112" s="732">
        <v>613</v>
      </c>
      <c r="ID112" s="732">
        <v>0</v>
      </c>
      <c r="IE112" s="732">
        <v>0</v>
      </c>
      <c r="IF112" s="732">
        <v>0</v>
      </c>
      <c r="IG112" s="732">
        <v>11</v>
      </c>
      <c r="IH112" s="732">
        <v>367</v>
      </c>
      <c r="II112" s="732">
        <v>0</v>
      </c>
      <c r="IJ112" s="732">
        <v>13.184000000000001</v>
      </c>
      <c r="IK112" s="732">
        <v>0</v>
      </c>
      <c r="IL112" s="732">
        <v>0</v>
      </c>
      <c r="IM112" s="732">
        <v>0</v>
      </c>
      <c r="IN112" s="732">
        <v>0</v>
      </c>
      <c r="IO112" s="732">
        <v>0</v>
      </c>
      <c r="IP112" s="732">
        <v>0</v>
      </c>
      <c r="IQ112" s="732">
        <v>13.184000000000001</v>
      </c>
      <c r="IR112" s="732">
        <v>8120</v>
      </c>
      <c r="IS112" s="732">
        <v>0</v>
      </c>
      <c r="IT112" s="732">
        <v>0</v>
      </c>
      <c r="IU112" s="732">
        <v>0</v>
      </c>
      <c r="IV112" s="732">
        <v>0</v>
      </c>
      <c r="IW112" s="732">
        <v>6159</v>
      </c>
      <c r="IX112" s="732">
        <v>0</v>
      </c>
      <c r="IY112" s="732">
        <v>0</v>
      </c>
      <c r="IZ112" s="732">
        <v>0</v>
      </c>
      <c r="JA112" s="732">
        <v>0</v>
      </c>
      <c r="JB112" s="732">
        <v>0</v>
      </c>
      <c r="JC112" s="732">
        <v>0</v>
      </c>
      <c r="JD112" s="732">
        <v>0</v>
      </c>
      <c r="JE112" s="732">
        <v>0</v>
      </c>
      <c r="JF112" s="732">
        <v>0</v>
      </c>
      <c r="JG112" s="732">
        <v>0</v>
      </c>
      <c r="JH112" s="732">
        <v>0</v>
      </c>
      <c r="JJ112" s="732">
        <v>0</v>
      </c>
      <c r="JK112" s="732">
        <v>0</v>
      </c>
      <c r="JL112" s="732">
        <v>0</v>
      </c>
      <c r="JM112" s="732">
        <v>0</v>
      </c>
    </row>
    <row r="113" spans="1:273" s="732" customFormat="1" x14ac:dyDescent="0.2">
      <c r="A113" s="732">
        <v>31709</v>
      </c>
      <c r="B113" s="732">
        <v>101862</v>
      </c>
      <c r="C113" s="732">
        <v>9</v>
      </c>
      <c r="D113" s="732">
        <v>2021</v>
      </c>
      <c r="E113" s="732">
        <v>6159</v>
      </c>
      <c r="F113" s="732">
        <v>0</v>
      </c>
      <c r="G113" s="732">
        <v>3912.4060000000004</v>
      </c>
      <c r="H113" s="732">
        <v>3582.3090000000002</v>
      </c>
      <c r="I113" s="732">
        <v>3582.3090000000002</v>
      </c>
      <c r="J113" s="732">
        <v>3912.4060000000004</v>
      </c>
      <c r="K113" s="732">
        <v>0</v>
      </c>
      <c r="L113" s="732">
        <v>6159</v>
      </c>
      <c r="M113" s="732">
        <v>0</v>
      </c>
      <c r="N113" s="732">
        <v>0</v>
      </c>
      <c r="P113" s="732">
        <v>3701.1280000000002</v>
      </c>
      <c r="Q113" s="732">
        <v>0</v>
      </c>
      <c r="R113" s="732">
        <v>1523288</v>
      </c>
      <c r="S113" s="732">
        <v>411.57400000000001</v>
      </c>
      <c r="U113" s="732">
        <v>1065588</v>
      </c>
      <c r="V113" s="732">
        <v>780.18299999999999</v>
      </c>
      <c r="W113" s="732">
        <v>480521</v>
      </c>
      <c r="X113" s="732">
        <v>480521</v>
      </c>
      <c r="Z113" s="732">
        <v>0</v>
      </c>
      <c r="AC113" s="732">
        <v>0</v>
      </c>
      <c r="AD113" s="732" t="s">
        <v>318</v>
      </c>
      <c r="AE113" s="732">
        <v>0</v>
      </c>
      <c r="AH113" s="732">
        <v>0</v>
      </c>
      <c r="AI113" s="732">
        <v>0</v>
      </c>
      <c r="AJ113" s="732">
        <v>6159</v>
      </c>
      <c r="AK113" s="732" t="s">
        <v>787</v>
      </c>
      <c r="AL113" s="732" t="s">
        <v>353</v>
      </c>
      <c r="AM113" s="732">
        <v>0</v>
      </c>
      <c r="AN113" s="732">
        <v>0</v>
      </c>
      <c r="AO113" s="732">
        <v>0</v>
      </c>
      <c r="AP113" s="732">
        <v>0</v>
      </c>
      <c r="AQ113" s="732">
        <v>0</v>
      </c>
      <c r="AT113" s="732">
        <v>0</v>
      </c>
      <c r="AU113" s="732">
        <v>0</v>
      </c>
      <c r="AV113" s="732">
        <v>-251861</v>
      </c>
      <c r="AW113" s="732">
        <v>38373541</v>
      </c>
      <c r="AX113" s="732">
        <v>37679318</v>
      </c>
      <c r="AY113" s="732">
        <v>22070865</v>
      </c>
      <c r="AZ113" s="732">
        <v>1523288</v>
      </c>
      <c r="BA113" s="732">
        <v>86.417000000000002</v>
      </c>
      <c r="BE113" s="732">
        <v>499</v>
      </c>
      <c r="BF113" s="732">
        <v>34841558</v>
      </c>
      <c r="BG113" s="732">
        <v>0</v>
      </c>
      <c r="BJ113" s="732">
        <v>12</v>
      </c>
      <c r="BK113" s="732">
        <v>0</v>
      </c>
      <c r="BL113" s="732">
        <v>0</v>
      </c>
      <c r="BM113" s="732">
        <v>0</v>
      </c>
      <c r="BN113" s="732">
        <v>0</v>
      </c>
      <c r="BO113" s="732">
        <v>0</v>
      </c>
      <c r="BP113" s="732">
        <v>0</v>
      </c>
      <c r="BQ113" s="732">
        <v>218</v>
      </c>
      <c r="BS113" s="732">
        <v>0</v>
      </c>
      <c r="BT113" s="732">
        <v>0</v>
      </c>
      <c r="BU113" s="732">
        <v>0</v>
      </c>
      <c r="BV113" s="732">
        <v>0</v>
      </c>
      <c r="BW113" s="732">
        <v>0</v>
      </c>
      <c r="BY113" s="732">
        <v>0</v>
      </c>
      <c r="CA113" s="732">
        <v>0</v>
      </c>
      <c r="CB113" s="732">
        <v>0</v>
      </c>
      <c r="CC113" s="732">
        <v>0</v>
      </c>
      <c r="CD113" s="732">
        <v>0</v>
      </c>
      <c r="CE113" s="732">
        <v>0</v>
      </c>
      <c r="CF113" s="732">
        <v>0</v>
      </c>
      <c r="CG113" s="732">
        <v>0</v>
      </c>
      <c r="CH113" s="732">
        <v>702908</v>
      </c>
      <c r="CI113" s="732">
        <v>0</v>
      </c>
      <c r="CJ113" s="732">
        <v>4</v>
      </c>
      <c r="CK113" s="732">
        <v>0</v>
      </c>
      <c r="CL113" s="732">
        <v>0</v>
      </c>
      <c r="CN113" s="732">
        <v>0</v>
      </c>
      <c r="CO113" s="732">
        <v>1</v>
      </c>
      <c r="CP113" s="732">
        <v>0</v>
      </c>
      <c r="CQ113" s="732">
        <v>0</v>
      </c>
      <c r="CR113" s="732">
        <v>3596.0610000000001</v>
      </c>
      <c r="CS113" s="732">
        <v>0</v>
      </c>
      <c r="CT113" s="732">
        <v>0</v>
      </c>
      <c r="CU113" s="732">
        <v>0</v>
      </c>
      <c r="CV113" s="732">
        <v>0</v>
      </c>
      <c r="CW113" s="732">
        <v>0</v>
      </c>
      <c r="CX113" s="732">
        <v>0</v>
      </c>
      <c r="CY113" s="732">
        <v>0</v>
      </c>
      <c r="CZ113" s="732">
        <v>0</v>
      </c>
      <c r="DB113" s="732">
        <v>21961449</v>
      </c>
      <c r="DC113" s="732">
        <v>0</v>
      </c>
      <c r="DD113" s="732">
        <v>0</v>
      </c>
      <c r="DE113" s="732">
        <v>3209037</v>
      </c>
      <c r="DF113" s="732">
        <v>3209037</v>
      </c>
      <c r="DG113" s="732">
        <v>521.02499999999998</v>
      </c>
      <c r="DH113" s="732">
        <v>0</v>
      </c>
      <c r="DI113" s="732">
        <v>0</v>
      </c>
      <c r="DK113" s="732">
        <v>0</v>
      </c>
      <c r="DL113" s="732">
        <v>0</v>
      </c>
      <c r="DM113" s="732">
        <v>2002565</v>
      </c>
      <c r="DN113" s="732">
        <v>8186</v>
      </c>
      <c r="DO113" s="732">
        <v>0</v>
      </c>
      <c r="DP113" s="732">
        <v>0</v>
      </c>
      <c r="DQ113" s="732">
        <v>0</v>
      </c>
      <c r="DR113" s="732">
        <v>0</v>
      </c>
      <c r="DS113" s="732">
        <v>0</v>
      </c>
      <c r="DT113" s="732">
        <v>0</v>
      </c>
      <c r="DU113" s="732">
        <v>0</v>
      </c>
      <c r="DV113" s="732">
        <v>0</v>
      </c>
      <c r="DW113" s="732">
        <v>0</v>
      </c>
      <c r="DX113" s="732">
        <v>0</v>
      </c>
      <c r="DY113" s="732">
        <v>0</v>
      </c>
      <c r="DZ113" s="732">
        <v>0</v>
      </c>
      <c r="EA113" s="732">
        <v>8.4000000000000005E-2</v>
      </c>
      <c r="EB113" s="732">
        <v>0</v>
      </c>
      <c r="EC113" s="732">
        <v>49.048999999999999</v>
      </c>
      <c r="ED113" s="732">
        <v>347412</v>
      </c>
      <c r="EE113" s="732">
        <v>13214</v>
      </c>
      <c r="EF113" s="732">
        <v>1.262</v>
      </c>
      <c r="EG113" s="732">
        <v>0</v>
      </c>
      <c r="EH113" s="732">
        <v>1547827</v>
      </c>
      <c r="EI113" s="732">
        <v>0</v>
      </c>
      <c r="EJ113" s="732">
        <v>0</v>
      </c>
      <c r="EK113" s="732">
        <v>69.676000000000002</v>
      </c>
      <c r="EL113" s="732">
        <v>0</v>
      </c>
      <c r="EM113" s="732">
        <v>5.4750000000000005</v>
      </c>
      <c r="EN113" s="732">
        <v>5.0870000000000006</v>
      </c>
      <c r="EO113" s="732">
        <v>0</v>
      </c>
      <c r="EP113" s="732">
        <v>0</v>
      </c>
      <c r="EQ113" s="732">
        <v>80.322000000000003</v>
      </c>
      <c r="ER113" s="732">
        <v>0</v>
      </c>
      <c r="ES113" s="732">
        <v>251.30800000000002</v>
      </c>
      <c r="EV113" s="732">
        <v>0</v>
      </c>
      <c r="EW113" s="732">
        <v>0</v>
      </c>
      <c r="EX113" s="732">
        <v>0</v>
      </c>
      <c r="EZ113" s="732">
        <v>33343994</v>
      </c>
      <c r="FA113" s="732">
        <v>0</v>
      </c>
      <c r="FB113" s="732">
        <v>34858597</v>
      </c>
      <c r="FD113" s="732">
        <v>0</v>
      </c>
      <c r="FE113" s="732">
        <v>3604156</v>
      </c>
      <c r="FF113" s="732">
        <v>731168</v>
      </c>
      <c r="FG113" s="732">
        <v>6.4642999999999992E-2</v>
      </c>
      <c r="FH113" s="732">
        <v>2.6227999999999998E-2</v>
      </c>
      <c r="FI113" s="732">
        <v>0</v>
      </c>
      <c r="FJ113" s="732">
        <v>0</v>
      </c>
      <c r="FK113" s="732">
        <v>5656.9369999999999</v>
      </c>
      <c r="FL113" s="732">
        <v>39896829</v>
      </c>
      <c r="FM113" s="732">
        <v>0</v>
      </c>
      <c r="FN113" s="732">
        <v>0</v>
      </c>
      <c r="FO113" s="732">
        <v>0</v>
      </c>
      <c r="FP113" s="732">
        <v>0</v>
      </c>
      <c r="FQ113" s="732">
        <v>0</v>
      </c>
      <c r="FR113" s="732">
        <v>0</v>
      </c>
      <c r="FS113" s="732">
        <v>0</v>
      </c>
      <c r="FT113" s="732">
        <v>0</v>
      </c>
      <c r="FU113" s="732">
        <v>0</v>
      </c>
      <c r="FV113" s="732">
        <v>0</v>
      </c>
      <c r="FW113" s="732">
        <v>0</v>
      </c>
      <c r="FX113" s="732">
        <v>0</v>
      </c>
      <c r="FY113" s="732">
        <v>0</v>
      </c>
      <c r="FZ113" s="732">
        <v>0</v>
      </c>
      <c r="GA113" s="732">
        <v>0</v>
      </c>
      <c r="GB113" s="732">
        <v>2076821</v>
      </c>
      <c r="GC113" s="732">
        <v>2076821</v>
      </c>
      <c r="GD113" s="732">
        <v>249.77500000000001</v>
      </c>
      <c r="GF113" s="732">
        <v>0</v>
      </c>
      <c r="GG113" s="732">
        <v>0</v>
      </c>
      <c r="GH113" s="732">
        <v>0</v>
      </c>
      <c r="GI113" s="732">
        <v>0</v>
      </c>
      <c r="GK113" s="732">
        <v>5101</v>
      </c>
      <c r="GL113" s="732">
        <v>10856</v>
      </c>
      <c r="GM113" s="732">
        <v>0</v>
      </c>
      <c r="GN113" s="732">
        <v>0</v>
      </c>
      <c r="GR113" s="732">
        <v>0</v>
      </c>
      <c r="HB113" s="732">
        <v>292382768</v>
      </c>
      <c r="HC113" s="732">
        <v>4.6019999999999998E-2</v>
      </c>
      <c r="HD113" s="732">
        <v>702908</v>
      </c>
      <c r="HE113" s="732">
        <v>0</v>
      </c>
      <c r="HF113" s="732">
        <v>3790083</v>
      </c>
      <c r="HG113" s="732">
        <v>31411</v>
      </c>
      <c r="HH113" s="732">
        <v>525035</v>
      </c>
      <c r="HI113" s="732">
        <v>0</v>
      </c>
      <c r="HJ113" s="732">
        <v>38029</v>
      </c>
      <c r="HK113" s="732">
        <v>13396</v>
      </c>
      <c r="HL113" s="732">
        <v>12328</v>
      </c>
      <c r="HM113" s="732">
        <v>404000</v>
      </c>
      <c r="HN113" s="732">
        <v>314421</v>
      </c>
      <c r="HO113" s="732">
        <v>0</v>
      </c>
      <c r="HP113" s="732">
        <v>0</v>
      </c>
      <c r="HQ113" s="732">
        <v>0</v>
      </c>
      <c r="HR113" s="732">
        <v>0</v>
      </c>
      <c r="HS113" s="732">
        <v>33335309</v>
      </c>
      <c r="HT113" s="732">
        <v>0</v>
      </c>
      <c r="HU113" s="732">
        <v>0</v>
      </c>
      <c r="HV113" s="732">
        <v>0</v>
      </c>
      <c r="HW113" s="732">
        <v>0</v>
      </c>
      <c r="HX113" s="732">
        <v>855</v>
      </c>
      <c r="HY113" s="732">
        <v>467</v>
      </c>
      <c r="HZ113" s="732">
        <v>310</v>
      </c>
      <c r="IA113" s="732">
        <v>265</v>
      </c>
      <c r="IB113" s="732">
        <v>257</v>
      </c>
      <c r="IC113" s="732">
        <v>2154</v>
      </c>
      <c r="ID113" s="732">
        <v>0</v>
      </c>
      <c r="IE113" s="732">
        <v>0</v>
      </c>
      <c r="IF113" s="732">
        <v>0</v>
      </c>
      <c r="IG113" s="732">
        <v>51</v>
      </c>
      <c r="IH113" s="732">
        <v>852.45600000000002</v>
      </c>
      <c r="II113" s="732">
        <v>0</v>
      </c>
      <c r="IJ113" s="732">
        <v>780.18299999999999</v>
      </c>
      <c r="IK113" s="732">
        <v>0</v>
      </c>
      <c r="IL113" s="732">
        <v>49</v>
      </c>
      <c r="IM113" s="732">
        <v>53</v>
      </c>
      <c r="IN113" s="732">
        <v>0</v>
      </c>
      <c r="IO113" s="732">
        <v>102</v>
      </c>
      <c r="IP113" s="732">
        <v>0</v>
      </c>
      <c r="IQ113" s="732">
        <v>780.18299999999999</v>
      </c>
      <c r="IR113" s="732">
        <v>480521</v>
      </c>
      <c r="IS113" s="732">
        <v>0</v>
      </c>
      <c r="IT113" s="732">
        <v>245000</v>
      </c>
      <c r="IU113" s="732">
        <v>159000</v>
      </c>
      <c r="IV113" s="732">
        <v>0</v>
      </c>
      <c r="IW113" s="732">
        <v>6159</v>
      </c>
      <c r="IX113" s="732">
        <v>0</v>
      </c>
      <c r="IY113" s="732">
        <v>0</v>
      </c>
      <c r="IZ113" s="732">
        <v>0</v>
      </c>
      <c r="JA113" s="732">
        <v>0</v>
      </c>
      <c r="JB113" s="732">
        <v>5</v>
      </c>
      <c r="JC113" s="732">
        <v>73300</v>
      </c>
      <c r="JD113" s="732">
        <v>17</v>
      </c>
      <c r="JE113" s="732">
        <v>145864</v>
      </c>
      <c r="JF113" s="732">
        <v>18</v>
      </c>
      <c r="JG113" s="732">
        <v>72257</v>
      </c>
      <c r="JH113" s="732">
        <v>23000</v>
      </c>
      <c r="JJ113" s="732">
        <v>0</v>
      </c>
      <c r="JK113" s="732">
        <v>0</v>
      </c>
      <c r="JL113" s="732">
        <v>0</v>
      </c>
      <c r="JM113" s="732">
        <v>0</v>
      </c>
    </row>
    <row r="114" spans="1:273" s="732" customFormat="1" x14ac:dyDescent="0.2">
      <c r="A114" s="732">
        <v>31709</v>
      </c>
      <c r="B114" s="732">
        <v>101864</v>
      </c>
      <c r="C114" s="732">
        <v>9</v>
      </c>
      <c r="D114" s="732">
        <v>2021</v>
      </c>
      <c r="E114" s="732">
        <v>6159</v>
      </c>
      <c r="F114" s="732">
        <v>0</v>
      </c>
      <c r="G114" s="732">
        <v>171.55200000000002</v>
      </c>
      <c r="H114" s="732">
        <v>169.529</v>
      </c>
      <c r="I114" s="732">
        <v>169.529</v>
      </c>
      <c r="J114" s="732">
        <v>171.55200000000002</v>
      </c>
      <c r="K114" s="732">
        <v>0</v>
      </c>
      <c r="L114" s="732">
        <v>6159</v>
      </c>
      <c r="M114" s="732">
        <v>0</v>
      </c>
      <c r="N114" s="732">
        <v>0</v>
      </c>
      <c r="P114" s="732">
        <v>178.37300000000002</v>
      </c>
      <c r="Q114" s="732">
        <v>0</v>
      </c>
      <c r="R114" s="732">
        <v>73414</v>
      </c>
      <c r="S114" s="732">
        <v>411.57400000000001</v>
      </c>
      <c r="U114" s="732">
        <v>51355</v>
      </c>
      <c r="V114" s="732">
        <v>0</v>
      </c>
      <c r="W114" s="732">
        <v>0</v>
      </c>
      <c r="X114" s="732">
        <v>0</v>
      </c>
      <c r="Z114" s="732">
        <v>0</v>
      </c>
      <c r="AC114" s="732">
        <v>0</v>
      </c>
      <c r="AD114" s="732" t="s">
        <v>318</v>
      </c>
      <c r="AE114" s="732">
        <v>0</v>
      </c>
      <c r="AH114" s="732">
        <v>0</v>
      </c>
      <c r="AI114" s="732">
        <v>0</v>
      </c>
      <c r="AJ114" s="732">
        <v>6159</v>
      </c>
      <c r="AK114" s="732" t="s">
        <v>787</v>
      </c>
      <c r="AL114" s="732" t="s">
        <v>354</v>
      </c>
      <c r="AM114" s="732">
        <v>0</v>
      </c>
      <c r="AN114" s="732">
        <v>0</v>
      </c>
      <c r="AO114" s="732">
        <v>0</v>
      </c>
      <c r="AP114" s="732">
        <v>0</v>
      </c>
      <c r="AQ114" s="732">
        <v>0</v>
      </c>
      <c r="AT114" s="732">
        <v>0</v>
      </c>
      <c r="AU114" s="732">
        <v>0</v>
      </c>
      <c r="AV114" s="732">
        <v>-99407</v>
      </c>
      <c r="AW114" s="732">
        <v>1880781</v>
      </c>
      <c r="AX114" s="732">
        <v>1757575</v>
      </c>
      <c r="AY114" s="732">
        <v>1047239</v>
      </c>
      <c r="AZ114" s="732">
        <v>73414</v>
      </c>
      <c r="BA114" s="732">
        <v>0</v>
      </c>
      <c r="BE114" s="732">
        <v>23</v>
      </c>
      <c r="BF114" s="732">
        <v>1609052</v>
      </c>
      <c r="BG114" s="732">
        <v>0</v>
      </c>
      <c r="BJ114" s="732">
        <v>12</v>
      </c>
      <c r="BK114" s="732">
        <v>0</v>
      </c>
      <c r="BL114" s="732">
        <v>0</v>
      </c>
      <c r="BM114" s="732">
        <v>0</v>
      </c>
      <c r="BN114" s="732">
        <v>0</v>
      </c>
      <c r="BO114" s="732">
        <v>0</v>
      </c>
      <c r="BP114" s="732">
        <v>0</v>
      </c>
      <c r="BQ114" s="732">
        <v>744</v>
      </c>
      <c r="BS114" s="732">
        <v>0</v>
      </c>
      <c r="BT114" s="732">
        <v>0</v>
      </c>
      <c r="BU114" s="732">
        <v>0</v>
      </c>
      <c r="BV114" s="732">
        <v>0</v>
      </c>
      <c r="BW114" s="732">
        <v>0</v>
      </c>
      <c r="BY114" s="732">
        <v>0</v>
      </c>
      <c r="CA114" s="732">
        <v>0</v>
      </c>
      <c r="CB114" s="732">
        <v>0</v>
      </c>
      <c r="CC114" s="732">
        <v>0</v>
      </c>
      <c r="CD114" s="732">
        <v>0</v>
      </c>
      <c r="CE114" s="732">
        <v>0</v>
      </c>
      <c r="CF114" s="732">
        <v>0</v>
      </c>
      <c r="CG114" s="732">
        <v>0</v>
      </c>
      <c r="CH114" s="732">
        <v>123715</v>
      </c>
      <c r="CI114" s="732">
        <v>0</v>
      </c>
      <c r="CJ114" s="732">
        <v>4</v>
      </c>
      <c r="CK114" s="732">
        <v>0</v>
      </c>
      <c r="CL114" s="732">
        <v>0</v>
      </c>
      <c r="CN114" s="732">
        <v>0</v>
      </c>
      <c r="CO114" s="732">
        <v>1</v>
      </c>
      <c r="CP114" s="732">
        <v>0</v>
      </c>
      <c r="CQ114" s="732">
        <v>0</v>
      </c>
      <c r="CR114" s="732">
        <v>169.363</v>
      </c>
      <c r="CS114" s="732">
        <v>0</v>
      </c>
      <c r="CT114" s="732">
        <v>0</v>
      </c>
      <c r="CU114" s="732">
        <v>0</v>
      </c>
      <c r="CV114" s="732">
        <v>0</v>
      </c>
      <c r="CW114" s="732">
        <v>0</v>
      </c>
      <c r="CX114" s="732">
        <v>0</v>
      </c>
      <c r="CY114" s="732">
        <v>0</v>
      </c>
      <c r="CZ114" s="732">
        <v>0</v>
      </c>
      <c r="DB114" s="732">
        <v>1040602</v>
      </c>
      <c r="DC114" s="732">
        <v>0</v>
      </c>
      <c r="DD114" s="732">
        <v>0</v>
      </c>
      <c r="DE114" s="732">
        <v>269383</v>
      </c>
      <c r="DF114" s="732">
        <v>269383</v>
      </c>
      <c r="DG114" s="732">
        <v>43.738</v>
      </c>
      <c r="DH114" s="732">
        <v>0</v>
      </c>
      <c r="DI114" s="732">
        <v>0</v>
      </c>
      <c r="DK114" s="732">
        <v>3524</v>
      </c>
      <c r="DL114" s="732">
        <v>0</v>
      </c>
      <c r="DM114" s="732">
        <v>116269</v>
      </c>
      <c r="DN114" s="732">
        <v>486</v>
      </c>
      <c r="DO114" s="732">
        <v>0</v>
      </c>
      <c r="DP114" s="732">
        <v>0</v>
      </c>
      <c r="DQ114" s="732">
        <v>0</v>
      </c>
      <c r="DR114" s="732">
        <v>0</v>
      </c>
      <c r="DS114" s="732">
        <v>0</v>
      </c>
      <c r="DT114" s="732">
        <v>0</v>
      </c>
      <c r="DU114" s="732">
        <v>0</v>
      </c>
      <c r="DV114" s="732">
        <v>0</v>
      </c>
      <c r="DW114" s="732">
        <v>0</v>
      </c>
      <c r="DX114" s="732">
        <v>0</v>
      </c>
      <c r="DY114" s="732">
        <v>0</v>
      </c>
      <c r="DZ114" s="732">
        <v>0</v>
      </c>
      <c r="EA114" s="732">
        <v>0</v>
      </c>
      <c r="EB114" s="732">
        <v>0</v>
      </c>
      <c r="EC114" s="732">
        <v>10.637</v>
      </c>
      <c r="ED114" s="732">
        <v>75341</v>
      </c>
      <c r="EE114" s="732">
        <v>0</v>
      </c>
      <c r="EF114" s="732">
        <v>0</v>
      </c>
      <c r="EG114" s="732">
        <v>0</v>
      </c>
      <c r="EH114" s="732">
        <v>37872</v>
      </c>
      <c r="EI114" s="732">
        <v>0</v>
      </c>
      <c r="EJ114" s="732">
        <v>0</v>
      </c>
      <c r="EK114" s="732">
        <v>1.5250000000000001</v>
      </c>
      <c r="EL114" s="732">
        <v>0</v>
      </c>
      <c r="EM114" s="732">
        <v>0.45800000000000002</v>
      </c>
      <c r="EN114" s="732">
        <v>0.04</v>
      </c>
      <c r="EO114" s="732">
        <v>0</v>
      </c>
      <c r="EP114" s="732">
        <v>0</v>
      </c>
      <c r="EQ114" s="732">
        <v>2.0230000000000001</v>
      </c>
      <c r="ER114" s="732">
        <v>0</v>
      </c>
      <c r="ES114" s="732">
        <v>6.149</v>
      </c>
      <c r="EV114" s="732">
        <v>0</v>
      </c>
      <c r="EW114" s="732">
        <v>0</v>
      </c>
      <c r="EX114" s="732">
        <v>0</v>
      </c>
      <c r="EZ114" s="732">
        <v>1557361</v>
      </c>
      <c r="FA114" s="732">
        <v>0</v>
      </c>
      <c r="FB114" s="732">
        <v>1630266</v>
      </c>
      <c r="FD114" s="732">
        <v>0</v>
      </c>
      <c r="FE114" s="732">
        <v>166447</v>
      </c>
      <c r="FF114" s="732">
        <v>33767</v>
      </c>
      <c r="FG114" s="732">
        <v>6.4642999999999992E-2</v>
      </c>
      <c r="FH114" s="732">
        <v>2.6227999999999998E-2</v>
      </c>
      <c r="FI114" s="732">
        <v>0</v>
      </c>
      <c r="FJ114" s="732">
        <v>0</v>
      </c>
      <c r="FK114" s="732">
        <v>261.24900000000002</v>
      </c>
      <c r="FL114" s="732">
        <v>1954195</v>
      </c>
      <c r="FM114" s="732">
        <v>0</v>
      </c>
      <c r="FN114" s="732">
        <v>0</v>
      </c>
      <c r="FO114" s="732">
        <v>21723</v>
      </c>
      <c r="FP114" s="732">
        <v>0</v>
      </c>
      <c r="FQ114" s="732">
        <v>21723</v>
      </c>
      <c r="FR114" s="732">
        <v>21723</v>
      </c>
      <c r="FS114" s="732">
        <v>0</v>
      </c>
      <c r="FT114" s="732">
        <v>0</v>
      </c>
      <c r="FU114" s="732">
        <v>0</v>
      </c>
      <c r="FV114" s="732">
        <v>0</v>
      </c>
      <c r="FW114" s="732">
        <v>0</v>
      </c>
      <c r="FX114" s="732">
        <v>0</v>
      </c>
      <c r="FY114" s="732">
        <v>0</v>
      </c>
      <c r="FZ114" s="732">
        <v>0</v>
      </c>
      <c r="GA114" s="732">
        <v>0</v>
      </c>
      <c r="GB114" s="732">
        <v>0</v>
      </c>
      <c r="GC114" s="732">
        <v>0</v>
      </c>
      <c r="GD114" s="732">
        <v>0</v>
      </c>
      <c r="GF114" s="732">
        <v>0</v>
      </c>
      <c r="GG114" s="732">
        <v>0</v>
      </c>
      <c r="GH114" s="732">
        <v>0</v>
      </c>
      <c r="GI114" s="732">
        <v>0</v>
      </c>
      <c r="GK114" s="732">
        <v>4971</v>
      </c>
      <c r="GL114" s="732">
        <v>0</v>
      </c>
      <c r="GM114" s="732">
        <v>0</v>
      </c>
      <c r="GN114" s="732">
        <v>0</v>
      </c>
      <c r="GR114" s="732">
        <v>0</v>
      </c>
      <c r="HB114" s="732">
        <v>292382768</v>
      </c>
      <c r="HC114" s="732">
        <v>4.6019999999999998E-2</v>
      </c>
      <c r="HD114" s="732">
        <v>30821</v>
      </c>
      <c r="HE114" s="732">
        <v>0</v>
      </c>
      <c r="HF114" s="732">
        <v>179362</v>
      </c>
      <c r="HG114" s="732">
        <v>1283</v>
      </c>
      <c r="HH114" s="732">
        <v>0</v>
      </c>
      <c r="HI114" s="732">
        <v>0</v>
      </c>
      <c r="HJ114" s="732">
        <v>1667</v>
      </c>
      <c r="HK114" s="732">
        <v>0</v>
      </c>
      <c r="HL114" s="732">
        <v>0</v>
      </c>
      <c r="HM114" s="732">
        <v>0</v>
      </c>
      <c r="HN114" s="732">
        <v>0</v>
      </c>
      <c r="HO114" s="732">
        <v>0</v>
      </c>
      <c r="HP114" s="732">
        <v>0</v>
      </c>
      <c r="HQ114" s="732">
        <v>0</v>
      </c>
      <c r="HR114" s="732">
        <v>0</v>
      </c>
      <c r="HS114" s="732">
        <v>1556852</v>
      </c>
      <c r="HT114" s="732">
        <v>0</v>
      </c>
      <c r="HU114" s="732">
        <v>92894</v>
      </c>
      <c r="HV114" s="732">
        <v>0</v>
      </c>
      <c r="HW114" s="732">
        <v>0</v>
      </c>
      <c r="HX114" s="732">
        <v>5</v>
      </c>
      <c r="HY114" s="732">
        <v>11</v>
      </c>
      <c r="HZ114" s="732">
        <v>16</v>
      </c>
      <c r="IA114" s="732">
        <v>68</v>
      </c>
      <c r="IB114" s="732">
        <v>66</v>
      </c>
      <c r="IC114" s="732">
        <v>164</v>
      </c>
      <c r="ID114" s="732">
        <v>0</v>
      </c>
      <c r="IE114" s="732">
        <v>0</v>
      </c>
      <c r="IF114" s="732">
        <v>0</v>
      </c>
      <c r="IG114" s="732">
        <v>2.0830000000000002</v>
      </c>
      <c r="IH114" s="732">
        <v>0</v>
      </c>
      <c r="II114" s="732">
        <v>0</v>
      </c>
      <c r="IJ114" s="732">
        <v>0</v>
      </c>
      <c r="IK114" s="732">
        <v>0</v>
      </c>
      <c r="IL114" s="732">
        <v>0</v>
      </c>
      <c r="IM114" s="732">
        <v>0</v>
      </c>
      <c r="IN114" s="732">
        <v>0</v>
      </c>
      <c r="IO114" s="732">
        <v>0</v>
      </c>
      <c r="IP114" s="732">
        <v>0</v>
      </c>
      <c r="IQ114" s="732">
        <v>0</v>
      </c>
      <c r="IR114" s="732">
        <v>0</v>
      </c>
      <c r="IS114" s="732">
        <v>0</v>
      </c>
      <c r="IT114" s="732">
        <v>0</v>
      </c>
      <c r="IU114" s="732">
        <v>0</v>
      </c>
      <c r="IV114" s="732">
        <v>0</v>
      </c>
      <c r="IW114" s="732">
        <v>6159</v>
      </c>
      <c r="IX114" s="732">
        <v>0</v>
      </c>
      <c r="IY114" s="732">
        <v>0</v>
      </c>
      <c r="IZ114" s="732">
        <v>0</v>
      </c>
      <c r="JA114" s="732">
        <v>0</v>
      </c>
      <c r="JB114" s="732">
        <v>0</v>
      </c>
      <c r="JC114" s="732">
        <v>0</v>
      </c>
      <c r="JD114" s="732">
        <v>0</v>
      </c>
      <c r="JE114" s="732">
        <v>0</v>
      </c>
      <c r="JF114" s="732">
        <v>0</v>
      </c>
      <c r="JG114" s="732">
        <v>0</v>
      </c>
      <c r="JH114" s="732">
        <v>0</v>
      </c>
      <c r="JJ114" s="732">
        <v>0</v>
      </c>
      <c r="JK114" s="732">
        <v>0</v>
      </c>
      <c r="JL114" s="732">
        <v>0</v>
      </c>
      <c r="JM114" s="732">
        <v>0</v>
      </c>
    </row>
    <row r="115" spans="1:273" s="732" customFormat="1" x14ac:dyDescent="0.2">
      <c r="A115" s="732">
        <v>31709</v>
      </c>
      <c r="B115" s="732">
        <v>101868</v>
      </c>
      <c r="C115" s="732">
        <v>9</v>
      </c>
      <c r="D115" s="732">
        <v>2021</v>
      </c>
      <c r="E115" s="732">
        <v>6159</v>
      </c>
      <c r="F115" s="732">
        <v>0</v>
      </c>
      <c r="G115" s="732">
        <v>373.16200000000003</v>
      </c>
      <c r="H115" s="732">
        <v>348.51300000000003</v>
      </c>
      <c r="I115" s="732">
        <v>348.51300000000003</v>
      </c>
      <c r="J115" s="732">
        <v>373.16200000000003</v>
      </c>
      <c r="K115" s="732">
        <v>0</v>
      </c>
      <c r="L115" s="732">
        <v>6159</v>
      </c>
      <c r="M115" s="732">
        <v>0</v>
      </c>
      <c r="N115" s="732">
        <v>0</v>
      </c>
      <c r="P115" s="732">
        <v>441.90200000000004</v>
      </c>
      <c r="Q115" s="732">
        <v>0</v>
      </c>
      <c r="R115" s="732">
        <v>181875</v>
      </c>
      <c r="S115" s="732">
        <v>411.57400000000001</v>
      </c>
      <c r="U115" s="732">
        <v>127228</v>
      </c>
      <c r="V115" s="732">
        <v>0</v>
      </c>
      <c r="W115" s="732">
        <v>0</v>
      </c>
      <c r="X115" s="732">
        <v>0</v>
      </c>
      <c r="Z115" s="732">
        <v>0</v>
      </c>
      <c r="AC115" s="732">
        <v>0</v>
      </c>
      <c r="AD115" s="732" t="s">
        <v>318</v>
      </c>
      <c r="AE115" s="732">
        <v>0</v>
      </c>
      <c r="AH115" s="732">
        <v>0</v>
      </c>
      <c r="AI115" s="732">
        <v>0</v>
      </c>
      <c r="AJ115" s="732">
        <v>6159</v>
      </c>
      <c r="AK115" s="732" t="s">
        <v>787</v>
      </c>
      <c r="AL115" s="732" t="s">
        <v>355</v>
      </c>
      <c r="AM115" s="732">
        <v>0</v>
      </c>
      <c r="AN115" s="732">
        <v>0</v>
      </c>
      <c r="AO115" s="732">
        <v>0</v>
      </c>
      <c r="AP115" s="732">
        <v>0</v>
      </c>
      <c r="AQ115" s="732">
        <v>0</v>
      </c>
      <c r="AT115" s="732">
        <v>0</v>
      </c>
      <c r="AU115" s="732">
        <v>0</v>
      </c>
      <c r="AV115" s="732">
        <v>-129998</v>
      </c>
      <c r="AW115" s="732">
        <v>4260851</v>
      </c>
      <c r="AX115" s="732">
        <v>4129084</v>
      </c>
      <c r="AY115" s="732">
        <v>3002605</v>
      </c>
      <c r="AZ115" s="732">
        <v>181875</v>
      </c>
      <c r="BA115" s="732">
        <v>0</v>
      </c>
      <c r="BE115" s="732">
        <v>55</v>
      </c>
      <c r="BF115" s="732">
        <v>3772389</v>
      </c>
      <c r="BG115" s="732">
        <v>0</v>
      </c>
      <c r="BJ115" s="732">
        <v>12</v>
      </c>
      <c r="BK115" s="732">
        <v>0</v>
      </c>
      <c r="BL115" s="732">
        <v>0</v>
      </c>
      <c r="BM115" s="732">
        <v>0</v>
      </c>
      <c r="BN115" s="732">
        <v>0</v>
      </c>
      <c r="BO115" s="732">
        <v>0</v>
      </c>
      <c r="BP115" s="732">
        <v>0</v>
      </c>
      <c r="BQ115" s="732">
        <v>716</v>
      </c>
      <c r="BS115" s="732">
        <v>0</v>
      </c>
      <c r="BT115" s="732">
        <v>0</v>
      </c>
      <c r="BU115" s="732">
        <v>0</v>
      </c>
      <c r="BV115" s="732">
        <v>0</v>
      </c>
      <c r="BW115" s="732">
        <v>0</v>
      </c>
      <c r="BY115" s="732">
        <v>0</v>
      </c>
      <c r="CA115" s="732">
        <v>0</v>
      </c>
      <c r="CB115" s="732">
        <v>0</v>
      </c>
      <c r="CC115" s="732">
        <v>0</v>
      </c>
      <c r="CD115" s="732">
        <v>0</v>
      </c>
      <c r="CE115" s="732">
        <v>0</v>
      </c>
      <c r="CF115" s="732">
        <v>0</v>
      </c>
      <c r="CG115" s="732">
        <v>0</v>
      </c>
      <c r="CH115" s="732">
        <v>133533</v>
      </c>
      <c r="CI115" s="732">
        <v>0</v>
      </c>
      <c r="CJ115" s="732">
        <v>5</v>
      </c>
      <c r="CK115" s="732">
        <v>0</v>
      </c>
      <c r="CL115" s="732">
        <v>0</v>
      </c>
      <c r="CN115" s="732">
        <v>0</v>
      </c>
      <c r="CO115" s="732">
        <v>1</v>
      </c>
      <c r="CP115" s="732">
        <v>0</v>
      </c>
      <c r="CQ115" s="732">
        <v>0</v>
      </c>
      <c r="CR115" s="732">
        <v>431.06600000000003</v>
      </c>
      <c r="CS115" s="732">
        <v>0</v>
      </c>
      <c r="CT115" s="732">
        <v>0</v>
      </c>
      <c r="CU115" s="732">
        <v>0</v>
      </c>
      <c r="CV115" s="732">
        <v>0</v>
      </c>
      <c r="CW115" s="732">
        <v>0</v>
      </c>
      <c r="CX115" s="732">
        <v>0</v>
      </c>
      <c r="CY115" s="732">
        <v>0</v>
      </c>
      <c r="CZ115" s="732">
        <v>0</v>
      </c>
      <c r="DB115" s="732">
        <v>2135025</v>
      </c>
      <c r="DC115" s="732">
        <v>0</v>
      </c>
      <c r="DD115" s="732">
        <v>0</v>
      </c>
      <c r="DE115" s="732">
        <v>684890</v>
      </c>
      <c r="DF115" s="732">
        <v>684890</v>
      </c>
      <c r="DG115" s="732">
        <v>111.2</v>
      </c>
      <c r="DH115" s="732">
        <v>0</v>
      </c>
      <c r="DI115" s="732">
        <v>0</v>
      </c>
      <c r="DK115" s="732">
        <v>3083</v>
      </c>
      <c r="DL115" s="732">
        <v>0</v>
      </c>
      <c r="DM115" s="732">
        <v>408630</v>
      </c>
      <c r="DN115" s="732">
        <v>1711</v>
      </c>
      <c r="DO115" s="732">
        <v>0</v>
      </c>
      <c r="DP115" s="732">
        <v>0</v>
      </c>
      <c r="DQ115" s="732">
        <v>0</v>
      </c>
      <c r="DR115" s="732">
        <v>0</v>
      </c>
      <c r="DS115" s="732">
        <v>0</v>
      </c>
      <c r="DT115" s="732">
        <v>0</v>
      </c>
      <c r="DU115" s="732">
        <v>0</v>
      </c>
      <c r="DV115" s="732">
        <v>0</v>
      </c>
      <c r="DW115" s="732">
        <v>0</v>
      </c>
      <c r="DX115" s="732">
        <v>0</v>
      </c>
      <c r="DY115" s="732">
        <v>0</v>
      </c>
      <c r="DZ115" s="732">
        <v>0</v>
      </c>
      <c r="EA115" s="732">
        <v>0</v>
      </c>
      <c r="EB115" s="732">
        <v>0</v>
      </c>
      <c r="EC115" s="732">
        <v>40.468000000000004</v>
      </c>
      <c r="ED115" s="732">
        <v>286633</v>
      </c>
      <c r="EE115" s="732">
        <v>0</v>
      </c>
      <c r="EF115" s="732">
        <v>0</v>
      </c>
      <c r="EG115" s="732">
        <v>0</v>
      </c>
      <c r="EH115" s="732">
        <v>112212</v>
      </c>
      <c r="EI115" s="732">
        <v>0</v>
      </c>
      <c r="EJ115" s="732">
        <v>0</v>
      </c>
      <c r="EK115" s="732">
        <v>5.6270000000000007</v>
      </c>
      <c r="EL115" s="732">
        <v>0</v>
      </c>
      <c r="EM115" s="732">
        <v>0.44600000000000001</v>
      </c>
      <c r="EN115" s="732">
        <v>0</v>
      </c>
      <c r="EO115" s="732">
        <v>0</v>
      </c>
      <c r="EP115" s="732">
        <v>0</v>
      </c>
      <c r="EQ115" s="732">
        <v>6.0730000000000004</v>
      </c>
      <c r="ER115" s="732">
        <v>0</v>
      </c>
      <c r="ES115" s="732">
        <v>18.219000000000001</v>
      </c>
      <c r="EV115" s="732">
        <v>0</v>
      </c>
      <c r="EW115" s="732">
        <v>0</v>
      </c>
      <c r="EX115" s="732">
        <v>0</v>
      </c>
      <c r="EZ115" s="732">
        <v>3659686</v>
      </c>
      <c r="FA115" s="732">
        <v>0</v>
      </c>
      <c r="FB115" s="732">
        <v>3839795</v>
      </c>
      <c r="FD115" s="732">
        <v>0</v>
      </c>
      <c r="FE115" s="732">
        <v>390232</v>
      </c>
      <c r="FF115" s="732">
        <v>79166</v>
      </c>
      <c r="FG115" s="732">
        <v>6.4642999999999992E-2</v>
      </c>
      <c r="FH115" s="732">
        <v>2.6227999999999998E-2</v>
      </c>
      <c r="FI115" s="732">
        <v>0</v>
      </c>
      <c r="FJ115" s="732">
        <v>0</v>
      </c>
      <c r="FK115" s="732">
        <v>612.49200000000008</v>
      </c>
      <c r="FL115" s="732">
        <v>4442726</v>
      </c>
      <c r="FM115" s="732">
        <v>0</v>
      </c>
      <c r="FN115" s="732">
        <v>0</v>
      </c>
      <c r="FO115" s="732">
        <v>63907</v>
      </c>
      <c r="FP115" s="732">
        <v>0</v>
      </c>
      <c r="FQ115" s="732">
        <v>63907</v>
      </c>
      <c r="FR115" s="732">
        <v>63907</v>
      </c>
      <c r="FS115" s="732">
        <v>0</v>
      </c>
      <c r="FT115" s="732">
        <v>0</v>
      </c>
      <c r="FU115" s="732">
        <v>0</v>
      </c>
      <c r="FV115" s="732">
        <v>0</v>
      </c>
      <c r="FW115" s="732">
        <v>0</v>
      </c>
      <c r="FX115" s="732">
        <v>0</v>
      </c>
      <c r="FY115" s="732">
        <v>0</v>
      </c>
      <c r="FZ115" s="732">
        <v>0</v>
      </c>
      <c r="GA115" s="732">
        <v>0</v>
      </c>
      <c r="GB115" s="732">
        <v>154455</v>
      </c>
      <c r="GC115" s="732">
        <v>154455</v>
      </c>
      <c r="GD115" s="732">
        <v>18.576000000000001</v>
      </c>
      <c r="GF115" s="732">
        <v>0</v>
      </c>
      <c r="GG115" s="732">
        <v>0</v>
      </c>
      <c r="GH115" s="732">
        <v>0</v>
      </c>
      <c r="GI115" s="732">
        <v>0</v>
      </c>
      <c r="GK115" s="732">
        <v>4971</v>
      </c>
      <c r="GL115" s="732">
        <v>0</v>
      </c>
      <c r="GM115" s="732">
        <v>0</v>
      </c>
      <c r="GN115" s="732">
        <v>0</v>
      </c>
      <c r="GR115" s="732">
        <v>0</v>
      </c>
      <c r="HB115" s="732">
        <v>292382768</v>
      </c>
      <c r="HC115" s="732">
        <v>4.6019999999999998E-2</v>
      </c>
      <c r="HD115" s="732">
        <v>67043</v>
      </c>
      <c r="HE115" s="732">
        <v>0</v>
      </c>
      <c r="HF115" s="732">
        <v>368727</v>
      </c>
      <c r="HG115" s="732">
        <v>6159</v>
      </c>
      <c r="HH115" s="732">
        <v>9165</v>
      </c>
      <c r="HI115" s="732">
        <v>0</v>
      </c>
      <c r="HJ115" s="732">
        <v>3627</v>
      </c>
      <c r="HK115" s="732">
        <v>2826</v>
      </c>
      <c r="HL115" s="732">
        <v>2439</v>
      </c>
      <c r="HM115" s="732">
        <v>0</v>
      </c>
      <c r="HN115" s="732">
        <v>0</v>
      </c>
      <c r="HO115" s="732">
        <v>0</v>
      </c>
      <c r="HP115" s="732">
        <v>0</v>
      </c>
      <c r="HQ115" s="732">
        <v>0</v>
      </c>
      <c r="HR115" s="732">
        <v>0</v>
      </c>
      <c r="HS115" s="732">
        <v>3657920</v>
      </c>
      <c r="HT115" s="732">
        <v>0</v>
      </c>
      <c r="HU115" s="732">
        <v>66490</v>
      </c>
      <c r="HV115" s="732">
        <v>0</v>
      </c>
      <c r="HW115" s="732">
        <v>0</v>
      </c>
      <c r="HX115" s="732">
        <v>19</v>
      </c>
      <c r="HY115" s="732">
        <v>37</v>
      </c>
      <c r="HZ115" s="732">
        <v>61</v>
      </c>
      <c r="IA115" s="732">
        <v>101</v>
      </c>
      <c r="IB115" s="732">
        <v>205</v>
      </c>
      <c r="IC115" s="732">
        <v>331</v>
      </c>
      <c r="ID115" s="732">
        <v>0</v>
      </c>
      <c r="IE115" s="732">
        <v>0</v>
      </c>
      <c r="IF115" s="732">
        <v>0</v>
      </c>
      <c r="IG115" s="732">
        <v>10</v>
      </c>
      <c r="IH115" s="732">
        <v>14.88</v>
      </c>
      <c r="II115" s="732">
        <v>0</v>
      </c>
      <c r="IJ115" s="732">
        <v>0</v>
      </c>
      <c r="IK115" s="732">
        <v>0</v>
      </c>
      <c r="IL115" s="732">
        <v>0</v>
      </c>
      <c r="IM115" s="732">
        <v>0</v>
      </c>
      <c r="IN115" s="732">
        <v>0</v>
      </c>
      <c r="IO115" s="732">
        <v>0</v>
      </c>
      <c r="IP115" s="732">
        <v>0</v>
      </c>
      <c r="IQ115" s="732">
        <v>0</v>
      </c>
      <c r="IR115" s="732">
        <v>0</v>
      </c>
      <c r="IS115" s="732">
        <v>0</v>
      </c>
      <c r="IT115" s="732">
        <v>0</v>
      </c>
      <c r="IU115" s="732">
        <v>0</v>
      </c>
      <c r="IV115" s="732">
        <v>0</v>
      </c>
      <c r="IW115" s="732">
        <v>6159</v>
      </c>
      <c r="IX115" s="732">
        <v>0</v>
      </c>
      <c r="IY115" s="732">
        <v>0</v>
      </c>
      <c r="IZ115" s="732">
        <v>0</v>
      </c>
      <c r="JA115" s="732">
        <v>0</v>
      </c>
      <c r="JB115" s="732">
        <v>0</v>
      </c>
      <c r="JC115" s="732">
        <v>0</v>
      </c>
      <c r="JD115" s="732">
        <v>0</v>
      </c>
      <c r="JE115" s="732">
        <v>0</v>
      </c>
      <c r="JF115" s="732">
        <v>0</v>
      </c>
      <c r="JG115" s="732">
        <v>0</v>
      </c>
      <c r="JH115" s="732">
        <v>0</v>
      </c>
      <c r="JJ115" s="732">
        <v>0</v>
      </c>
      <c r="JK115" s="732">
        <v>0</v>
      </c>
      <c r="JL115" s="732">
        <v>0</v>
      </c>
      <c r="JM115" s="732">
        <v>0</v>
      </c>
    </row>
    <row r="116" spans="1:273" s="732" customFormat="1" x14ac:dyDescent="0.2">
      <c r="A116" s="732">
        <v>31709</v>
      </c>
      <c r="B116" s="732">
        <v>101870</v>
      </c>
      <c r="C116" s="732">
        <v>9</v>
      </c>
      <c r="D116" s="732">
        <v>2021</v>
      </c>
      <c r="E116" s="732">
        <v>6159</v>
      </c>
      <c r="F116" s="732">
        <v>0</v>
      </c>
      <c r="G116" s="732">
        <v>1080.3700000000001</v>
      </c>
      <c r="H116" s="732">
        <v>1066.894</v>
      </c>
      <c r="I116" s="732">
        <v>1066.894</v>
      </c>
      <c r="J116" s="732">
        <v>1080.3700000000001</v>
      </c>
      <c r="K116" s="732">
        <v>0</v>
      </c>
      <c r="L116" s="732">
        <v>6159</v>
      </c>
      <c r="M116" s="732">
        <v>0</v>
      </c>
      <c r="N116" s="732">
        <v>0</v>
      </c>
      <c r="P116" s="732">
        <v>806.48800000000006</v>
      </c>
      <c r="Q116" s="732">
        <v>0</v>
      </c>
      <c r="R116" s="732">
        <v>331929</v>
      </c>
      <c r="S116" s="732">
        <v>411.57400000000001</v>
      </c>
      <c r="U116" s="732">
        <v>232194</v>
      </c>
      <c r="V116" s="732">
        <v>192.535</v>
      </c>
      <c r="W116" s="732">
        <v>118584</v>
      </c>
      <c r="X116" s="732">
        <v>118584</v>
      </c>
      <c r="Z116" s="732">
        <v>0</v>
      </c>
      <c r="AC116" s="732">
        <v>0</v>
      </c>
      <c r="AD116" s="732" t="s">
        <v>318</v>
      </c>
      <c r="AE116" s="732">
        <v>0</v>
      </c>
      <c r="AH116" s="732">
        <v>0</v>
      </c>
      <c r="AI116" s="732">
        <v>0</v>
      </c>
      <c r="AJ116" s="732">
        <v>6159</v>
      </c>
      <c r="AK116" s="732" t="s">
        <v>787</v>
      </c>
      <c r="AL116" s="732" t="s">
        <v>373</v>
      </c>
      <c r="AM116" s="732">
        <v>0</v>
      </c>
      <c r="AN116" s="732">
        <v>0</v>
      </c>
      <c r="AO116" s="732">
        <v>0</v>
      </c>
      <c r="AP116" s="732">
        <v>0</v>
      </c>
      <c r="AQ116" s="732">
        <v>0</v>
      </c>
      <c r="AT116" s="732">
        <v>0</v>
      </c>
      <c r="AU116" s="732">
        <v>0</v>
      </c>
      <c r="AV116" s="732">
        <v>-7615</v>
      </c>
      <c r="AW116" s="732">
        <v>10731034</v>
      </c>
      <c r="AX116" s="732">
        <v>10538851</v>
      </c>
      <c r="AY116" s="732">
        <v>6343144</v>
      </c>
      <c r="AZ116" s="732">
        <v>331929</v>
      </c>
      <c r="BA116" s="732">
        <v>0</v>
      </c>
      <c r="BE116" s="732">
        <v>138</v>
      </c>
      <c r="BF116" s="732">
        <v>9666823</v>
      </c>
      <c r="BG116" s="732">
        <v>0</v>
      </c>
      <c r="BJ116" s="732">
        <v>12</v>
      </c>
      <c r="BK116" s="732">
        <v>0</v>
      </c>
      <c r="BL116" s="732">
        <v>0</v>
      </c>
      <c r="BM116" s="732">
        <v>0</v>
      </c>
      <c r="BN116" s="732">
        <v>0</v>
      </c>
      <c r="BO116" s="732">
        <v>0</v>
      </c>
      <c r="BP116" s="732">
        <v>0</v>
      </c>
      <c r="BQ116" s="732">
        <v>606</v>
      </c>
      <c r="BS116" s="732">
        <v>0</v>
      </c>
      <c r="BT116" s="732">
        <v>0</v>
      </c>
      <c r="BU116" s="732">
        <v>0</v>
      </c>
      <c r="BV116" s="732">
        <v>0</v>
      </c>
      <c r="BW116" s="732">
        <v>0</v>
      </c>
      <c r="BY116" s="732">
        <v>0</v>
      </c>
      <c r="CA116" s="732">
        <v>0</v>
      </c>
      <c r="CB116" s="732">
        <v>0</v>
      </c>
      <c r="CC116" s="732">
        <v>0</v>
      </c>
      <c r="CD116" s="732">
        <v>0</v>
      </c>
      <c r="CE116" s="732">
        <v>0</v>
      </c>
      <c r="CF116" s="732">
        <v>0</v>
      </c>
      <c r="CG116" s="732">
        <v>0</v>
      </c>
      <c r="CH116" s="732">
        <v>194101</v>
      </c>
      <c r="CI116" s="732">
        <v>0</v>
      </c>
      <c r="CJ116" s="732">
        <v>4</v>
      </c>
      <c r="CK116" s="732">
        <v>0</v>
      </c>
      <c r="CL116" s="732">
        <v>0</v>
      </c>
      <c r="CN116" s="732">
        <v>0</v>
      </c>
      <c r="CO116" s="732">
        <v>1</v>
      </c>
      <c r="CP116" s="732">
        <v>0</v>
      </c>
      <c r="CQ116" s="732">
        <v>0</v>
      </c>
      <c r="CR116" s="732">
        <v>784.476</v>
      </c>
      <c r="CS116" s="732">
        <v>0</v>
      </c>
      <c r="CT116" s="732">
        <v>0</v>
      </c>
      <c r="CU116" s="732">
        <v>0</v>
      </c>
      <c r="CV116" s="732">
        <v>0</v>
      </c>
      <c r="CW116" s="732">
        <v>0</v>
      </c>
      <c r="CX116" s="732">
        <v>0</v>
      </c>
      <c r="CY116" s="732">
        <v>0</v>
      </c>
      <c r="CZ116" s="732">
        <v>0</v>
      </c>
      <c r="DB116" s="732">
        <v>6555401</v>
      </c>
      <c r="DC116" s="732">
        <v>0</v>
      </c>
      <c r="DD116" s="732">
        <v>0</v>
      </c>
      <c r="DE116" s="732">
        <v>1251449</v>
      </c>
      <c r="DF116" s="732">
        <v>1251449</v>
      </c>
      <c r="DG116" s="732">
        <v>203.18800000000002</v>
      </c>
      <c r="DH116" s="732">
        <v>0</v>
      </c>
      <c r="DI116" s="732">
        <v>0</v>
      </c>
      <c r="DK116" s="732">
        <v>1313</v>
      </c>
      <c r="DL116" s="732">
        <v>0</v>
      </c>
      <c r="DM116" s="732">
        <v>428748</v>
      </c>
      <c r="DN116" s="732">
        <v>1779</v>
      </c>
      <c r="DO116" s="732">
        <v>0</v>
      </c>
      <c r="DP116" s="732">
        <v>0</v>
      </c>
      <c r="DQ116" s="732">
        <v>0</v>
      </c>
      <c r="DR116" s="732">
        <v>0</v>
      </c>
      <c r="DS116" s="732">
        <v>0</v>
      </c>
      <c r="DT116" s="732">
        <v>0</v>
      </c>
      <c r="DU116" s="732">
        <v>0</v>
      </c>
      <c r="DV116" s="732">
        <v>0</v>
      </c>
      <c r="DW116" s="732">
        <v>0</v>
      </c>
      <c r="DX116" s="732">
        <v>0</v>
      </c>
      <c r="DY116" s="732">
        <v>0</v>
      </c>
      <c r="DZ116" s="732">
        <v>0</v>
      </c>
      <c r="EA116" s="732">
        <v>0</v>
      </c>
      <c r="EB116" s="732">
        <v>0</v>
      </c>
      <c r="EC116" s="732">
        <v>30.677000000000003</v>
      </c>
      <c r="ED116" s="732">
        <v>217284</v>
      </c>
      <c r="EE116" s="732">
        <v>0</v>
      </c>
      <c r="EF116" s="732">
        <v>0</v>
      </c>
      <c r="EG116" s="732">
        <v>0</v>
      </c>
      <c r="EH116" s="732">
        <v>197553</v>
      </c>
      <c r="EI116" s="732">
        <v>0</v>
      </c>
      <c r="EJ116" s="732">
        <v>0</v>
      </c>
      <c r="EK116" s="732">
        <v>7.6690000000000005</v>
      </c>
      <c r="EL116" s="732">
        <v>0</v>
      </c>
      <c r="EM116" s="732">
        <v>0.66100000000000003</v>
      </c>
      <c r="EN116" s="732">
        <v>1.417</v>
      </c>
      <c r="EO116" s="732">
        <v>0</v>
      </c>
      <c r="EP116" s="732">
        <v>0</v>
      </c>
      <c r="EQ116" s="732">
        <v>9.7469999999999999</v>
      </c>
      <c r="ER116" s="732">
        <v>0</v>
      </c>
      <c r="ES116" s="732">
        <v>32.075000000000003</v>
      </c>
      <c r="EV116" s="732">
        <v>0</v>
      </c>
      <c r="EW116" s="732">
        <v>0</v>
      </c>
      <c r="EX116" s="732">
        <v>0</v>
      </c>
      <c r="EZ116" s="732">
        <v>9336012</v>
      </c>
      <c r="FA116" s="732">
        <v>0</v>
      </c>
      <c r="FB116" s="732">
        <v>9666023</v>
      </c>
      <c r="FD116" s="732">
        <v>0</v>
      </c>
      <c r="FE116" s="732">
        <v>999976</v>
      </c>
      <c r="FF116" s="732">
        <v>202863</v>
      </c>
      <c r="FG116" s="732">
        <v>6.4642999999999992E-2</v>
      </c>
      <c r="FH116" s="732">
        <v>2.6227999999999998E-2</v>
      </c>
      <c r="FI116" s="732">
        <v>0</v>
      </c>
      <c r="FJ116" s="732">
        <v>0</v>
      </c>
      <c r="FK116" s="732">
        <v>1569.5220000000002</v>
      </c>
      <c r="FL116" s="732">
        <v>11062963</v>
      </c>
      <c r="FM116" s="732">
        <v>0</v>
      </c>
      <c r="FN116" s="732">
        <v>0</v>
      </c>
      <c r="FO116" s="732">
        <v>0</v>
      </c>
      <c r="FP116" s="732">
        <v>0</v>
      </c>
      <c r="FQ116" s="732">
        <v>0</v>
      </c>
      <c r="FR116" s="732">
        <v>0</v>
      </c>
      <c r="FS116" s="732">
        <v>0</v>
      </c>
      <c r="FT116" s="732">
        <v>0</v>
      </c>
      <c r="FU116" s="732">
        <v>0</v>
      </c>
      <c r="FV116" s="732">
        <v>0</v>
      </c>
      <c r="FW116" s="732">
        <v>0</v>
      </c>
      <c r="FX116" s="732">
        <v>0</v>
      </c>
      <c r="FY116" s="732">
        <v>0</v>
      </c>
      <c r="FZ116" s="732">
        <v>0</v>
      </c>
      <c r="GA116" s="732">
        <v>0</v>
      </c>
      <c r="GB116" s="732">
        <v>31006</v>
      </c>
      <c r="GC116" s="732">
        <v>31006</v>
      </c>
      <c r="GD116" s="732">
        <v>3.7290000000000001</v>
      </c>
      <c r="GF116" s="732">
        <v>0</v>
      </c>
      <c r="GG116" s="732">
        <v>0</v>
      </c>
      <c r="GH116" s="732">
        <v>0</v>
      </c>
      <c r="GI116" s="732">
        <v>0</v>
      </c>
      <c r="GK116" s="732">
        <v>0</v>
      </c>
      <c r="GL116" s="732">
        <v>0</v>
      </c>
      <c r="GM116" s="732">
        <v>0</v>
      </c>
      <c r="GN116" s="732">
        <v>0</v>
      </c>
      <c r="GR116" s="732">
        <v>0</v>
      </c>
      <c r="HB116" s="732">
        <v>292382768</v>
      </c>
      <c r="HC116" s="732">
        <v>4.6019999999999998E-2</v>
      </c>
      <c r="HD116" s="732">
        <v>194101</v>
      </c>
      <c r="HE116" s="732">
        <v>0</v>
      </c>
      <c r="HF116" s="732">
        <v>1128774</v>
      </c>
      <c r="HG116" s="732">
        <v>6159</v>
      </c>
      <c r="HH116" s="732">
        <v>134422</v>
      </c>
      <c r="HI116" s="732">
        <v>0</v>
      </c>
      <c r="HJ116" s="732">
        <v>10501</v>
      </c>
      <c r="HK116" s="732">
        <v>735</v>
      </c>
      <c r="HL116" s="732">
        <v>383</v>
      </c>
      <c r="HM116" s="732">
        <v>0</v>
      </c>
      <c r="HN116" s="732">
        <v>0</v>
      </c>
      <c r="HO116" s="732">
        <v>0</v>
      </c>
      <c r="HP116" s="732">
        <v>0</v>
      </c>
      <c r="HQ116" s="732">
        <v>0</v>
      </c>
      <c r="HR116" s="732">
        <v>0</v>
      </c>
      <c r="HS116" s="732">
        <v>9334094</v>
      </c>
      <c r="HT116" s="732">
        <v>0</v>
      </c>
      <c r="HU116" s="732">
        <v>0</v>
      </c>
      <c r="HV116" s="732">
        <v>0</v>
      </c>
      <c r="HW116" s="732">
        <v>0</v>
      </c>
      <c r="HX116" s="732">
        <v>181</v>
      </c>
      <c r="HY116" s="732">
        <v>156</v>
      </c>
      <c r="HZ116" s="732">
        <v>175</v>
      </c>
      <c r="IA116" s="732">
        <v>177</v>
      </c>
      <c r="IB116" s="732">
        <v>128</v>
      </c>
      <c r="IC116" s="732">
        <v>817</v>
      </c>
      <c r="ID116" s="732">
        <v>0</v>
      </c>
      <c r="IE116" s="732">
        <v>0</v>
      </c>
      <c r="IF116" s="732">
        <v>0</v>
      </c>
      <c r="IG116" s="732">
        <v>10</v>
      </c>
      <c r="IH116" s="732">
        <v>218.25</v>
      </c>
      <c r="II116" s="732">
        <v>0</v>
      </c>
      <c r="IJ116" s="732">
        <v>192.535</v>
      </c>
      <c r="IK116" s="732">
        <v>0</v>
      </c>
      <c r="IL116" s="732">
        <v>0</v>
      </c>
      <c r="IM116" s="732">
        <v>0</v>
      </c>
      <c r="IN116" s="732">
        <v>0</v>
      </c>
      <c r="IO116" s="732">
        <v>0</v>
      </c>
      <c r="IP116" s="732">
        <v>0</v>
      </c>
      <c r="IQ116" s="732">
        <v>192.535</v>
      </c>
      <c r="IR116" s="732">
        <v>118584</v>
      </c>
      <c r="IS116" s="732">
        <v>0</v>
      </c>
      <c r="IT116" s="732">
        <v>0</v>
      </c>
      <c r="IU116" s="732">
        <v>0</v>
      </c>
      <c r="IV116" s="732">
        <v>0</v>
      </c>
      <c r="IW116" s="732">
        <v>6159</v>
      </c>
      <c r="IX116" s="732">
        <v>0</v>
      </c>
      <c r="IY116" s="732">
        <v>0</v>
      </c>
      <c r="IZ116" s="732">
        <v>0</v>
      </c>
      <c r="JA116" s="732">
        <v>0</v>
      </c>
      <c r="JB116" s="732">
        <v>0</v>
      </c>
      <c r="JC116" s="732">
        <v>0</v>
      </c>
      <c r="JD116" s="732">
        <v>0</v>
      </c>
      <c r="JE116" s="732">
        <v>0</v>
      </c>
      <c r="JF116" s="732">
        <v>0</v>
      </c>
      <c r="JG116" s="732">
        <v>0</v>
      </c>
      <c r="JH116" s="732">
        <v>0</v>
      </c>
      <c r="JJ116" s="732">
        <v>0</v>
      </c>
      <c r="JK116" s="732">
        <v>0</v>
      </c>
      <c r="JL116" s="732">
        <v>0</v>
      </c>
      <c r="JM116" s="732">
        <v>0</v>
      </c>
    </row>
    <row r="117" spans="1:273" s="732" customFormat="1" x14ac:dyDescent="0.2">
      <c r="A117" s="732">
        <v>31709</v>
      </c>
      <c r="B117" s="732">
        <v>101871</v>
      </c>
      <c r="C117" s="732">
        <v>9</v>
      </c>
      <c r="D117" s="732">
        <v>2021</v>
      </c>
      <c r="E117" s="732">
        <v>6159</v>
      </c>
      <c r="F117" s="732">
        <v>0</v>
      </c>
      <c r="G117" s="732">
        <v>138.28800000000001</v>
      </c>
      <c r="H117" s="732">
        <v>137.75300000000001</v>
      </c>
      <c r="I117" s="732">
        <v>137.75300000000001</v>
      </c>
      <c r="J117" s="732">
        <v>138.28800000000001</v>
      </c>
      <c r="K117" s="732">
        <v>0</v>
      </c>
      <c r="L117" s="732">
        <v>6159</v>
      </c>
      <c r="M117" s="732">
        <v>0</v>
      </c>
      <c r="N117" s="732">
        <v>0</v>
      </c>
      <c r="P117" s="732">
        <v>124.50800000000001</v>
      </c>
      <c r="Q117" s="732">
        <v>0</v>
      </c>
      <c r="R117" s="732">
        <v>51244</v>
      </c>
      <c r="S117" s="732">
        <v>411.57400000000001</v>
      </c>
      <c r="U117" s="732">
        <v>35846</v>
      </c>
      <c r="V117" s="732">
        <v>8.5500000000000007</v>
      </c>
      <c r="W117" s="732">
        <v>5266</v>
      </c>
      <c r="X117" s="732">
        <v>5266</v>
      </c>
      <c r="Z117" s="732">
        <v>0</v>
      </c>
      <c r="AC117" s="732">
        <v>0</v>
      </c>
      <c r="AD117" s="732" t="s">
        <v>318</v>
      </c>
      <c r="AE117" s="732">
        <v>0</v>
      </c>
      <c r="AH117" s="732">
        <v>0</v>
      </c>
      <c r="AI117" s="732">
        <v>0</v>
      </c>
      <c r="AJ117" s="732">
        <v>6159</v>
      </c>
      <c r="AK117" s="732" t="s">
        <v>787</v>
      </c>
      <c r="AL117" s="732" t="s">
        <v>391</v>
      </c>
      <c r="AM117" s="732">
        <v>0</v>
      </c>
      <c r="AN117" s="732">
        <v>0</v>
      </c>
      <c r="AO117" s="732">
        <v>0</v>
      </c>
      <c r="AP117" s="732">
        <v>0</v>
      </c>
      <c r="AQ117" s="732">
        <v>0</v>
      </c>
      <c r="AT117" s="732">
        <v>0</v>
      </c>
      <c r="AU117" s="732">
        <v>0</v>
      </c>
      <c r="AV117" s="732">
        <v>-97116</v>
      </c>
      <c r="AW117" s="732">
        <v>1586362</v>
      </c>
      <c r="AX117" s="732">
        <v>1547151</v>
      </c>
      <c r="AY117" s="732">
        <v>844000</v>
      </c>
      <c r="AZ117" s="732">
        <v>51244</v>
      </c>
      <c r="BA117" s="732">
        <v>0</v>
      </c>
      <c r="BE117" s="732">
        <v>20</v>
      </c>
      <c r="BF117" s="732">
        <v>1420211</v>
      </c>
      <c r="BG117" s="732">
        <v>0</v>
      </c>
      <c r="BJ117" s="732">
        <v>12</v>
      </c>
      <c r="BK117" s="732">
        <v>0</v>
      </c>
      <c r="BL117" s="732">
        <v>0</v>
      </c>
      <c r="BM117" s="732">
        <v>0</v>
      </c>
      <c r="BN117" s="732">
        <v>0</v>
      </c>
      <c r="BO117" s="732">
        <v>0</v>
      </c>
      <c r="BP117" s="732">
        <v>0</v>
      </c>
      <c r="BQ117" s="732">
        <v>749</v>
      </c>
      <c r="BS117" s="732">
        <v>0</v>
      </c>
      <c r="BT117" s="732">
        <v>0</v>
      </c>
      <c r="BU117" s="732">
        <v>0</v>
      </c>
      <c r="BV117" s="732">
        <v>0</v>
      </c>
      <c r="BW117" s="732">
        <v>0</v>
      </c>
      <c r="BY117" s="732">
        <v>0</v>
      </c>
      <c r="CA117" s="732">
        <v>1.4670000000000001</v>
      </c>
      <c r="CB117" s="732">
        <v>1467</v>
      </c>
      <c r="CC117" s="732">
        <v>0</v>
      </c>
      <c r="CD117" s="732">
        <v>0</v>
      </c>
      <c r="CE117" s="732">
        <v>0</v>
      </c>
      <c r="CF117" s="732">
        <v>0</v>
      </c>
      <c r="CG117" s="732">
        <v>0</v>
      </c>
      <c r="CH117" s="732">
        <v>40306</v>
      </c>
      <c r="CI117" s="732">
        <v>0</v>
      </c>
      <c r="CJ117" s="732">
        <v>4</v>
      </c>
      <c r="CK117" s="732">
        <v>0</v>
      </c>
      <c r="CL117" s="732">
        <v>0</v>
      </c>
      <c r="CN117" s="732">
        <v>0</v>
      </c>
      <c r="CO117" s="732">
        <v>1</v>
      </c>
      <c r="CP117" s="732">
        <v>0</v>
      </c>
      <c r="CQ117" s="732">
        <v>0</v>
      </c>
      <c r="CR117" s="732">
        <v>114.89700000000001</v>
      </c>
      <c r="CS117" s="732">
        <v>0</v>
      </c>
      <c r="CT117" s="732">
        <v>0</v>
      </c>
      <c r="CU117" s="732">
        <v>0</v>
      </c>
      <c r="CV117" s="732">
        <v>0</v>
      </c>
      <c r="CW117" s="732">
        <v>0</v>
      </c>
      <c r="CX117" s="732">
        <v>0</v>
      </c>
      <c r="CY117" s="732">
        <v>0</v>
      </c>
      <c r="CZ117" s="732">
        <v>0</v>
      </c>
      <c r="DB117" s="732">
        <v>843888</v>
      </c>
      <c r="DC117" s="732">
        <v>0</v>
      </c>
      <c r="DD117" s="732">
        <v>0</v>
      </c>
      <c r="DE117" s="732">
        <v>167758</v>
      </c>
      <c r="DF117" s="732">
        <v>167758</v>
      </c>
      <c r="DG117" s="732">
        <v>27.238</v>
      </c>
      <c r="DH117" s="732">
        <v>0</v>
      </c>
      <c r="DI117" s="732">
        <v>0</v>
      </c>
      <c r="DK117" s="732">
        <v>3602</v>
      </c>
      <c r="DL117" s="732">
        <v>0</v>
      </c>
      <c r="DM117" s="732">
        <v>253906</v>
      </c>
      <c r="DN117" s="732">
        <v>1074</v>
      </c>
      <c r="DO117" s="732">
        <v>0</v>
      </c>
      <c r="DP117" s="732">
        <v>0</v>
      </c>
      <c r="DQ117" s="732">
        <v>0</v>
      </c>
      <c r="DR117" s="732">
        <v>0</v>
      </c>
      <c r="DS117" s="732">
        <v>0</v>
      </c>
      <c r="DT117" s="732">
        <v>0</v>
      </c>
      <c r="DU117" s="732">
        <v>0</v>
      </c>
      <c r="DV117" s="732">
        <v>0</v>
      </c>
      <c r="DW117" s="732">
        <v>0</v>
      </c>
      <c r="DX117" s="732">
        <v>0</v>
      </c>
      <c r="DY117" s="732">
        <v>0</v>
      </c>
      <c r="DZ117" s="732">
        <v>0</v>
      </c>
      <c r="EA117" s="732">
        <v>0</v>
      </c>
      <c r="EB117" s="732">
        <v>0</v>
      </c>
      <c r="EC117" s="732">
        <v>33.588000000000001</v>
      </c>
      <c r="ED117" s="732">
        <v>237902</v>
      </c>
      <c r="EE117" s="732">
        <v>0</v>
      </c>
      <c r="EF117" s="732">
        <v>0</v>
      </c>
      <c r="EG117" s="732">
        <v>0</v>
      </c>
      <c r="EH117" s="732">
        <v>12534</v>
      </c>
      <c r="EI117" s="732">
        <v>0</v>
      </c>
      <c r="EJ117" s="732">
        <v>0</v>
      </c>
      <c r="EK117" s="732">
        <v>0</v>
      </c>
      <c r="EL117" s="732">
        <v>0</v>
      </c>
      <c r="EM117" s="732">
        <v>0.32</v>
      </c>
      <c r="EN117" s="732">
        <v>0.215</v>
      </c>
      <c r="EO117" s="732">
        <v>0</v>
      </c>
      <c r="EP117" s="732">
        <v>0</v>
      </c>
      <c r="EQ117" s="732">
        <v>0.53500000000000003</v>
      </c>
      <c r="ER117" s="732">
        <v>0</v>
      </c>
      <c r="ES117" s="732">
        <v>2.0350000000000001</v>
      </c>
      <c r="EV117" s="732">
        <v>0</v>
      </c>
      <c r="EW117" s="732">
        <v>0</v>
      </c>
      <c r="EX117" s="732">
        <v>0</v>
      </c>
      <c r="EZ117" s="732">
        <v>1370434</v>
      </c>
      <c r="FA117" s="732">
        <v>0</v>
      </c>
      <c r="FB117" s="732">
        <v>1420583</v>
      </c>
      <c r="FD117" s="732">
        <v>0</v>
      </c>
      <c r="FE117" s="732">
        <v>146913</v>
      </c>
      <c r="FF117" s="732">
        <v>29804</v>
      </c>
      <c r="FG117" s="732">
        <v>6.4642999999999992E-2</v>
      </c>
      <c r="FH117" s="732">
        <v>2.6227999999999998E-2</v>
      </c>
      <c r="FI117" s="732">
        <v>0</v>
      </c>
      <c r="FJ117" s="732">
        <v>0</v>
      </c>
      <c r="FK117" s="732">
        <v>230.58800000000002</v>
      </c>
      <c r="FL117" s="732">
        <v>1637606</v>
      </c>
      <c r="FM117" s="732">
        <v>0</v>
      </c>
      <c r="FN117" s="732">
        <v>0</v>
      </c>
      <c r="FO117" s="732">
        <v>0</v>
      </c>
      <c r="FP117" s="732">
        <v>0</v>
      </c>
      <c r="FQ117" s="732">
        <v>0</v>
      </c>
      <c r="FR117" s="732">
        <v>0</v>
      </c>
      <c r="FS117" s="732">
        <v>0</v>
      </c>
      <c r="FT117" s="732">
        <v>0</v>
      </c>
      <c r="FU117" s="732">
        <v>0</v>
      </c>
      <c r="FV117" s="732">
        <v>0</v>
      </c>
      <c r="FW117" s="732">
        <v>0</v>
      </c>
      <c r="FX117" s="732">
        <v>0</v>
      </c>
      <c r="FY117" s="732">
        <v>0</v>
      </c>
      <c r="FZ117" s="732">
        <v>0</v>
      </c>
      <c r="GA117" s="732">
        <v>0</v>
      </c>
      <c r="GB117" s="732">
        <v>0</v>
      </c>
      <c r="GC117" s="732">
        <v>0</v>
      </c>
      <c r="GD117" s="732">
        <v>0</v>
      </c>
      <c r="GF117" s="732">
        <v>0</v>
      </c>
      <c r="GG117" s="732">
        <v>0</v>
      </c>
      <c r="GH117" s="732">
        <v>0</v>
      </c>
      <c r="GI117" s="732">
        <v>0</v>
      </c>
      <c r="GK117" s="732">
        <v>0</v>
      </c>
      <c r="GL117" s="732">
        <v>0</v>
      </c>
      <c r="GM117" s="732">
        <v>0</v>
      </c>
      <c r="GN117" s="732">
        <v>0</v>
      </c>
      <c r="GR117" s="732">
        <v>0</v>
      </c>
      <c r="HB117" s="732">
        <v>292382768</v>
      </c>
      <c r="HC117" s="732">
        <v>4.6019999999999998E-2</v>
      </c>
      <c r="HD117" s="732">
        <v>24845</v>
      </c>
      <c r="HE117" s="732">
        <v>0</v>
      </c>
      <c r="HF117" s="732">
        <v>145743</v>
      </c>
      <c r="HG117" s="732">
        <v>1232</v>
      </c>
      <c r="HH117" s="732">
        <v>0</v>
      </c>
      <c r="HI117" s="732">
        <v>0</v>
      </c>
      <c r="HJ117" s="732">
        <v>1344</v>
      </c>
      <c r="HK117" s="732">
        <v>0</v>
      </c>
      <c r="HL117" s="732">
        <v>0</v>
      </c>
      <c r="HM117" s="732">
        <v>0</v>
      </c>
      <c r="HN117" s="732">
        <v>0</v>
      </c>
      <c r="HO117" s="732">
        <v>0</v>
      </c>
      <c r="HP117" s="732">
        <v>0</v>
      </c>
      <c r="HQ117" s="732">
        <v>0</v>
      </c>
      <c r="HR117" s="732">
        <v>0</v>
      </c>
      <c r="HS117" s="732">
        <v>1369339</v>
      </c>
      <c r="HT117" s="732">
        <v>0</v>
      </c>
      <c r="HU117" s="732">
        <v>15461</v>
      </c>
      <c r="HV117" s="732">
        <v>0</v>
      </c>
      <c r="HW117" s="732">
        <v>0</v>
      </c>
      <c r="HX117" s="732">
        <v>12</v>
      </c>
      <c r="HY117" s="732">
        <v>9</v>
      </c>
      <c r="HZ117" s="732">
        <v>17</v>
      </c>
      <c r="IA117" s="732">
        <v>22</v>
      </c>
      <c r="IB117" s="732">
        <v>45</v>
      </c>
      <c r="IC117" s="732">
        <v>105</v>
      </c>
      <c r="ID117" s="732">
        <v>0</v>
      </c>
      <c r="IE117" s="732">
        <v>0</v>
      </c>
      <c r="IF117" s="732">
        <v>0</v>
      </c>
      <c r="IG117" s="732">
        <v>2</v>
      </c>
      <c r="IH117" s="732">
        <v>0</v>
      </c>
      <c r="II117" s="732">
        <v>0</v>
      </c>
      <c r="IJ117" s="732">
        <v>8.5500000000000007</v>
      </c>
      <c r="IK117" s="732">
        <v>0</v>
      </c>
      <c r="IL117" s="732">
        <v>0</v>
      </c>
      <c r="IM117" s="732">
        <v>0</v>
      </c>
      <c r="IN117" s="732">
        <v>0</v>
      </c>
      <c r="IO117" s="732">
        <v>0</v>
      </c>
      <c r="IP117" s="732">
        <v>0</v>
      </c>
      <c r="IQ117" s="732">
        <v>8.5500000000000007</v>
      </c>
      <c r="IR117" s="732">
        <v>5266</v>
      </c>
      <c r="IS117" s="732">
        <v>0</v>
      </c>
      <c r="IT117" s="732">
        <v>0</v>
      </c>
      <c r="IU117" s="732">
        <v>0</v>
      </c>
      <c r="IV117" s="732">
        <v>0</v>
      </c>
      <c r="IW117" s="732">
        <v>6159</v>
      </c>
      <c r="IX117" s="732">
        <v>0</v>
      </c>
      <c r="IY117" s="732">
        <v>0</v>
      </c>
      <c r="IZ117" s="732">
        <v>0</v>
      </c>
      <c r="JA117" s="732">
        <v>0</v>
      </c>
      <c r="JB117" s="732">
        <v>0</v>
      </c>
      <c r="JC117" s="732">
        <v>0</v>
      </c>
      <c r="JD117" s="732">
        <v>0</v>
      </c>
      <c r="JE117" s="732">
        <v>0</v>
      </c>
      <c r="JF117" s="732">
        <v>0</v>
      </c>
      <c r="JG117" s="732">
        <v>0</v>
      </c>
      <c r="JH117" s="732">
        <v>0</v>
      </c>
      <c r="JJ117" s="732">
        <v>0</v>
      </c>
      <c r="JK117" s="732">
        <v>0</v>
      </c>
      <c r="JL117" s="732">
        <v>0</v>
      </c>
      <c r="JM117" s="732">
        <v>0</v>
      </c>
    </row>
    <row r="118" spans="1:273" s="732" customFormat="1" x14ac:dyDescent="0.2">
      <c r="A118" s="732">
        <v>31709</v>
      </c>
      <c r="B118" s="732">
        <v>101872</v>
      </c>
      <c r="C118" s="732">
        <v>9</v>
      </c>
      <c r="D118" s="732">
        <v>2021</v>
      </c>
      <c r="E118" s="732">
        <v>6159</v>
      </c>
      <c r="F118" s="732">
        <v>0</v>
      </c>
      <c r="G118" s="732">
        <v>211.52700000000002</v>
      </c>
      <c r="H118" s="732">
        <v>210.791</v>
      </c>
      <c r="I118" s="732">
        <v>210.791</v>
      </c>
      <c r="J118" s="732">
        <v>211.52700000000002</v>
      </c>
      <c r="K118" s="732">
        <v>0</v>
      </c>
      <c r="L118" s="732">
        <v>6159</v>
      </c>
      <c r="M118" s="732">
        <v>0</v>
      </c>
      <c r="N118" s="732">
        <v>0</v>
      </c>
      <c r="P118" s="732">
        <v>139.15200000000002</v>
      </c>
      <c r="Q118" s="732">
        <v>0</v>
      </c>
      <c r="R118" s="732">
        <v>57271</v>
      </c>
      <c r="S118" s="732">
        <v>411.57400000000001</v>
      </c>
      <c r="U118" s="732">
        <v>40063</v>
      </c>
      <c r="V118" s="732">
        <v>128.79</v>
      </c>
      <c r="W118" s="732">
        <v>79323</v>
      </c>
      <c r="X118" s="732">
        <v>79323</v>
      </c>
      <c r="Z118" s="732">
        <v>0</v>
      </c>
      <c r="AC118" s="732">
        <v>0</v>
      </c>
      <c r="AD118" s="732" t="s">
        <v>318</v>
      </c>
      <c r="AE118" s="732">
        <v>0</v>
      </c>
      <c r="AH118" s="732">
        <v>0</v>
      </c>
      <c r="AI118" s="732">
        <v>0</v>
      </c>
      <c r="AJ118" s="732">
        <v>6159</v>
      </c>
      <c r="AK118" s="732" t="s">
        <v>787</v>
      </c>
      <c r="AL118" s="732" t="s">
        <v>476</v>
      </c>
      <c r="AM118" s="732">
        <v>0</v>
      </c>
      <c r="AN118" s="732">
        <v>0</v>
      </c>
      <c r="AO118" s="732">
        <v>0</v>
      </c>
      <c r="AP118" s="732">
        <v>0</v>
      </c>
      <c r="AQ118" s="732">
        <v>0</v>
      </c>
      <c r="AT118" s="732">
        <v>0</v>
      </c>
      <c r="AU118" s="732">
        <v>0</v>
      </c>
      <c r="AV118" s="732">
        <v>-23</v>
      </c>
      <c r="AW118" s="732">
        <v>2333729</v>
      </c>
      <c r="AX118" s="732">
        <v>2296398</v>
      </c>
      <c r="AY118" s="732">
        <v>1421695</v>
      </c>
      <c r="AZ118" s="732">
        <v>57271</v>
      </c>
      <c r="BA118" s="732">
        <v>0</v>
      </c>
      <c r="BE118" s="732">
        <v>30</v>
      </c>
      <c r="BF118" s="732">
        <v>2083182</v>
      </c>
      <c r="BG118" s="732">
        <v>0</v>
      </c>
      <c r="BJ118" s="732">
        <v>12</v>
      </c>
      <c r="BK118" s="732">
        <v>0</v>
      </c>
      <c r="BL118" s="732">
        <v>0</v>
      </c>
      <c r="BM118" s="732">
        <v>0</v>
      </c>
      <c r="BN118" s="732">
        <v>0</v>
      </c>
      <c r="BO118" s="732">
        <v>0</v>
      </c>
      <c r="BP118" s="732">
        <v>0</v>
      </c>
      <c r="BQ118" s="732">
        <v>737</v>
      </c>
      <c r="BS118" s="732">
        <v>0</v>
      </c>
      <c r="BT118" s="732">
        <v>0</v>
      </c>
      <c r="BU118" s="732">
        <v>0</v>
      </c>
      <c r="BV118" s="732">
        <v>0</v>
      </c>
      <c r="BW118" s="732">
        <v>0</v>
      </c>
      <c r="BY118" s="732">
        <v>0</v>
      </c>
      <c r="CA118" s="732">
        <v>0</v>
      </c>
      <c r="CB118" s="732">
        <v>0</v>
      </c>
      <c r="CC118" s="732">
        <v>0</v>
      </c>
      <c r="CD118" s="732">
        <v>0</v>
      </c>
      <c r="CE118" s="732">
        <v>0</v>
      </c>
      <c r="CF118" s="732">
        <v>0</v>
      </c>
      <c r="CG118" s="732">
        <v>0</v>
      </c>
      <c r="CH118" s="732">
        <v>38003</v>
      </c>
      <c r="CI118" s="732">
        <v>0</v>
      </c>
      <c r="CJ118" s="732">
        <v>5</v>
      </c>
      <c r="CK118" s="732">
        <v>0</v>
      </c>
      <c r="CL118" s="732">
        <v>0</v>
      </c>
      <c r="CN118" s="732">
        <v>0</v>
      </c>
      <c r="CO118" s="732">
        <v>1</v>
      </c>
      <c r="CP118" s="732">
        <v>0</v>
      </c>
      <c r="CQ118" s="732">
        <v>0</v>
      </c>
      <c r="CR118" s="732">
        <v>138.81200000000001</v>
      </c>
      <c r="CS118" s="732">
        <v>0</v>
      </c>
      <c r="CT118" s="732">
        <v>0</v>
      </c>
      <c r="CU118" s="732">
        <v>0</v>
      </c>
      <c r="CV118" s="732">
        <v>0</v>
      </c>
      <c r="CW118" s="732">
        <v>0</v>
      </c>
      <c r="CX118" s="732">
        <v>0</v>
      </c>
      <c r="CY118" s="732">
        <v>0</v>
      </c>
      <c r="CZ118" s="732">
        <v>0</v>
      </c>
      <c r="DB118" s="732">
        <v>1295157</v>
      </c>
      <c r="DC118" s="732">
        <v>0</v>
      </c>
      <c r="DD118" s="732">
        <v>0</v>
      </c>
      <c r="DE118" s="732">
        <v>330743</v>
      </c>
      <c r="DF118" s="732">
        <v>330743</v>
      </c>
      <c r="DG118" s="732">
        <v>53.7</v>
      </c>
      <c r="DH118" s="732">
        <v>0</v>
      </c>
      <c r="DI118" s="732">
        <v>0</v>
      </c>
      <c r="DK118" s="732">
        <v>3422</v>
      </c>
      <c r="DL118" s="732">
        <v>0</v>
      </c>
      <c r="DM118" s="732">
        <v>152244</v>
      </c>
      <c r="DN118" s="732">
        <v>642</v>
      </c>
      <c r="DO118" s="732">
        <v>0</v>
      </c>
      <c r="DP118" s="732">
        <v>0</v>
      </c>
      <c r="DQ118" s="732">
        <v>0</v>
      </c>
      <c r="DR118" s="732">
        <v>0</v>
      </c>
      <c r="DS118" s="732">
        <v>0</v>
      </c>
      <c r="DT118" s="732">
        <v>0</v>
      </c>
      <c r="DU118" s="732">
        <v>0</v>
      </c>
      <c r="DV118" s="732">
        <v>0</v>
      </c>
      <c r="DW118" s="732">
        <v>0</v>
      </c>
      <c r="DX118" s="732">
        <v>0</v>
      </c>
      <c r="DY118" s="732">
        <v>0</v>
      </c>
      <c r="DZ118" s="732">
        <v>0</v>
      </c>
      <c r="EA118" s="732">
        <v>0</v>
      </c>
      <c r="EB118" s="732">
        <v>0</v>
      </c>
      <c r="EC118" s="732">
        <v>18.845000000000002</v>
      </c>
      <c r="ED118" s="732">
        <v>133478</v>
      </c>
      <c r="EE118" s="732">
        <v>0</v>
      </c>
      <c r="EF118" s="732">
        <v>0</v>
      </c>
      <c r="EG118" s="732">
        <v>0</v>
      </c>
      <c r="EH118" s="732">
        <v>16285</v>
      </c>
      <c r="EI118" s="732">
        <v>0</v>
      </c>
      <c r="EJ118" s="732">
        <v>0</v>
      </c>
      <c r="EK118" s="732">
        <v>0.51800000000000002</v>
      </c>
      <c r="EL118" s="732">
        <v>0</v>
      </c>
      <c r="EM118" s="732">
        <v>0</v>
      </c>
      <c r="EN118" s="732">
        <v>0.218</v>
      </c>
      <c r="EO118" s="732">
        <v>0</v>
      </c>
      <c r="EP118" s="732">
        <v>0</v>
      </c>
      <c r="EQ118" s="732">
        <v>0.73599999999999999</v>
      </c>
      <c r="ER118" s="732">
        <v>0</v>
      </c>
      <c r="ES118" s="732">
        <v>2.6440000000000001</v>
      </c>
      <c r="EV118" s="732">
        <v>0</v>
      </c>
      <c r="EW118" s="732">
        <v>0</v>
      </c>
      <c r="EX118" s="732">
        <v>0</v>
      </c>
      <c r="EZ118" s="732">
        <v>2037188</v>
      </c>
      <c r="FA118" s="732">
        <v>0</v>
      </c>
      <c r="FB118" s="732">
        <v>2093787</v>
      </c>
      <c r="FD118" s="732">
        <v>0</v>
      </c>
      <c r="FE118" s="732">
        <v>215493</v>
      </c>
      <c r="FF118" s="732">
        <v>43717</v>
      </c>
      <c r="FG118" s="732">
        <v>6.4642999999999992E-2</v>
      </c>
      <c r="FH118" s="732">
        <v>2.6227999999999998E-2</v>
      </c>
      <c r="FI118" s="732">
        <v>0</v>
      </c>
      <c r="FJ118" s="732">
        <v>0</v>
      </c>
      <c r="FK118" s="732">
        <v>338.22900000000004</v>
      </c>
      <c r="FL118" s="732">
        <v>2391000</v>
      </c>
      <c r="FM118" s="732">
        <v>0</v>
      </c>
      <c r="FN118" s="732">
        <v>0</v>
      </c>
      <c r="FO118" s="732">
        <v>11277</v>
      </c>
      <c r="FP118" s="732">
        <v>0</v>
      </c>
      <c r="FQ118" s="732">
        <v>11277</v>
      </c>
      <c r="FR118" s="732">
        <v>11277</v>
      </c>
      <c r="FS118" s="732">
        <v>0</v>
      </c>
      <c r="FT118" s="732">
        <v>0</v>
      </c>
      <c r="FU118" s="732">
        <v>0</v>
      </c>
      <c r="FV118" s="732">
        <v>0</v>
      </c>
      <c r="FW118" s="732">
        <v>0</v>
      </c>
      <c r="FX118" s="732">
        <v>0</v>
      </c>
      <c r="FY118" s="732">
        <v>0</v>
      </c>
      <c r="FZ118" s="732">
        <v>0</v>
      </c>
      <c r="GA118" s="732">
        <v>0</v>
      </c>
      <c r="GB118" s="732">
        <v>0</v>
      </c>
      <c r="GC118" s="732">
        <v>0</v>
      </c>
      <c r="GD118" s="732">
        <v>0</v>
      </c>
      <c r="GF118" s="732">
        <v>0</v>
      </c>
      <c r="GG118" s="732">
        <v>0</v>
      </c>
      <c r="GH118" s="732">
        <v>0</v>
      </c>
      <c r="GI118" s="732">
        <v>0</v>
      </c>
      <c r="GK118" s="732">
        <v>0</v>
      </c>
      <c r="GL118" s="732">
        <v>0</v>
      </c>
      <c r="GM118" s="732">
        <v>0</v>
      </c>
      <c r="GN118" s="732">
        <v>0</v>
      </c>
      <c r="GR118" s="732">
        <v>0</v>
      </c>
      <c r="HB118" s="732">
        <v>292382768</v>
      </c>
      <c r="HC118" s="732">
        <v>4.6019999999999998E-2</v>
      </c>
      <c r="HD118" s="732">
        <v>38003</v>
      </c>
      <c r="HE118" s="732">
        <v>0</v>
      </c>
      <c r="HF118" s="732">
        <v>223017</v>
      </c>
      <c r="HG118" s="732">
        <v>0</v>
      </c>
      <c r="HH118" s="732">
        <v>0</v>
      </c>
      <c r="HI118" s="732">
        <v>0</v>
      </c>
      <c r="HJ118" s="732">
        <v>2056</v>
      </c>
      <c r="HK118" s="732">
        <v>0</v>
      </c>
      <c r="HL118" s="732">
        <v>0</v>
      </c>
      <c r="HM118" s="732">
        <v>0</v>
      </c>
      <c r="HN118" s="732">
        <v>0</v>
      </c>
      <c r="HO118" s="732">
        <v>0</v>
      </c>
      <c r="HP118" s="732">
        <v>0</v>
      </c>
      <c r="HQ118" s="732">
        <v>0</v>
      </c>
      <c r="HR118" s="732">
        <v>0</v>
      </c>
      <c r="HS118" s="732">
        <v>2036516</v>
      </c>
      <c r="HT118" s="732">
        <v>0</v>
      </c>
      <c r="HU118" s="732">
        <v>0</v>
      </c>
      <c r="HV118" s="732">
        <v>0</v>
      </c>
      <c r="HW118" s="732">
        <v>0</v>
      </c>
      <c r="HX118" s="732">
        <v>7</v>
      </c>
      <c r="HY118" s="732">
        <v>18</v>
      </c>
      <c r="HZ118" s="732">
        <v>37</v>
      </c>
      <c r="IA118" s="732">
        <v>36</v>
      </c>
      <c r="IB118" s="732">
        <v>106</v>
      </c>
      <c r="IC118" s="732">
        <v>204</v>
      </c>
      <c r="ID118" s="732">
        <v>0</v>
      </c>
      <c r="IE118" s="732">
        <v>0</v>
      </c>
      <c r="IF118" s="732">
        <v>0</v>
      </c>
      <c r="IG118" s="732">
        <v>0</v>
      </c>
      <c r="IH118" s="732">
        <v>0</v>
      </c>
      <c r="II118" s="732">
        <v>0</v>
      </c>
      <c r="IJ118" s="732">
        <v>128.79</v>
      </c>
      <c r="IK118" s="732">
        <v>0</v>
      </c>
      <c r="IL118" s="732">
        <v>0</v>
      </c>
      <c r="IM118" s="732">
        <v>0</v>
      </c>
      <c r="IN118" s="732">
        <v>0</v>
      </c>
      <c r="IO118" s="732">
        <v>0</v>
      </c>
      <c r="IP118" s="732">
        <v>0</v>
      </c>
      <c r="IQ118" s="732">
        <v>128.79</v>
      </c>
      <c r="IR118" s="732">
        <v>79323</v>
      </c>
      <c r="IS118" s="732">
        <v>0</v>
      </c>
      <c r="IT118" s="732">
        <v>0</v>
      </c>
      <c r="IU118" s="732">
        <v>0</v>
      </c>
      <c r="IV118" s="732">
        <v>0</v>
      </c>
      <c r="IW118" s="732">
        <v>6159</v>
      </c>
      <c r="IX118" s="732">
        <v>0</v>
      </c>
      <c r="IY118" s="732">
        <v>0</v>
      </c>
      <c r="IZ118" s="732">
        <v>0</v>
      </c>
      <c r="JA118" s="732">
        <v>0</v>
      </c>
      <c r="JB118" s="732">
        <v>0</v>
      </c>
      <c r="JC118" s="732">
        <v>0</v>
      </c>
      <c r="JD118" s="732">
        <v>0</v>
      </c>
      <c r="JE118" s="732">
        <v>0</v>
      </c>
      <c r="JF118" s="732">
        <v>0</v>
      </c>
      <c r="JG118" s="732">
        <v>0</v>
      </c>
      <c r="JH118" s="732">
        <v>0</v>
      </c>
      <c r="JJ118" s="732">
        <v>0</v>
      </c>
      <c r="JK118" s="732">
        <v>0</v>
      </c>
      <c r="JL118" s="732">
        <v>0</v>
      </c>
      <c r="JM118" s="732">
        <v>0</v>
      </c>
    </row>
    <row r="119" spans="1:273" s="732" customFormat="1" x14ac:dyDescent="0.2">
      <c r="A119" s="732">
        <v>31709</v>
      </c>
      <c r="B119" s="732">
        <v>101873</v>
      </c>
      <c r="C119" s="732">
        <v>9</v>
      </c>
      <c r="D119" s="732">
        <v>2021</v>
      </c>
      <c r="E119" s="732">
        <v>6159</v>
      </c>
      <c r="F119" s="732">
        <v>0</v>
      </c>
      <c r="G119" s="732">
        <v>206.74300000000002</v>
      </c>
      <c r="H119" s="732">
        <v>202.82300000000001</v>
      </c>
      <c r="I119" s="732">
        <v>202.82300000000001</v>
      </c>
      <c r="J119" s="732">
        <v>206.74300000000002</v>
      </c>
      <c r="K119" s="732">
        <v>0</v>
      </c>
      <c r="L119" s="732">
        <v>6159</v>
      </c>
      <c r="M119" s="732">
        <v>0</v>
      </c>
      <c r="N119" s="732">
        <v>0</v>
      </c>
      <c r="P119" s="732">
        <v>247.68800000000002</v>
      </c>
      <c r="Q119" s="732">
        <v>0</v>
      </c>
      <c r="R119" s="732">
        <v>101942</v>
      </c>
      <c r="S119" s="732">
        <v>411.57400000000001</v>
      </c>
      <c r="U119" s="732">
        <v>71311</v>
      </c>
      <c r="V119" s="732">
        <v>0</v>
      </c>
      <c r="W119" s="732">
        <v>0</v>
      </c>
      <c r="X119" s="732">
        <v>0</v>
      </c>
      <c r="Z119" s="732">
        <v>0</v>
      </c>
      <c r="AC119" s="732">
        <v>0</v>
      </c>
      <c r="AD119" s="732" t="s">
        <v>318</v>
      </c>
      <c r="AE119" s="732">
        <v>0</v>
      </c>
      <c r="AH119" s="732">
        <v>0</v>
      </c>
      <c r="AI119" s="732">
        <v>0</v>
      </c>
      <c r="AJ119" s="732">
        <v>6159</v>
      </c>
      <c r="AK119" s="732" t="s">
        <v>787</v>
      </c>
      <c r="AL119" s="732" t="s">
        <v>485</v>
      </c>
      <c r="AM119" s="732">
        <v>0</v>
      </c>
      <c r="AN119" s="732">
        <v>0</v>
      </c>
      <c r="AO119" s="732">
        <v>0</v>
      </c>
      <c r="AP119" s="732">
        <v>0</v>
      </c>
      <c r="AQ119" s="732">
        <v>0</v>
      </c>
      <c r="AT119" s="732">
        <v>0</v>
      </c>
      <c r="AU119" s="732">
        <v>0</v>
      </c>
      <c r="AV119" s="732">
        <v>-152752</v>
      </c>
      <c r="AW119" s="732">
        <v>2163621</v>
      </c>
      <c r="AX119" s="732">
        <v>2164111</v>
      </c>
      <c r="AY119" s="732">
        <v>1194526</v>
      </c>
      <c r="AZ119" s="732">
        <v>101942</v>
      </c>
      <c r="BA119" s="732">
        <v>0</v>
      </c>
      <c r="BE119" s="732">
        <v>29</v>
      </c>
      <c r="BF119" s="732">
        <v>1967538</v>
      </c>
      <c r="BG119" s="732">
        <v>0</v>
      </c>
      <c r="BJ119" s="732">
        <v>12</v>
      </c>
      <c r="BK119" s="732">
        <v>0</v>
      </c>
      <c r="BL119" s="732">
        <v>0</v>
      </c>
      <c r="BM119" s="732">
        <v>0</v>
      </c>
      <c r="BN119" s="732">
        <v>0</v>
      </c>
      <c r="BO119" s="732">
        <v>0</v>
      </c>
      <c r="BP119" s="732">
        <v>0</v>
      </c>
      <c r="BQ119" s="732">
        <v>739</v>
      </c>
      <c r="BS119" s="732">
        <v>0</v>
      </c>
      <c r="BT119" s="732">
        <v>0</v>
      </c>
      <c r="BU119" s="732">
        <v>0</v>
      </c>
      <c r="BV119" s="732">
        <v>0</v>
      </c>
      <c r="BW119" s="732">
        <v>0</v>
      </c>
      <c r="BY119" s="732">
        <v>0</v>
      </c>
      <c r="CA119" s="732">
        <v>0</v>
      </c>
      <c r="CB119" s="732">
        <v>0</v>
      </c>
      <c r="CC119" s="732">
        <v>0</v>
      </c>
      <c r="CD119" s="732">
        <v>0</v>
      </c>
      <c r="CE119" s="732">
        <v>0</v>
      </c>
      <c r="CF119" s="732">
        <v>0</v>
      </c>
      <c r="CG119" s="732">
        <v>0</v>
      </c>
      <c r="CH119" s="732">
        <v>0</v>
      </c>
      <c r="CI119" s="732">
        <v>0</v>
      </c>
      <c r="CJ119" s="732">
        <v>4</v>
      </c>
      <c r="CK119" s="732">
        <v>0</v>
      </c>
      <c r="CL119" s="732">
        <v>0</v>
      </c>
      <c r="CN119" s="732">
        <v>0</v>
      </c>
      <c r="CO119" s="732">
        <v>1</v>
      </c>
      <c r="CP119" s="732">
        <v>0</v>
      </c>
      <c r="CQ119" s="732">
        <v>0</v>
      </c>
      <c r="CR119" s="732">
        <v>230.16800000000001</v>
      </c>
      <c r="CS119" s="732">
        <v>0</v>
      </c>
      <c r="CT119" s="732">
        <v>0</v>
      </c>
      <c r="CU119" s="732">
        <v>0</v>
      </c>
      <c r="CV119" s="732">
        <v>0</v>
      </c>
      <c r="CW119" s="732">
        <v>0</v>
      </c>
      <c r="CX119" s="732">
        <v>0</v>
      </c>
      <c r="CY119" s="732">
        <v>0</v>
      </c>
      <c r="CZ119" s="732">
        <v>0</v>
      </c>
      <c r="DB119" s="732">
        <v>1244100</v>
      </c>
      <c r="DC119" s="732">
        <v>0</v>
      </c>
      <c r="DD119" s="732">
        <v>0</v>
      </c>
      <c r="DE119" s="732">
        <v>392950</v>
      </c>
      <c r="DF119" s="732">
        <v>392950</v>
      </c>
      <c r="DG119" s="732">
        <v>63.800000000000004</v>
      </c>
      <c r="DH119" s="732">
        <v>0</v>
      </c>
      <c r="DI119" s="732">
        <v>0</v>
      </c>
      <c r="DK119" s="732">
        <v>3442</v>
      </c>
      <c r="DL119" s="732">
        <v>0</v>
      </c>
      <c r="DM119" s="732">
        <v>112198</v>
      </c>
      <c r="DN119" s="732">
        <v>461</v>
      </c>
      <c r="DO119" s="732">
        <v>0</v>
      </c>
      <c r="DP119" s="732">
        <v>0</v>
      </c>
      <c r="DQ119" s="732">
        <v>0</v>
      </c>
      <c r="DR119" s="732">
        <v>0</v>
      </c>
      <c r="DS119" s="732">
        <v>0</v>
      </c>
      <c r="DT119" s="732">
        <v>0</v>
      </c>
      <c r="DU119" s="732">
        <v>0</v>
      </c>
      <c r="DV119" s="732">
        <v>0</v>
      </c>
      <c r="DW119" s="732">
        <v>0</v>
      </c>
      <c r="DX119" s="732">
        <v>0</v>
      </c>
      <c r="DY119" s="732">
        <v>0</v>
      </c>
      <c r="DZ119" s="732">
        <v>0</v>
      </c>
      <c r="EA119" s="732">
        <v>0</v>
      </c>
      <c r="EB119" s="732">
        <v>0</v>
      </c>
      <c r="EC119" s="732">
        <v>4.7850000000000001</v>
      </c>
      <c r="ED119" s="732">
        <v>33892</v>
      </c>
      <c r="EE119" s="732">
        <v>0</v>
      </c>
      <c r="EF119" s="732">
        <v>0</v>
      </c>
      <c r="EG119" s="732">
        <v>0</v>
      </c>
      <c r="EH119" s="732">
        <v>73663</v>
      </c>
      <c r="EI119" s="732">
        <v>0</v>
      </c>
      <c r="EJ119" s="732">
        <v>0</v>
      </c>
      <c r="EK119" s="732">
        <v>3.4330000000000003</v>
      </c>
      <c r="EL119" s="732">
        <v>0</v>
      </c>
      <c r="EM119" s="732">
        <v>0.38700000000000001</v>
      </c>
      <c r="EN119" s="732">
        <v>0.1</v>
      </c>
      <c r="EO119" s="732">
        <v>0</v>
      </c>
      <c r="EP119" s="732">
        <v>0</v>
      </c>
      <c r="EQ119" s="732">
        <v>3.92</v>
      </c>
      <c r="ER119" s="732">
        <v>0</v>
      </c>
      <c r="ES119" s="732">
        <v>11.96</v>
      </c>
      <c r="EV119" s="732">
        <v>0</v>
      </c>
      <c r="EW119" s="732">
        <v>0</v>
      </c>
      <c r="EX119" s="732">
        <v>0</v>
      </c>
      <c r="EZ119" s="732">
        <v>1919291</v>
      </c>
      <c r="FA119" s="732">
        <v>0</v>
      </c>
      <c r="FB119" s="732">
        <v>2020743</v>
      </c>
      <c r="FD119" s="732">
        <v>0</v>
      </c>
      <c r="FE119" s="732">
        <v>203530</v>
      </c>
      <c r="FF119" s="732">
        <v>41290</v>
      </c>
      <c r="FG119" s="732">
        <v>6.4642999999999992E-2</v>
      </c>
      <c r="FH119" s="732">
        <v>2.6227999999999998E-2</v>
      </c>
      <c r="FI119" s="732">
        <v>0</v>
      </c>
      <c r="FJ119" s="732">
        <v>0</v>
      </c>
      <c r="FK119" s="732">
        <v>319.45300000000003</v>
      </c>
      <c r="FL119" s="732">
        <v>2265563</v>
      </c>
      <c r="FM119" s="732">
        <v>0</v>
      </c>
      <c r="FN119" s="732">
        <v>0</v>
      </c>
      <c r="FO119" s="732">
        <v>53020</v>
      </c>
      <c r="FP119" s="732">
        <v>0</v>
      </c>
      <c r="FQ119" s="732">
        <v>53020</v>
      </c>
      <c r="FR119" s="732">
        <v>53020</v>
      </c>
      <c r="FS119" s="732">
        <v>0</v>
      </c>
      <c r="FT119" s="732">
        <v>0</v>
      </c>
      <c r="FU119" s="732">
        <v>0</v>
      </c>
      <c r="FV119" s="732">
        <v>0</v>
      </c>
      <c r="FW119" s="732">
        <v>0</v>
      </c>
      <c r="FX119" s="732">
        <v>0</v>
      </c>
      <c r="FY119" s="732">
        <v>0</v>
      </c>
      <c r="FZ119" s="732">
        <v>0</v>
      </c>
      <c r="GA119" s="732">
        <v>0</v>
      </c>
      <c r="GB119" s="732">
        <v>0</v>
      </c>
      <c r="GC119" s="732">
        <v>0</v>
      </c>
      <c r="GD119" s="732">
        <v>0</v>
      </c>
      <c r="GF119" s="732">
        <v>0</v>
      </c>
      <c r="GG119" s="732">
        <v>0</v>
      </c>
      <c r="GH119" s="732">
        <v>0</v>
      </c>
      <c r="GI119" s="732">
        <v>0</v>
      </c>
      <c r="GK119" s="732">
        <v>0</v>
      </c>
      <c r="GL119" s="732">
        <v>0</v>
      </c>
      <c r="GM119" s="732">
        <v>0</v>
      </c>
      <c r="GN119" s="732">
        <v>0</v>
      </c>
      <c r="GR119" s="732">
        <v>0</v>
      </c>
      <c r="HB119" s="732">
        <v>0</v>
      </c>
      <c r="HC119" s="732">
        <v>4.6019999999999998E-2</v>
      </c>
      <c r="HD119" s="732">
        <v>0</v>
      </c>
      <c r="HE119" s="732">
        <v>0</v>
      </c>
      <c r="HF119" s="732">
        <v>214587</v>
      </c>
      <c r="HG119" s="732">
        <v>1232</v>
      </c>
      <c r="HH119" s="732">
        <v>0</v>
      </c>
      <c r="HI119" s="732">
        <v>0</v>
      </c>
      <c r="HJ119" s="732">
        <v>2010</v>
      </c>
      <c r="HK119" s="732">
        <v>0</v>
      </c>
      <c r="HL119" s="732">
        <v>675</v>
      </c>
      <c r="HM119" s="732">
        <v>0</v>
      </c>
      <c r="HN119" s="732">
        <v>0</v>
      </c>
      <c r="HO119" s="732">
        <v>0</v>
      </c>
      <c r="HP119" s="732">
        <v>0</v>
      </c>
      <c r="HQ119" s="732">
        <v>0</v>
      </c>
      <c r="HR119" s="732">
        <v>0</v>
      </c>
      <c r="HS119" s="732">
        <v>1918801</v>
      </c>
      <c r="HT119" s="732">
        <v>0</v>
      </c>
      <c r="HU119" s="732">
        <v>0</v>
      </c>
      <c r="HV119" s="732">
        <v>0</v>
      </c>
      <c r="HW119" s="732">
        <v>0</v>
      </c>
      <c r="HX119" s="732">
        <v>9</v>
      </c>
      <c r="HY119" s="732">
        <v>13</v>
      </c>
      <c r="HZ119" s="732">
        <v>49</v>
      </c>
      <c r="IA119" s="732">
        <v>47</v>
      </c>
      <c r="IB119" s="732">
        <v>124</v>
      </c>
      <c r="IC119" s="732">
        <v>219</v>
      </c>
      <c r="ID119" s="732">
        <v>0</v>
      </c>
      <c r="IE119" s="732">
        <v>0</v>
      </c>
      <c r="IF119" s="732">
        <v>0</v>
      </c>
      <c r="IG119" s="732">
        <v>2</v>
      </c>
      <c r="IH119" s="732">
        <v>0</v>
      </c>
      <c r="II119" s="732">
        <v>0</v>
      </c>
      <c r="IJ119" s="732">
        <v>0</v>
      </c>
      <c r="IK119" s="732">
        <v>0</v>
      </c>
      <c r="IL119" s="732">
        <v>0</v>
      </c>
      <c r="IM119" s="732">
        <v>0</v>
      </c>
      <c r="IN119" s="732">
        <v>0</v>
      </c>
      <c r="IO119" s="732">
        <v>0</v>
      </c>
      <c r="IP119" s="732">
        <v>0</v>
      </c>
      <c r="IQ119" s="732">
        <v>0</v>
      </c>
      <c r="IR119" s="732">
        <v>0</v>
      </c>
      <c r="IS119" s="732">
        <v>0</v>
      </c>
      <c r="IT119" s="732">
        <v>0</v>
      </c>
      <c r="IU119" s="732">
        <v>0</v>
      </c>
      <c r="IV119" s="732">
        <v>0</v>
      </c>
      <c r="IW119" s="732">
        <v>6159</v>
      </c>
      <c r="IX119" s="732">
        <v>0</v>
      </c>
      <c r="IY119" s="732">
        <v>0</v>
      </c>
      <c r="IZ119" s="732">
        <v>0</v>
      </c>
      <c r="JA119" s="732">
        <v>0</v>
      </c>
      <c r="JB119" s="732">
        <v>0</v>
      </c>
      <c r="JC119" s="732">
        <v>0</v>
      </c>
      <c r="JD119" s="732">
        <v>0</v>
      </c>
      <c r="JE119" s="732">
        <v>0</v>
      </c>
      <c r="JF119" s="732">
        <v>0</v>
      </c>
      <c r="JG119" s="732">
        <v>0</v>
      </c>
      <c r="JH119" s="732">
        <v>0</v>
      </c>
      <c r="JJ119" s="732">
        <v>0</v>
      </c>
      <c r="JK119" s="732">
        <v>0</v>
      </c>
      <c r="JL119" s="732">
        <v>0</v>
      </c>
      <c r="JM119" s="732">
        <v>0</v>
      </c>
    </row>
    <row r="120" spans="1:273" s="732" customFormat="1" x14ac:dyDescent="0.2">
      <c r="A120" s="732">
        <v>31709</v>
      </c>
      <c r="B120" s="732">
        <v>101874</v>
      </c>
      <c r="C120" s="732">
        <v>9</v>
      </c>
      <c r="D120" s="732">
        <v>2021</v>
      </c>
      <c r="E120" s="732">
        <v>6159</v>
      </c>
      <c r="F120" s="732">
        <v>0</v>
      </c>
      <c r="G120" s="732">
        <v>359.16200000000003</v>
      </c>
      <c r="H120" s="732">
        <v>326.38100000000003</v>
      </c>
      <c r="I120" s="732">
        <v>326.38100000000003</v>
      </c>
      <c r="J120" s="732">
        <v>359.16200000000003</v>
      </c>
      <c r="K120" s="732">
        <v>0</v>
      </c>
      <c r="L120" s="732">
        <v>6159</v>
      </c>
      <c r="M120" s="732">
        <v>0</v>
      </c>
      <c r="N120" s="732">
        <v>0</v>
      </c>
      <c r="P120" s="732">
        <v>388.23500000000001</v>
      </c>
      <c r="Q120" s="732">
        <v>0</v>
      </c>
      <c r="R120" s="732">
        <v>159787</v>
      </c>
      <c r="S120" s="732">
        <v>411.57400000000001</v>
      </c>
      <c r="U120" s="732">
        <v>111777</v>
      </c>
      <c r="V120" s="732">
        <v>3.8320000000000003</v>
      </c>
      <c r="W120" s="732">
        <v>2360</v>
      </c>
      <c r="X120" s="732">
        <v>2360</v>
      </c>
      <c r="Z120" s="732">
        <v>0</v>
      </c>
      <c r="AC120" s="732">
        <v>0</v>
      </c>
      <c r="AD120" s="732" t="s">
        <v>318</v>
      </c>
      <c r="AE120" s="732">
        <v>0</v>
      </c>
      <c r="AH120" s="732">
        <v>0</v>
      </c>
      <c r="AI120" s="732">
        <v>0</v>
      </c>
      <c r="AJ120" s="732">
        <v>6159</v>
      </c>
      <c r="AK120" s="732" t="s">
        <v>787</v>
      </c>
      <c r="AL120" s="732" t="s">
        <v>478</v>
      </c>
      <c r="AM120" s="732">
        <v>0</v>
      </c>
      <c r="AN120" s="732">
        <v>0</v>
      </c>
      <c r="AO120" s="732">
        <v>0</v>
      </c>
      <c r="AP120" s="732">
        <v>0</v>
      </c>
      <c r="AQ120" s="732">
        <v>0</v>
      </c>
      <c r="AT120" s="732">
        <v>0</v>
      </c>
      <c r="AU120" s="732">
        <v>0</v>
      </c>
      <c r="AV120" s="732">
        <v>-76021</v>
      </c>
      <c r="AW120" s="732">
        <v>3228188</v>
      </c>
      <c r="AX120" s="732">
        <v>3217222</v>
      </c>
      <c r="AY120" s="732">
        <v>1902210</v>
      </c>
      <c r="AZ120" s="732">
        <v>159787</v>
      </c>
      <c r="BA120" s="732">
        <v>0</v>
      </c>
      <c r="BE120" s="732">
        <v>43</v>
      </c>
      <c r="BF120" s="732">
        <v>2999356</v>
      </c>
      <c r="BG120" s="732">
        <v>0</v>
      </c>
      <c r="BJ120" s="732">
        <v>12</v>
      </c>
      <c r="BK120" s="732">
        <v>0</v>
      </c>
      <c r="BL120" s="732">
        <v>0</v>
      </c>
      <c r="BM120" s="732">
        <v>0</v>
      </c>
      <c r="BN120" s="732">
        <v>0</v>
      </c>
      <c r="BO120" s="732">
        <v>0</v>
      </c>
      <c r="BP120" s="732">
        <v>0</v>
      </c>
      <c r="BQ120" s="732">
        <v>720</v>
      </c>
      <c r="BS120" s="732">
        <v>0</v>
      </c>
      <c r="BT120" s="732">
        <v>0</v>
      </c>
      <c r="BU120" s="732">
        <v>0</v>
      </c>
      <c r="BV120" s="732">
        <v>0</v>
      </c>
      <c r="BW120" s="732">
        <v>0</v>
      </c>
      <c r="BY120" s="732">
        <v>0</v>
      </c>
      <c r="CA120" s="732">
        <v>0</v>
      </c>
      <c r="CB120" s="732">
        <v>0</v>
      </c>
      <c r="CC120" s="732">
        <v>0</v>
      </c>
      <c r="CD120" s="732">
        <v>0</v>
      </c>
      <c r="CE120" s="732">
        <v>0</v>
      </c>
      <c r="CF120" s="732">
        <v>0</v>
      </c>
      <c r="CG120" s="732">
        <v>0</v>
      </c>
      <c r="CH120" s="732">
        <v>11666</v>
      </c>
      <c r="CI120" s="732">
        <v>0</v>
      </c>
      <c r="CJ120" s="732">
        <v>4</v>
      </c>
      <c r="CK120" s="732">
        <v>0</v>
      </c>
      <c r="CL120" s="732">
        <v>0</v>
      </c>
      <c r="CN120" s="732">
        <v>0</v>
      </c>
      <c r="CO120" s="732">
        <v>1</v>
      </c>
      <c r="CP120" s="732">
        <v>0</v>
      </c>
      <c r="CQ120" s="732">
        <v>0</v>
      </c>
      <c r="CR120" s="732">
        <v>379.572</v>
      </c>
      <c r="CS120" s="732">
        <v>0</v>
      </c>
      <c r="CT120" s="732">
        <v>0</v>
      </c>
      <c r="CU120" s="732">
        <v>0</v>
      </c>
      <c r="CV120" s="732">
        <v>0</v>
      </c>
      <c r="CW120" s="732">
        <v>0</v>
      </c>
      <c r="CX120" s="732">
        <v>0</v>
      </c>
      <c r="CY120" s="732">
        <v>0</v>
      </c>
      <c r="CZ120" s="732">
        <v>0</v>
      </c>
      <c r="DB120" s="732">
        <v>2007657</v>
      </c>
      <c r="DC120" s="732">
        <v>0</v>
      </c>
      <c r="DD120" s="732">
        <v>0</v>
      </c>
      <c r="DE120" s="732">
        <v>208562</v>
      </c>
      <c r="DF120" s="732">
        <v>208562</v>
      </c>
      <c r="DG120" s="732">
        <v>33.863</v>
      </c>
      <c r="DH120" s="732">
        <v>0</v>
      </c>
      <c r="DI120" s="732">
        <v>0</v>
      </c>
      <c r="DK120" s="732">
        <v>3138</v>
      </c>
      <c r="DL120" s="732">
        <v>0</v>
      </c>
      <c r="DM120" s="732">
        <v>155009</v>
      </c>
      <c r="DN120" s="732">
        <v>657</v>
      </c>
      <c r="DO120" s="732">
        <v>0</v>
      </c>
      <c r="DP120" s="732">
        <v>0</v>
      </c>
      <c r="DQ120" s="732">
        <v>0</v>
      </c>
      <c r="DR120" s="732">
        <v>0</v>
      </c>
      <c r="DS120" s="732">
        <v>0</v>
      </c>
      <c r="DT120" s="732">
        <v>0</v>
      </c>
      <c r="DU120" s="732">
        <v>0</v>
      </c>
      <c r="DV120" s="732">
        <v>0</v>
      </c>
      <c r="DW120" s="732">
        <v>0</v>
      </c>
      <c r="DX120" s="732">
        <v>0</v>
      </c>
      <c r="DY120" s="732">
        <v>0</v>
      </c>
      <c r="DZ120" s="732">
        <v>0</v>
      </c>
      <c r="EA120" s="732">
        <v>0</v>
      </c>
      <c r="EB120" s="732">
        <v>0</v>
      </c>
      <c r="EC120" s="732">
        <v>21.226000000000003</v>
      </c>
      <c r="ED120" s="732">
        <v>150343</v>
      </c>
      <c r="EE120" s="732">
        <v>0</v>
      </c>
      <c r="EF120" s="732">
        <v>0</v>
      </c>
      <c r="EG120" s="732">
        <v>0</v>
      </c>
      <c r="EH120" s="732">
        <v>2772</v>
      </c>
      <c r="EI120" s="732">
        <v>0</v>
      </c>
      <c r="EJ120" s="732">
        <v>0</v>
      </c>
      <c r="EK120" s="732">
        <v>0</v>
      </c>
      <c r="EL120" s="732">
        <v>0</v>
      </c>
      <c r="EM120" s="732">
        <v>0</v>
      </c>
      <c r="EN120" s="732">
        <v>0.09</v>
      </c>
      <c r="EO120" s="732">
        <v>0</v>
      </c>
      <c r="EP120" s="732">
        <v>0</v>
      </c>
      <c r="EQ120" s="732">
        <v>0.09</v>
      </c>
      <c r="ER120" s="732">
        <v>0</v>
      </c>
      <c r="ES120" s="732">
        <v>0.45</v>
      </c>
      <c r="EV120" s="732">
        <v>0</v>
      </c>
      <c r="EW120" s="732">
        <v>0</v>
      </c>
      <c r="EX120" s="732">
        <v>0</v>
      </c>
      <c r="EZ120" s="732">
        <v>2844013</v>
      </c>
      <c r="FA120" s="732">
        <v>0</v>
      </c>
      <c r="FB120" s="732">
        <v>3003100</v>
      </c>
      <c r="FD120" s="732">
        <v>0</v>
      </c>
      <c r="FE120" s="732">
        <v>310266</v>
      </c>
      <c r="FF120" s="732">
        <v>62943</v>
      </c>
      <c r="FG120" s="732">
        <v>6.4642999999999992E-2</v>
      </c>
      <c r="FH120" s="732">
        <v>2.6227999999999998E-2</v>
      </c>
      <c r="FI120" s="732">
        <v>0</v>
      </c>
      <c r="FJ120" s="732">
        <v>0</v>
      </c>
      <c r="FK120" s="732">
        <v>486.98100000000005</v>
      </c>
      <c r="FL120" s="732">
        <v>3387975</v>
      </c>
      <c r="FM120" s="732">
        <v>0</v>
      </c>
      <c r="FN120" s="732">
        <v>0</v>
      </c>
      <c r="FO120" s="732">
        <v>0</v>
      </c>
      <c r="FP120" s="732">
        <v>0</v>
      </c>
      <c r="FQ120" s="732">
        <v>0</v>
      </c>
      <c r="FR120" s="732">
        <v>0</v>
      </c>
      <c r="FS120" s="732">
        <v>0</v>
      </c>
      <c r="FT120" s="732">
        <v>0</v>
      </c>
      <c r="FU120" s="732">
        <v>0</v>
      </c>
      <c r="FV120" s="732">
        <v>0</v>
      </c>
      <c r="FW120" s="732">
        <v>0</v>
      </c>
      <c r="FX120" s="732">
        <v>0</v>
      </c>
      <c r="FY120" s="732">
        <v>0</v>
      </c>
      <c r="FZ120" s="732">
        <v>0</v>
      </c>
      <c r="GA120" s="732">
        <v>0</v>
      </c>
      <c r="GB120" s="732">
        <v>271818</v>
      </c>
      <c r="GC120" s="732">
        <v>271818</v>
      </c>
      <c r="GD120" s="732">
        <v>32.691000000000003</v>
      </c>
      <c r="GF120" s="732">
        <v>0</v>
      </c>
      <c r="GG120" s="732">
        <v>0</v>
      </c>
      <c r="GH120" s="732">
        <v>0</v>
      </c>
      <c r="GI120" s="732">
        <v>0</v>
      </c>
      <c r="GK120" s="732">
        <v>0</v>
      </c>
      <c r="GL120" s="732">
        <v>0</v>
      </c>
      <c r="GM120" s="732">
        <v>0</v>
      </c>
      <c r="GN120" s="732">
        <v>0</v>
      </c>
      <c r="GR120" s="732">
        <v>0</v>
      </c>
      <c r="HB120" s="732">
        <v>0</v>
      </c>
      <c r="HC120" s="732">
        <v>4.6019999999999998E-2</v>
      </c>
      <c r="HD120" s="732">
        <v>0</v>
      </c>
      <c r="HE120" s="732">
        <v>0</v>
      </c>
      <c r="HF120" s="732">
        <v>345311</v>
      </c>
      <c r="HG120" s="732">
        <v>4491</v>
      </c>
      <c r="HH120" s="732">
        <v>0</v>
      </c>
      <c r="HI120" s="732">
        <v>0</v>
      </c>
      <c r="HJ120" s="732">
        <v>3491</v>
      </c>
      <c r="HK120" s="732">
        <v>2529</v>
      </c>
      <c r="HL120" s="732">
        <v>1915</v>
      </c>
      <c r="HM120" s="732">
        <v>0</v>
      </c>
      <c r="HN120" s="732">
        <v>0</v>
      </c>
      <c r="HO120" s="732">
        <v>0</v>
      </c>
      <c r="HP120" s="732">
        <v>0</v>
      </c>
      <c r="HQ120" s="732">
        <v>0</v>
      </c>
      <c r="HR120" s="732">
        <v>0</v>
      </c>
      <c r="HS120" s="732">
        <v>2843313</v>
      </c>
      <c r="HT120" s="732">
        <v>0</v>
      </c>
      <c r="HU120" s="732">
        <v>11666</v>
      </c>
      <c r="HV120" s="732">
        <v>0</v>
      </c>
      <c r="HW120" s="732">
        <v>0</v>
      </c>
      <c r="HX120" s="732">
        <v>34</v>
      </c>
      <c r="HY120" s="732">
        <v>57</v>
      </c>
      <c r="HZ120" s="732">
        <v>24</v>
      </c>
      <c r="IA120" s="732">
        <v>16</v>
      </c>
      <c r="IB120" s="732">
        <v>9</v>
      </c>
      <c r="IC120" s="732">
        <v>90</v>
      </c>
      <c r="ID120" s="732">
        <v>0</v>
      </c>
      <c r="IE120" s="732">
        <v>0</v>
      </c>
      <c r="IF120" s="732">
        <v>0</v>
      </c>
      <c r="IG120" s="732">
        <v>7.2910000000000004</v>
      </c>
      <c r="IH120" s="732">
        <v>0</v>
      </c>
      <c r="II120" s="732">
        <v>0</v>
      </c>
      <c r="IJ120" s="732">
        <v>3.8320000000000003</v>
      </c>
      <c r="IK120" s="732">
        <v>0</v>
      </c>
      <c r="IL120" s="732">
        <v>0</v>
      </c>
      <c r="IM120" s="732">
        <v>0</v>
      </c>
      <c r="IN120" s="732">
        <v>0</v>
      </c>
      <c r="IO120" s="732">
        <v>0</v>
      </c>
      <c r="IP120" s="732">
        <v>0</v>
      </c>
      <c r="IQ120" s="732">
        <v>3.8320000000000003</v>
      </c>
      <c r="IR120" s="732">
        <v>2360</v>
      </c>
      <c r="IS120" s="732">
        <v>0</v>
      </c>
      <c r="IT120" s="732">
        <v>0</v>
      </c>
      <c r="IU120" s="732">
        <v>0</v>
      </c>
      <c r="IV120" s="732">
        <v>0</v>
      </c>
      <c r="IW120" s="732">
        <v>6159</v>
      </c>
      <c r="IX120" s="732">
        <v>0</v>
      </c>
      <c r="IY120" s="732">
        <v>0</v>
      </c>
      <c r="IZ120" s="732">
        <v>0</v>
      </c>
      <c r="JA120" s="732">
        <v>0</v>
      </c>
      <c r="JB120" s="732">
        <v>0</v>
      </c>
      <c r="JC120" s="732">
        <v>0</v>
      </c>
      <c r="JD120" s="732">
        <v>0</v>
      </c>
      <c r="JE120" s="732">
        <v>0</v>
      </c>
      <c r="JF120" s="732">
        <v>0</v>
      </c>
      <c r="JG120" s="732">
        <v>0</v>
      </c>
      <c r="JH120" s="732">
        <v>0</v>
      </c>
      <c r="JJ120" s="732">
        <v>0</v>
      </c>
      <c r="JK120" s="732">
        <v>0</v>
      </c>
      <c r="JL120" s="732">
        <v>0</v>
      </c>
      <c r="JM120" s="732">
        <v>0</v>
      </c>
    </row>
    <row r="121" spans="1:273" s="732" customFormat="1" x14ac:dyDescent="0.2">
      <c r="A121" s="732">
        <v>31709</v>
      </c>
      <c r="B121" s="732">
        <v>101875</v>
      </c>
      <c r="C121" s="732">
        <v>9</v>
      </c>
      <c r="D121" s="732">
        <v>2021</v>
      </c>
      <c r="E121" s="732">
        <v>6159</v>
      </c>
      <c r="F121" s="732">
        <v>0</v>
      </c>
      <c r="G121" s="732">
        <v>79.906000000000006</v>
      </c>
      <c r="H121" s="732">
        <v>78.206000000000003</v>
      </c>
      <c r="I121" s="732">
        <v>78.206000000000003</v>
      </c>
      <c r="J121" s="732">
        <v>79.906000000000006</v>
      </c>
      <c r="K121" s="732">
        <v>0</v>
      </c>
      <c r="L121" s="732">
        <v>6159</v>
      </c>
      <c r="M121" s="732">
        <v>0</v>
      </c>
      <c r="N121" s="732">
        <v>0</v>
      </c>
      <c r="P121" s="732">
        <v>36.89</v>
      </c>
      <c r="Q121" s="732">
        <v>0</v>
      </c>
      <c r="R121" s="732">
        <v>15183</v>
      </c>
      <c r="S121" s="732">
        <v>411.57400000000001</v>
      </c>
      <c r="U121" s="732">
        <v>10620</v>
      </c>
      <c r="V121" s="732">
        <v>0</v>
      </c>
      <c r="W121" s="732">
        <v>0</v>
      </c>
      <c r="X121" s="732">
        <v>0</v>
      </c>
      <c r="Z121" s="732">
        <v>0</v>
      </c>
      <c r="AC121" s="732">
        <v>0</v>
      </c>
      <c r="AD121" s="732" t="s">
        <v>318</v>
      </c>
      <c r="AE121" s="732">
        <v>0</v>
      </c>
      <c r="AH121" s="732">
        <v>0</v>
      </c>
      <c r="AI121" s="732">
        <v>0</v>
      </c>
      <c r="AJ121" s="732">
        <v>6159</v>
      </c>
      <c r="AK121" s="732" t="s">
        <v>787</v>
      </c>
      <c r="AL121" s="732" t="s">
        <v>504</v>
      </c>
      <c r="AM121" s="732">
        <v>0</v>
      </c>
      <c r="AN121" s="732">
        <v>0</v>
      </c>
      <c r="AO121" s="732">
        <v>0</v>
      </c>
      <c r="AP121" s="732">
        <v>0</v>
      </c>
      <c r="AQ121" s="732">
        <v>0</v>
      </c>
      <c r="AT121" s="732">
        <v>0</v>
      </c>
      <c r="AU121" s="732">
        <v>0</v>
      </c>
      <c r="AV121" s="732">
        <v>-42016</v>
      </c>
      <c r="AW121" s="732">
        <v>900486</v>
      </c>
      <c r="AX121" s="732">
        <v>844590</v>
      </c>
      <c r="AY121" s="732">
        <v>516255</v>
      </c>
      <c r="AZ121" s="732">
        <v>15183</v>
      </c>
      <c r="BA121" s="732">
        <v>0</v>
      </c>
      <c r="BE121" s="732">
        <v>11</v>
      </c>
      <c r="BF121" s="732">
        <v>764630</v>
      </c>
      <c r="BG121" s="732">
        <v>0</v>
      </c>
      <c r="BJ121" s="732">
        <v>12</v>
      </c>
      <c r="BK121" s="732">
        <v>0</v>
      </c>
      <c r="BL121" s="732">
        <v>0</v>
      </c>
      <c r="BM121" s="732">
        <v>0</v>
      </c>
      <c r="BN121" s="732">
        <v>0</v>
      </c>
      <c r="BO121" s="732">
        <v>0</v>
      </c>
      <c r="BP121" s="732">
        <v>0</v>
      </c>
      <c r="BQ121" s="732">
        <v>758</v>
      </c>
      <c r="BS121" s="732">
        <v>0</v>
      </c>
      <c r="BT121" s="732">
        <v>0</v>
      </c>
      <c r="BU121" s="732">
        <v>0</v>
      </c>
      <c r="BV121" s="732">
        <v>0</v>
      </c>
      <c r="BW121" s="732">
        <v>0</v>
      </c>
      <c r="BY121" s="732">
        <v>0</v>
      </c>
      <c r="CA121" s="732">
        <v>0</v>
      </c>
      <c r="CB121" s="732">
        <v>0</v>
      </c>
      <c r="CC121" s="732">
        <v>0</v>
      </c>
      <c r="CD121" s="732">
        <v>0</v>
      </c>
      <c r="CE121" s="732">
        <v>0</v>
      </c>
      <c r="CF121" s="732">
        <v>0</v>
      </c>
      <c r="CG121" s="732">
        <v>0</v>
      </c>
      <c r="CH121" s="732">
        <v>56063</v>
      </c>
      <c r="CI121" s="732">
        <v>0</v>
      </c>
      <c r="CJ121" s="732">
        <v>4</v>
      </c>
      <c r="CK121" s="732">
        <v>0</v>
      </c>
      <c r="CL121" s="732">
        <v>0</v>
      </c>
      <c r="CN121" s="732">
        <v>0</v>
      </c>
      <c r="CO121" s="732">
        <v>1</v>
      </c>
      <c r="CP121" s="732">
        <v>0</v>
      </c>
      <c r="CQ121" s="732">
        <v>0</v>
      </c>
      <c r="CR121" s="732">
        <v>35.143999999999998</v>
      </c>
      <c r="CS121" s="732">
        <v>0</v>
      </c>
      <c r="CT121" s="732">
        <v>0</v>
      </c>
      <c r="CU121" s="732">
        <v>0</v>
      </c>
      <c r="CV121" s="732">
        <v>0</v>
      </c>
      <c r="CW121" s="732">
        <v>0</v>
      </c>
      <c r="CX121" s="732">
        <v>0</v>
      </c>
      <c r="CY121" s="732">
        <v>0</v>
      </c>
      <c r="CZ121" s="732">
        <v>0</v>
      </c>
      <c r="DB121" s="732">
        <v>479416</v>
      </c>
      <c r="DC121" s="732">
        <v>0</v>
      </c>
      <c r="DD121" s="732">
        <v>0</v>
      </c>
      <c r="DE121" s="732">
        <v>138579</v>
      </c>
      <c r="DF121" s="732">
        <v>138579</v>
      </c>
      <c r="DG121" s="732">
        <v>22.5</v>
      </c>
      <c r="DH121" s="732">
        <v>0</v>
      </c>
      <c r="DI121" s="732">
        <v>0</v>
      </c>
      <c r="DK121" s="732">
        <v>3749</v>
      </c>
      <c r="DL121" s="732">
        <v>0</v>
      </c>
      <c r="DM121" s="732">
        <v>38570</v>
      </c>
      <c r="DN121" s="732">
        <v>156</v>
      </c>
      <c r="DO121" s="732">
        <v>0</v>
      </c>
      <c r="DP121" s="732">
        <v>0</v>
      </c>
      <c r="DQ121" s="732">
        <v>0</v>
      </c>
      <c r="DR121" s="732">
        <v>0</v>
      </c>
      <c r="DS121" s="732">
        <v>0</v>
      </c>
      <c r="DT121" s="732">
        <v>0</v>
      </c>
      <c r="DU121" s="732">
        <v>0</v>
      </c>
      <c r="DV121" s="732">
        <v>0</v>
      </c>
      <c r="DW121" s="732">
        <v>0</v>
      </c>
      <c r="DX121" s="732">
        <v>0</v>
      </c>
      <c r="DY121" s="732">
        <v>0</v>
      </c>
      <c r="DZ121" s="732">
        <v>0</v>
      </c>
      <c r="EA121" s="732">
        <v>0</v>
      </c>
      <c r="EB121" s="732">
        <v>0</v>
      </c>
      <c r="EC121" s="732">
        <v>4.0000000000000001E-3</v>
      </c>
      <c r="ED121" s="732">
        <v>28</v>
      </c>
      <c r="EE121" s="732">
        <v>0</v>
      </c>
      <c r="EF121" s="732">
        <v>0</v>
      </c>
      <c r="EG121" s="732">
        <v>0</v>
      </c>
      <c r="EH121" s="732">
        <v>36437</v>
      </c>
      <c r="EI121" s="732">
        <v>0</v>
      </c>
      <c r="EJ121" s="732">
        <v>0</v>
      </c>
      <c r="EK121" s="732">
        <v>1.2070000000000001</v>
      </c>
      <c r="EL121" s="732">
        <v>0</v>
      </c>
      <c r="EM121" s="732">
        <v>8.5000000000000006E-2</v>
      </c>
      <c r="EN121" s="732">
        <v>0.40800000000000003</v>
      </c>
      <c r="EO121" s="732">
        <v>0</v>
      </c>
      <c r="EP121" s="732">
        <v>0</v>
      </c>
      <c r="EQ121" s="732">
        <v>1.7</v>
      </c>
      <c r="ER121" s="732">
        <v>0</v>
      </c>
      <c r="ES121" s="732">
        <v>5.9160000000000004</v>
      </c>
      <c r="EV121" s="732">
        <v>0</v>
      </c>
      <c r="EW121" s="732">
        <v>0</v>
      </c>
      <c r="EX121" s="732">
        <v>0</v>
      </c>
      <c r="EZ121" s="732">
        <v>749447</v>
      </c>
      <c r="FA121" s="732">
        <v>0</v>
      </c>
      <c r="FB121" s="732">
        <v>764463</v>
      </c>
      <c r="FD121" s="732">
        <v>0</v>
      </c>
      <c r="FE121" s="732">
        <v>79097</v>
      </c>
      <c r="FF121" s="732">
        <v>16046</v>
      </c>
      <c r="FG121" s="732">
        <v>6.4642999999999992E-2</v>
      </c>
      <c r="FH121" s="732">
        <v>2.6227999999999998E-2</v>
      </c>
      <c r="FI121" s="732">
        <v>0</v>
      </c>
      <c r="FJ121" s="732">
        <v>0</v>
      </c>
      <c r="FK121" s="732">
        <v>124.14700000000001</v>
      </c>
      <c r="FL121" s="732">
        <v>915669</v>
      </c>
      <c r="FM121" s="732">
        <v>0</v>
      </c>
      <c r="FN121" s="732">
        <v>0</v>
      </c>
      <c r="FO121" s="732">
        <v>0</v>
      </c>
      <c r="FP121" s="732">
        <v>0</v>
      </c>
      <c r="FQ121" s="732">
        <v>0</v>
      </c>
      <c r="FR121" s="732">
        <v>0</v>
      </c>
      <c r="FS121" s="732">
        <v>0</v>
      </c>
      <c r="FT121" s="732">
        <v>0</v>
      </c>
      <c r="FU121" s="732">
        <v>0</v>
      </c>
      <c r="FV121" s="732">
        <v>0</v>
      </c>
      <c r="FW121" s="732">
        <v>0</v>
      </c>
      <c r="FX121" s="732">
        <v>0</v>
      </c>
      <c r="FY121" s="732">
        <v>0</v>
      </c>
      <c r="FZ121" s="732">
        <v>0</v>
      </c>
      <c r="GA121" s="732">
        <v>0</v>
      </c>
      <c r="GB121" s="732">
        <v>0</v>
      </c>
      <c r="GC121" s="732">
        <v>0</v>
      </c>
      <c r="GD121" s="732">
        <v>0</v>
      </c>
      <c r="GF121" s="732">
        <v>0</v>
      </c>
      <c r="GG121" s="732">
        <v>0</v>
      </c>
      <c r="GH121" s="732">
        <v>0</v>
      </c>
      <c r="GI121" s="732">
        <v>0</v>
      </c>
      <c r="GK121" s="732">
        <v>0</v>
      </c>
      <c r="GL121" s="732">
        <v>0</v>
      </c>
      <c r="GM121" s="732">
        <v>0</v>
      </c>
      <c r="GN121" s="732">
        <v>0</v>
      </c>
      <c r="GR121" s="732">
        <v>0</v>
      </c>
      <c r="HB121" s="732">
        <v>0</v>
      </c>
      <c r="HC121" s="732">
        <v>4.6019999999999998E-2</v>
      </c>
      <c r="HD121" s="732">
        <v>0</v>
      </c>
      <c r="HE121" s="732">
        <v>0</v>
      </c>
      <c r="HF121" s="732">
        <v>82742</v>
      </c>
      <c r="HG121" s="732">
        <v>1232</v>
      </c>
      <c r="HH121" s="732">
        <v>23158</v>
      </c>
      <c r="HI121" s="732">
        <v>0</v>
      </c>
      <c r="HJ121" s="732">
        <v>777</v>
      </c>
      <c r="HK121" s="732">
        <v>0</v>
      </c>
      <c r="HL121" s="732">
        <v>0</v>
      </c>
      <c r="HM121" s="732">
        <v>0</v>
      </c>
      <c r="HN121" s="732">
        <v>0</v>
      </c>
      <c r="HO121" s="732">
        <v>0</v>
      </c>
      <c r="HP121" s="732">
        <v>0</v>
      </c>
      <c r="HQ121" s="732">
        <v>0</v>
      </c>
      <c r="HR121" s="732">
        <v>0</v>
      </c>
      <c r="HS121" s="732">
        <v>749280</v>
      </c>
      <c r="HT121" s="732">
        <v>0</v>
      </c>
      <c r="HU121" s="732">
        <v>56063</v>
      </c>
      <c r="HV121" s="732">
        <v>0</v>
      </c>
      <c r="HW121" s="732">
        <v>0</v>
      </c>
      <c r="HX121" s="732">
        <v>10</v>
      </c>
      <c r="HY121" s="732">
        <v>12</v>
      </c>
      <c r="HZ121" s="732">
        <v>7</v>
      </c>
      <c r="IA121" s="732">
        <v>24</v>
      </c>
      <c r="IB121" s="732">
        <v>34</v>
      </c>
      <c r="IC121" s="732">
        <v>87</v>
      </c>
      <c r="ID121" s="732">
        <v>0</v>
      </c>
      <c r="IE121" s="732">
        <v>0</v>
      </c>
      <c r="IF121" s="732">
        <v>0</v>
      </c>
      <c r="IG121" s="732">
        <v>2</v>
      </c>
      <c r="IH121" s="732">
        <v>37.6</v>
      </c>
      <c r="II121" s="732">
        <v>0</v>
      </c>
      <c r="IJ121" s="732">
        <v>0</v>
      </c>
      <c r="IK121" s="732">
        <v>0</v>
      </c>
      <c r="IL121" s="732">
        <v>0</v>
      </c>
      <c r="IM121" s="732">
        <v>0</v>
      </c>
      <c r="IN121" s="732">
        <v>0</v>
      </c>
      <c r="IO121" s="732">
        <v>0</v>
      </c>
      <c r="IP121" s="732">
        <v>0</v>
      </c>
      <c r="IQ121" s="732">
        <v>0</v>
      </c>
      <c r="IR121" s="732">
        <v>0</v>
      </c>
      <c r="IS121" s="732">
        <v>0</v>
      </c>
      <c r="IT121" s="732">
        <v>0</v>
      </c>
      <c r="IU121" s="732">
        <v>0</v>
      </c>
      <c r="IV121" s="732">
        <v>0</v>
      </c>
      <c r="IW121" s="732">
        <v>6159</v>
      </c>
      <c r="IX121" s="732">
        <v>0</v>
      </c>
      <c r="IY121" s="732">
        <v>0</v>
      </c>
      <c r="IZ121" s="732">
        <v>0</v>
      </c>
      <c r="JA121" s="732">
        <v>0</v>
      </c>
      <c r="JB121" s="732">
        <v>0</v>
      </c>
      <c r="JC121" s="732">
        <v>0</v>
      </c>
      <c r="JD121" s="732">
        <v>0</v>
      </c>
      <c r="JE121" s="732">
        <v>0</v>
      </c>
      <c r="JF121" s="732">
        <v>0</v>
      </c>
      <c r="JG121" s="732">
        <v>0</v>
      </c>
      <c r="JH121" s="732">
        <v>0</v>
      </c>
      <c r="JJ121" s="732">
        <v>0</v>
      </c>
      <c r="JK121" s="732">
        <v>0</v>
      </c>
      <c r="JL121" s="732">
        <v>0</v>
      </c>
      <c r="JM121" s="732">
        <v>0</v>
      </c>
    </row>
    <row r="122" spans="1:273" s="732" customFormat="1" x14ac:dyDescent="0.2">
      <c r="A122" s="732">
        <v>31709</v>
      </c>
      <c r="B122" s="732">
        <v>101876</v>
      </c>
      <c r="C122" s="732">
        <v>9</v>
      </c>
      <c r="D122" s="732">
        <v>2021</v>
      </c>
      <c r="E122" s="732">
        <v>6159</v>
      </c>
      <c r="F122" s="732">
        <v>0</v>
      </c>
      <c r="G122" s="732">
        <v>127.97200000000001</v>
      </c>
      <c r="H122" s="732">
        <v>127.17200000000001</v>
      </c>
      <c r="I122" s="732">
        <v>127.17200000000001</v>
      </c>
      <c r="J122" s="732">
        <v>127.97200000000001</v>
      </c>
      <c r="K122" s="732">
        <v>0</v>
      </c>
      <c r="L122" s="732">
        <v>6159</v>
      </c>
      <c r="M122" s="732">
        <v>0</v>
      </c>
      <c r="N122" s="732">
        <v>0</v>
      </c>
      <c r="P122" s="732">
        <v>61.504000000000005</v>
      </c>
      <c r="Q122" s="732">
        <v>0</v>
      </c>
      <c r="R122" s="732">
        <v>25313</v>
      </c>
      <c r="S122" s="732">
        <v>411.57400000000001</v>
      </c>
      <c r="U122" s="732">
        <v>17708</v>
      </c>
      <c r="V122" s="732">
        <v>23.698</v>
      </c>
      <c r="W122" s="732">
        <v>14596</v>
      </c>
      <c r="X122" s="732">
        <v>14596</v>
      </c>
      <c r="Z122" s="732">
        <v>0</v>
      </c>
      <c r="AC122" s="732">
        <v>0</v>
      </c>
      <c r="AD122" s="732" t="s">
        <v>318</v>
      </c>
      <c r="AE122" s="732">
        <v>0</v>
      </c>
      <c r="AH122" s="732">
        <v>0</v>
      </c>
      <c r="AI122" s="732">
        <v>0</v>
      </c>
      <c r="AJ122" s="732">
        <v>6159</v>
      </c>
      <c r="AK122" s="732" t="s">
        <v>787</v>
      </c>
      <c r="AL122" s="732" t="s">
        <v>505</v>
      </c>
      <c r="AM122" s="732">
        <v>0</v>
      </c>
      <c r="AN122" s="732">
        <v>0</v>
      </c>
      <c r="AO122" s="732">
        <v>0</v>
      </c>
      <c r="AP122" s="732">
        <v>0</v>
      </c>
      <c r="AQ122" s="732">
        <v>0</v>
      </c>
      <c r="AT122" s="732">
        <v>0</v>
      </c>
      <c r="AU122" s="732">
        <v>0</v>
      </c>
      <c r="AV122" s="732">
        <v>-79378</v>
      </c>
      <c r="AW122" s="732">
        <v>1441160</v>
      </c>
      <c r="AX122" s="732">
        <v>1246628</v>
      </c>
      <c r="AY122" s="732">
        <v>878649</v>
      </c>
      <c r="AZ122" s="732">
        <v>25313</v>
      </c>
      <c r="BA122" s="732">
        <v>0</v>
      </c>
      <c r="BE122" s="732">
        <v>16</v>
      </c>
      <c r="BF122" s="732">
        <v>1111780</v>
      </c>
      <c r="BG122" s="732">
        <v>0</v>
      </c>
      <c r="BJ122" s="732">
        <v>12</v>
      </c>
      <c r="BK122" s="732">
        <v>0</v>
      </c>
      <c r="BL122" s="732">
        <v>0</v>
      </c>
      <c r="BM122" s="732">
        <v>0</v>
      </c>
      <c r="BN122" s="732">
        <v>0</v>
      </c>
      <c r="BO122" s="732">
        <v>0</v>
      </c>
      <c r="BP122" s="732">
        <v>0</v>
      </c>
      <c r="BQ122" s="732">
        <v>750</v>
      </c>
      <c r="BS122" s="732">
        <v>0</v>
      </c>
      <c r="BT122" s="732">
        <v>0</v>
      </c>
      <c r="BU122" s="732">
        <v>0</v>
      </c>
      <c r="BV122" s="732">
        <v>0</v>
      </c>
      <c r="BW122" s="732">
        <v>0</v>
      </c>
      <c r="BY122" s="732">
        <v>0</v>
      </c>
      <c r="CA122" s="732">
        <v>0</v>
      </c>
      <c r="CB122" s="732">
        <v>0</v>
      </c>
      <c r="CC122" s="732">
        <v>0</v>
      </c>
      <c r="CD122" s="732">
        <v>0</v>
      </c>
      <c r="CE122" s="732">
        <v>0</v>
      </c>
      <c r="CF122" s="732">
        <v>0</v>
      </c>
      <c r="CG122" s="732">
        <v>0</v>
      </c>
      <c r="CH122" s="732">
        <v>194729</v>
      </c>
      <c r="CI122" s="732">
        <v>0</v>
      </c>
      <c r="CJ122" s="732">
        <v>5</v>
      </c>
      <c r="CK122" s="732">
        <v>0</v>
      </c>
      <c r="CL122" s="732">
        <v>0</v>
      </c>
      <c r="CN122" s="732">
        <v>0</v>
      </c>
      <c r="CO122" s="732">
        <v>1</v>
      </c>
      <c r="CP122" s="732">
        <v>0</v>
      </c>
      <c r="CQ122" s="732">
        <v>0</v>
      </c>
      <c r="CR122" s="732">
        <v>59.582000000000001</v>
      </c>
      <c r="CS122" s="732">
        <v>0</v>
      </c>
      <c r="CT122" s="732">
        <v>0</v>
      </c>
      <c r="CU122" s="732">
        <v>0</v>
      </c>
      <c r="CV122" s="732">
        <v>0</v>
      </c>
      <c r="CW122" s="732">
        <v>0</v>
      </c>
      <c r="CX122" s="732">
        <v>0</v>
      </c>
      <c r="CY122" s="732">
        <v>0</v>
      </c>
      <c r="CZ122" s="732">
        <v>0</v>
      </c>
      <c r="DB122" s="732">
        <v>781575</v>
      </c>
      <c r="DC122" s="732">
        <v>0</v>
      </c>
      <c r="DD122" s="732">
        <v>0</v>
      </c>
      <c r="DE122" s="732">
        <v>77527</v>
      </c>
      <c r="DF122" s="732">
        <v>77527</v>
      </c>
      <c r="DG122" s="732">
        <v>12.588000000000001</v>
      </c>
      <c r="DH122" s="732">
        <v>0</v>
      </c>
      <c r="DI122" s="732">
        <v>0</v>
      </c>
      <c r="DK122" s="732">
        <v>3628</v>
      </c>
      <c r="DL122" s="732">
        <v>0</v>
      </c>
      <c r="DM122" s="732">
        <v>43725</v>
      </c>
      <c r="DN122" s="732">
        <v>181</v>
      </c>
      <c r="DO122" s="732">
        <v>0</v>
      </c>
      <c r="DP122" s="732">
        <v>0</v>
      </c>
      <c r="DQ122" s="732">
        <v>0</v>
      </c>
      <c r="DR122" s="732">
        <v>0</v>
      </c>
      <c r="DS122" s="732">
        <v>0</v>
      </c>
      <c r="DT122" s="732">
        <v>0</v>
      </c>
      <c r="DU122" s="732">
        <v>0</v>
      </c>
      <c r="DV122" s="732">
        <v>0</v>
      </c>
      <c r="DW122" s="732">
        <v>0</v>
      </c>
      <c r="DX122" s="732">
        <v>0</v>
      </c>
      <c r="DY122" s="732">
        <v>0</v>
      </c>
      <c r="DZ122" s="732">
        <v>0</v>
      </c>
      <c r="EA122" s="732">
        <v>0</v>
      </c>
      <c r="EB122" s="732">
        <v>0</v>
      </c>
      <c r="EC122" s="732">
        <v>2.8440000000000003</v>
      </c>
      <c r="ED122" s="732">
        <v>20144</v>
      </c>
      <c r="EE122" s="732">
        <v>0</v>
      </c>
      <c r="EF122" s="732">
        <v>0</v>
      </c>
      <c r="EG122" s="732">
        <v>0</v>
      </c>
      <c r="EH122" s="732">
        <v>22074</v>
      </c>
      <c r="EI122" s="732">
        <v>0</v>
      </c>
      <c r="EJ122" s="732">
        <v>0</v>
      </c>
      <c r="EK122" s="732">
        <v>0.20800000000000002</v>
      </c>
      <c r="EL122" s="732">
        <v>0</v>
      </c>
      <c r="EM122" s="732">
        <v>0</v>
      </c>
      <c r="EN122" s="732">
        <v>0.59200000000000008</v>
      </c>
      <c r="EO122" s="732">
        <v>0</v>
      </c>
      <c r="EP122" s="732">
        <v>0</v>
      </c>
      <c r="EQ122" s="732">
        <v>0.8</v>
      </c>
      <c r="ER122" s="732">
        <v>0</v>
      </c>
      <c r="ES122" s="732">
        <v>3.5840000000000001</v>
      </c>
      <c r="EV122" s="732">
        <v>0</v>
      </c>
      <c r="EW122" s="732">
        <v>0</v>
      </c>
      <c r="EX122" s="732">
        <v>0</v>
      </c>
      <c r="EZ122" s="732">
        <v>1108290</v>
      </c>
      <c r="FA122" s="732">
        <v>0</v>
      </c>
      <c r="FB122" s="732">
        <v>1133406</v>
      </c>
      <c r="FD122" s="732">
        <v>0</v>
      </c>
      <c r="FE122" s="732">
        <v>115007</v>
      </c>
      <c r="FF122" s="732">
        <v>23331</v>
      </c>
      <c r="FG122" s="732">
        <v>6.4642999999999992E-2</v>
      </c>
      <c r="FH122" s="732">
        <v>2.6227999999999998E-2</v>
      </c>
      <c r="FI122" s="732">
        <v>0</v>
      </c>
      <c r="FJ122" s="732">
        <v>0</v>
      </c>
      <c r="FK122" s="732">
        <v>180.511</v>
      </c>
      <c r="FL122" s="732">
        <v>1466473</v>
      </c>
      <c r="FM122" s="732">
        <v>0</v>
      </c>
      <c r="FN122" s="732">
        <v>0</v>
      </c>
      <c r="FO122" s="732">
        <v>21823</v>
      </c>
      <c r="FP122" s="732">
        <v>0</v>
      </c>
      <c r="FQ122" s="732">
        <v>21823</v>
      </c>
      <c r="FR122" s="732">
        <v>21823</v>
      </c>
      <c r="FS122" s="732">
        <v>0</v>
      </c>
      <c r="FT122" s="732">
        <v>0</v>
      </c>
      <c r="FU122" s="732">
        <v>0</v>
      </c>
      <c r="FV122" s="732">
        <v>0</v>
      </c>
      <c r="FW122" s="732">
        <v>0</v>
      </c>
      <c r="FX122" s="732">
        <v>0</v>
      </c>
      <c r="FY122" s="732">
        <v>0</v>
      </c>
      <c r="FZ122" s="732">
        <v>0</v>
      </c>
      <c r="GA122" s="732">
        <v>0</v>
      </c>
      <c r="GB122" s="732">
        <v>0</v>
      </c>
      <c r="GC122" s="732">
        <v>0</v>
      </c>
      <c r="GD122" s="732">
        <v>0</v>
      </c>
      <c r="GF122" s="732">
        <v>0</v>
      </c>
      <c r="GG122" s="732">
        <v>0</v>
      </c>
      <c r="GH122" s="732">
        <v>0</v>
      </c>
      <c r="GI122" s="732">
        <v>0</v>
      </c>
      <c r="GK122" s="732">
        <v>0</v>
      </c>
      <c r="GL122" s="732">
        <v>0</v>
      </c>
      <c r="GM122" s="732">
        <v>0</v>
      </c>
      <c r="GN122" s="732">
        <v>0</v>
      </c>
      <c r="GR122" s="732">
        <v>0</v>
      </c>
      <c r="HB122" s="732">
        <v>0</v>
      </c>
      <c r="HC122" s="732">
        <v>4.6019999999999998E-2</v>
      </c>
      <c r="HD122" s="732">
        <v>0</v>
      </c>
      <c r="HE122" s="732">
        <v>0</v>
      </c>
      <c r="HF122" s="732">
        <v>134548</v>
      </c>
      <c r="HG122" s="732">
        <v>0</v>
      </c>
      <c r="HH122" s="732">
        <v>58384</v>
      </c>
      <c r="HI122" s="732">
        <v>0</v>
      </c>
      <c r="HJ122" s="732">
        <v>1244</v>
      </c>
      <c r="HK122" s="732">
        <v>0</v>
      </c>
      <c r="HL122" s="732">
        <v>0</v>
      </c>
      <c r="HM122" s="732">
        <v>0</v>
      </c>
      <c r="HN122" s="732">
        <v>0</v>
      </c>
      <c r="HO122" s="732">
        <v>0</v>
      </c>
      <c r="HP122" s="732">
        <v>0</v>
      </c>
      <c r="HQ122" s="732">
        <v>0</v>
      </c>
      <c r="HR122" s="732">
        <v>0</v>
      </c>
      <c r="HS122" s="732">
        <v>1108093</v>
      </c>
      <c r="HT122" s="732">
        <v>0</v>
      </c>
      <c r="HU122" s="732">
        <v>194729</v>
      </c>
      <c r="HV122" s="732">
        <v>0</v>
      </c>
      <c r="HW122" s="732">
        <v>0</v>
      </c>
      <c r="HX122" s="732">
        <v>3</v>
      </c>
      <c r="HY122" s="732">
        <v>8</v>
      </c>
      <c r="HZ122" s="732">
        <v>8</v>
      </c>
      <c r="IA122" s="732">
        <v>19</v>
      </c>
      <c r="IB122" s="732">
        <v>11</v>
      </c>
      <c r="IC122" s="732">
        <v>33</v>
      </c>
      <c r="ID122" s="732">
        <v>0</v>
      </c>
      <c r="IE122" s="732">
        <v>0</v>
      </c>
      <c r="IF122" s="732">
        <v>0</v>
      </c>
      <c r="IG122" s="732">
        <v>0</v>
      </c>
      <c r="IH122" s="732">
        <v>94.794000000000011</v>
      </c>
      <c r="II122" s="732">
        <v>0</v>
      </c>
      <c r="IJ122" s="732">
        <v>23.698</v>
      </c>
      <c r="IK122" s="732">
        <v>0</v>
      </c>
      <c r="IL122" s="732">
        <v>0</v>
      </c>
      <c r="IM122" s="732">
        <v>0</v>
      </c>
      <c r="IN122" s="732">
        <v>0</v>
      </c>
      <c r="IO122" s="732">
        <v>0</v>
      </c>
      <c r="IP122" s="732">
        <v>0</v>
      </c>
      <c r="IQ122" s="732">
        <v>23.698</v>
      </c>
      <c r="IR122" s="732">
        <v>14596</v>
      </c>
      <c r="IS122" s="732">
        <v>0</v>
      </c>
      <c r="IT122" s="732">
        <v>0</v>
      </c>
      <c r="IU122" s="732">
        <v>0</v>
      </c>
      <c r="IV122" s="732">
        <v>0</v>
      </c>
      <c r="IW122" s="732">
        <v>6159</v>
      </c>
      <c r="IX122" s="732">
        <v>0</v>
      </c>
      <c r="IY122" s="732">
        <v>0</v>
      </c>
      <c r="IZ122" s="732">
        <v>0</v>
      </c>
      <c r="JA122" s="732">
        <v>0</v>
      </c>
      <c r="JB122" s="732">
        <v>0</v>
      </c>
      <c r="JC122" s="732">
        <v>0</v>
      </c>
      <c r="JD122" s="732">
        <v>0</v>
      </c>
      <c r="JE122" s="732">
        <v>0</v>
      </c>
      <c r="JF122" s="732">
        <v>0</v>
      </c>
      <c r="JG122" s="732">
        <v>0</v>
      </c>
      <c r="JH122" s="732">
        <v>0</v>
      </c>
      <c r="JJ122" s="732">
        <v>0</v>
      </c>
      <c r="JK122" s="732">
        <v>0</v>
      </c>
      <c r="JL122" s="732">
        <v>0</v>
      </c>
      <c r="JM122" s="732">
        <v>0</v>
      </c>
    </row>
    <row r="123" spans="1:273" s="732" customFormat="1" x14ac:dyDescent="0.2">
      <c r="A123" s="732">
        <v>31709</v>
      </c>
      <c r="B123" s="732">
        <v>101878</v>
      </c>
      <c r="C123" s="732">
        <v>9</v>
      </c>
      <c r="D123" s="732">
        <v>2021</v>
      </c>
      <c r="E123" s="732">
        <v>6159</v>
      </c>
      <c r="F123" s="732">
        <v>0</v>
      </c>
      <c r="G123" s="732">
        <v>40.527000000000001</v>
      </c>
      <c r="H123" s="732">
        <v>40.491</v>
      </c>
      <c r="I123" s="732">
        <v>40.491</v>
      </c>
      <c r="J123" s="732">
        <v>40.527000000000001</v>
      </c>
      <c r="K123" s="732">
        <v>0</v>
      </c>
      <c r="L123" s="732">
        <v>6159</v>
      </c>
      <c r="M123" s="732">
        <v>0</v>
      </c>
      <c r="N123" s="732">
        <v>0</v>
      </c>
      <c r="P123" s="732">
        <v>0</v>
      </c>
      <c r="Q123" s="732">
        <v>0</v>
      </c>
      <c r="R123" s="732">
        <v>0</v>
      </c>
      <c r="S123" s="732">
        <v>411.57400000000001</v>
      </c>
      <c r="U123" s="732">
        <v>0</v>
      </c>
      <c r="V123" s="732">
        <v>5.2220000000000004</v>
      </c>
      <c r="W123" s="732">
        <v>3216</v>
      </c>
      <c r="X123" s="732">
        <v>3216</v>
      </c>
      <c r="Z123" s="732">
        <v>0</v>
      </c>
      <c r="AC123" s="732">
        <v>0</v>
      </c>
      <c r="AD123" s="732" t="s">
        <v>318</v>
      </c>
      <c r="AE123" s="732">
        <v>0</v>
      </c>
      <c r="AH123" s="732">
        <v>0</v>
      </c>
      <c r="AI123" s="732">
        <v>0</v>
      </c>
      <c r="AJ123" s="732">
        <v>6159</v>
      </c>
      <c r="AK123" s="732" t="s">
        <v>787</v>
      </c>
      <c r="AL123" s="732" t="s">
        <v>596</v>
      </c>
      <c r="AM123" s="732">
        <v>0</v>
      </c>
      <c r="AN123" s="732">
        <v>0</v>
      </c>
      <c r="AO123" s="732">
        <v>0</v>
      </c>
      <c r="AP123" s="732">
        <v>0</v>
      </c>
      <c r="AQ123" s="732">
        <v>0</v>
      </c>
      <c r="AT123" s="732">
        <v>0</v>
      </c>
      <c r="AU123" s="732">
        <v>0</v>
      </c>
      <c r="AV123" s="732">
        <v>0</v>
      </c>
      <c r="AW123" s="732">
        <v>464412</v>
      </c>
      <c r="AX123" s="732">
        <v>399015</v>
      </c>
      <c r="AY123" s="732">
        <v>305976</v>
      </c>
      <c r="AZ123" s="732">
        <v>0</v>
      </c>
      <c r="BA123" s="732">
        <v>0</v>
      </c>
      <c r="BE123" s="732">
        <v>5</v>
      </c>
      <c r="BF123" s="732">
        <v>354860</v>
      </c>
      <c r="BG123" s="732">
        <v>0</v>
      </c>
      <c r="BJ123" s="732">
        <v>12</v>
      </c>
      <c r="BK123" s="732">
        <v>0</v>
      </c>
      <c r="BL123" s="732">
        <v>0</v>
      </c>
      <c r="BM123" s="732">
        <v>0</v>
      </c>
      <c r="BN123" s="732">
        <v>0</v>
      </c>
      <c r="BO123" s="732">
        <v>0</v>
      </c>
      <c r="BP123" s="732">
        <v>0</v>
      </c>
      <c r="BQ123" s="732">
        <v>764</v>
      </c>
      <c r="BS123" s="732">
        <v>0</v>
      </c>
      <c r="BT123" s="732">
        <v>0</v>
      </c>
      <c r="BU123" s="732">
        <v>0</v>
      </c>
      <c r="BV123" s="732">
        <v>0</v>
      </c>
      <c r="BW123" s="732">
        <v>0</v>
      </c>
      <c r="BY123" s="732">
        <v>0</v>
      </c>
      <c r="CA123" s="732">
        <v>0</v>
      </c>
      <c r="CB123" s="732">
        <v>0</v>
      </c>
      <c r="CC123" s="732">
        <v>0</v>
      </c>
      <c r="CD123" s="732">
        <v>0</v>
      </c>
      <c r="CE123" s="732">
        <v>0</v>
      </c>
      <c r="CF123" s="732">
        <v>0</v>
      </c>
      <c r="CG123" s="732">
        <v>0</v>
      </c>
      <c r="CH123" s="732">
        <v>65420</v>
      </c>
      <c r="CI123" s="732">
        <v>0</v>
      </c>
      <c r="CJ123" s="732">
        <v>4</v>
      </c>
      <c r="CK123" s="732">
        <v>0</v>
      </c>
      <c r="CL123" s="732">
        <v>0</v>
      </c>
      <c r="CN123" s="732">
        <v>0</v>
      </c>
      <c r="CO123" s="732">
        <v>1</v>
      </c>
      <c r="CP123" s="732">
        <v>0</v>
      </c>
      <c r="CQ123" s="732">
        <v>0</v>
      </c>
      <c r="CR123" s="732">
        <v>0</v>
      </c>
      <c r="CS123" s="732">
        <v>0</v>
      </c>
      <c r="CT123" s="732">
        <v>0</v>
      </c>
      <c r="CU123" s="732">
        <v>0</v>
      </c>
      <c r="CV123" s="732">
        <v>0</v>
      </c>
      <c r="CW123" s="732">
        <v>0</v>
      </c>
      <c r="CX123" s="732">
        <v>0</v>
      </c>
      <c r="CY123" s="732">
        <v>0</v>
      </c>
      <c r="CZ123" s="732">
        <v>0</v>
      </c>
      <c r="DB123" s="732">
        <v>249273</v>
      </c>
      <c r="DC123" s="732">
        <v>0</v>
      </c>
      <c r="DD123" s="732">
        <v>0</v>
      </c>
      <c r="DE123" s="732">
        <v>37570</v>
      </c>
      <c r="DF123" s="732">
        <v>37570</v>
      </c>
      <c r="DG123" s="732">
        <v>6.1000000000000005</v>
      </c>
      <c r="DH123" s="732">
        <v>0</v>
      </c>
      <c r="DI123" s="732">
        <v>0</v>
      </c>
      <c r="DK123" s="732">
        <v>3842</v>
      </c>
      <c r="DL123" s="732">
        <v>0</v>
      </c>
      <c r="DM123" s="732">
        <v>4181</v>
      </c>
      <c r="DN123" s="732">
        <v>18</v>
      </c>
      <c r="DO123" s="732">
        <v>0</v>
      </c>
      <c r="DP123" s="732">
        <v>0</v>
      </c>
      <c r="DQ123" s="732">
        <v>0</v>
      </c>
      <c r="DR123" s="732">
        <v>0</v>
      </c>
      <c r="DS123" s="732">
        <v>0</v>
      </c>
      <c r="DT123" s="732">
        <v>0</v>
      </c>
      <c r="DU123" s="732">
        <v>0</v>
      </c>
      <c r="DV123" s="732">
        <v>0</v>
      </c>
      <c r="DW123" s="732">
        <v>0</v>
      </c>
      <c r="DX123" s="732">
        <v>0</v>
      </c>
      <c r="DY123" s="732">
        <v>0</v>
      </c>
      <c r="DZ123" s="732">
        <v>0</v>
      </c>
      <c r="EA123" s="732">
        <v>0</v>
      </c>
      <c r="EB123" s="732">
        <v>0</v>
      </c>
      <c r="EC123" s="732">
        <v>0.42</v>
      </c>
      <c r="ED123" s="732">
        <v>2975</v>
      </c>
      <c r="EE123" s="732">
        <v>0</v>
      </c>
      <c r="EF123" s="732">
        <v>0</v>
      </c>
      <c r="EG123" s="732">
        <v>0</v>
      </c>
      <c r="EH123" s="732">
        <v>1109</v>
      </c>
      <c r="EI123" s="732">
        <v>0</v>
      </c>
      <c r="EJ123" s="732">
        <v>0</v>
      </c>
      <c r="EK123" s="732">
        <v>0</v>
      </c>
      <c r="EL123" s="732">
        <v>0</v>
      </c>
      <c r="EM123" s="732">
        <v>0</v>
      </c>
      <c r="EN123" s="732">
        <v>3.6000000000000004E-2</v>
      </c>
      <c r="EO123" s="732">
        <v>0</v>
      </c>
      <c r="EP123" s="732">
        <v>0</v>
      </c>
      <c r="EQ123" s="732">
        <v>3.6000000000000004E-2</v>
      </c>
      <c r="ER123" s="732">
        <v>0</v>
      </c>
      <c r="ES123" s="732">
        <v>0.18</v>
      </c>
      <c r="EV123" s="732">
        <v>0</v>
      </c>
      <c r="EW123" s="732">
        <v>0</v>
      </c>
      <c r="EX123" s="732">
        <v>0</v>
      </c>
      <c r="EZ123" s="732">
        <v>354860</v>
      </c>
      <c r="FA123" s="732">
        <v>0</v>
      </c>
      <c r="FB123" s="732">
        <v>354837</v>
      </c>
      <c r="FD123" s="732">
        <v>0</v>
      </c>
      <c r="FE123" s="732">
        <v>36708</v>
      </c>
      <c r="FF123" s="732">
        <v>7447</v>
      </c>
      <c r="FG123" s="732">
        <v>6.4642999999999992E-2</v>
      </c>
      <c r="FH123" s="732">
        <v>2.6227999999999998E-2</v>
      </c>
      <c r="FI123" s="732">
        <v>0</v>
      </c>
      <c r="FJ123" s="732">
        <v>0</v>
      </c>
      <c r="FK123" s="732">
        <v>57.616</v>
      </c>
      <c r="FL123" s="732">
        <v>464412</v>
      </c>
      <c r="FM123" s="732">
        <v>0</v>
      </c>
      <c r="FN123" s="732">
        <v>0</v>
      </c>
      <c r="FO123" s="732">
        <v>0</v>
      </c>
      <c r="FP123" s="732">
        <v>0</v>
      </c>
      <c r="FQ123" s="732">
        <v>0</v>
      </c>
      <c r="FR123" s="732">
        <v>0</v>
      </c>
      <c r="FS123" s="732">
        <v>0</v>
      </c>
      <c r="FT123" s="732">
        <v>0</v>
      </c>
      <c r="FU123" s="732">
        <v>0</v>
      </c>
      <c r="FV123" s="732">
        <v>0</v>
      </c>
      <c r="FW123" s="732">
        <v>0</v>
      </c>
      <c r="FX123" s="732">
        <v>0</v>
      </c>
      <c r="FY123" s="732">
        <v>0</v>
      </c>
      <c r="FZ123" s="732">
        <v>0</v>
      </c>
      <c r="GA123" s="732">
        <v>0</v>
      </c>
      <c r="GB123" s="732">
        <v>0</v>
      </c>
      <c r="GC123" s="732">
        <v>0</v>
      </c>
      <c r="GD123" s="732">
        <v>0</v>
      </c>
      <c r="GF123" s="732">
        <v>0</v>
      </c>
      <c r="GG123" s="732">
        <v>0</v>
      </c>
      <c r="GH123" s="732">
        <v>0</v>
      </c>
      <c r="GI123" s="732">
        <v>0</v>
      </c>
      <c r="GK123" s="732">
        <v>0</v>
      </c>
      <c r="GL123" s="732">
        <v>0</v>
      </c>
      <c r="GM123" s="732">
        <v>0</v>
      </c>
      <c r="GN123" s="732">
        <v>0</v>
      </c>
      <c r="GR123" s="732">
        <v>0</v>
      </c>
      <c r="HB123" s="732">
        <v>0</v>
      </c>
      <c r="HC123" s="732">
        <v>4.6019999999999998E-2</v>
      </c>
      <c r="HD123" s="732">
        <v>0</v>
      </c>
      <c r="HE123" s="732">
        <v>0</v>
      </c>
      <c r="HF123" s="732">
        <v>42839</v>
      </c>
      <c r="HG123" s="732">
        <v>0</v>
      </c>
      <c r="HH123" s="732">
        <v>17369</v>
      </c>
      <c r="HI123" s="732">
        <v>0</v>
      </c>
      <c r="HJ123" s="732">
        <v>394</v>
      </c>
      <c r="HK123" s="732">
        <v>0</v>
      </c>
      <c r="HL123" s="732">
        <v>0</v>
      </c>
      <c r="HM123" s="732">
        <v>0</v>
      </c>
      <c r="HN123" s="732">
        <v>0</v>
      </c>
      <c r="HO123" s="732">
        <v>0</v>
      </c>
      <c r="HP123" s="732">
        <v>0</v>
      </c>
      <c r="HQ123" s="732">
        <v>0</v>
      </c>
      <c r="HR123" s="732">
        <v>0</v>
      </c>
      <c r="HS123" s="732">
        <v>354837</v>
      </c>
      <c r="HT123" s="732">
        <v>0</v>
      </c>
      <c r="HU123" s="732">
        <v>65420</v>
      </c>
      <c r="HV123" s="732">
        <v>0</v>
      </c>
      <c r="HW123" s="732">
        <v>0</v>
      </c>
      <c r="HX123" s="732">
        <v>1</v>
      </c>
      <c r="HY123" s="732">
        <v>3</v>
      </c>
      <c r="HZ123" s="732">
        <v>12</v>
      </c>
      <c r="IA123" s="732">
        <v>3</v>
      </c>
      <c r="IB123" s="732">
        <v>5</v>
      </c>
      <c r="IC123" s="732">
        <v>24</v>
      </c>
      <c r="ID123" s="732">
        <v>0</v>
      </c>
      <c r="IE123" s="732">
        <v>0</v>
      </c>
      <c r="IF123" s="732">
        <v>0</v>
      </c>
      <c r="IG123" s="732">
        <v>0</v>
      </c>
      <c r="IH123" s="732">
        <v>28.2</v>
      </c>
      <c r="II123" s="732">
        <v>0</v>
      </c>
      <c r="IJ123" s="732">
        <v>5.2220000000000004</v>
      </c>
      <c r="IK123" s="732">
        <v>0</v>
      </c>
      <c r="IL123" s="732">
        <v>0</v>
      </c>
      <c r="IM123" s="732">
        <v>0</v>
      </c>
      <c r="IN123" s="732">
        <v>0</v>
      </c>
      <c r="IO123" s="732">
        <v>0</v>
      </c>
      <c r="IP123" s="732">
        <v>0</v>
      </c>
      <c r="IQ123" s="732">
        <v>5.2220000000000004</v>
      </c>
      <c r="IR123" s="732">
        <v>3216</v>
      </c>
      <c r="IS123" s="732">
        <v>0</v>
      </c>
      <c r="IT123" s="732">
        <v>0</v>
      </c>
      <c r="IU123" s="732">
        <v>0</v>
      </c>
      <c r="IV123" s="732">
        <v>0</v>
      </c>
      <c r="IW123" s="732">
        <v>6159</v>
      </c>
      <c r="IX123" s="732">
        <v>0</v>
      </c>
      <c r="IY123" s="732">
        <v>0</v>
      </c>
      <c r="IZ123" s="732">
        <v>0</v>
      </c>
      <c r="JA123" s="732">
        <v>0</v>
      </c>
      <c r="JB123" s="732">
        <v>0</v>
      </c>
      <c r="JC123" s="732">
        <v>0</v>
      </c>
      <c r="JD123" s="732">
        <v>0</v>
      </c>
      <c r="JE123" s="732">
        <v>0</v>
      </c>
      <c r="JF123" s="732">
        <v>0</v>
      </c>
      <c r="JG123" s="732">
        <v>0</v>
      </c>
      <c r="JH123" s="732">
        <v>0</v>
      </c>
      <c r="JJ123" s="732">
        <v>0</v>
      </c>
      <c r="JK123" s="732">
        <v>0</v>
      </c>
      <c r="JL123" s="732">
        <v>0</v>
      </c>
      <c r="JM123" s="732">
        <v>0</v>
      </c>
    </row>
    <row r="124" spans="1:273" s="732" customFormat="1" x14ac:dyDescent="0.2">
      <c r="A124" s="732">
        <v>31709</v>
      </c>
      <c r="B124" s="732">
        <v>105801</v>
      </c>
      <c r="C124" s="732">
        <v>9</v>
      </c>
      <c r="D124" s="732">
        <v>2021</v>
      </c>
      <c r="E124" s="732">
        <v>6159</v>
      </c>
      <c r="F124" s="732">
        <v>0</v>
      </c>
      <c r="G124" s="732">
        <v>82.942999999999998</v>
      </c>
      <c r="H124" s="732">
        <v>77.540999999999997</v>
      </c>
      <c r="I124" s="732">
        <v>77.540999999999997</v>
      </c>
      <c r="J124" s="732">
        <v>82.942999999999998</v>
      </c>
      <c r="K124" s="732">
        <v>0</v>
      </c>
      <c r="L124" s="732">
        <v>6159</v>
      </c>
      <c r="M124" s="732">
        <v>0</v>
      </c>
      <c r="N124" s="732">
        <v>0</v>
      </c>
      <c r="P124" s="732">
        <v>134.67500000000001</v>
      </c>
      <c r="Q124" s="732">
        <v>0</v>
      </c>
      <c r="R124" s="732">
        <v>55429</v>
      </c>
      <c r="S124" s="732">
        <v>411.57400000000001</v>
      </c>
      <c r="U124" s="732">
        <v>38775</v>
      </c>
      <c r="V124" s="732">
        <v>0</v>
      </c>
      <c r="W124" s="732">
        <v>0</v>
      </c>
      <c r="X124" s="732">
        <v>0</v>
      </c>
      <c r="Z124" s="732">
        <v>0</v>
      </c>
      <c r="AC124" s="732">
        <v>0</v>
      </c>
      <c r="AD124" s="732" t="s">
        <v>318</v>
      </c>
      <c r="AE124" s="732">
        <v>0</v>
      </c>
      <c r="AH124" s="732">
        <v>0</v>
      </c>
      <c r="AI124" s="732">
        <v>0</v>
      </c>
      <c r="AJ124" s="732">
        <v>6159</v>
      </c>
      <c r="AK124" s="732" t="s">
        <v>787</v>
      </c>
      <c r="AL124" s="732" t="s">
        <v>35</v>
      </c>
      <c r="AM124" s="732">
        <v>0</v>
      </c>
      <c r="AN124" s="732">
        <v>0</v>
      </c>
      <c r="AO124" s="732">
        <v>0</v>
      </c>
      <c r="AP124" s="732">
        <v>0</v>
      </c>
      <c r="AQ124" s="732">
        <v>0</v>
      </c>
      <c r="AT124" s="732">
        <v>0</v>
      </c>
      <c r="AU124" s="732">
        <v>0</v>
      </c>
      <c r="AV124" s="732">
        <v>-95064</v>
      </c>
      <c r="AW124" s="732">
        <v>982500</v>
      </c>
      <c r="AX124" s="732">
        <v>967955</v>
      </c>
      <c r="AY124" s="732">
        <v>622809</v>
      </c>
      <c r="AZ124" s="732">
        <v>55429</v>
      </c>
      <c r="BA124" s="732">
        <v>8.1669999999999998</v>
      </c>
      <c r="BE124" s="732">
        <v>13</v>
      </c>
      <c r="BF124" s="732">
        <v>791026</v>
      </c>
      <c r="BG124" s="732">
        <v>0</v>
      </c>
      <c r="BJ124" s="732">
        <v>12</v>
      </c>
      <c r="BK124" s="732">
        <v>0</v>
      </c>
      <c r="BL124" s="732">
        <v>0</v>
      </c>
      <c r="BM124" s="732">
        <v>0</v>
      </c>
      <c r="BN124" s="732">
        <v>0</v>
      </c>
      <c r="BO124" s="732">
        <v>0</v>
      </c>
      <c r="BP124" s="732">
        <v>0</v>
      </c>
      <c r="BQ124" s="732">
        <v>758</v>
      </c>
      <c r="BS124" s="732">
        <v>0</v>
      </c>
      <c r="BT124" s="732">
        <v>0</v>
      </c>
      <c r="BU124" s="732">
        <v>0</v>
      </c>
      <c r="BV124" s="732">
        <v>0</v>
      </c>
      <c r="BW124" s="732">
        <v>0</v>
      </c>
      <c r="BY124" s="732">
        <v>0</v>
      </c>
      <c r="CA124" s="732">
        <v>0</v>
      </c>
      <c r="CB124" s="732">
        <v>0</v>
      </c>
      <c r="CC124" s="732">
        <v>0</v>
      </c>
      <c r="CD124" s="732">
        <v>0</v>
      </c>
      <c r="CE124" s="732">
        <v>0</v>
      </c>
      <c r="CF124" s="732">
        <v>0</v>
      </c>
      <c r="CG124" s="732">
        <v>0</v>
      </c>
      <c r="CH124" s="732">
        <v>14902</v>
      </c>
      <c r="CI124" s="732">
        <v>0</v>
      </c>
      <c r="CJ124" s="732">
        <v>4</v>
      </c>
      <c r="CK124" s="732">
        <v>0</v>
      </c>
      <c r="CL124" s="732">
        <v>0</v>
      </c>
      <c r="CN124" s="732">
        <v>0</v>
      </c>
      <c r="CO124" s="732">
        <v>1</v>
      </c>
      <c r="CP124" s="732">
        <v>0</v>
      </c>
      <c r="CQ124" s="732">
        <v>5</v>
      </c>
      <c r="CR124" s="732">
        <v>129.66900000000001</v>
      </c>
      <c r="CS124" s="732">
        <v>0</v>
      </c>
      <c r="CT124" s="732">
        <v>0</v>
      </c>
      <c r="CU124" s="732">
        <v>0</v>
      </c>
      <c r="CV124" s="732">
        <v>0</v>
      </c>
      <c r="CW124" s="732">
        <v>0</v>
      </c>
      <c r="CX124" s="732">
        <v>0</v>
      </c>
      <c r="CY124" s="732">
        <v>0</v>
      </c>
      <c r="CZ124" s="732">
        <v>0</v>
      </c>
      <c r="DB124" s="732">
        <v>474749</v>
      </c>
      <c r="DC124" s="732">
        <v>0</v>
      </c>
      <c r="DD124" s="732">
        <v>0</v>
      </c>
      <c r="DE124" s="732">
        <v>96929</v>
      </c>
      <c r="DF124" s="732">
        <v>96929</v>
      </c>
      <c r="DG124" s="732">
        <v>15.738000000000001</v>
      </c>
      <c r="DH124" s="732">
        <v>0</v>
      </c>
      <c r="DI124" s="732">
        <v>0</v>
      </c>
      <c r="DK124" s="732">
        <v>3751</v>
      </c>
      <c r="DL124" s="732">
        <v>0</v>
      </c>
      <c r="DM124" s="732">
        <v>82576</v>
      </c>
      <c r="DN124" s="732">
        <v>344</v>
      </c>
      <c r="DO124" s="732">
        <v>0</v>
      </c>
      <c r="DP124" s="732">
        <v>0</v>
      </c>
      <c r="DQ124" s="732">
        <v>0</v>
      </c>
      <c r="DR124" s="732">
        <v>0</v>
      </c>
      <c r="DS124" s="732">
        <v>0</v>
      </c>
      <c r="DT124" s="732">
        <v>0</v>
      </c>
      <c r="DU124" s="732">
        <v>0</v>
      </c>
      <c r="DV124" s="732">
        <v>0</v>
      </c>
      <c r="DW124" s="732">
        <v>0</v>
      </c>
      <c r="DX124" s="732">
        <v>0</v>
      </c>
      <c r="DY124" s="732">
        <v>0</v>
      </c>
      <c r="DZ124" s="732">
        <v>0</v>
      </c>
      <c r="EA124" s="732">
        <v>0</v>
      </c>
      <c r="EB124" s="732">
        <v>0</v>
      </c>
      <c r="EC124" s="732">
        <v>6.5200000000000005</v>
      </c>
      <c r="ED124" s="732">
        <v>46181</v>
      </c>
      <c r="EE124" s="732">
        <v>0</v>
      </c>
      <c r="EF124" s="732">
        <v>0</v>
      </c>
      <c r="EG124" s="732">
        <v>0</v>
      </c>
      <c r="EH124" s="732">
        <v>33906</v>
      </c>
      <c r="EI124" s="732">
        <v>0</v>
      </c>
      <c r="EJ124" s="732">
        <v>0</v>
      </c>
      <c r="EK124" s="732">
        <v>1.8350000000000002</v>
      </c>
      <c r="EL124" s="732">
        <v>0</v>
      </c>
      <c r="EM124" s="732">
        <v>0</v>
      </c>
      <c r="EN124" s="732">
        <v>0</v>
      </c>
      <c r="EO124" s="732">
        <v>0</v>
      </c>
      <c r="EP124" s="732">
        <v>0</v>
      </c>
      <c r="EQ124" s="732">
        <v>1.8350000000000002</v>
      </c>
      <c r="ER124" s="732">
        <v>0</v>
      </c>
      <c r="ES124" s="732">
        <v>5.5049999999999999</v>
      </c>
      <c r="EV124" s="732">
        <v>0</v>
      </c>
      <c r="EW124" s="732">
        <v>0</v>
      </c>
      <c r="EX124" s="732">
        <v>0</v>
      </c>
      <c r="EZ124" s="732">
        <v>869528</v>
      </c>
      <c r="FA124" s="732">
        <v>0</v>
      </c>
      <c r="FB124" s="732">
        <v>924600</v>
      </c>
      <c r="FD124" s="732">
        <v>0</v>
      </c>
      <c r="FE124" s="732">
        <v>81827</v>
      </c>
      <c r="FF124" s="732">
        <v>16600</v>
      </c>
      <c r="FG124" s="732">
        <v>6.4642999999999992E-2</v>
      </c>
      <c r="FH124" s="732">
        <v>2.6227999999999998E-2</v>
      </c>
      <c r="FI124" s="732">
        <v>0</v>
      </c>
      <c r="FJ124" s="732">
        <v>0</v>
      </c>
      <c r="FK124" s="732">
        <v>128.43200000000002</v>
      </c>
      <c r="FL124" s="732">
        <v>1037929</v>
      </c>
      <c r="FM124" s="732">
        <v>0</v>
      </c>
      <c r="FN124" s="732">
        <v>0</v>
      </c>
      <c r="FO124" s="732">
        <v>131580</v>
      </c>
      <c r="FP124" s="732">
        <v>0</v>
      </c>
      <c r="FQ124" s="732">
        <v>131580</v>
      </c>
      <c r="FR124" s="732">
        <v>131580</v>
      </c>
      <c r="FS124" s="732">
        <v>0</v>
      </c>
      <c r="FT124" s="732">
        <v>0</v>
      </c>
      <c r="FU124" s="732">
        <v>0</v>
      </c>
      <c r="FV124" s="732">
        <v>0</v>
      </c>
      <c r="FW124" s="732">
        <v>0</v>
      </c>
      <c r="FX124" s="732">
        <v>0</v>
      </c>
      <c r="FY124" s="732">
        <v>0</v>
      </c>
      <c r="FZ124" s="732">
        <v>0</v>
      </c>
      <c r="GA124" s="732">
        <v>0</v>
      </c>
      <c r="GB124" s="732">
        <v>29659</v>
      </c>
      <c r="GC124" s="732">
        <v>29659</v>
      </c>
      <c r="GD124" s="732">
        <v>3.5670000000000002</v>
      </c>
      <c r="GF124" s="732">
        <v>0</v>
      </c>
      <c r="GG124" s="732">
        <v>0</v>
      </c>
      <c r="GH124" s="732">
        <v>0</v>
      </c>
      <c r="GI124" s="732">
        <v>0</v>
      </c>
      <c r="GK124" s="732">
        <v>5779</v>
      </c>
      <c r="GL124" s="732">
        <v>3597</v>
      </c>
      <c r="GM124" s="732">
        <v>0</v>
      </c>
      <c r="GN124" s="732">
        <v>44710</v>
      </c>
      <c r="GR124" s="732">
        <v>0</v>
      </c>
      <c r="HB124" s="732">
        <v>292382768</v>
      </c>
      <c r="HC124" s="732">
        <v>4.6019999999999998E-2</v>
      </c>
      <c r="HD124" s="732">
        <v>14902</v>
      </c>
      <c r="HE124" s="732">
        <v>0</v>
      </c>
      <c r="HF124" s="732">
        <v>82038</v>
      </c>
      <c r="HG124" s="732">
        <v>1925</v>
      </c>
      <c r="HH124" s="732">
        <v>0</v>
      </c>
      <c r="HI124" s="732">
        <v>0</v>
      </c>
      <c r="HJ124" s="732">
        <v>806</v>
      </c>
      <c r="HK124" s="732">
        <v>1706</v>
      </c>
      <c r="HL124" s="732">
        <v>645</v>
      </c>
      <c r="HM124" s="732">
        <v>22000</v>
      </c>
      <c r="HN124" s="732">
        <v>0</v>
      </c>
      <c r="HO124" s="732">
        <v>0</v>
      </c>
      <c r="HP124" s="732">
        <v>0</v>
      </c>
      <c r="HQ124" s="732">
        <v>0</v>
      </c>
      <c r="HR124" s="732">
        <v>0</v>
      </c>
      <c r="HS124" s="732">
        <v>869171</v>
      </c>
      <c r="HT124" s="732">
        <v>0</v>
      </c>
      <c r="HU124" s="732">
        <v>0</v>
      </c>
      <c r="HV124" s="732">
        <v>0</v>
      </c>
      <c r="HW124" s="732">
        <v>0</v>
      </c>
      <c r="HX124" s="732">
        <v>38</v>
      </c>
      <c r="HY124" s="732">
        <v>17</v>
      </c>
      <c r="HZ124" s="732">
        <v>3</v>
      </c>
      <c r="IA124" s="732">
        <v>6</v>
      </c>
      <c r="IB124" s="732">
        <v>3</v>
      </c>
      <c r="IC124" s="732">
        <v>30</v>
      </c>
      <c r="ID124" s="732">
        <v>0</v>
      </c>
      <c r="IE124" s="732">
        <v>0</v>
      </c>
      <c r="IF124" s="732">
        <v>0</v>
      </c>
      <c r="IG124" s="732">
        <v>3.125</v>
      </c>
      <c r="IH124" s="732">
        <v>0</v>
      </c>
      <c r="II124" s="732">
        <v>0</v>
      </c>
      <c r="IJ124" s="732">
        <v>0</v>
      </c>
      <c r="IK124" s="732">
        <v>0</v>
      </c>
      <c r="IL124" s="732">
        <v>2</v>
      </c>
      <c r="IM124" s="732">
        <v>4</v>
      </c>
      <c r="IN124" s="732">
        <v>0</v>
      </c>
      <c r="IO124" s="732">
        <v>6</v>
      </c>
      <c r="IP124" s="732">
        <v>0</v>
      </c>
      <c r="IQ124" s="732">
        <v>0</v>
      </c>
      <c r="IR124" s="732">
        <v>0</v>
      </c>
      <c r="IS124" s="732">
        <v>0</v>
      </c>
      <c r="IT124" s="732">
        <v>10000</v>
      </c>
      <c r="IU124" s="732">
        <v>12000</v>
      </c>
      <c r="IV124" s="732">
        <v>0</v>
      </c>
      <c r="IW124" s="732">
        <v>6159</v>
      </c>
      <c r="IX124" s="732">
        <v>0</v>
      </c>
      <c r="IY124" s="732">
        <v>0</v>
      </c>
      <c r="IZ124" s="732">
        <v>0</v>
      </c>
      <c r="JA124" s="732">
        <v>0</v>
      </c>
      <c r="JB124" s="732">
        <v>0</v>
      </c>
      <c r="JC124" s="732">
        <v>0</v>
      </c>
      <c r="JD124" s="732">
        <v>0</v>
      </c>
      <c r="JE124" s="732">
        <v>0</v>
      </c>
      <c r="JF124" s="732">
        <v>0</v>
      </c>
      <c r="JG124" s="732">
        <v>0</v>
      </c>
      <c r="JH124" s="732">
        <v>0</v>
      </c>
      <c r="JJ124" s="732">
        <v>0</v>
      </c>
      <c r="JK124" s="732">
        <v>0</v>
      </c>
      <c r="JL124" s="732">
        <v>0</v>
      </c>
      <c r="JM124" s="732">
        <v>0</v>
      </c>
    </row>
    <row r="125" spans="1:273" s="732" customFormat="1" x14ac:dyDescent="0.2">
      <c r="A125" s="732">
        <v>31709</v>
      </c>
      <c r="B125" s="732">
        <v>105802</v>
      </c>
      <c r="C125" s="732">
        <v>9</v>
      </c>
      <c r="D125" s="732">
        <v>2021</v>
      </c>
      <c r="E125" s="732">
        <v>6159</v>
      </c>
      <c r="F125" s="732">
        <v>0</v>
      </c>
      <c r="G125" s="732">
        <v>147.97</v>
      </c>
      <c r="H125" s="732">
        <v>147.71800000000002</v>
      </c>
      <c r="I125" s="732">
        <v>147.71800000000002</v>
      </c>
      <c r="J125" s="732">
        <v>147.97</v>
      </c>
      <c r="K125" s="732">
        <v>0</v>
      </c>
      <c r="L125" s="732">
        <v>6159</v>
      </c>
      <c r="M125" s="732">
        <v>0</v>
      </c>
      <c r="N125" s="732">
        <v>0</v>
      </c>
      <c r="P125" s="732">
        <v>179.255</v>
      </c>
      <c r="Q125" s="732">
        <v>0</v>
      </c>
      <c r="R125" s="732">
        <v>73777</v>
      </c>
      <c r="S125" s="732">
        <v>411.57400000000001</v>
      </c>
      <c r="U125" s="732">
        <v>51609</v>
      </c>
      <c r="V125" s="732">
        <v>0</v>
      </c>
      <c r="W125" s="732">
        <v>0</v>
      </c>
      <c r="X125" s="732">
        <v>0</v>
      </c>
      <c r="Z125" s="732">
        <v>0</v>
      </c>
      <c r="AC125" s="732">
        <v>0</v>
      </c>
      <c r="AD125" s="732" t="s">
        <v>318</v>
      </c>
      <c r="AE125" s="732">
        <v>0</v>
      </c>
      <c r="AH125" s="732">
        <v>0</v>
      </c>
      <c r="AI125" s="732">
        <v>0</v>
      </c>
      <c r="AJ125" s="732">
        <v>6159</v>
      </c>
      <c r="AK125" s="732" t="s">
        <v>787</v>
      </c>
      <c r="AL125" s="732" t="s">
        <v>3</v>
      </c>
      <c r="AM125" s="732">
        <v>0</v>
      </c>
      <c r="AN125" s="732">
        <v>0</v>
      </c>
      <c r="AO125" s="732">
        <v>0</v>
      </c>
      <c r="AP125" s="732">
        <v>0</v>
      </c>
      <c r="AQ125" s="732">
        <v>0</v>
      </c>
      <c r="AT125" s="732">
        <v>0</v>
      </c>
      <c r="AU125" s="732">
        <v>0</v>
      </c>
      <c r="AV125" s="732">
        <v>-83880</v>
      </c>
      <c r="AW125" s="732">
        <v>1588698</v>
      </c>
      <c r="AX125" s="732">
        <v>1549601</v>
      </c>
      <c r="AY125" s="732">
        <v>1089701</v>
      </c>
      <c r="AZ125" s="732">
        <v>73777</v>
      </c>
      <c r="BA125" s="732">
        <v>15</v>
      </c>
      <c r="BE125" s="732">
        <v>21</v>
      </c>
      <c r="BF125" s="732">
        <v>1407317</v>
      </c>
      <c r="BG125" s="732">
        <v>0</v>
      </c>
      <c r="BJ125" s="732">
        <v>12</v>
      </c>
      <c r="BK125" s="732">
        <v>0</v>
      </c>
      <c r="BL125" s="732">
        <v>0</v>
      </c>
      <c r="BM125" s="732">
        <v>0</v>
      </c>
      <c r="BN125" s="732">
        <v>0</v>
      </c>
      <c r="BO125" s="732">
        <v>0</v>
      </c>
      <c r="BP125" s="732">
        <v>0</v>
      </c>
      <c r="BQ125" s="732">
        <v>747</v>
      </c>
      <c r="BS125" s="732">
        <v>0</v>
      </c>
      <c r="BT125" s="732">
        <v>0</v>
      </c>
      <c r="BU125" s="732">
        <v>0</v>
      </c>
      <c r="BV125" s="732">
        <v>0</v>
      </c>
      <c r="BW125" s="732">
        <v>0</v>
      </c>
      <c r="BY125" s="732">
        <v>0</v>
      </c>
      <c r="CA125" s="732">
        <v>0</v>
      </c>
      <c r="CB125" s="732">
        <v>0</v>
      </c>
      <c r="CC125" s="732">
        <v>0</v>
      </c>
      <c r="CD125" s="732">
        <v>0</v>
      </c>
      <c r="CE125" s="732">
        <v>0</v>
      </c>
      <c r="CF125" s="732">
        <v>0</v>
      </c>
      <c r="CG125" s="732">
        <v>0</v>
      </c>
      <c r="CH125" s="732">
        <v>39377</v>
      </c>
      <c r="CI125" s="732">
        <v>0</v>
      </c>
      <c r="CJ125" s="732">
        <v>4</v>
      </c>
      <c r="CK125" s="732">
        <v>0</v>
      </c>
      <c r="CL125" s="732">
        <v>0</v>
      </c>
      <c r="CN125" s="732">
        <v>0</v>
      </c>
      <c r="CO125" s="732">
        <v>1</v>
      </c>
      <c r="CP125" s="732">
        <v>0</v>
      </c>
      <c r="CQ125" s="732">
        <v>5.4170000000000007</v>
      </c>
      <c r="CR125" s="732">
        <v>173.892</v>
      </c>
      <c r="CS125" s="732">
        <v>0</v>
      </c>
      <c r="CT125" s="732">
        <v>0</v>
      </c>
      <c r="CU125" s="732">
        <v>0</v>
      </c>
      <c r="CV125" s="732">
        <v>0</v>
      </c>
      <c r="CW125" s="732">
        <v>0</v>
      </c>
      <c r="CX125" s="732">
        <v>0</v>
      </c>
      <c r="CY125" s="732">
        <v>0</v>
      </c>
      <c r="CZ125" s="732">
        <v>0</v>
      </c>
      <c r="DB125" s="732">
        <v>908491</v>
      </c>
      <c r="DC125" s="732">
        <v>0</v>
      </c>
      <c r="DD125" s="732">
        <v>0</v>
      </c>
      <c r="DE125" s="732">
        <v>212796</v>
      </c>
      <c r="DF125" s="732">
        <v>212796</v>
      </c>
      <c r="DG125" s="732">
        <v>34.550000000000004</v>
      </c>
      <c r="DH125" s="732">
        <v>0</v>
      </c>
      <c r="DI125" s="732">
        <v>0</v>
      </c>
      <c r="DK125" s="732">
        <v>3578</v>
      </c>
      <c r="DL125" s="732">
        <v>0</v>
      </c>
      <c r="DM125" s="732">
        <v>61529</v>
      </c>
      <c r="DN125" s="732">
        <v>259</v>
      </c>
      <c r="DO125" s="732">
        <v>0</v>
      </c>
      <c r="DP125" s="732">
        <v>0</v>
      </c>
      <c r="DQ125" s="732">
        <v>0</v>
      </c>
      <c r="DR125" s="732">
        <v>0</v>
      </c>
      <c r="DS125" s="732">
        <v>0</v>
      </c>
      <c r="DT125" s="732">
        <v>0</v>
      </c>
      <c r="DU125" s="732">
        <v>0</v>
      </c>
      <c r="DV125" s="732">
        <v>0</v>
      </c>
      <c r="DW125" s="732">
        <v>0</v>
      </c>
      <c r="DX125" s="732">
        <v>0</v>
      </c>
      <c r="DY125" s="732">
        <v>0</v>
      </c>
      <c r="DZ125" s="732">
        <v>0</v>
      </c>
      <c r="EA125" s="732">
        <v>0</v>
      </c>
      <c r="EB125" s="732">
        <v>0</v>
      </c>
      <c r="EC125" s="732">
        <v>7.4420000000000002</v>
      </c>
      <c r="ED125" s="732">
        <v>52711</v>
      </c>
      <c r="EE125" s="732">
        <v>0</v>
      </c>
      <c r="EF125" s="732">
        <v>0</v>
      </c>
      <c r="EG125" s="732">
        <v>0</v>
      </c>
      <c r="EH125" s="732">
        <v>7760</v>
      </c>
      <c r="EI125" s="732">
        <v>0</v>
      </c>
      <c r="EJ125" s="732">
        <v>0</v>
      </c>
      <c r="EK125" s="732">
        <v>0</v>
      </c>
      <c r="EL125" s="732">
        <v>0</v>
      </c>
      <c r="EM125" s="732">
        <v>0</v>
      </c>
      <c r="EN125" s="732">
        <v>0.252</v>
      </c>
      <c r="EO125" s="732">
        <v>0</v>
      </c>
      <c r="EP125" s="732">
        <v>0</v>
      </c>
      <c r="EQ125" s="732">
        <v>0.252</v>
      </c>
      <c r="ER125" s="732">
        <v>0</v>
      </c>
      <c r="ES125" s="732">
        <v>1.26</v>
      </c>
      <c r="EV125" s="732">
        <v>0</v>
      </c>
      <c r="EW125" s="732">
        <v>0</v>
      </c>
      <c r="EX125" s="732">
        <v>0</v>
      </c>
      <c r="EZ125" s="732">
        <v>1374490</v>
      </c>
      <c r="FA125" s="732">
        <v>0</v>
      </c>
      <c r="FB125" s="732">
        <v>1447987</v>
      </c>
      <c r="FD125" s="732">
        <v>0</v>
      </c>
      <c r="FE125" s="732">
        <v>145578</v>
      </c>
      <c r="FF125" s="732">
        <v>29533</v>
      </c>
      <c r="FG125" s="732">
        <v>6.4642999999999992E-2</v>
      </c>
      <c r="FH125" s="732">
        <v>2.6227999999999998E-2</v>
      </c>
      <c r="FI125" s="732">
        <v>0</v>
      </c>
      <c r="FJ125" s="732">
        <v>0</v>
      </c>
      <c r="FK125" s="732">
        <v>228.494</v>
      </c>
      <c r="FL125" s="732">
        <v>1662475</v>
      </c>
      <c r="FM125" s="732">
        <v>0</v>
      </c>
      <c r="FN125" s="732">
        <v>0</v>
      </c>
      <c r="FO125" s="732">
        <v>40950</v>
      </c>
      <c r="FP125" s="732">
        <v>0</v>
      </c>
      <c r="FQ125" s="732">
        <v>40950</v>
      </c>
      <c r="FR125" s="732">
        <v>40950</v>
      </c>
      <c r="FS125" s="732">
        <v>0</v>
      </c>
      <c r="FT125" s="732">
        <v>0</v>
      </c>
      <c r="FU125" s="732">
        <v>0</v>
      </c>
      <c r="FV125" s="732">
        <v>0</v>
      </c>
      <c r="FW125" s="732">
        <v>0</v>
      </c>
      <c r="FX125" s="732">
        <v>0</v>
      </c>
      <c r="FY125" s="732">
        <v>0</v>
      </c>
      <c r="FZ125" s="732">
        <v>0</v>
      </c>
      <c r="GA125" s="732">
        <v>0</v>
      </c>
      <c r="GB125" s="732">
        <v>0</v>
      </c>
      <c r="GC125" s="732">
        <v>0</v>
      </c>
      <c r="GD125" s="732">
        <v>0</v>
      </c>
      <c r="GF125" s="732">
        <v>0</v>
      </c>
      <c r="GG125" s="732">
        <v>0</v>
      </c>
      <c r="GH125" s="732">
        <v>0</v>
      </c>
      <c r="GI125" s="732">
        <v>0</v>
      </c>
      <c r="GK125" s="732">
        <v>5083</v>
      </c>
      <c r="GL125" s="732">
        <v>2925</v>
      </c>
      <c r="GM125" s="732">
        <v>0</v>
      </c>
      <c r="GN125" s="732">
        <v>0</v>
      </c>
      <c r="GR125" s="732">
        <v>0</v>
      </c>
      <c r="HB125" s="732">
        <v>0</v>
      </c>
      <c r="HC125" s="732">
        <v>4.6019999999999998E-2</v>
      </c>
      <c r="HD125" s="732">
        <v>0</v>
      </c>
      <c r="HE125" s="732">
        <v>0</v>
      </c>
      <c r="HF125" s="732">
        <v>156286</v>
      </c>
      <c r="HG125" s="732">
        <v>1232</v>
      </c>
      <c r="HH125" s="732">
        <v>65286</v>
      </c>
      <c r="HI125" s="732">
        <v>0</v>
      </c>
      <c r="HJ125" s="732">
        <v>1438</v>
      </c>
      <c r="HK125" s="732">
        <v>0</v>
      </c>
      <c r="HL125" s="732">
        <v>0</v>
      </c>
      <c r="HM125" s="732">
        <v>0</v>
      </c>
      <c r="HN125" s="732">
        <v>0</v>
      </c>
      <c r="HO125" s="732">
        <v>0</v>
      </c>
      <c r="HP125" s="732">
        <v>0</v>
      </c>
      <c r="HQ125" s="732">
        <v>0</v>
      </c>
      <c r="HR125" s="732">
        <v>0</v>
      </c>
      <c r="HS125" s="732">
        <v>1374210</v>
      </c>
      <c r="HT125" s="732">
        <v>0</v>
      </c>
      <c r="HU125" s="732">
        <v>39377</v>
      </c>
      <c r="HV125" s="732">
        <v>0</v>
      </c>
      <c r="HW125" s="732">
        <v>0</v>
      </c>
      <c r="HX125" s="732">
        <v>22</v>
      </c>
      <c r="HY125" s="732">
        <v>7</v>
      </c>
      <c r="HZ125" s="732">
        <v>25</v>
      </c>
      <c r="IA125" s="732">
        <v>47</v>
      </c>
      <c r="IB125" s="732">
        <v>34</v>
      </c>
      <c r="IC125" s="732">
        <v>85</v>
      </c>
      <c r="ID125" s="732">
        <v>0</v>
      </c>
      <c r="IE125" s="732">
        <v>0</v>
      </c>
      <c r="IF125" s="732">
        <v>0</v>
      </c>
      <c r="IG125" s="732">
        <v>2</v>
      </c>
      <c r="IH125" s="732">
        <v>106</v>
      </c>
      <c r="II125" s="732">
        <v>0</v>
      </c>
      <c r="IJ125" s="732">
        <v>0</v>
      </c>
      <c r="IK125" s="732">
        <v>0</v>
      </c>
      <c r="IL125" s="732">
        <v>0</v>
      </c>
      <c r="IM125" s="732">
        <v>0</v>
      </c>
      <c r="IN125" s="732">
        <v>0</v>
      </c>
      <c r="IO125" s="732">
        <v>0</v>
      </c>
      <c r="IP125" s="732">
        <v>0</v>
      </c>
      <c r="IQ125" s="732">
        <v>0</v>
      </c>
      <c r="IR125" s="732">
        <v>0</v>
      </c>
      <c r="IS125" s="732">
        <v>0</v>
      </c>
      <c r="IT125" s="732">
        <v>0</v>
      </c>
      <c r="IU125" s="732">
        <v>0</v>
      </c>
      <c r="IV125" s="732">
        <v>0</v>
      </c>
      <c r="IW125" s="732">
        <v>6159</v>
      </c>
      <c r="IX125" s="732">
        <v>0</v>
      </c>
      <c r="IY125" s="732">
        <v>0</v>
      </c>
      <c r="IZ125" s="732">
        <v>0</v>
      </c>
      <c r="JA125" s="732">
        <v>0</v>
      </c>
      <c r="JB125" s="732">
        <v>0</v>
      </c>
      <c r="JC125" s="732">
        <v>0</v>
      </c>
      <c r="JD125" s="732">
        <v>0</v>
      </c>
      <c r="JE125" s="732">
        <v>0</v>
      </c>
      <c r="JF125" s="732">
        <v>0</v>
      </c>
      <c r="JG125" s="732">
        <v>0</v>
      </c>
      <c r="JH125" s="732">
        <v>0</v>
      </c>
      <c r="JJ125" s="732">
        <v>0</v>
      </c>
      <c r="JK125" s="732">
        <v>0</v>
      </c>
      <c r="JL125" s="732">
        <v>0</v>
      </c>
      <c r="JM125" s="732">
        <v>0</v>
      </c>
    </row>
    <row r="126" spans="1:273" s="732" customFormat="1" x14ac:dyDescent="0.2">
      <c r="A126" s="732">
        <v>31709</v>
      </c>
      <c r="B126" s="732">
        <v>105803</v>
      </c>
      <c r="C126" s="732">
        <v>9</v>
      </c>
      <c r="D126" s="732">
        <v>2021</v>
      </c>
      <c r="E126" s="732">
        <v>6159</v>
      </c>
      <c r="F126" s="732">
        <v>0</v>
      </c>
      <c r="G126" s="732">
        <v>271.54300000000001</v>
      </c>
      <c r="H126" s="732">
        <v>165.637</v>
      </c>
      <c r="I126" s="732">
        <v>165.637</v>
      </c>
      <c r="J126" s="732">
        <v>271.54300000000001</v>
      </c>
      <c r="K126" s="732">
        <v>0</v>
      </c>
      <c r="L126" s="732">
        <v>6159</v>
      </c>
      <c r="M126" s="732">
        <v>0</v>
      </c>
      <c r="N126" s="732">
        <v>0</v>
      </c>
      <c r="P126" s="732">
        <v>178.48699999999999</v>
      </c>
      <c r="Q126" s="732">
        <v>0</v>
      </c>
      <c r="R126" s="732">
        <v>73461</v>
      </c>
      <c r="S126" s="732">
        <v>411.57400000000001</v>
      </c>
      <c r="U126" s="732">
        <v>51389</v>
      </c>
      <c r="V126" s="732">
        <v>0.378</v>
      </c>
      <c r="W126" s="732">
        <v>233</v>
      </c>
      <c r="X126" s="732">
        <v>233</v>
      </c>
      <c r="Z126" s="732">
        <v>0</v>
      </c>
      <c r="AC126" s="732">
        <v>0</v>
      </c>
      <c r="AD126" s="732" t="s">
        <v>318</v>
      </c>
      <c r="AE126" s="732">
        <v>0</v>
      </c>
      <c r="AH126" s="732">
        <v>0</v>
      </c>
      <c r="AI126" s="732">
        <v>0</v>
      </c>
      <c r="AJ126" s="732">
        <v>6159</v>
      </c>
      <c r="AK126" s="732" t="s">
        <v>787</v>
      </c>
      <c r="AL126" s="732" t="s">
        <v>374</v>
      </c>
      <c r="AM126" s="732">
        <v>0</v>
      </c>
      <c r="AN126" s="732">
        <v>0</v>
      </c>
      <c r="AO126" s="732">
        <v>0</v>
      </c>
      <c r="AP126" s="732">
        <v>0</v>
      </c>
      <c r="AQ126" s="732">
        <v>0</v>
      </c>
      <c r="AT126" s="732">
        <v>0</v>
      </c>
      <c r="AU126" s="732">
        <v>0</v>
      </c>
      <c r="AV126" s="732">
        <v>-85</v>
      </c>
      <c r="AW126" s="732">
        <v>4634180</v>
      </c>
      <c r="AX126" s="732">
        <v>4595269</v>
      </c>
      <c r="AY126" s="732">
        <v>2823703</v>
      </c>
      <c r="AZ126" s="732">
        <v>73461</v>
      </c>
      <c r="BA126" s="732">
        <v>0</v>
      </c>
      <c r="BE126" s="732">
        <v>59</v>
      </c>
      <c r="BF126" s="732">
        <v>4081821</v>
      </c>
      <c r="BG126" s="732">
        <v>0</v>
      </c>
      <c r="BJ126" s="732">
        <v>12</v>
      </c>
      <c r="BK126" s="732">
        <v>0</v>
      </c>
      <c r="BL126" s="732">
        <v>0</v>
      </c>
      <c r="BM126" s="732">
        <v>0</v>
      </c>
      <c r="BN126" s="732">
        <v>0</v>
      </c>
      <c r="BO126" s="732">
        <v>0</v>
      </c>
      <c r="BP126" s="732">
        <v>0</v>
      </c>
      <c r="BQ126" s="732">
        <v>744</v>
      </c>
      <c r="BS126" s="732">
        <v>0</v>
      </c>
      <c r="BT126" s="732">
        <v>0</v>
      </c>
      <c r="BU126" s="732">
        <v>0</v>
      </c>
      <c r="BV126" s="732">
        <v>0</v>
      </c>
      <c r="BW126" s="732">
        <v>0</v>
      </c>
      <c r="BY126" s="732">
        <v>0</v>
      </c>
      <c r="CA126" s="732">
        <v>0</v>
      </c>
      <c r="CB126" s="732">
        <v>0</v>
      </c>
      <c r="CC126" s="732">
        <v>0</v>
      </c>
      <c r="CD126" s="732">
        <v>0</v>
      </c>
      <c r="CE126" s="732">
        <v>0</v>
      </c>
      <c r="CF126" s="732">
        <v>0</v>
      </c>
      <c r="CG126" s="732">
        <v>0</v>
      </c>
      <c r="CH126" s="732">
        <v>48786</v>
      </c>
      <c r="CI126" s="732">
        <v>0</v>
      </c>
      <c r="CJ126" s="732">
        <v>4</v>
      </c>
      <c r="CK126" s="732">
        <v>0</v>
      </c>
      <c r="CL126" s="732">
        <v>0</v>
      </c>
      <c r="CN126" s="732">
        <v>0</v>
      </c>
      <c r="CO126" s="732">
        <v>1</v>
      </c>
      <c r="CP126" s="732">
        <v>0</v>
      </c>
      <c r="CQ126" s="732">
        <v>0</v>
      </c>
      <c r="CR126" s="732">
        <v>178.90600000000001</v>
      </c>
      <c r="CS126" s="732">
        <v>0</v>
      </c>
      <c r="CT126" s="732">
        <v>0</v>
      </c>
      <c r="CU126" s="732">
        <v>0</v>
      </c>
      <c r="CV126" s="732">
        <v>0</v>
      </c>
      <c r="CW126" s="732">
        <v>0</v>
      </c>
      <c r="CX126" s="732">
        <v>0</v>
      </c>
      <c r="CY126" s="732">
        <v>0</v>
      </c>
      <c r="CZ126" s="732">
        <v>0</v>
      </c>
      <c r="DB126" s="732">
        <v>879375</v>
      </c>
      <c r="DC126" s="732">
        <v>0</v>
      </c>
      <c r="DD126" s="732">
        <v>0</v>
      </c>
      <c r="DE126" s="732">
        <v>458852</v>
      </c>
      <c r="DF126" s="732">
        <v>465011</v>
      </c>
      <c r="DG126" s="732">
        <v>74.5</v>
      </c>
      <c r="DH126" s="732">
        <v>0</v>
      </c>
      <c r="DI126" s="732">
        <v>0</v>
      </c>
      <c r="DK126" s="732">
        <v>3534</v>
      </c>
      <c r="DL126" s="732">
        <v>0</v>
      </c>
      <c r="DM126" s="732">
        <v>2419204</v>
      </c>
      <c r="DN126" s="732">
        <v>9815</v>
      </c>
      <c r="DO126" s="732">
        <v>0</v>
      </c>
      <c r="DP126" s="732">
        <v>0</v>
      </c>
      <c r="DQ126" s="732">
        <v>0</v>
      </c>
      <c r="DR126" s="732">
        <v>0</v>
      </c>
      <c r="DS126" s="732">
        <v>0</v>
      </c>
      <c r="DT126" s="732">
        <v>0</v>
      </c>
      <c r="DU126" s="732">
        <v>0</v>
      </c>
      <c r="DV126" s="732">
        <v>0</v>
      </c>
      <c r="DW126" s="732">
        <v>0</v>
      </c>
      <c r="DX126" s="732">
        <v>0</v>
      </c>
      <c r="DY126" s="732">
        <v>0</v>
      </c>
      <c r="DZ126" s="732">
        <v>0</v>
      </c>
      <c r="EA126" s="732">
        <v>0</v>
      </c>
      <c r="EB126" s="732">
        <v>0</v>
      </c>
      <c r="EC126" s="732">
        <v>3.3380000000000001</v>
      </c>
      <c r="ED126" s="732">
        <v>23643</v>
      </c>
      <c r="EE126" s="732">
        <v>0</v>
      </c>
      <c r="EF126" s="732">
        <v>0</v>
      </c>
      <c r="EG126" s="732">
        <v>0</v>
      </c>
      <c r="EH126" s="732">
        <v>67756</v>
      </c>
      <c r="EI126" s="732">
        <v>2196823</v>
      </c>
      <c r="EJ126" s="732">
        <v>89.17</v>
      </c>
      <c r="EK126" s="732">
        <v>1.792</v>
      </c>
      <c r="EL126" s="732">
        <v>0</v>
      </c>
      <c r="EM126" s="732">
        <v>0</v>
      </c>
      <c r="EN126" s="732">
        <v>1.125</v>
      </c>
      <c r="EO126" s="732">
        <v>0</v>
      </c>
      <c r="EP126" s="732">
        <v>0</v>
      </c>
      <c r="EQ126" s="732">
        <v>92.087000000000003</v>
      </c>
      <c r="ER126" s="732">
        <v>0</v>
      </c>
      <c r="ES126" s="732">
        <v>11.001000000000001</v>
      </c>
      <c r="EV126" s="732">
        <v>0</v>
      </c>
      <c r="EW126" s="732">
        <v>0</v>
      </c>
      <c r="EX126" s="732">
        <v>0</v>
      </c>
      <c r="EZ126" s="732">
        <v>4087369</v>
      </c>
      <c r="FA126" s="732">
        <v>0</v>
      </c>
      <c r="FB126" s="732">
        <v>4150955</v>
      </c>
      <c r="FD126" s="732">
        <v>0</v>
      </c>
      <c r="FE126" s="732">
        <v>422241</v>
      </c>
      <c r="FF126" s="732">
        <v>85659</v>
      </c>
      <c r="FG126" s="732">
        <v>6.4642999999999992E-2</v>
      </c>
      <c r="FH126" s="732">
        <v>2.6227999999999998E-2</v>
      </c>
      <c r="FI126" s="732">
        <v>0</v>
      </c>
      <c r="FJ126" s="732">
        <v>0</v>
      </c>
      <c r="FK126" s="732">
        <v>662.73200000000008</v>
      </c>
      <c r="FL126" s="732">
        <v>4707641</v>
      </c>
      <c r="FM126" s="732">
        <v>0</v>
      </c>
      <c r="FN126" s="732">
        <v>0</v>
      </c>
      <c r="FO126" s="732">
        <v>0</v>
      </c>
      <c r="FP126" s="732">
        <v>0</v>
      </c>
      <c r="FQ126" s="732">
        <v>0</v>
      </c>
      <c r="FR126" s="732">
        <v>0</v>
      </c>
      <c r="FS126" s="732">
        <v>0</v>
      </c>
      <c r="FT126" s="732">
        <v>0</v>
      </c>
      <c r="FU126" s="732">
        <v>0</v>
      </c>
      <c r="FV126" s="732">
        <v>0</v>
      </c>
      <c r="FW126" s="732">
        <v>0</v>
      </c>
      <c r="FX126" s="732">
        <v>0</v>
      </c>
      <c r="FY126" s="732">
        <v>0</v>
      </c>
      <c r="FZ126" s="732">
        <v>0</v>
      </c>
      <c r="GA126" s="732">
        <v>0</v>
      </c>
      <c r="GB126" s="732">
        <v>114902</v>
      </c>
      <c r="GC126" s="732">
        <v>114902</v>
      </c>
      <c r="GD126" s="732">
        <v>13.819000000000001</v>
      </c>
      <c r="GF126" s="732">
        <v>0</v>
      </c>
      <c r="GG126" s="732">
        <v>0</v>
      </c>
      <c r="GH126" s="732">
        <v>0</v>
      </c>
      <c r="GI126" s="732">
        <v>0</v>
      </c>
      <c r="GK126" s="732">
        <v>0</v>
      </c>
      <c r="GL126" s="732">
        <v>0</v>
      </c>
      <c r="GM126" s="732">
        <v>0</v>
      </c>
      <c r="GN126" s="732">
        <v>0</v>
      </c>
      <c r="GR126" s="732">
        <v>0</v>
      </c>
      <c r="HB126" s="732">
        <v>292382768</v>
      </c>
      <c r="HC126" s="732">
        <v>4.6019999999999998E-2</v>
      </c>
      <c r="HD126" s="732">
        <v>48786</v>
      </c>
      <c r="HE126" s="732">
        <v>0</v>
      </c>
      <c r="HF126" s="732">
        <v>175244</v>
      </c>
      <c r="HG126" s="732">
        <v>9855</v>
      </c>
      <c r="HH126" s="732">
        <v>5543</v>
      </c>
      <c r="HI126" s="732">
        <v>0</v>
      </c>
      <c r="HJ126" s="732">
        <v>2639</v>
      </c>
      <c r="HK126" s="732">
        <v>901</v>
      </c>
      <c r="HL126" s="732">
        <v>675</v>
      </c>
      <c r="HM126" s="732">
        <v>0</v>
      </c>
      <c r="HN126" s="732">
        <v>0</v>
      </c>
      <c r="HO126" s="732">
        <v>0</v>
      </c>
      <c r="HP126" s="732">
        <v>77433</v>
      </c>
      <c r="HQ126" s="732">
        <v>0</v>
      </c>
      <c r="HR126" s="732">
        <v>0</v>
      </c>
      <c r="HS126" s="732">
        <v>4077494</v>
      </c>
      <c r="HT126" s="732">
        <v>0</v>
      </c>
      <c r="HU126" s="732">
        <v>0</v>
      </c>
      <c r="HV126" s="732">
        <v>0</v>
      </c>
      <c r="HW126" s="732">
        <v>0</v>
      </c>
      <c r="HX126" s="732">
        <v>0</v>
      </c>
      <c r="HY126" s="732">
        <v>0</v>
      </c>
      <c r="HZ126" s="732">
        <v>1</v>
      </c>
      <c r="IA126" s="732">
        <v>0</v>
      </c>
      <c r="IB126" s="732">
        <v>270</v>
      </c>
      <c r="IC126" s="732">
        <v>271</v>
      </c>
      <c r="ID126" s="732">
        <v>5</v>
      </c>
      <c r="IE126" s="732">
        <v>0</v>
      </c>
      <c r="IF126" s="732">
        <v>0</v>
      </c>
      <c r="IG126" s="732">
        <v>16</v>
      </c>
      <c r="IH126" s="732">
        <v>9</v>
      </c>
      <c r="II126" s="732">
        <v>281.57300000000004</v>
      </c>
      <c r="IJ126" s="732">
        <v>0.378</v>
      </c>
      <c r="IK126" s="732">
        <v>0</v>
      </c>
      <c r="IL126" s="732">
        <v>0</v>
      </c>
      <c r="IM126" s="732">
        <v>0</v>
      </c>
      <c r="IN126" s="732">
        <v>0</v>
      </c>
      <c r="IO126" s="732">
        <v>0</v>
      </c>
      <c r="IP126" s="732">
        <v>281.57300000000004</v>
      </c>
      <c r="IQ126" s="732">
        <v>0.378</v>
      </c>
      <c r="IR126" s="732">
        <v>233</v>
      </c>
      <c r="IS126" s="732">
        <v>0</v>
      </c>
      <c r="IT126" s="732">
        <v>0</v>
      </c>
      <c r="IU126" s="732">
        <v>0</v>
      </c>
      <c r="IV126" s="732">
        <v>0</v>
      </c>
      <c r="IW126" s="732">
        <v>6159</v>
      </c>
      <c r="IX126" s="732">
        <v>0</v>
      </c>
      <c r="IY126" s="732">
        <v>0</v>
      </c>
      <c r="IZ126" s="732">
        <v>77433</v>
      </c>
      <c r="JA126" s="732">
        <v>6159</v>
      </c>
      <c r="JB126" s="732">
        <v>0</v>
      </c>
      <c r="JC126" s="732">
        <v>0</v>
      </c>
      <c r="JD126" s="732">
        <v>0</v>
      </c>
      <c r="JE126" s="732">
        <v>0</v>
      </c>
      <c r="JF126" s="732">
        <v>0</v>
      </c>
      <c r="JG126" s="732">
        <v>0</v>
      </c>
      <c r="JH126" s="732">
        <v>0</v>
      </c>
      <c r="JJ126" s="732">
        <v>0</v>
      </c>
      <c r="JK126" s="732">
        <v>0</v>
      </c>
      <c r="JL126" s="732">
        <v>0</v>
      </c>
      <c r="JM126" s="732">
        <v>0</v>
      </c>
    </row>
    <row r="127" spans="1:273" s="732" customFormat="1" x14ac:dyDescent="0.2">
      <c r="A127" s="732">
        <v>31709</v>
      </c>
      <c r="B127" s="732">
        <v>108802</v>
      </c>
      <c r="C127" s="732">
        <v>9</v>
      </c>
      <c r="D127" s="732">
        <v>2021</v>
      </c>
      <c r="E127" s="732">
        <v>6159</v>
      </c>
      <c r="F127" s="732">
        <v>0</v>
      </c>
      <c r="G127" s="732">
        <v>1051.0150000000001</v>
      </c>
      <c r="H127" s="732">
        <v>1030.3590000000002</v>
      </c>
      <c r="I127" s="732">
        <v>1030.3590000000002</v>
      </c>
      <c r="J127" s="732">
        <v>1051.0150000000001</v>
      </c>
      <c r="K127" s="732">
        <v>0</v>
      </c>
      <c r="L127" s="732">
        <v>6159</v>
      </c>
      <c r="M127" s="732">
        <v>0</v>
      </c>
      <c r="N127" s="732">
        <v>0</v>
      </c>
      <c r="P127" s="732">
        <v>953.20800000000008</v>
      </c>
      <c r="Q127" s="732">
        <v>0</v>
      </c>
      <c r="R127" s="732">
        <v>392316</v>
      </c>
      <c r="S127" s="732">
        <v>411.57400000000001</v>
      </c>
      <c r="U127" s="732">
        <v>274437</v>
      </c>
      <c r="V127" s="732">
        <v>318.50200000000001</v>
      </c>
      <c r="W127" s="732">
        <v>196168</v>
      </c>
      <c r="X127" s="732">
        <v>196168</v>
      </c>
      <c r="Z127" s="732">
        <v>0</v>
      </c>
      <c r="AC127" s="732">
        <v>0</v>
      </c>
      <c r="AD127" s="732" t="s">
        <v>318</v>
      </c>
      <c r="AE127" s="732">
        <v>0</v>
      </c>
      <c r="AH127" s="732">
        <v>0</v>
      </c>
      <c r="AI127" s="732">
        <v>0</v>
      </c>
      <c r="AJ127" s="732">
        <v>6159</v>
      </c>
      <c r="AK127" s="732" t="s">
        <v>787</v>
      </c>
      <c r="AL127" s="732" t="s">
        <v>356</v>
      </c>
      <c r="AM127" s="732">
        <v>0</v>
      </c>
      <c r="AN127" s="732">
        <v>0</v>
      </c>
      <c r="AO127" s="732">
        <v>0</v>
      </c>
      <c r="AP127" s="732">
        <v>0</v>
      </c>
      <c r="AQ127" s="732">
        <v>0</v>
      </c>
      <c r="AT127" s="732">
        <v>0</v>
      </c>
      <c r="AU127" s="732">
        <v>0</v>
      </c>
      <c r="AV127" s="732">
        <v>-247480</v>
      </c>
      <c r="AW127" s="732">
        <v>11082934</v>
      </c>
      <c r="AX127" s="732">
        <v>10896190</v>
      </c>
      <c r="AY127" s="732">
        <v>6247151</v>
      </c>
      <c r="AZ127" s="732">
        <v>392316</v>
      </c>
      <c r="BA127" s="732">
        <v>107.417</v>
      </c>
      <c r="BE127" s="732">
        <v>144</v>
      </c>
      <c r="BF127" s="732">
        <v>9925009</v>
      </c>
      <c r="BG127" s="732">
        <v>0</v>
      </c>
      <c r="BJ127" s="732">
        <v>12</v>
      </c>
      <c r="BK127" s="732">
        <v>0</v>
      </c>
      <c r="BL127" s="732">
        <v>0</v>
      </c>
      <c r="BM127" s="732">
        <v>0</v>
      </c>
      <c r="BN127" s="732">
        <v>0</v>
      </c>
      <c r="BO127" s="732">
        <v>0</v>
      </c>
      <c r="BP127" s="732">
        <v>0</v>
      </c>
      <c r="BQ127" s="732">
        <v>611</v>
      </c>
      <c r="BS127" s="732">
        <v>0</v>
      </c>
      <c r="BT127" s="732">
        <v>0</v>
      </c>
      <c r="BU127" s="732">
        <v>0</v>
      </c>
      <c r="BV127" s="732">
        <v>0</v>
      </c>
      <c r="BW127" s="732">
        <v>0</v>
      </c>
      <c r="BY127" s="732">
        <v>0</v>
      </c>
      <c r="CA127" s="732">
        <v>128.53200000000001</v>
      </c>
      <c r="CB127" s="732">
        <v>128532</v>
      </c>
      <c r="CC127" s="732">
        <v>0</v>
      </c>
      <c r="CD127" s="732">
        <v>0</v>
      </c>
      <c r="CE127" s="732">
        <v>0</v>
      </c>
      <c r="CF127" s="732">
        <v>0</v>
      </c>
      <c r="CG127" s="732">
        <v>0</v>
      </c>
      <c r="CH127" s="732">
        <v>188827</v>
      </c>
      <c r="CI127" s="732">
        <v>0</v>
      </c>
      <c r="CJ127" s="732">
        <v>4</v>
      </c>
      <c r="CK127" s="732">
        <v>0</v>
      </c>
      <c r="CL127" s="732">
        <v>0</v>
      </c>
      <c r="CN127" s="732">
        <v>0</v>
      </c>
      <c r="CO127" s="732">
        <v>1</v>
      </c>
      <c r="CP127" s="732">
        <v>0</v>
      </c>
      <c r="CQ127" s="732">
        <v>5.6670000000000007</v>
      </c>
      <c r="CR127" s="732">
        <v>917.06500000000005</v>
      </c>
      <c r="CS127" s="732">
        <v>0</v>
      </c>
      <c r="CT127" s="732">
        <v>0</v>
      </c>
      <c r="CU127" s="732">
        <v>0</v>
      </c>
      <c r="CV127" s="732">
        <v>0</v>
      </c>
      <c r="CW127" s="732">
        <v>0</v>
      </c>
      <c r="CX127" s="732">
        <v>0</v>
      </c>
      <c r="CY127" s="732">
        <v>0</v>
      </c>
      <c r="CZ127" s="732">
        <v>0</v>
      </c>
      <c r="DB127" s="732">
        <v>6325710</v>
      </c>
      <c r="DC127" s="732">
        <v>0</v>
      </c>
      <c r="DD127" s="732">
        <v>0</v>
      </c>
      <c r="DE127" s="732">
        <v>1360311</v>
      </c>
      <c r="DF127" s="732">
        <v>1360311</v>
      </c>
      <c r="DG127" s="732">
        <v>220.863</v>
      </c>
      <c r="DH127" s="732">
        <v>0</v>
      </c>
      <c r="DI127" s="732">
        <v>0</v>
      </c>
      <c r="DK127" s="732">
        <v>1403</v>
      </c>
      <c r="DL127" s="732">
        <v>0</v>
      </c>
      <c r="DM127" s="732">
        <v>470411</v>
      </c>
      <c r="DN127" s="732">
        <v>1939</v>
      </c>
      <c r="DO127" s="732">
        <v>0</v>
      </c>
      <c r="DP127" s="732">
        <v>0</v>
      </c>
      <c r="DQ127" s="732">
        <v>0</v>
      </c>
      <c r="DR127" s="732">
        <v>0</v>
      </c>
      <c r="DS127" s="732">
        <v>0</v>
      </c>
      <c r="DT127" s="732">
        <v>0</v>
      </c>
      <c r="DU127" s="732">
        <v>0</v>
      </c>
      <c r="DV127" s="732">
        <v>0</v>
      </c>
      <c r="DW127" s="732">
        <v>0</v>
      </c>
      <c r="DX127" s="732">
        <v>0</v>
      </c>
      <c r="DY127" s="732">
        <v>0</v>
      </c>
      <c r="DZ127" s="732">
        <v>0</v>
      </c>
      <c r="EA127" s="732">
        <v>0</v>
      </c>
      <c r="EB127" s="732">
        <v>0</v>
      </c>
      <c r="EC127" s="732">
        <v>23.447000000000003</v>
      </c>
      <c r="ED127" s="732">
        <v>166074</v>
      </c>
      <c r="EE127" s="732">
        <v>0</v>
      </c>
      <c r="EF127" s="732">
        <v>0</v>
      </c>
      <c r="EG127" s="732">
        <v>0</v>
      </c>
      <c r="EH127" s="732">
        <v>285917</v>
      </c>
      <c r="EI127" s="732">
        <v>0</v>
      </c>
      <c r="EJ127" s="732">
        <v>0</v>
      </c>
      <c r="EK127" s="732">
        <v>12.644</v>
      </c>
      <c r="EL127" s="732">
        <v>0</v>
      </c>
      <c r="EM127" s="732">
        <v>0</v>
      </c>
      <c r="EN127" s="732">
        <v>1.6980000000000002</v>
      </c>
      <c r="EO127" s="732">
        <v>0</v>
      </c>
      <c r="EP127" s="732">
        <v>0</v>
      </c>
      <c r="EQ127" s="732">
        <v>14.342000000000001</v>
      </c>
      <c r="ER127" s="732">
        <v>0</v>
      </c>
      <c r="ES127" s="732">
        <v>46.422000000000004</v>
      </c>
      <c r="EV127" s="732">
        <v>0</v>
      </c>
      <c r="EW127" s="732">
        <v>0</v>
      </c>
      <c r="EX127" s="732">
        <v>0</v>
      </c>
      <c r="EZ127" s="732">
        <v>9661225</v>
      </c>
      <c r="FA127" s="732">
        <v>0</v>
      </c>
      <c r="FB127" s="732">
        <v>10051458</v>
      </c>
      <c r="FD127" s="732">
        <v>0</v>
      </c>
      <c r="FE127" s="732">
        <v>1026684</v>
      </c>
      <c r="FF127" s="732">
        <v>208281</v>
      </c>
      <c r="FG127" s="732">
        <v>6.4642999999999992E-2</v>
      </c>
      <c r="FH127" s="732">
        <v>2.6227999999999998E-2</v>
      </c>
      <c r="FI127" s="732">
        <v>0</v>
      </c>
      <c r="FJ127" s="732">
        <v>0</v>
      </c>
      <c r="FK127" s="732">
        <v>1611.442</v>
      </c>
      <c r="FL127" s="732">
        <v>11475250</v>
      </c>
      <c r="FM127" s="732">
        <v>0</v>
      </c>
      <c r="FN127" s="732">
        <v>0</v>
      </c>
      <c r="FO127" s="732">
        <v>0</v>
      </c>
      <c r="FP127" s="732">
        <v>0</v>
      </c>
      <c r="FQ127" s="732">
        <v>0</v>
      </c>
      <c r="FR127" s="732">
        <v>0</v>
      </c>
      <c r="FS127" s="732">
        <v>0</v>
      </c>
      <c r="FT127" s="732">
        <v>0</v>
      </c>
      <c r="FU127" s="732">
        <v>0</v>
      </c>
      <c r="FV127" s="732">
        <v>0</v>
      </c>
      <c r="FW127" s="732">
        <v>0</v>
      </c>
      <c r="FX127" s="732">
        <v>0</v>
      </c>
      <c r="FY127" s="732">
        <v>0</v>
      </c>
      <c r="FZ127" s="732">
        <v>0</v>
      </c>
      <c r="GA127" s="732">
        <v>0</v>
      </c>
      <c r="GB127" s="732">
        <v>52499</v>
      </c>
      <c r="GC127" s="732">
        <v>52499</v>
      </c>
      <c r="GD127" s="732">
        <v>6.3140000000000001</v>
      </c>
      <c r="GF127" s="732">
        <v>0</v>
      </c>
      <c r="GG127" s="732">
        <v>0</v>
      </c>
      <c r="GH127" s="732">
        <v>0</v>
      </c>
      <c r="GI127" s="732">
        <v>0</v>
      </c>
      <c r="GK127" s="732">
        <v>4978</v>
      </c>
      <c r="GL127" s="732">
        <v>16256</v>
      </c>
      <c r="GM127" s="732">
        <v>0</v>
      </c>
      <c r="GN127" s="732">
        <v>0</v>
      </c>
      <c r="GR127" s="732">
        <v>0</v>
      </c>
      <c r="HB127" s="732">
        <v>292382768</v>
      </c>
      <c r="HC127" s="732">
        <v>4.6019999999999998E-2</v>
      </c>
      <c r="HD127" s="732">
        <v>188827</v>
      </c>
      <c r="HE127" s="732">
        <v>0</v>
      </c>
      <c r="HF127" s="732">
        <v>1090120</v>
      </c>
      <c r="HG127" s="732">
        <v>4927</v>
      </c>
      <c r="HH127" s="732">
        <v>412708</v>
      </c>
      <c r="HI127" s="732">
        <v>0</v>
      </c>
      <c r="HJ127" s="732">
        <v>10216</v>
      </c>
      <c r="HK127" s="732">
        <v>0</v>
      </c>
      <c r="HL127" s="732">
        <v>0</v>
      </c>
      <c r="HM127" s="732">
        <v>0</v>
      </c>
      <c r="HN127" s="732">
        <v>0</v>
      </c>
      <c r="HO127" s="732">
        <v>0</v>
      </c>
      <c r="HP127" s="732">
        <v>0</v>
      </c>
      <c r="HQ127" s="732">
        <v>0</v>
      </c>
      <c r="HR127" s="732">
        <v>0</v>
      </c>
      <c r="HS127" s="732">
        <v>9659142</v>
      </c>
      <c r="HT127" s="732">
        <v>0</v>
      </c>
      <c r="HU127" s="732">
        <v>0</v>
      </c>
      <c r="HV127" s="732">
        <v>0</v>
      </c>
      <c r="HW127" s="732">
        <v>0</v>
      </c>
      <c r="HX127" s="732">
        <v>167</v>
      </c>
      <c r="HY127" s="732">
        <v>109</v>
      </c>
      <c r="HZ127" s="732">
        <v>192</v>
      </c>
      <c r="IA127" s="732">
        <v>202</v>
      </c>
      <c r="IB127" s="732">
        <v>205</v>
      </c>
      <c r="IC127" s="732">
        <v>875</v>
      </c>
      <c r="ID127" s="732">
        <v>0</v>
      </c>
      <c r="IE127" s="732">
        <v>0</v>
      </c>
      <c r="IF127" s="732">
        <v>0</v>
      </c>
      <c r="IG127" s="732">
        <v>8</v>
      </c>
      <c r="IH127" s="732">
        <v>670.08</v>
      </c>
      <c r="II127" s="732">
        <v>0</v>
      </c>
      <c r="IJ127" s="732">
        <v>318.50200000000001</v>
      </c>
      <c r="IK127" s="732">
        <v>0</v>
      </c>
      <c r="IL127" s="732">
        <v>0</v>
      </c>
      <c r="IM127" s="732">
        <v>0</v>
      </c>
      <c r="IN127" s="732">
        <v>0</v>
      </c>
      <c r="IO127" s="732">
        <v>0</v>
      </c>
      <c r="IP127" s="732">
        <v>0</v>
      </c>
      <c r="IQ127" s="732">
        <v>318.50200000000001</v>
      </c>
      <c r="IR127" s="732">
        <v>196168</v>
      </c>
      <c r="IS127" s="732">
        <v>0</v>
      </c>
      <c r="IT127" s="732">
        <v>0</v>
      </c>
      <c r="IU127" s="732">
        <v>0</v>
      </c>
      <c r="IV127" s="732">
        <v>0</v>
      </c>
      <c r="IW127" s="732">
        <v>6159</v>
      </c>
      <c r="IX127" s="732">
        <v>0</v>
      </c>
      <c r="IY127" s="732">
        <v>0</v>
      </c>
      <c r="IZ127" s="732">
        <v>0</v>
      </c>
      <c r="JA127" s="732">
        <v>0</v>
      </c>
      <c r="JB127" s="732">
        <v>0</v>
      </c>
      <c r="JC127" s="732">
        <v>0</v>
      </c>
      <c r="JD127" s="732">
        <v>0</v>
      </c>
      <c r="JE127" s="732">
        <v>0</v>
      </c>
      <c r="JF127" s="732">
        <v>0</v>
      </c>
      <c r="JG127" s="732">
        <v>0</v>
      </c>
      <c r="JH127" s="732">
        <v>0</v>
      </c>
      <c r="JJ127" s="732">
        <v>0</v>
      </c>
      <c r="JK127" s="732">
        <v>0</v>
      </c>
      <c r="JL127" s="732">
        <v>0</v>
      </c>
      <c r="JM127" s="732">
        <v>0</v>
      </c>
    </row>
    <row r="128" spans="1:273" s="732" customFormat="1" x14ac:dyDescent="0.2">
      <c r="A128" s="732">
        <v>31709</v>
      </c>
      <c r="B128" s="732">
        <v>108804</v>
      </c>
      <c r="C128" s="732">
        <v>9</v>
      </c>
      <c r="D128" s="732">
        <v>2021</v>
      </c>
      <c r="E128" s="732">
        <v>6159</v>
      </c>
      <c r="F128" s="732">
        <v>0</v>
      </c>
      <c r="G128" s="732">
        <v>438.57</v>
      </c>
      <c r="H128" s="732">
        <v>406.911</v>
      </c>
      <c r="I128" s="732">
        <v>406.911</v>
      </c>
      <c r="J128" s="732">
        <v>438.57</v>
      </c>
      <c r="K128" s="732">
        <v>0</v>
      </c>
      <c r="L128" s="732">
        <v>6159</v>
      </c>
      <c r="M128" s="732">
        <v>0</v>
      </c>
      <c r="N128" s="732">
        <v>0</v>
      </c>
      <c r="P128" s="732">
        <v>408.04500000000002</v>
      </c>
      <c r="Q128" s="732">
        <v>0</v>
      </c>
      <c r="R128" s="732">
        <v>167941</v>
      </c>
      <c r="S128" s="732">
        <v>411.57400000000001</v>
      </c>
      <c r="U128" s="732">
        <v>117479</v>
      </c>
      <c r="V128" s="732">
        <v>95.22</v>
      </c>
      <c r="W128" s="732">
        <v>58647</v>
      </c>
      <c r="X128" s="732">
        <v>58647</v>
      </c>
      <c r="Z128" s="732">
        <v>0</v>
      </c>
      <c r="AC128" s="732">
        <v>0</v>
      </c>
      <c r="AD128" s="732" t="s">
        <v>318</v>
      </c>
      <c r="AE128" s="732">
        <v>0</v>
      </c>
      <c r="AH128" s="732">
        <v>0</v>
      </c>
      <c r="AI128" s="732">
        <v>0</v>
      </c>
      <c r="AJ128" s="732">
        <v>6159</v>
      </c>
      <c r="AK128" s="732" t="s">
        <v>787</v>
      </c>
      <c r="AL128" s="732" t="s">
        <v>506</v>
      </c>
      <c r="AM128" s="732">
        <v>0</v>
      </c>
      <c r="AN128" s="732">
        <v>0</v>
      </c>
      <c r="AO128" s="732">
        <v>0</v>
      </c>
      <c r="AP128" s="732">
        <v>0</v>
      </c>
      <c r="AQ128" s="732">
        <v>0</v>
      </c>
      <c r="AT128" s="732">
        <v>0</v>
      </c>
      <c r="AU128" s="732">
        <v>0</v>
      </c>
      <c r="AV128" s="732">
        <v>-124525</v>
      </c>
      <c r="AW128" s="732">
        <v>4960680</v>
      </c>
      <c r="AX128" s="732">
        <v>4883743</v>
      </c>
      <c r="AY128" s="732">
        <v>2705732</v>
      </c>
      <c r="AZ128" s="732">
        <v>167941</v>
      </c>
      <c r="BA128" s="732">
        <v>20.5</v>
      </c>
      <c r="BE128" s="732">
        <v>64</v>
      </c>
      <c r="BF128" s="732">
        <v>4402742</v>
      </c>
      <c r="BG128" s="732">
        <v>0</v>
      </c>
      <c r="BJ128" s="732">
        <v>12</v>
      </c>
      <c r="BK128" s="732">
        <v>0</v>
      </c>
      <c r="BL128" s="732">
        <v>0</v>
      </c>
      <c r="BM128" s="732">
        <v>0</v>
      </c>
      <c r="BN128" s="732">
        <v>0</v>
      </c>
      <c r="BO128" s="732">
        <v>0</v>
      </c>
      <c r="BP128" s="732">
        <v>0</v>
      </c>
      <c r="BQ128" s="732">
        <v>707</v>
      </c>
      <c r="BS128" s="732">
        <v>0</v>
      </c>
      <c r="BT128" s="732">
        <v>0</v>
      </c>
      <c r="BU128" s="732">
        <v>0</v>
      </c>
      <c r="BV128" s="732">
        <v>0</v>
      </c>
      <c r="BW128" s="732">
        <v>0</v>
      </c>
      <c r="BY128" s="732">
        <v>0</v>
      </c>
      <c r="CA128" s="732">
        <v>0</v>
      </c>
      <c r="CB128" s="732">
        <v>0</v>
      </c>
      <c r="CC128" s="732">
        <v>0</v>
      </c>
      <c r="CD128" s="732">
        <v>0</v>
      </c>
      <c r="CE128" s="732">
        <v>0</v>
      </c>
      <c r="CF128" s="732">
        <v>0</v>
      </c>
      <c r="CG128" s="732">
        <v>0</v>
      </c>
      <c r="CH128" s="732">
        <v>78794</v>
      </c>
      <c r="CI128" s="732">
        <v>0</v>
      </c>
      <c r="CJ128" s="732">
        <v>4</v>
      </c>
      <c r="CK128" s="732">
        <v>0</v>
      </c>
      <c r="CL128" s="732">
        <v>0</v>
      </c>
      <c r="CN128" s="732">
        <v>0</v>
      </c>
      <c r="CO128" s="732">
        <v>1</v>
      </c>
      <c r="CP128" s="732">
        <v>1.044</v>
      </c>
      <c r="CQ128" s="732">
        <v>11.667</v>
      </c>
      <c r="CR128" s="732">
        <v>392.113</v>
      </c>
      <c r="CS128" s="732">
        <v>0</v>
      </c>
      <c r="CT128" s="732">
        <v>0</v>
      </c>
      <c r="CU128" s="732">
        <v>0</v>
      </c>
      <c r="CV128" s="732">
        <v>0</v>
      </c>
      <c r="CW128" s="732">
        <v>0</v>
      </c>
      <c r="CX128" s="732">
        <v>0</v>
      </c>
      <c r="CY128" s="732">
        <v>0</v>
      </c>
      <c r="CZ128" s="732">
        <v>0</v>
      </c>
      <c r="DB128" s="732">
        <v>2499058</v>
      </c>
      <c r="DC128" s="732">
        <v>0</v>
      </c>
      <c r="DD128" s="732">
        <v>0</v>
      </c>
      <c r="DE128" s="732">
        <v>709835</v>
      </c>
      <c r="DF128" s="732">
        <v>725332</v>
      </c>
      <c r="DG128" s="732">
        <v>115.25</v>
      </c>
      <c r="DH128" s="732">
        <v>0</v>
      </c>
      <c r="DI128" s="732">
        <v>15497</v>
      </c>
      <c r="DK128" s="732">
        <v>2939</v>
      </c>
      <c r="DL128" s="732">
        <v>0</v>
      </c>
      <c r="DM128" s="732">
        <v>423324</v>
      </c>
      <c r="DN128" s="732">
        <v>1793</v>
      </c>
      <c r="DO128" s="732">
        <v>0</v>
      </c>
      <c r="DP128" s="732">
        <v>0</v>
      </c>
      <c r="DQ128" s="732">
        <v>0</v>
      </c>
      <c r="DR128" s="732">
        <v>0</v>
      </c>
      <c r="DS128" s="732">
        <v>0</v>
      </c>
      <c r="DT128" s="732">
        <v>0</v>
      </c>
      <c r="DU128" s="732">
        <v>0</v>
      </c>
      <c r="DV128" s="732">
        <v>0</v>
      </c>
      <c r="DW128" s="732">
        <v>0</v>
      </c>
      <c r="DX128" s="732">
        <v>0</v>
      </c>
      <c r="DY128" s="732">
        <v>0</v>
      </c>
      <c r="DZ128" s="732">
        <v>0</v>
      </c>
      <c r="EA128" s="732">
        <v>2.8000000000000001E-2</v>
      </c>
      <c r="EB128" s="732">
        <v>0</v>
      </c>
      <c r="EC128" s="732">
        <v>57.407000000000004</v>
      </c>
      <c r="ED128" s="732">
        <v>406611</v>
      </c>
      <c r="EE128" s="732">
        <v>0</v>
      </c>
      <c r="EF128" s="732">
        <v>0</v>
      </c>
      <c r="EG128" s="732">
        <v>0</v>
      </c>
      <c r="EH128" s="732">
        <v>11364</v>
      </c>
      <c r="EI128" s="732">
        <v>0</v>
      </c>
      <c r="EJ128" s="732">
        <v>0</v>
      </c>
      <c r="EK128" s="732">
        <v>0.3</v>
      </c>
      <c r="EL128" s="732">
        <v>0</v>
      </c>
      <c r="EM128" s="732">
        <v>0</v>
      </c>
      <c r="EN128" s="732">
        <v>0.161</v>
      </c>
      <c r="EO128" s="732">
        <v>0</v>
      </c>
      <c r="EP128" s="732">
        <v>0</v>
      </c>
      <c r="EQ128" s="732">
        <v>0.48900000000000005</v>
      </c>
      <c r="ER128" s="732">
        <v>0</v>
      </c>
      <c r="ES128" s="732">
        <v>1.8450000000000002</v>
      </c>
      <c r="EV128" s="732">
        <v>0</v>
      </c>
      <c r="EW128" s="732">
        <v>0</v>
      </c>
      <c r="EX128" s="732">
        <v>0</v>
      </c>
      <c r="EZ128" s="732">
        <v>4335911</v>
      </c>
      <c r="FA128" s="732">
        <v>0</v>
      </c>
      <c r="FB128" s="732">
        <v>4501995</v>
      </c>
      <c r="FD128" s="732">
        <v>0</v>
      </c>
      <c r="FE128" s="732">
        <v>455438</v>
      </c>
      <c r="FF128" s="732">
        <v>92394</v>
      </c>
      <c r="FG128" s="732">
        <v>6.4642999999999992E-2</v>
      </c>
      <c r="FH128" s="732">
        <v>2.6227999999999998E-2</v>
      </c>
      <c r="FI128" s="732">
        <v>0</v>
      </c>
      <c r="FJ128" s="732">
        <v>0</v>
      </c>
      <c r="FK128" s="732">
        <v>714.83699999999999</v>
      </c>
      <c r="FL128" s="732">
        <v>5128621</v>
      </c>
      <c r="FM128" s="732">
        <v>0</v>
      </c>
      <c r="FN128" s="732">
        <v>0</v>
      </c>
      <c r="FO128" s="732">
        <v>0</v>
      </c>
      <c r="FP128" s="732">
        <v>0</v>
      </c>
      <c r="FQ128" s="732">
        <v>0</v>
      </c>
      <c r="FR128" s="732">
        <v>0</v>
      </c>
      <c r="FS128" s="732">
        <v>0</v>
      </c>
      <c r="FT128" s="732">
        <v>0</v>
      </c>
      <c r="FU128" s="732">
        <v>0</v>
      </c>
      <c r="FV128" s="732">
        <v>0</v>
      </c>
      <c r="FW128" s="732">
        <v>0</v>
      </c>
      <c r="FX128" s="732">
        <v>0</v>
      </c>
      <c r="FY128" s="732">
        <v>0</v>
      </c>
      <c r="FZ128" s="732">
        <v>0</v>
      </c>
      <c r="GA128" s="732">
        <v>0</v>
      </c>
      <c r="GB128" s="732">
        <v>259171</v>
      </c>
      <c r="GC128" s="732">
        <v>259171</v>
      </c>
      <c r="GD128" s="732">
        <v>31.17</v>
      </c>
      <c r="GF128" s="732">
        <v>0</v>
      </c>
      <c r="GG128" s="732">
        <v>0</v>
      </c>
      <c r="GH128" s="732">
        <v>0</v>
      </c>
      <c r="GI128" s="732">
        <v>0</v>
      </c>
      <c r="GK128" s="732">
        <v>5153</v>
      </c>
      <c r="GL128" s="732">
        <v>9199</v>
      </c>
      <c r="GM128" s="732">
        <v>0</v>
      </c>
      <c r="GN128" s="732">
        <v>0</v>
      </c>
      <c r="GR128" s="732">
        <v>0</v>
      </c>
      <c r="HB128" s="732">
        <v>292382768</v>
      </c>
      <c r="HC128" s="732">
        <v>4.6019999999999998E-2</v>
      </c>
      <c r="HD128" s="732">
        <v>78794</v>
      </c>
      <c r="HE128" s="732">
        <v>0</v>
      </c>
      <c r="HF128" s="732">
        <v>430512</v>
      </c>
      <c r="HG128" s="732">
        <v>642</v>
      </c>
      <c r="HH128" s="732">
        <v>0</v>
      </c>
      <c r="HI128" s="732">
        <v>0</v>
      </c>
      <c r="HJ128" s="732">
        <v>4263</v>
      </c>
      <c r="HK128" s="732">
        <v>4463</v>
      </c>
      <c r="HL128" s="732">
        <v>2480</v>
      </c>
      <c r="HM128" s="732">
        <v>0</v>
      </c>
      <c r="HN128" s="732">
        <v>0</v>
      </c>
      <c r="HO128" s="732">
        <v>0</v>
      </c>
      <c r="HP128" s="732">
        <v>94167</v>
      </c>
      <c r="HQ128" s="732">
        <v>0</v>
      </c>
      <c r="HR128" s="732">
        <v>0</v>
      </c>
      <c r="HS128" s="732">
        <v>4334054</v>
      </c>
      <c r="HT128" s="732">
        <v>0</v>
      </c>
      <c r="HU128" s="732">
        <v>0</v>
      </c>
      <c r="HV128" s="732">
        <v>0</v>
      </c>
      <c r="HW128" s="732">
        <v>0</v>
      </c>
      <c r="HX128" s="732">
        <v>25</v>
      </c>
      <c r="HY128" s="732">
        <v>18</v>
      </c>
      <c r="HZ128" s="732">
        <v>135</v>
      </c>
      <c r="IA128" s="732">
        <v>124</v>
      </c>
      <c r="IB128" s="732">
        <v>142</v>
      </c>
      <c r="IC128" s="732">
        <v>444</v>
      </c>
      <c r="ID128" s="732">
        <v>0</v>
      </c>
      <c r="IE128" s="732">
        <v>0</v>
      </c>
      <c r="IF128" s="732">
        <v>0</v>
      </c>
      <c r="IG128" s="732">
        <v>1.042</v>
      </c>
      <c r="IH128" s="732">
        <v>0</v>
      </c>
      <c r="II128" s="732">
        <v>342.42500000000001</v>
      </c>
      <c r="IJ128" s="732">
        <v>95.22</v>
      </c>
      <c r="IK128" s="732">
        <v>0</v>
      </c>
      <c r="IL128" s="732">
        <v>0</v>
      </c>
      <c r="IM128" s="732">
        <v>0</v>
      </c>
      <c r="IN128" s="732">
        <v>0</v>
      </c>
      <c r="IO128" s="732">
        <v>0</v>
      </c>
      <c r="IP128" s="732">
        <v>342.42500000000001</v>
      </c>
      <c r="IQ128" s="732">
        <v>95.22</v>
      </c>
      <c r="IR128" s="732">
        <v>58647</v>
      </c>
      <c r="IS128" s="732">
        <v>0</v>
      </c>
      <c r="IT128" s="732">
        <v>0</v>
      </c>
      <c r="IU128" s="732">
        <v>0</v>
      </c>
      <c r="IV128" s="732">
        <v>0</v>
      </c>
      <c r="IW128" s="732">
        <v>6159</v>
      </c>
      <c r="IX128" s="732">
        <v>0</v>
      </c>
      <c r="IY128" s="732">
        <v>0</v>
      </c>
      <c r="IZ128" s="732">
        <v>94167</v>
      </c>
      <c r="JA128" s="732">
        <v>0</v>
      </c>
      <c r="JB128" s="732">
        <v>0</v>
      </c>
      <c r="JC128" s="732">
        <v>0</v>
      </c>
      <c r="JD128" s="732">
        <v>0</v>
      </c>
      <c r="JE128" s="732">
        <v>0</v>
      </c>
      <c r="JF128" s="732">
        <v>0</v>
      </c>
      <c r="JG128" s="732">
        <v>0</v>
      </c>
      <c r="JH128" s="732">
        <v>0</v>
      </c>
      <c r="JJ128" s="732">
        <v>0</v>
      </c>
      <c r="JK128" s="732">
        <v>0</v>
      </c>
      <c r="JL128" s="732">
        <v>0</v>
      </c>
      <c r="JM128" s="732">
        <v>0</v>
      </c>
    </row>
    <row r="129" spans="1:273" s="732" customFormat="1" x14ac:dyDescent="0.2">
      <c r="A129" s="732">
        <v>31709</v>
      </c>
      <c r="B129" s="732">
        <v>108807</v>
      </c>
      <c r="C129" s="732">
        <v>9</v>
      </c>
      <c r="D129" s="732">
        <v>2021</v>
      </c>
      <c r="E129" s="732">
        <v>6159</v>
      </c>
      <c r="F129" s="732">
        <v>0</v>
      </c>
      <c r="G129" s="732">
        <v>58782.872000000003</v>
      </c>
      <c r="H129" s="732">
        <v>57793.976000000002</v>
      </c>
      <c r="I129" s="732">
        <v>57793.976000000002</v>
      </c>
      <c r="J129" s="732">
        <v>58782.872000000003</v>
      </c>
      <c r="K129" s="732">
        <v>0</v>
      </c>
      <c r="L129" s="732">
        <v>6159</v>
      </c>
      <c r="M129" s="732">
        <v>0</v>
      </c>
      <c r="N129" s="732">
        <v>0</v>
      </c>
      <c r="P129" s="732">
        <v>45945.432999999997</v>
      </c>
      <c r="Q129" s="732">
        <v>0</v>
      </c>
      <c r="R129" s="732">
        <v>18909946</v>
      </c>
      <c r="S129" s="732">
        <v>411.57400000000001</v>
      </c>
      <c r="U129" s="732">
        <v>13228107</v>
      </c>
      <c r="V129" s="732">
        <v>21708.143</v>
      </c>
      <c r="W129" s="732">
        <v>13370231</v>
      </c>
      <c r="X129" s="732">
        <v>13370231</v>
      </c>
      <c r="Z129" s="732">
        <v>0</v>
      </c>
      <c r="AC129" s="732">
        <v>0</v>
      </c>
      <c r="AD129" s="732" t="s">
        <v>318</v>
      </c>
      <c r="AE129" s="732">
        <v>0</v>
      </c>
      <c r="AH129" s="732">
        <v>0</v>
      </c>
      <c r="AI129" s="732">
        <v>0</v>
      </c>
      <c r="AJ129" s="732">
        <v>6159</v>
      </c>
      <c r="AK129" s="732" t="s">
        <v>787</v>
      </c>
      <c r="AL129" s="732" t="s">
        <v>97</v>
      </c>
      <c r="AM129" s="732">
        <v>0</v>
      </c>
      <c r="AN129" s="732">
        <v>0</v>
      </c>
      <c r="AO129" s="732">
        <v>0</v>
      </c>
      <c r="AP129" s="732">
        <v>0</v>
      </c>
      <c r="AQ129" s="732">
        <v>0</v>
      </c>
      <c r="AT129" s="732">
        <v>0</v>
      </c>
      <c r="AU129" s="732">
        <v>0</v>
      </c>
      <c r="AV129" s="732">
        <v>-5932451</v>
      </c>
      <c r="AW129" s="732">
        <v>624250612</v>
      </c>
      <c r="AX129" s="732">
        <v>613825382</v>
      </c>
      <c r="AY129" s="732">
        <v>373810451</v>
      </c>
      <c r="AZ129" s="732">
        <v>18909946</v>
      </c>
      <c r="BA129" s="732">
        <v>2384.25</v>
      </c>
      <c r="BE129" s="732">
        <v>8069</v>
      </c>
      <c r="BF129" s="732">
        <v>552932263</v>
      </c>
      <c r="BG129" s="732">
        <v>0</v>
      </c>
      <c r="BJ129" s="732">
        <v>12</v>
      </c>
      <c r="BK129" s="732">
        <v>0</v>
      </c>
      <c r="BL129" s="732">
        <v>0</v>
      </c>
      <c r="BM129" s="732">
        <v>0</v>
      </c>
      <c r="BN129" s="732">
        <v>0</v>
      </c>
      <c r="BO129" s="732">
        <v>0</v>
      </c>
      <c r="BP129" s="732">
        <v>0</v>
      </c>
      <c r="BQ129" s="732">
        <v>0</v>
      </c>
      <c r="BS129" s="732">
        <v>0</v>
      </c>
      <c r="BT129" s="732">
        <v>0</v>
      </c>
      <c r="BU129" s="732">
        <v>0</v>
      </c>
      <c r="BV129" s="732">
        <v>0</v>
      </c>
      <c r="BW129" s="732">
        <v>0</v>
      </c>
      <c r="BY129" s="732">
        <v>0</v>
      </c>
      <c r="CA129" s="732">
        <v>8668.527</v>
      </c>
      <c r="CB129" s="732">
        <v>8668527</v>
      </c>
      <c r="CC129" s="732">
        <v>0</v>
      </c>
      <c r="CD129" s="732">
        <v>0</v>
      </c>
      <c r="CE129" s="732">
        <v>0</v>
      </c>
      <c r="CF129" s="732">
        <v>0</v>
      </c>
      <c r="CG129" s="732">
        <v>0</v>
      </c>
      <c r="CH129" s="732">
        <v>10561008</v>
      </c>
      <c r="CI129" s="732">
        <v>0</v>
      </c>
      <c r="CJ129" s="732">
        <v>5</v>
      </c>
      <c r="CK129" s="732">
        <v>0</v>
      </c>
      <c r="CL129" s="732">
        <v>0</v>
      </c>
      <c r="CN129" s="732">
        <v>0</v>
      </c>
      <c r="CO129" s="732">
        <v>1</v>
      </c>
      <c r="CP129" s="732">
        <v>0</v>
      </c>
      <c r="CQ129" s="732">
        <v>187.25</v>
      </c>
      <c r="CR129" s="732">
        <v>44347.131000000001</v>
      </c>
      <c r="CS129" s="732">
        <v>0</v>
      </c>
      <c r="CT129" s="732">
        <v>0</v>
      </c>
      <c r="CU129" s="732">
        <v>0</v>
      </c>
      <c r="CV129" s="732">
        <v>0</v>
      </c>
      <c r="CW129" s="732">
        <v>0</v>
      </c>
      <c r="CX129" s="732">
        <v>0</v>
      </c>
      <c r="CY129" s="732">
        <v>0</v>
      </c>
      <c r="CZ129" s="732">
        <v>0</v>
      </c>
      <c r="DB129" s="732">
        <v>354612723</v>
      </c>
      <c r="DC129" s="732">
        <v>0</v>
      </c>
      <c r="DD129" s="732">
        <v>0</v>
      </c>
      <c r="DE129" s="732">
        <v>79633510</v>
      </c>
      <c r="DF129" s="732">
        <v>79633510</v>
      </c>
      <c r="DG129" s="732">
        <v>12929.438</v>
      </c>
      <c r="DH129" s="732">
        <v>0</v>
      </c>
      <c r="DI129" s="732">
        <v>0</v>
      </c>
      <c r="DK129" s="732">
        <v>0</v>
      </c>
      <c r="DL129" s="732">
        <v>0</v>
      </c>
      <c r="DM129" s="732">
        <v>30990327</v>
      </c>
      <c r="DN129" s="732">
        <v>127710</v>
      </c>
      <c r="DO129" s="732">
        <v>0</v>
      </c>
      <c r="DP129" s="732">
        <v>0</v>
      </c>
      <c r="DQ129" s="732">
        <v>0</v>
      </c>
      <c r="DR129" s="732">
        <v>0</v>
      </c>
      <c r="DS129" s="732">
        <v>0</v>
      </c>
      <c r="DT129" s="732">
        <v>0</v>
      </c>
      <c r="DU129" s="732">
        <v>0</v>
      </c>
      <c r="DV129" s="732">
        <v>0</v>
      </c>
      <c r="DW129" s="732">
        <v>0</v>
      </c>
      <c r="DX129" s="732">
        <v>0</v>
      </c>
      <c r="DY129" s="732">
        <v>0</v>
      </c>
      <c r="DZ129" s="732">
        <v>0</v>
      </c>
      <c r="EA129" s="732">
        <v>1.3</v>
      </c>
      <c r="EB129" s="732">
        <v>0</v>
      </c>
      <c r="EC129" s="732">
        <v>1531.402</v>
      </c>
      <c r="ED129" s="732">
        <v>10846841</v>
      </c>
      <c r="EE129" s="732">
        <v>0</v>
      </c>
      <c r="EF129" s="732">
        <v>0</v>
      </c>
      <c r="EG129" s="732">
        <v>0</v>
      </c>
      <c r="EH129" s="732">
        <v>18919281</v>
      </c>
      <c r="EI129" s="732">
        <v>6603</v>
      </c>
      <c r="EJ129" s="732">
        <v>0.26800000000000002</v>
      </c>
      <c r="EK129" s="732">
        <v>450.72500000000002</v>
      </c>
      <c r="EL129" s="732">
        <v>10.468</v>
      </c>
      <c r="EM129" s="732">
        <v>409.08100000000002</v>
      </c>
      <c r="EN129" s="732">
        <v>97.17</v>
      </c>
      <c r="EO129" s="732">
        <v>0</v>
      </c>
      <c r="EP129" s="732">
        <v>0</v>
      </c>
      <c r="EQ129" s="732">
        <v>958.5440000000001</v>
      </c>
      <c r="ER129" s="732">
        <v>0</v>
      </c>
      <c r="ES129" s="732">
        <v>3071.768</v>
      </c>
      <c r="EV129" s="732">
        <v>0</v>
      </c>
      <c r="EW129" s="732">
        <v>0</v>
      </c>
      <c r="EX129" s="732">
        <v>0</v>
      </c>
      <c r="EZ129" s="732">
        <v>545024200</v>
      </c>
      <c r="FA129" s="732">
        <v>0</v>
      </c>
      <c r="FB129" s="732">
        <v>563798368</v>
      </c>
      <c r="FD129" s="732">
        <v>0</v>
      </c>
      <c r="FE129" s="732">
        <v>57197613</v>
      </c>
      <c r="FF129" s="732">
        <v>11603569</v>
      </c>
      <c r="FG129" s="732">
        <v>6.4642999999999992E-2</v>
      </c>
      <c r="FH129" s="732">
        <v>2.6227999999999998E-2</v>
      </c>
      <c r="FI129" s="732">
        <v>0</v>
      </c>
      <c r="FJ129" s="732">
        <v>0</v>
      </c>
      <c r="FK129" s="732">
        <v>89775.06</v>
      </c>
      <c r="FL129" s="732">
        <v>643160558</v>
      </c>
      <c r="FM129" s="732">
        <v>0</v>
      </c>
      <c r="FN129" s="732">
        <v>0</v>
      </c>
      <c r="FO129" s="732">
        <v>1668960</v>
      </c>
      <c r="FP129" s="732">
        <v>544495</v>
      </c>
      <c r="FQ129" s="732">
        <v>2213455</v>
      </c>
      <c r="FR129" s="732">
        <v>1668960</v>
      </c>
      <c r="FS129" s="732">
        <v>0</v>
      </c>
      <c r="FT129" s="732">
        <v>0</v>
      </c>
      <c r="FU129" s="732">
        <v>0</v>
      </c>
      <c r="FV129" s="732">
        <v>0</v>
      </c>
      <c r="FW129" s="732">
        <v>0</v>
      </c>
      <c r="FX129" s="732">
        <v>0</v>
      </c>
      <c r="FY129" s="732">
        <v>0</v>
      </c>
      <c r="FZ129" s="732">
        <v>0</v>
      </c>
      <c r="GA129" s="732">
        <v>0</v>
      </c>
      <c r="GB129" s="732">
        <v>252370</v>
      </c>
      <c r="GC129" s="732">
        <v>252370</v>
      </c>
      <c r="GD129" s="732">
        <v>30.352</v>
      </c>
      <c r="GF129" s="732">
        <v>0</v>
      </c>
      <c r="GG129" s="732">
        <v>0</v>
      </c>
      <c r="GH129" s="732">
        <v>0</v>
      </c>
      <c r="GI129" s="732">
        <v>0</v>
      </c>
      <c r="GK129" s="732">
        <v>5071</v>
      </c>
      <c r="GL129" s="732">
        <v>120568</v>
      </c>
      <c r="GM129" s="732">
        <v>0</v>
      </c>
      <c r="GN129" s="732">
        <v>563496</v>
      </c>
      <c r="GR129" s="732">
        <v>0</v>
      </c>
      <c r="HB129" s="732">
        <v>292382768</v>
      </c>
      <c r="HC129" s="732">
        <v>4.6019999999999998E-2</v>
      </c>
      <c r="HD129" s="732">
        <v>10561008</v>
      </c>
      <c r="HE129" s="732">
        <v>0</v>
      </c>
      <c r="HF129" s="732">
        <v>61146027</v>
      </c>
      <c r="HG129" s="732">
        <v>298716</v>
      </c>
      <c r="HH129" s="732">
        <v>11270279</v>
      </c>
      <c r="HI129" s="732">
        <v>0</v>
      </c>
      <c r="HJ129" s="732">
        <v>571370</v>
      </c>
      <c r="HK129" s="732">
        <v>89268</v>
      </c>
      <c r="HL129" s="732">
        <v>30633</v>
      </c>
      <c r="HM129" s="732">
        <v>659000</v>
      </c>
      <c r="HN129" s="732">
        <v>0</v>
      </c>
      <c r="HO129" s="732">
        <v>0</v>
      </c>
      <c r="HP129" s="732">
        <v>0</v>
      </c>
      <c r="HQ129" s="732">
        <v>0</v>
      </c>
      <c r="HR129" s="732">
        <v>0</v>
      </c>
      <c r="HS129" s="732">
        <v>544888422</v>
      </c>
      <c r="HT129" s="732">
        <v>0</v>
      </c>
      <c r="HU129" s="732">
        <v>0</v>
      </c>
      <c r="HV129" s="732">
        <v>0</v>
      </c>
      <c r="HW129" s="732">
        <v>0</v>
      </c>
      <c r="HX129" s="732">
        <v>5097</v>
      </c>
      <c r="HY129" s="732">
        <v>9452</v>
      </c>
      <c r="HZ129" s="732">
        <v>12461</v>
      </c>
      <c r="IA129" s="732">
        <v>13099</v>
      </c>
      <c r="IB129" s="732">
        <v>10851</v>
      </c>
      <c r="IC129" s="732">
        <v>50960</v>
      </c>
      <c r="ID129" s="732">
        <v>0</v>
      </c>
      <c r="IE129" s="732">
        <v>0</v>
      </c>
      <c r="IF129" s="732">
        <v>0</v>
      </c>
      <c r="IG129" s="732">
        <v>485</v>
      </c>
      <c r="IH129" s="732">
        <v>18298.624</v>
      </c>
      <c r="II129" s="732">
        <v>0</v>
      </c>
      <c r="IJ129" s="732">
        <v>21708.143</v>
      </c>
      <c r="IK129" s="732">
        <v>0</v>
      </c>
      <c r="IL129" s="732">
        <v>121</v>
      </c>
      <c r="IM129" s="732">
        <v>14</v>
      </c>
      <c r="IN129" s="732">
        <v>6</v>
      </c>
      <c r="IO129" s="732">
        <v>141</v>
      </c>
      <c r="IP129" s="732">
        <v>0</v>
      </c>
      <c r="IQ129" s="732">
        <v>21708.143</v>
      </c>
      <c r="IR129" s="732">
        <v>13370231</v>
      </c>
      <c r="IS129" s="732">
        <v>0</v>
      </c>
      <c r="IT129" s="732">
        <v>605000</v>
      </c>
      <c r="IU129" s="732">
        <v>42000</v>
      </c>
      <c r="IV129" s="732">
        <v>12000</v>
      </c>
      <c r="IW129" s="732">
        <v>6159</v>
      </c>
      <c r="IX129" s="732">
        <v>0</v>
      </c>
      <c r="IY129" s="732">
        <v>0</v>
      </c>
      <c r="IZ129" s="732">
        <v>0</v>
      </c>
      <c r="JA129" s="732">
        <v>0</v>
      </c>
      <c r="JB129" s="732">
        <v>0</v>
      </c>
      <c r="JC129" s="732">
        <v>0</v>
      </c>
      <c r="JD129" s="732">
        <v>0</v>
      </c>
      <c r="JE129" s="732">
        <v>0</v>
      </c>
      <c r="JF129" s="732">
        <v>0</v>
      </c>
      <c r="JG129" s="732">
        <v>0</v>
      </c>
      <c r="JH129" s="732">
        <v>0</v>
      </c>
      <c r="JJ129" s="732">
        <v>0</v>
      </c>
      <c r="JK129" s="732">
        <v>0</v>
      </c>
      <c r="JL129" s="732">
        <v>0</v>
      </c>
      <c r="JM129" s="732">
        <v>0</v>
      </c>
    </row>
    <row r="130" spans="1:273" s="732" customFormat="1" x14ac:dyDescent="0.2">
      <c r="A130" s="732">
        <v>31709</v>
      </c>
      <c r="B130" s="732">
        <v>108808</v>
      </c>
      <c r="C130" s="732">
        <v>9</v>
      </c>
      <c r="D130" s="732">
        <v>2021</v>
      </c>
      <c r="E130" s="732">
        <v>6159</v>
      </c>
      <c r="F130" s="732">
        <v>0</v>
      </c>
      <c r="G130" s="732">
        <v>4524.4570000000003</v>
      </c>
      <c r="H130" s="732">
        <v>4182.902</v>
      </c>
      <c r="I130" s="732">
        <v>4182.902</v>
      </c>
      <c r="J130" s="732">
        <v>4524.4570000000003</v>
      </c>
      <c r="K130" s="732">
        <v>0</v>
      </c>
      <c r="L130" s="732">
        <v>6159</v>
      </c>
      <c r="M130" s="732">
        <v>0</v>
      </c>
      <c r="N130" s="732">
        <v>0</v>
      </c>
      <c r="P130" s="732">
        <v>4041.17</v>
      </c>
      <c r="Q130" s="732">
        <v>0</v>
      </c>
      <c r="R130" s="732">
        <v>1663241</v>
      </c>
      <c r="S130" s="732">
        <v>411.57400000000001</v>
      </c>
      <c r="U130" s="732">
        <v>1163489</v>
      </c>
      <c r="V130" s="732">
        <v>1253.298</v>
      </c>
      <c r="W130" s="732">
        <v>771917</v>
      </c>
      <c r="X130" s="732">
        <v>771917</v>
      </c>
      <c r="Z130" s="732">
        <v>0</v>
      </c>
      <c r="AC130" s="732">
        <v>0</v>
      </c>
      <c r="AD130" s="732" t="s">
        <v>318</v>
      </c>
      <c r="AE130" s="732">
        <v>0</v>
      </c>
      <c r="AH130" s="732">
        <v>0</v>
      </c>
      <c r="AI130" s="732">
        <v>0</v>
      </c>
      <c r="AJ130" s="732">
        <v>6159</v>
      </c>
      <c r="AK130" s="732" t="s">
        <v>787</v>
      </c>
      <c r="AL130" s="732" t="s">
        <v>90</v>
      </c>
      <c r="AM130" s="732">
        <v>0</v>
      </c>
      <c r="AN130" s="732">
        <v>0</v>
      </c>
      <c r="AO130" s="732">
        <v>0</v>
      </c>
      <c r="AP130" s="732">
        <v>0</v>
      </c>
      <c r="AQ130" s="732">
        <v>0</v>
      </c>
      <c r="AT130" s="732">
        <v>0</v>
      </c>
      <c r="AU130" s="732">
        <v>0</v>
      </c>
      <c r="AV130" s="732">
        <v>-993393</v>
      </c>
      <c r="AW130" s="732">
        <v>46324312</v>
      </c>
      <c r="AX130" s="732">
        <v>45520443</v>
      </c>
      <c r="AY130" s="732">
        <v>25782613</v>
      </c>
      <c r="AZ130" s="732">
        <v>1663241</v>
      </c>
      <c r="BA130" s="732">
        <v>0</v>
      </c>
      <c r="BE130" s="732">
        <v>601</v>
      </c>
      <c r="BF130" s="732">
        <v>41861012</v>
      </c>
      <c r="BG130" s="732">
        <v>0</v>
      </c>
      <c r="BJ130" s="732">
        <v>12</v>
      </c>
      <c r="BK130" s="732">
        <v>0</v>
      </c>
      <c r="BL130" s="732">
        <v>0</v>
      </c>
      <c r="BM130" s="732">
        <v>0</v>
      </c>
      <c r="BN130" s="732">
        <v>0</v>
      </c>
      <c r="BO130" s="732">
        <v>0</v>
      </c>
      <c r="BP130" s="732">
        <v>0</v>
      </c>
      <c r="BQ130" s="732">
        <v>126</v>
      </c>
      <c r="BS130" s="732">
        <v>0</v>
      </c>
      <c r="BT130" s="732">
        <v>0</v>
      </c>
      <c r="BU130" s="732">
        <v>0</v>
      </c>
      <c r="BV130" s="732">
        <v>0</v>
      </c>
      <c r="BW130" s="732">
        <v>0</v>
      </c>
      <c r="BY130" s="732">
        <v>0</v>
      </c>
      <c r="CA130" s="732">
        <v>0</v>
      </c>
      <c r="CB130" s="732">
        <v>0</v>
      </c>
      <c r="CC130" s="732">
        <v>0</v>
      </c>
      <c r="CD130" s="732">
        <v>0</v>
      </c>
      <c r="CE130" s="732">
        <v>0</v>
      </c>
      <c r="CF130" s="732">
        <v>0</v>
      </c>
      <c r="CG130" s="732">
        <v>0</v>
      </c>
      <c r="CH130" s="732">
        <v>812870</v>
      </c>
      <c r="CI130" s="732">
        <v>0</v>
      </c>
      <c r="CJ130" s="732">
        <v>4</v>
      </c>
      <c r="CK130" s="732">
        <v>0</v>
      </c>
      <c r="CL130" s="732">
        <v>0</v>
      </c>
      <c r="CN130" s="732">
        <v>0</v>
      </c>
      <c r="CO130" s="732">
        <v>1</v>
      </c>
      <c r="CP130" s="732">
        <v>0</v>
      </c>
      <c r="CQ130" s="732">
        <v>0</v>
      </c>
      <c r="CR130" s="732">
        <v>3888.0370000000003</v>
      </c>
      <c r="CS130" s="732">
        <v>0</v>
      </c>
      <c r="CT130" s="732">
        <v>0</v>
      </c>
      <c r="CU130" s="732">
        <v>0</v>
      </c>
      <c r="CV130" s="732">
        <v>0</v>
      </c>
      <c r="CW130" s="732">
        <v>0</v>
      </c>
      <c r="CX130" s="732">
        <v>0</v>
      </c>
      <c r="CY130" s="732">
        <v>0</v>
      </c>
      <c r="CZ130" s="732">
        <v>0</v>
      </c>
      <c r="DB130" s="732">
        <v>25648414</v>
      </c>
      <c r="DC130" s="732">
        <v>0</v>
      </c>
      <c r="DD130" s="732">
        <v>0</v>
      </c>
      <c r="DE130" s="732">
        <v>5634870</v>
      </c>
      <c r="DF130" s="732">
        <v>5634870</v>
      </c>
      <c r="DG130" s="732">
        <v>914.88800000000003</v>
      </c>
      <c r="DH130" s="732">
        <v>0</v>
      </c>
      <c r="DI130" s="732">
        <v>0</v>
      </c>
      <c r="DK130" s="732">
        <v>0</v>
      </c>
      <c r="DL130" s="732">
        <v>0</v>
      </c>
      <c r="DM130" s="732">
        <v>2064425</v>
      </c>
      <c r="DN130" s="732">
        <v>8400</v>
      </c>
      <c r="DO130" s="732">
        <v>0</v>
      </c>
      <c r="DP130" s="732">
        <v>0</v>
      </c>
      <c r="DQ130" s="732">
        <v>0</v>
      </c>
      <c r="DR130" s="732">
        <v>0</v>
      </c>
      <c r="DS130" s="732">
        <v>0</v>
      </c>
      <c r="DT130" s="732">
        <v>0</v>
      </c>
      <c r="DU130" s="732">
        <v>0</v>
      </c>
      <c r="DV130" s="732">
        <v>0</v>
      </c>
      <c r="DW130" s="732">
        <v>0</v>
      </c>
      <c r="DX130" s="732">
        <v>0</v>
      </c>
      <c r="DY130" s="732">
        <v>0</v>
      </c>
      <c r="DZ130" s="732">
        <v>0</v>
      </c>
      <c r="EA130" s="732">
        <v>0</v>
      </c>
      <c r="EB130" s="732">
        <v>0</v>
      </c>
      <c r="EC130" s="732">
        <v>21.402000000000001</v>
      </c>
      <c r="ED130" s="732">
        <v>151589</v>
      </c>
      <c r="EE130" s="732">
        <v>0</v>
      </c>
      <c r="EF130" s="732">
        <v>0</v>
      </c>
      <c r="EG130" s="732">
        <v>0</v>
      </c>
      <c r="EH130" s="732">
        <v>1806799</v>
      </c>
      <c r="EI130" s="732">
        <v>0</v>
      </c>
      <c r="EJ130" s="732">
        <v>0</v>
      </c>
      <c r="EK130" s="732">
        <v>77.896000000000001</v>
      </c>
      <c r="EL130" s="732">
        <v>0</v>
      </c>
      <c r="EM130" s="732">
        <v>9.4890000000000008</v>
      </c>
      <c r="EN130" s="732">
        <v>6.24</v>
      </c>
      <c r="EO130" s="732">
        <v>0</v>
      </c>
      <c r="EP130" s="732">
        <v>0</v>
      </c>
      <c r="EQ130" s="732">
        <v>93.625</v>
      </c>
      <c r="ER130" s="732">
        <v>0</v>
      </c>
      <c r="ES130" s="732">
        <v>293.35500000000002</v>
      </c>
      <c r="EV130" s="732">
        <v>0</v>
      </c>
      <c r="EW130" s="732">
        <v>0</v>
      </c>
      <c r="EX130" s="732">
        <v>0</v>
      </c>
      <c r="EZ130" s="732">
        <v>40311691</v>
      </c>
      <c r="FA130" s="732">
        <v>0</v>
      </c>
      <c r="FB130" s="732">
        <v>41965931</v>
      </c>
      <c r="FD130" s="732">
        <v>0</v>
      </c>
      <c r="FE130" s="732">
        <v>4330277</v>
      </c>
      <c r="FF130" s="732">
        <v>878475</v>
      </c>
      <c r="FG130" s="732">
        <v>6.4642999999999992E-2</v>
      </c>
      <c r="FH130" s="732">
        <v>2.6227999999999998E-2</v>
      </c>
      <c r="FI130" s="732">
        <v>0</v>
      </c>
      <c r="FJ130" s="732">
        <v>0</v>
      </c>
      <c r="FK130" s="732">
        <v>6796.6280000000006</v>
      </c>
      <c r="FL130" s="732">
        <v>47987553</v>
      </c>
      <c r="FM130" s="732">
        <v>0</v>
      </c>
      <c r="FN130" s="732">
        <v>0</v>
      </c>
      <c r="FO130" s="732">
        <v>14672</v>
      </c>
      <c r="FP130" s="732">
        <v>0</v>
      </c>
      <c r="FQ130" s="732">
        <v>97965</v>
      </c>
      <c r="FR130" s="732">
        <v>14672</v>
      </c>
      <c r="FS130" s="732">
        <v>83293</v>
      </c>
      <c r="FT130" s="732">
        <v>0</v>
      </c>
      <c r="FU130" s="732">
        <v>0</v>
      </c>
      <c r="FV130" s="732">
        <v>0</v>
      </c>
      <c r="FW130" s="732">
        <v>0</v>
      </c>
      <c r="FX130" s="732">
        <v>0</v>
      </c>
      <c r="FY130" s="732">
        <v>0</v>
      </c>
      <c r="FZ130" s="732">
        <v>0</v>
      </c>
      <c r="GA130" s="732">
        <v>0</v>
      </c>
      <c r="GB130" s="732">
        <v>2061480</v>
      </c>
      <c r="GC130" s="732">
        <v>2061480</v>
      </c>
      <c r="GD130" s="732">
        <v>247.93</v>
      </c>
      <c r="GF130" s="732">
        <v>0</v>
      </c>
      <c r="GG130" s="732">
        <v>0</v>
      </c>
      <c r="GH130" s="732">
        <v>0</v>
      </c>
      <c r="GI130" s="732">
        <v>0</v>
      </c>
      <c r="GK130" s="732">
        <v>4955</v>
      </c>
      <c r="GL130" s="732">
        <v>19656</v>
      </c>
      <c r="GM130" s="732">
        <v>0</v>
      </c>
      <c r="GN130" s="732">
        <v>0</v>
      </c>
      <c r="GR130" s="732">
        <v>0</v>
      </c>
      <c r="HB130" s="732">
        <v>292382768</v>
      </c>
      <c r="HC130" s="732">
        <v>4.6019999999999998E-2</v>
      </c>
      <c r="HD130" s="732">
        <v>812870</v>
      </c>
      <c r="HE130" s="732">
        <v>0</v>
      </c>
      <c r="HF130" s="732">
        <v>4425510</v>
      </c>
      <c r="HG130" s="732">
        <v>21812</v>
      </c>
      <c r="HH130" s="732">
        <v>1037806</v>
      </c>
      <c r="HI130" s="732">
        <v>0</v>
      </c>
      <c r="HJ130" s="732">
        <v>43978</v>
      </c>
      <c r="HK130" s="732">
        <v>7175</v>
      </c>
      <c r="HL130" s="732">
        <v>8780</v>
      </c>
      <c r="HM130" s="732">
        <v>119000</v>
      </c>
      <c r="HN130" s="732">
        <v>0</v>
      </c>
      <c r="HO130" s="732">
        <v>23400</v>
      </c>
      <c r="HP130" s="732">
        <v>0</v>
      </c>
      <c r="HQ130" s="732">
        <v>0</v>
      </c>
      <c r="HR130" s="732">
        <v>0</v>
      </c>
      <c r="HS130" s="732">
        <v>40302690</v>
      </c>
      <c r="HT130" s="732">
        <v>0</v>
      </c>
      <c r="HU130" s="732">
        <v>0</v>
      </c>
      <c r="HV130" s="732">
        <v>0</v>
      </c>
      <c r="HW130" s="732">
        <v>0</v>
      </c>
      <c r="HX130" s="732">
        <v>299</v>
      </c>
      <c r="HY130" s="732">
        <v>583</v>
      </c>
      <c r="HZ130" s="732">
        <v>1089</v>
      </c>
      <c r="IA130" s="732">
        <v>1150</v>
      </c>
      <c r="IB130" s="732">
        <v>491</v>
      </c>
      <c r="IC130" s="732">
        <v>3612</v>
      </c>
      <c r="ID130" s="732">
        <v>0</v>
      </c>
      <c r="IE130" s="732">
        <v>0</v>
      </c>
      <c r="IF130" s="732">
        <v>0</v>
      </c>
      <c r="IG130" s="732">
        <v>35.414000000000001</v>
      </c>
      <c r="IH130" s="732">
        <v>1685</v>
      </c>
      <c r="II130" s="732">
        <v>0</v>
      </c>
      <c r="IJ130" s="732">
        <v>1253.298</v>
      </c>
      <c r="IK130" s="732">
        <v>0</v>
      </c>
      <c r="IL130" s="732">
        <v>22</v>
      </c>
      <c r="IM130" s="732">
        <v>3</v>
      </c>
      <c r="IN130" s="732">
        <v>0</v>
      </c>
      <c r="IO130" s="732">
        <v>25</v>
      </c>
      <c r="IP130" s="732">
        <v>0</v>
      </c>
      <c r="IQ130" s="732">
        <v>1253.298</v>
      </c>
      <c r="IR130" s="732">
        <v>771917</v>
      </c>
      <c r="IS130" s="732">
        <v>0</v>
      </c>
      <c r="IT130" s="732">
        <v>110000</v>
      </c>
      <c r="IU130" s="732">
        <v>9000</v>
      </c>
      <c r="IV130" s="732">
        <v>0</v>
      </c>
      <c r="IW130" s="732">
        <v>6159</v>
      </c>
      <c r="IX130" s="732">
        <v>0</v>
      </c>
      <c r="IY130" s="732">
        <v>0</v>
      </c>
      <c r="IZ130" s="732">
        <v>0</v>
      </c>
      <c r="JA130" s="732">
        <v>0</v>
      </c>
      <c r="JB130" s="732">
        <v>0</v>
      </c>
      <c r="JC130" s="732">
        <v>0</v>
      </c>
      <c r="JD130" s="732">
        <v>0</v>
      </c>
      <c r="JE130" s="732">
        <v>0</v>
      </c>
      <c r="JF130" s="732">
        <v>0</v>
      </c>
      <c r="JG130" s="732">
        <v>0</v>
      </c>
      <c r="JH130" s="732">
        <v>0</v>
      </c>
      <c r="JJ130" s="732">
        <v>0</v>
      </c>
      <c r="JK130" s="732">
        <v>0</v>
      </c>
      <c r="JL130" s="732">
        <v>0</v>
      </c>
      <c r="JM130" s="732">
        <v>0</v>
      </c>
    </row>
    <row r="131" spans="1:273" s="732" customFormat="1" x14ac:dyDescent="0.2">
      <c r="A131" s="732">
        <v>31709</v>
      </c>
      <c r="B131" s="732">
        <v>108809</v>
      </c>
      <c r="C131" s="732">
        <v>9</v>
      </c>
      <c r="D131" s="732">
        <v>2021</v>
      </c>
      <c r="E131" s="732">
        <v>6159</v>
      </c>
      <c r="F131" s="732">
        <v>0</v>
      </c>
      <c r="G131" s="732">
        <v>265.96199999999999</v>
      </c>
      <c r="H131" s="732">
        <v>253.54</v>
      </c>
      <c r="I131" s="732">
        <v>253.54</v>
      </c>
      <c r="J131" s="732">
        <v>265.96199999999999</v>
      </c>
      <c r="K131" s="732">
        <v>0</v>
      </c>
      <c r="L131" s="732">
        <v>6159</v>
      </c>
      <c r="M131" s="732">
        <v>0</v>
      </c>
      <c r="N131" s="732">
        <v>0</v>
      </c>
      <c r="P131" s="732">
        <v>270.60599999999999</v>
      </c>
      <c r="Q131" s="732">
        <v>0</v>
      </c>
      <c r="R131" s="732">
        <v>111374</v>
      </c>
      <c r="S131" s="732">
        <v>411.57400000000001</v>
      </c>
      <c r="U131" s="732">
        <v>77911</v>
      </c>
      <c r="V131" s="732">
        <v>165.42400000000001</v>
      </c>
      <c r="W131" s="732">
        <v>101886</v>
      </c>
      <c r="X131" s="732">
        <v>101886</v>
      </c>
      <c r="Z131" s="732">
        <v>0</v>
      </c>
      <c r="AC131" s="732">
        <v>0</v>
      </c>
      <c r="AD131" s="732" t="s">
        <v>318</v>
      </c>
      <c r="AE131" s="732">
        <v>0</v>
      </c>
      <c r="AH131" s="732">
        <v>0</v>
      </c>
      <c r="AI131" s="732">
        <v>0</v>
      </c>
      <c r="AJ131" s="732">
        <v>6159</v>
      </c>
      <c r="AK131" s="732" t="s">
        <v>787</v>
      </c>
      <c r="AL131" s="732" t="s">
        <v>119</v>
      </c>
      <c r="AM131" s="732">
        <v>0</v>
      </c>
      <c r="AN131" s="732">
        <v>0</v>
      </c>
      <c r="AO131" s="732">
        <v>0</v>
      </c>
      <c r="AP131" s="732">
        <v>0</v>
      </c>
      <c r="AQ131" s="732">
        <v>0</v>
      </c>
      <c r="AT131" s="732">
        <v>0</v>
      </c>
      <c r="AU131" s="732">
        <v>0</v>
      </c>
      <c r="AV131" s="732">
        <v>-120398</v>
      </c>
      <c r="AW131" s="732">
        <v>2972994</v>
      </c>
      <c r="AX131" s="732">
        <v>2926279</v>
      </c>
      <c r="AY131" s="732">
        <v>1657211</v>
      </c>
      <c r="AZ131" s="732">
        <v>111374</v>
      </c>
      <c r="BA131" s="732">
        <v>0</v>
      </c>
      <c r="BE131" s="732">
        <v>39</v>
      </c>
      <c r="BF131" s="732">
        <v>2700977</v>
      </c>
      <c r="BG131" s="732">
        <v>0</v>
      </c>
      <c r="BJ131" s="732">
        <v>12</v>
      </c>
      <c r="BK131" s="732">
        <v>0</v>
      </c>
      <c r="BL131" s="732">
        <v>0</v>
      </c>
      <c r="BM131" s="732">
        <v>0</v>
      </c>
      <c r="BN131" s="732">
        <v>0</v>
      </c>
      <c r="BO131" s="732">
        <v>0</v>
      </c>
      <c r="BP131" s="732">
        <v>0</v>
      </c>
      <c r="BQ131" s="732">
        <v>731</v>
      </c>
      <c r="BS131" s="732">
        <v>0</v>
      </c>
      <c r="BT131" s="732">
        <v>0</v>
      </c>
      <c r="BU131" s="732">
        <v>0</v>
      </c>
      <c r="BV131" s="732">
        <v>0</v>
      </c>
      <c r="BW131" s="732">
        <v>0</v>
      </c>
      <c r="BY131" s="732">
        <v>0</v>
      </c>
      <c r="CA131" s="732">
        <v>0</v>
      </c>
      <c r="CB131" s="732">
        <v>0</v>
      </c>
      <c r="CC131" s="732">
        <v>0</v>
      </c>
      <c r="CD131" s="732">
        <v>0</v>
      </c>
      <c r="CE131" s="732">
        <v>0</v>
      </c>
      <c r="CF131" s="732">
        <v>0</v>
      </c>
      <c r="CG131" s="732">
        <v>0</v>
      </c>
      <c r="CH131" s="732">
        <v>47783</v>
      </c>
      <c r="CI131" s="732">
        <v>0</v>
      </c>
      <c r="CJ131" s="732">
        <v>4</v>
      </c>
      <c r="CK131" s="732">
        <v>0</v>
      </c>
      <c r="CL131" s="732">
        <v>0</v>
      </c>
      <c r="CN131" s="732">
        <v>0</v>
      </c>
      <c r="CO131" s="732">
        <v>1</v>
      </c>
      <c r="CP131" s="732">
        <v>0</v>
      </c>
      <c r="CQ131" s="732">
        <v>0</v>
      </c>
      <c r="CR131" s="732">
        <v>259.25700000000001</v>
      </c>
      <c r="CS131" s="732">
        <v>0</v>
      </c>
      <c r="CT131" s="732">
        <v>0</v>
      </c>
      <c r="CU131" s="732">
        <v>0</v>
      </c>
      <c r="CV131" s="732">
        <v>0</v>
      </c>
      <c r="CW131" s="732">
        <v>0</v>
      </c>
      <c r="CX131" s="732">
        <v>0</v>
      </c>
      <c r="CY131" s="732">
        <v>0</v>
      </c>
      <c r="CZ131" s="732">
        <v>0</v>
      </c>
      <c r="DB131" s="732">
        <v>1546692</v>
      </c>
      <c r="DC131" s="732">
        <v>0</v>
      </c>
      <c r="DD131" s="732">
        <v>0</v>
      </c>
      <c r="DE131" s="732">
        <v>408424</v>
      </c>
      <c r="DF131" s="732">
        <v>408424</v>
      </c>
      <c r="DG131" s="732">
        <v>66.313000000000002</v>
      </c>
      <c r="DH131" s="732">
        <v>0</v>
      </c>
      <c r="DI131" s="732">
        <v>0</v>
      </c>
      <c r="DK131" s="732">
        <v>3317</v>
      </c>
      <c r="DL131" s="732">
        <v>0</v>
      </c>
      <c r="DM131" s="732">
        <v>253860</v>
      </c>
      <c r="DN131" s="732">
        <v>1030</v>
      </c>
      <c r="DO131" s="732">
        <v>0</v>
      </c>
      <c r="DP131" s="732">
        <v>0</v>
      </c>
      <c r="DQ131" s="732">
        <v>0</v>
      </c>
      <c r="DR131" s="732">
        <v>0</v>
      </c>
      <c r="DS131" s="732">
        <v>0</v>
      </c>
      <c r="DT131" s="732">
        <v>0</v>
      </c>
      <c r="DU131" s="732">
        <v>0</v>
      </c>
      <c r="DV131" s="732">
        <v>0</v>
      </c>
      <c r="DW131" s="732">
        <v>0</v>
      </c>
      <c r="DX131" s="732">
        <v>0</v>
      </c>
      <c r="DY131" s="732">
        <v>0</v>
      </c>
      <c r="DZ131" s="732">
        <v>0</v>
      </c>
      <c r="EA131" s="732">
        <v>0</v>
      </c>
      <c r="EB131" s="732">
        <v>0</v>
      </c>
      <c r="EC131" s="732">
        <v>0</v>
      </c>
      <c r="ED131" s="732">
        <v>0</v>
      </c>
      <c r="EE131" s="732">
        <v>0</v>
      </c>
      <c r="EF131" s="732">
        <v>0</v>
      </c>
      <c r="EG131" s="732">
        <v>0</v>
      </c>
      <c r="EH131" s="732">
        <v>240007</v>
      </c>
      <c r="EI131" s="732">
        <v>0</v>
      </c>
      <c r="EJ131" s="732">
        <v>0</v>
      </c>
      <c r="EK131" s="732">
        <v>11.571</v>
      </c>
      <c r="EL131" s="732">
        <v>0</v>
      </c>
      <c r="EM131" s="732">
        <v>0</v>
      </c>
      <c r="EN131" s="732">
        <v>0.85100000000000009</v>
      </c>
      <c r="EO131" s="732">
        <v>0</v>
      </c>
      <c r="EP131" s="732">
        <v>0</v>
      </c>
      <c r="EQ131" s="732">
        <v>12.422000000000001</v>
      </c>
      <c r="ER131" s="732">
        <v>0</v>
      </c>
      <c r="ES131" s="732">
        <v>38.968000000000004</v>
      </c>
      <c r="EV131" s="732">
        <v>0</v>
      </c>
      <c r="EW131" s="732">
        <v>0</v>
      </c>
      <c r="EX131" s="732">
        <v>0</v>
      </c>
      <c r="EZ131" s="732">
        <v>2590198</v>
      </c>
      <c r="FA131" s="732">
        <v>0</v>
      </c>
      <c r="FB131" s="732">
        <v>2700504</v>
      </c>
      <c r="FD131" s="732">
        <v>0</v>
      </c>
      <c r="FE131" s="732">
        <v>279400</v>
      </c>
      <c r="FF131" s="732">
        <v>56681</v>
      </c>
      <c r="FG131" s="732">
        <v>6.4642999999999992E-2</v>
      </c>
      <c r="FH131" s="732">
        <v>2.6227999999999998E-2</v>
      </c>
      <c r="FI131" s="732">
        <v>0</v>
      </c>
      <c r="FJ131" s="732">
        <v>0</v>
      </c>
      <c r="FK131" s="732">
        <v>438.53500000000003</v>
      </c>
      <c r="FL131" s="732">
        <v>3084368</v>
      </c>
      <c r="FM131" s="732">
        <v>0</v>
      </c>
      <c r="FN131" s="732">
        <v>0</v>
      </c>
      <c r="FO131" s="732">
        <v>0</v>
      </c>
      <c r="FP131" s="732">
        <v>0</v>
      </c>
      <c r="FQ131" s="732">
        <v>0</v>
      </c>
      <c r="FR131" s="732">
        <v>0</v>
      </c>
      <c r="FS131" s="732">
        <v>0</v>
      </c>
      <c r="FT131" s="732">
        <v>0</v>
      </c>
      <c r="FU131" s="732">
        <v>0</v>
      </c>
      <c r="FV131" s="732">
        <v>0</v>
      </c>
      <c r="FW131" s="732">
        <v>0</v>
      </c>
      <c r="FX131" s="732">
        <v>0</v>
      </c>
      <c r="FY131" s="732">
        <v>0</v>
      </c>
      <c r="FZ131" s="732">
        <v>0</v>
      </c>
      <c r="GA131" s="732">
        <v>0</v>
      </c>
      <c r="GB131" s="732">
        <v>0</v>
      </c>
      <c r="GC131" s="732">
        <v>0</v>
      </c>
      <c r="GD131" s="732">
        <v>0</v>
      </c>
      <c r="GF131" s="732">
        <v>0</v>
      </c>
      <c r="GG131" s="732">
        <v>0</v>
      </c>
      <c r="GH131" s="732">
        <v>0</v>
      </c>
      <c r="GI131" s="732">
        <v>0</v>
      </c>
      <c r="GK131" s="732">
        <v>4971</v>
      </c>
      <c r="GL131" s="732">
        <v>0</v>
      </c>
      <c r="GM131" s="732">
        <v>0</v>
      </c>
      <c r="GN131" s="732">
        <v>0</v>
      </c>
      <c r="GR131" s="732">
        <v>0</v>
      </c>
      <c r="HB131" s="732">
        <v>292382768</v>
      </c>
      <c r="HC131" s="732">
        <v>4.6019999999999998E-2</v>
      </c>
      <c r="HD131" s="732">
        <v>47783</v>
      </c>
      <c r="HE131" s="732">
        <v>0</v>
      </c>
      <c r="HF131" s="732">
        <v>268245</v>
      </c>
      <c r="HG131" s="732">
        <v>1848</v>
      </c>
      <c r="HH131" s="732">
        <v>116407</v>
      </c>
      <c r="HI131" s="732">
        <v>0</v>
      </c>
      <c r="HJ131" s="732">
        <v>2585</v>
      </c>
      <c r="HK131" s="732">
        <v>0</v>
      </c>
      <c r="HL131" s="732">
        <v>595</v>
      </c>
      <c r="HM131" s="732">
        <v>0</v>
      </c>
      <c r="HN131" s="732">
        <v>0</v>
      </c>
      <c r="HO131" s="732">
        <v>0</v>
      </c>
      <c r="HP131" s="732">
        <v>0</v>
      </c>
      <c r="HQ131" s="732">
        <v>0</v>
      </c>
      <c r="HR131" s="732">
        <v>0</v>
      </c>
      <c r="HS131" s="732">
        <v>2589130</v>
      </c>
      <c r="HT131" s="732">
        <v>0</v>
      </c>
      <c r="HU131" s="732">
        <v>0</v>
      </c>
      <c r="HV131" s="732">
        <v>0</v>
      </c>
      <c r="HW131" s="732">
        <v>0</v>
      </c>
      <c r="HX131" s="732">
        <v>12</v>
      </c>
      <c r="HY131" s="732">
        <v>28</v>
      </c>
      <c r="HZ131" s="732">
        <v>87</v>
      </c>
      <c r="IA131" s="732">
        <v>65</v>
      </c>
      <c r="IB131" s="732">
        <v>66</v>
      </c>
      <c r="IC131" s="732">
        <v>261</v>
      </c>
      <c r="ID131" s="732">
        <v>0</v>
      </c>
      <c r="IE131" s="732">
        <v>0</v>
      </c>
      <c r="IF131" s="732">
        <v>0</v>
      </c>
      <c r="IG131" s="732">
        <v>3</v>
      </c>
      <c r="IH131" s="732">
        <v>189</v>
      </c>
      <c r="II131" s="732">
        <v>0</v>
      </c>
      <c r="IJ131" s="732">
        <v>165.42400000000001</v>
      </c>
      <c r="IK131" s="732">
        <v>0</v>
      </c>
      <c r="IL131" s="732">
        <v>0</v>
      </c>
      <c r="IM131" s="732">
        <v>0</v>
      </c>
      <c r="IN131" s="732">
        <v>0</v>
      </c>
      <c r="IO131" s="732">
        <v>0</v>
      </c>
      <c r="IP131" s="732">
        <v>0</v>
      </c>
      <c r="IQ131" s="732">
        <v>165.42400000000001</v>
      </c>
      <c r="IR131" s="732">
        <v>101886</v>
      </c>
      <c r="IS131" s="732">
        <v>0</v>
      </c>
      <c r="IT131" s="732">
        <v>0</v>
      </c>
      <c r="IU131" s="732">
        <v>0</v>
      </c>
      <c r="IV131" s="732">
        <v>0</v>
      </c>
      <c r="IW131" s="732">
        <v>6159</v>
      </c>
      <c r="IX131" s="732">
        <v>0</v>
      </c>
      <c r="IY131" s="732">
        <v>0</v>
      </c>
      <c r="IZ131" s="732">
        <v>0</v>
      </c>
      <c r="JA131" s="732">
        <v>0</v>
      </c>
      <c r="JB131" s="732">
        <v>0</v>
      </c>
      <c r="JC131" s="732">
        <v>0</v>
      </c>
      <c r="JD131" s="732">
        <v>0</v>
      </c>
      <c r="JE131" s="732">
        <v>0</v>
      </c>
      <c r="JF131" s="732">
        <v>0</v>
      </c>
      <c r="JG131" s="732">
        <v>0</v>
      </c>
      <c r="JH131" s="732">
        <v>0</v>
      </c>
      <c r="JJ131" s="732">
        <v>0</v>
      </c>
      <c r="JK131" s="732">
        <v>0</v>
      </c>
      <c r="JL131" s="732">
        <v>0</v>
      </c>
      <c r="JM131" s="732">
        <v>0</v>
      </c>
    </row>
    <row r="132" spans="1:273" s="732" customFormat="1" x14ac:dyDescent="0.2">
      <c r="A132" s="732">
        <v>31709</v>
      </c>
      <c r="B132" s="732">
        <v>111801</v>
      </c>
      <c r="C132" s="732">
        <v>9</v>
      </c>
      <c r="D132" s="732">
        <v>2021</v>
      </c>
      <c r="E132" s="732">
        <v>6159</v>
      </c>
      <c r="F132" s="732">
        <v>0</v>
      </c>
      <c r="G132" s="732">
        <v>65.802999999999997</v>
      </c>
      <c r="H132" s="732">
        <v>58.686</v>
      </c>
      <c r="I132" s="732">
        <v>58.686</v>
      </c>
      <c r="J132" s="732">
        <v>65.802999999999997</v>
      </c>
      <c r="K132" s="732">
        <v>0</v>
      </c>
      <c r="L132" s="732">
        <v>6159</v>
      </c>
      <c r="M132" s="732">
        <v>0</v>
      </c>
      <c r="N132" s="732">
        <v>0</v>
      </c>
      <c r="P132" s="732">
        <v>76.313000000000002</v>
      </c>
      <c r="Q132" s="732">
        <v>0</v>
      </c>
      <c r="R132" s="732">
        <v>31408</v>
      </c>
      <c r="S132" s="732">
        <v>411.57400000000001</v>
      </c>
      <c r="U132" s="732">
        <v>21972</v>
      </c>
      <c r="V132" s="732">
        <v>0</v>
      </c>
      <c r="W132" s="732">
        <v>0</v>
      </c>
      <c r="X132" s="732">
        <v>0</v>
      </c>
      <c r="Z132" s="732">
        <v>0</v>
      </c>
      <c r="AC132" s="732">
        <v>0</v>
      </c>
      <c r="AD132" s="732" t="s">
        <v>318</v>
      </c>
      <c r="AE132" s="732">
        <v>0</v>
      </c>
      <c r="AH132" s="732">
        <v>0</v>
      </c>
      <c r="AI132" s="732">
        <v>0</v>
      </c>
      <c r="AJ132" s="732">
        <v>6159</v>
      </c>
      <c r="AK132" s="732" t="s">
        <v>787</v>
      </c>
      <c r="AL132" s="732" t="s">
        <v>507</v>
      </c>
      <c r="AM132" s="732">
        <v>0</v>
      </c>
      <c r="AN132" s="732">
        <v>0</v>
      </c>
      <c r="AO132" s="732">
        <v>0</v>
      </c>
      <c r="AP132" s="732">
        <v>0</v>
      </c>
      <c r="AQ132" s="732">
        <v>0</v>
      </c>
      <c r="AT132" s="732">
        <v>0</v>
      </c>
      <c r="AU132" s="732">
        <v>0</v>
      </c>
      <c r="AV132" s="732">
        <v>-12</v>
      </c>
      <c r="AW132" s="732">
        <v>794409</v>
      </c>
      <c r="AX132" s="732">
        <v>783267</v>
      </c>
      <c r="AY132" s="732">
        <v>506459</v>
      </c>
      <c r="AZ132" s="732">
        <v>31408</v>
      </c>
      <c r="BA132" s="732">
        <v>0</v>
      </c>
      <c r="BE132" s="732">
        <v>10</v>
      </c>
      <c r="BF132" s="732">
        <v>723542</v>
      </c>
      <c r="BG132" s="732">
        <v>0</v>
      </c>
      <c r="BJ132" s="732">
        <v>12</v>
      </c>
      <c r="BK132" s="732">
        <v>0</v>
      </c>
      <c r="BL132" s="732">
        <v>0</v>
      </c>
      <c r="BM132" s="732">
        <v>0</v>
      </c>
      <c r="BN132" s="732">
        <v>0</v>
      </c>
      <c r="BO132" s="732">
        <v>0</v>
      </c>
      <c r="BP132" s="732">
        <v>0</v>
      </c>
      <c r="BQ132" s="732">
        <v>761</v>
      </c>
      <c r="BS132" s="732">
        <v>0</v>
      </c>
      <c r="BT132" s="732">
        <v>0</v>
      </c>
      <c r="BU132" s="732">
        <v>0</v>
      </c>
      <c r="BV132" s="732">
        <v>0</v>
      </c>
      <c r="BW132" s="732">
        <v>0</v>
      </c>
      <c r="BY132" s="732">
        <v>0</v>
      </c>
      <c r="CA132" s="732">
        <v>0</v>
      </c>
      <c r="CB132" s="732">
        <v>0</v>
      </c>
      <c r="CC132" s="732">
        <v>0</v>
      </c>
      <c r="CD132" s="732">
        <v>0</v>
      </c>
      <c r="CE132" s="732">
        <v>0</v>
      </c>
      <c r="CF132" s="732">
        <v>0</v>
      </c>
      <c r="CG132" s="732">
        <v>0</v>
      </c>
      <c r="CH132" s="732">
        <v>11822</v>
      </c>
      <c r="CI132" s="732">
        <v>0</v>
      </c>
      <c r="CJ132" s="732">
        <v>4</v>
      </c>
      <c r="CK132" s="732">
        <v>0</v>
      </c>
      <c r="CL132" s="732">
        <v>0</v>
      </c>
      <c r="CN132" s="732">
        <v>0</v>
      </c>
      <c r="CO132" s="732">
        <v>1</v>
      </c>
      <c r="CP132" s="732">
        <v>0</v>
      </c>
      <c r="CQ132" s="732">
        <v>0</v>
      </c>
      <c r="CR132" s="732">
        <v>81.09</v>
      </c>
      <c r="CS132" s="732">
        <v>0</v>
      </c>
      <c r="CT132" s="732">
        <v>0</v>
      </c>
      <c r="CU132" s="732">
        <v>0</v>
      </c>
      <c r="CV132" s="732">
        <v>0</v>
      </c>
      <c r="CW132" s="732">
        <v>0</v>
      </c>
      <c r="CX132" s="732">
        <v>0</v>
      </c>
      <c r="CY132" s="732">
        <v>0</v>
      </c>
      <c r="CZ132" s="732">
        <v>0</v>
      </c>
      <c r="DB132" s="732">
        <v>351880</v>
      </c>
      <c r="DC132" s="732">
        <v>0</v>
      </c>
      <c r="DD132" s="732">
        <v>0</v>
      </c>
      <c r="DE132" s="732">
        <v>135962</v>
      </c>
      <c r="DF132" s="732">
        <v>135962</v>
      </c>
      <c r="DG132" s="732">
        <v>22.074999999999999</v>
      </c>
      <c r="DH132" s="732">
        <v>0</v>
      </c>
      <c r="DI132" s="732">
        <v>0</v>
      </c>
      <c r="DK132" s="732">
        <v>3797</v>
      </c>
      <c r="DL132" s="732">
        <v>0</v>
      </c>
      <c r="DM132" s="732">
        <v>165016</v>
      </c>
      <c r="DN132" s="732">
        <v>670</v>
      </c>
      <c r="DO132" s="732">
        <v>0</v>
      </c>
      <c r="DP132" s="732">
        <v>0</v>
      </c>
      <c r="DQ132" s="732">
        <v>0</v>
      </c>
      <c r="DR132" s="732">
        <v>0</v>
      </c>
      <c r="DS132" s="732">
        <v>0</v>
      </c>
      <c r="DT132" s="732">
        <v>0</v>
      </c>
      <c r="DU132" s="732">
        <v>0</v>
      </c>
      <c r="DV132" s="732">
        <v>0</v>
      </c>
      <c r="DW132" s="732">
        <v>0</v>
      </c>
      <c r="DX132" s="732">
        <v>0</v>
      </c>
      <c r="DY132" s="732">
        <v>0</v>
      </c>
      <c r="DZ132" s="732">
        <v>0</v>
      </c>
      <c r="EA132" s="732">
        <v>0</v>
      </c>
      <c r="EB132" s="732">
        <v>0</v>
      </c>
      <c r="EC132" s="732">
        <v>0.33300000000000002</v>
      </c>
      <c r="ED132" s="732">
        <v>2359</v>
      </c>
      <c r="EE132" s="732">
        <v>0</v>
      </c>
      <c r="EF132" s="732">
        <v>0</v>
      </c>
      <c r="EG132" s="732">
        <v>0</v>
      </c>
      <c r="EH132" s="732">
        <v>0</v>
      </c>
      <c r="EI132" s="732">
        <v>153755</v>
      </c>
      <c r="EJ132" s="732">
        <v>6.2410000000000005</v>
      </c>
      <c r="EK132" s="732">
        <v>0</v>
      </c>
      <c r="EL132" s="732">
        <v>0</v>
      </c>
      <c r="EM132" s="732">
        <v>0</v>
      </c>
      <c r="EN132" s="732">
        <v>0</v>
      </c>
      <c r="EO132" s="732">
        <v>0</v>
      </c>
      <c r="EP132" s="732">
        <v>0</v>
      </c>
      <c r="EQ132" s="732">
        <v>6.2410000000000005</v>
      </c>
      <c r="ER132" s="732">
        <v>0</v>
      </c>
      <c r="ES132" s="732">
        <v>0</v>
      </c>
      <c r="EV132" s="732">
        <v>0</v>
      </c>
      <c r="EW132" s="732">
        <v>0</v>
      </c>
      <c r="EX132" s="732">
        <v>0</v>
      </c>
      <c r="EZ132" s="732">
        <v>693237</v>
      </c>
      <c r="FA132" s="732">
        <v>0</v>
      </c>
      <c r="FB132" s="732">
        <v>723965</v>
      </c>
      <c r="FD132" s="732">
        <v>0</v>
      </c>
      <c r="FE132" s="732">
        <v>74846</v>
      </c>
      <c r="FF132" s="732">
        <v>15184</v>
      </c>
      <c r="FG132" s="732">
        <v>6.4642999999999992E-2</v>
      </c>
      <c r="FH132" s="732">
        <v>2.6227999999999998E-2</v>
      </c>
      <c r="FI132" s="732">
        <v>0</v>
      </c>
      <c r="FJ132" s="732">
        <v>0</v>
      </c>
      <c r="FK132" s="732">
        <v>117.476</v>
      </c>
      <c r="FL132" s="732">
        <v>825817</v>
      </c>
      <c r="FM132" s="732">
        <v>0</v>
      </c>
      <c r="FN132" s="732">
        <v>0</v>
      </c>
      <c r="FO132" s="732">
        <v>0</v>
      </c>
      <c r="FP132" s="732">
        <v>0</v>
      </c>
      <c r="FQ132" s="732">
        <v>0</v>
      </c>
      <c r="FR132" s="732">
        <v>0</v>
      </c>
      <c r="FS132" s="732">
        <v>0</v>
      </c>
      <c r="FT132" s="732">
        <v>0</v>
      </c>
      <c r="FU132" s="732">
        <v>0</v>
      </c>
      <c r="FV132" s="732">
        <v>0</v>
      </c>
      <c r="FW132" s="732">
        <v>0</v>
      </c>
      <c r="FX132" s="732">
        <v>0</v>
      </c>
      <c r="FY132" s="732">
        <v>0</v>
      </c>
      <c r="FZ132" s="732">
        <v>0</v>
      </c>
      <c r="GA132" s="732">
        <v>0</v>
      </c>
      <c r="GB132" s="732">
        <v>7284</v>
      </c>
      <c r="GC132" s="732">
        <v>7284</v>
      </c>
      <c r="GD132" s="732">
        <v>0.876</v>
      </c>
      <c r="GF132" s="732">
        <v>0</v>
      </c>
      <c r="GG132" s="732">
        <v>0</v>
      </c>
      <c r="GH132" s="732">
        <v>0</v>
      </c>
      <c r="GI132" s="732">
        <v>0</v>
      </c>
      <c r="GK132" s="732">
        <v>0</v>
      </c>
      <c r="GL132" s="732">
        <v>0</v>
      </c>
      <c r="GM132" s="732">
        <v>0</v>
      </c>
      <c r="GN132" s="732">
        <v>0</v>
      </c>
      <c r="GR132" s="732">
        <v>0</v>
      </c>
      <c r="HB132" s="732">
        <v>292382768</v>
      </c>
      <c r="HC132" s="732">
        <v>4.6019999999999998E-2</v>
      </c>
      <c r="HD132" s="732">
        <v>11822</v>
      </c>
      <c r="HE132" s="732">
        <v>0</v>
      </c>
      <c r="HF132" s="732">
        <v>62090</v>
      </c>
      <c r="HG132" s="732">
        <v>0</v>
      </c>
      <c r="HH132" s="732">
        <v>0</v>
      </c>
      <c r="HI132" s="732">
        <v>0</v>
      </c>
      <c r="HJ132" s="732">
        <v>640</v>
      </c>
      <c r="HK132" s="732">
        <v>1103</v>
      </c>
      <c r="HL132" s="732">
        <v>0</v>
      </c>
      <c r="HM132" s="732">
        <v>0</v>
      </c>
      <c r="HN132" s="732">
        <v>0</v>
      </c>
      <c r="HO132" s="732">
        <v>0</v>
      </c>
      <c r="HP132" s="732">
        <v>0</v>
      </c>
      <c r="HQ132" s="732">
        <v>0</v>
      </c>
      <c r="HR132" s="732">
        <v>0</v>
      </c>
      <c r="HS132" s="732">
        <v>692557</v>
      </c>
      <c r="HT132" s="732">
        <v>0</v>
      </c>
      <c r="HU132" s="732">
        <v>0</v>
      </c>
      <c r="HV132" s="732">
        <v>0</v>
      </c>
      <c r="HW132" s="732">
        <v>0</v>
      </c>
      <c r="HX132" s="732">
        <v>11</v>
      </c>
      <c r="HY132" s="732">
        <v>17</v>
      </c>
      <c r="HZ132" s="732">
        <v>17</v>
      </c>
      <c r="IA132" s="732">
        <v>19</v>
      </c>
      <c r="IB132" s="732">
        <v>23</v>
      </c>
      <c r="IC132" s="732">
        <v>69</v>
      </c>
      <c r="ID132" s="732">
        <v>0</v>
      </c>
      <c r="IE132" s="732">
        <v>0</v>
      </c>
      <c r="IF132" s="732">
        <v>0</v>
      </c>
      <c r="IG132" s="732">
        <v>0</v>
      </c>
      <c r="IH132" s="732">
        <v>0</v>
      </c>
      <c r="II132" s="732">
        <v>0</v>
      </c>
      <c r="IJ132" s="732">
        <v>0</v>
      </c>
      <c r="IK132" s="732">
        <v>0</v>
      </c>
      <c r="IL132" s="732">
        <v>0</v>
      </c>
      <c r="IM132" s="732">
        <v>0</v>
      </c>
      <c r="IN132" s="732">
        <v>0</v>
      </c>
      <c r="IO132" s="732">
        <v>0</v>
      </c>
      <c r="IP132" s="732">
        <v>0</v>
      </c>
      <c r="IQ132" s="732">
        <v>0</v>
      </c>
      <c r="IR132" s="732">
        <v>0</v>
      </c>
      <c r="IS132" s="732">
        <v>0</v>
      </c>
      <c r="IT132" s="732">
        <v>0</v>
      </c>
      <c r="IU132" s="732">
        <v>0</v>
      </c>
      <c r="IV132" s="732">
        <v>0</v>
      </c>
      <c r="IW132" s="732">
        <v>6159</v>
      </c>
      <c r="IX132" s="732">
        <v>0</v>
      </c>
      <c r="IY132" s="732">
        <v>0</v>
      </c>
      <c r="IZ132" s="732">
        <v>0</v>
      </c>
      <c r="JA132" s="732">
        <v>0</v>
      </c>
      <c r="JB132" s="732">
        <v>0</v>
      </c>
      <c r="JC132" s="732">
        <v>0</v>
      </c>
      <c r="JD132" s="732">
        <v>0</v>
      </c>
      <c r="JE132" s="732">
        <v>0</v>
      </c>
      <c r="JF132" s="732">
        <v>0</v>
      </c>
      <c r="JG132" s="732">
        <v>0</v>
      </c>
      <c r="JH132" s="732">
        <v>0</v>
      </c>
      <c r="JJ132" s="732">
        <v>0</v>
      </c>
      <c r="JK132" s="732">
        <v>0</v>
      </c>
      <c r="JL132" s="732">
        <v>0</v>
      </c>
      <c r="JM132" s="732">
        <v>0</v>
      </c>
    </row>
    <row r="133" spans="1:273" s="732" customFormat="1" x14ac:dyDescent="0.2">
      <c r="A133" s="732">
        <v>31709</v>
      </c>
      <c r="B133" s="732">
        <v>123803</v>
      </c>
      <c r="C133" s="732">
        <v>9</v>
      </c>
      <c r="D133" s="732">
        <v>2021</v>
      </c>
      <c r="E133" s="732">
        <v>6159</v>
      </c>
      <c r="F133" s="732">
        <v>0</v>
      </c>
      <c r="G133" s="732">
        <v>392.40500000000003</v>
      </c>
      <c r="H133" s="732">
        <v>380.05100000000004</v>
      </c>
      <c r="I133" s="732">
        <v>380.05100000000004</v>
      </c>
      <c r="J133" s="732">
        <v>392.40500000000003</v>
      </c>
      <c r="K133" s="732">
        <v>0</v>
      </c>
      <c r="L133" s="732">
        <v>6159</v>
      </c>
      <c r="M133" s="732">
        <v>0</v>
      </c>
      <c r="N133" s="732">
        <v>0</v>
      </c>
      <c r="P133" s="732">
        <v>376.16700000000003</v>
      </c>
      <c r="Q133" s="732">
        <v>0</v>
      </c>
      <c r="R133" s="732">
        <v>154821</v>
      </c>
      <c r="S133" s="732">
        <v>411.57400000000001</v>
      </c>
      <c r="U133" s="732">
        <v>108302</v>
      </c>
      <c r="V133" s="732">
        <v>0</v>
      </c>
      <c r="W133" s="732">
        <v>0</v>
      </c>
      <c r="X133" s="732">
        <v>0</v>
      </c>
      <c r="Z133" s="732">
        <v>0</v>
      </c>
      <c r="AC133" s="732">
        <v>0</v>
      </c>
      <c r="AD133" s="732" t="s">
        <v>318</v>
      </c>
      <c r="AE133" s="732">
        <v>0</v>
      </c>
      <c r="AH133" s="732">
        <v>0</v>
      </c>
      <c r="AI133" s="732">
        <v>0</v>
      </c>
      <c r="AJ133" s="732">
        <v>6159</v>
      </c>
      <c r="AK133" s="732" t="s">
        <v>787</v>
      </c>
      <c r="AL133" s="732" t="s">
        <v>358</v>
      </c>
      <c r="AM133" s="732">
        <v>0</v>
      </c>
      <c r="AN133" s="732">
        <v>0</v>
      </c>
      <c r="AO133" s="732">
        <v>0</v>
      </c>
      <c r="AP133" s="732">
        <v>0</v>
      </c>
      <c r="AQ133" s="732">
        <v>0</v>
      </c>
      <c r="AT133" s="732">
        <v>0</v>
      </c>
      <c r="AU133" s="732">
        <v>0</v>
      </c>
      <c r="AV133" s="732">
        <v>-235316</v>
      </c>
      <c r="AW133" s="732">
        <v>4107059</v>
      </c>
      <c r="AX133" s="732">
        <v>4036895</v>
      </c>
      <c r="AY133" s="732">
        <v>2394779</v>
      </c>
      <c r="AZ133" s="732">
        <v>154821</v>
      </c>
      <c r="BA133" s="732">
        <v>34</v>
      </c>
      <c r="BE133" s="732">
        <v>53</v>
      </c>
      <c r="BF133" s="732">
        <v>3688725</v>
      </c>
      <c r="BG133" s="732">
        <v>0</v>
      </c>
      <c r="BJ133" s="732">
        <v>12</v>
      </c>
      <c r="BK133" s="732">
        <v>0</v>
      </c>
      <c r="BL133" s="732">
        <v>0</v>
      </c>
      <c r="BM133" s="732">
        <v>0</v>
      </c>
      <c r="BN133" s="732">
        <v>0</v>
      </c>
      <c r="BO133" s="732">
        <v>0</v>
      </c>
      <c r="BP133" s="732">
        <v>0</v>
      </c>
      <c r="BQ133" s="732">
        <v>711</v>
      </c>
      <c r="BS133" s="732">
        <v>0</v>
      </c>
      <c r="BT133" s="732">
        <v>0</v>
      </c>
      <c r="BU133" s="732">
        <v>0</v>
      </c>
      <c r="BV133" s="732">
        <v>0</v>
      </c>
      <c r="BW133" s="732">
        <v>0</v>
      </c>
      <c r="BY133" s="732">
        <v>0</v>
      </c>
      <c r="CA133" s="732">
        <v>0</v>
      </c>
      <c r="CB133" s="732">
        <v>0</v>
      </c>
      <c r="CC133" s="732">
        <v>0</v>
      </c>
      <c r="CD133" s="732">
        <v>0</v>
      </c>
      <c r="CE133" s="732">
        <v>0</v>
      </c>
      <c r="CF133" s="732">
        <v>0</v>
      </c>
      <c r="CG133" s="732">
        <v>0</v>
      </c>
      <c r="CH133" s="732">
        <v>70500</v>
      </c>
      <c r="CI133" s="732">
        <v>0</v>
      </c>
      <c r="CJ133" s="732">
        <v>4</v>
      </c>
      <c r="CK133" s="732">
        <v>0</v>
      </c>
      <c r="CL133" s="732">
        <v>0</v>
      </c>
      <c r="CN133" s="732">
        <v>0</v>
      </c>
      <c r="CO133" s="732">
        <v>1</v>
      </c>
      <c r="CP133" s="732">
        <v>0</v>
      </c>
      <c r="CQ133" s="732">
        <v>1.5830000000000002</v>
      </c>
      <c r="CR133" s="732">
        <v>343.32900000000001</v>
      </c>
      <c r="CS133" s="732">
        <v>0</v>
      </c>
      <c r="CT133" s="732">
        <v>0</v>
      </c>
      <c r="CU133" s="732">
        <v>0</v>
      </c>
      <c r="CV133" s="732">
        <v>0</v>
      </c>
      <c r="CW133" s="732">
        <v>0</v>
      </c>
      <c r="CX133" s="732">
        <v>0</v>
      </c>
      <c r="CY133" s="732">
        <v>0</v>
      </c>
      <c r="CZ133" s="732">
        <v>0</v>
      </c>
      <c r="DB133" s="732">
        <v>2339600</v>
      </c>
      <c r="DC133" s="732">
        <v>0</v>
      </c>
      <c r="DD133" s="732">
        <v>0</v>
      </c>
      <c r="DE133" s="732">
        <v>699980</v>
      </c>
      <c r="DF133" s="732">
        <v>699980</v>
      </c>
      <c r="DG133" s="732">
        <v>113.65</v>
      </c>
      <c r="DH133" s="732">
        <v>0</v>
      </c>
      <c r="DI133" s="732">
        <v>0</v>
      </c>
      <c r="DK133" s="732">
        <v>3005</v>
      </c>
      <c r="DL133" s="732">
        <v>0</v>
      </c>
      <c r="DM133" s="732">
        <v>66778</v>
      </c>
      <c r="DN133" s="732">
        <v>283</v>
      </c>
      <c r="DO133" s="732">
        <v>0</v>
      </c>
      <c r="DP133" s="732">
        <v>0</v>
      </c>
      <c r="DQ133" s="732">
        <v>0</v>
      </c>
      <c r="DR133" s="732">
        <v>0</v>
      </c>
      <c r="DS133" s="732">
        <v>0</v>
      </c>
      <c r="DT133" s="732">
        <v>0</v>
      </c>
      <c r="DU133" s="732">
        <v>0</v>
      </c>
      <c r="DV133" s="732">
        <v>0</v>
      </c>
      <c r="DW133" s="732">
        <v>0</v>
      </c>
      <c r="DX133" s="732">
        <v>0</v>
      </c>
      <c r="DY133" s="732">
        <v>0</v>
      </c>
      <c r="DZ133" s="732">
        <v>0</v>
      </c>
      <c r="EA133" s="732">
        <v>0</v>
      </c>
      <c r="EB133" s="732">
        <v>0</v>
      </c>
      <c r="EC133" s="732">
        <v>8.9250000000000007</v>
      </c>
      <c r="ED133" s="732">
        <v>63215</v>
      </c>
      <c r="EE133" s="732">
        <v>0</v>
      </c>
      <c r="EF133" s="732">
        <v>0</v>
      </c>
      <c r="EG133" s="732">
        <v>0</v>
      </c>
      <c r="EH133" s="732">
        <v>2679</v>
      </c>
      <c r="EI133" s="732">
        <v>0</v>
      </c>
      <c r="EJ133" s="732">
        <v>0</v>
      </c>
      <c r="EK133" s="732">
        <v>0</v>
      </c>
      <c r="EL133" s="732">
        <v>0</v>
      </c>
      <c r="EM133" s="732">
        <v>0</v>
      </c>
      <c r="EN133" s="732">
        <v>8.7000000000000008E-2</v>
      </c>
      <c r="EO133" s="732">
        <v>0</v>
      </c>
      <c r="EP133" s="732">
        <v>0</v>
      </c>
      <c r="EQ133" s="732">
        <v>8.7000000000000008E-2</v>
      </c>
      <c r="ER133" s="732">
        <v>0</v>
      </c>
      <c r="ES133" s="732">
        <v>0.435</v>
      </c>
      <c r="EV133" s="732">
        <v>0</v>
      </c>
      <c r="EW133" s="732">
        <v>0</v>
      </c>
      <c r="EX133" s="732">
        <v>0</v>
      </c>
      <c r="EZ133" s="732">
        <v>3577908</v>
      </c>
      <c r="FA133" s="732">
        <v>0</v>
      </c>
      <c r="FB133" s="732">
        <v>3732393</v>
      </c>
      <c r="FD133" s="732">
        <v>0</v>
      </c>
      <c r="FE133" s="732">
        <v>381577</v>
      </c>
      <c r="FF133" s="732">
        <v>77410</v>
      </c>
      <c r="FG133" s="732">
        <v>6.4642999999999992E-2</v>
      </c>
      <c r="FH133" s="732">
        <v>2.6227999999999998E-2</v>
      </c>
      <c r="FI133" s="732">
        <v>0</v>
      </c>
      <c r="FJ133" s="732">
        <v>0</v>
      </c>
      <c r="FK133" s="732">
        <v>598.90800000000002</v>
      </c>
      <c r="FL133" s="732">
        <v>4261880</v>
      </c>
      <c r="FM133" s="732">
        <v>0</v>
      </c>
      <c r="FN133" s="732">
        <v>0</v>
      </c>
      <c r="FO133" s="732">
        <v>42698</v>
      </c>
      <c r="FP133" s="732">
        <v>0</v>
      </c>
      <c r="FQ133" s="732">
        <v>42698</v>
      </c>
      <c r="FR133" s="732">
        <v>42698</v>
      </c>
      <c r="FS133" s="732">
        <v>0</v>
      </c>
      <c r="FT133" s="732">
        <v>0</v>
      </c>
      <c r="FU133" s="732">
        <v>0</v>
      </c>
      <c r="FV133" s="732">
        <v>0</v>
      </c>
      <c r="FW133" s="732">
        <v>0</v>
      </c>
      <c r="FX133" s="732">
        <v>0</v>
      </c>
      <c r="FY133" s="732">
        <v>0</v>
      </c>
      <c r="FZ133" s="732">
        <v>0</v>
      </c>
      <c r="GA133" s="732">
        <v>0</v>
      </c>
      <c r="GB133" s="732">
        <v>101997</v>
      </c>
      <c r="GC133" s="732">
        <v>101997</v>
      </c>
      <c r="GD133" s="732">
        <v>12.267000000000001</v>
      </c>
      <c r="GF133" s="732">
        <v>0</v>
      </c>
      <c r="GG133" s="732">
        <v>0</v>
      </c>
      <c r="GH133" s="732">
        <v>0</v>
      </c>
      <c r="GI133" s="732">
        <v>0</v>
      </c>
      <c r="GK133" s="732">
        <v>5375</v>
      </c>
      <c r="GL133" s="732">
        <v>12000</v>
      </c>
      <c r="GM133" s="732">
        <v>0</v>
      </c>
      <c r="GN133" s="732">
        <v>44080</v>
      </c>
      <c r="GR133" s="732">
        <v>0</v>
      </c>
      <c r="HB133" s="732">
        <v>292382768</v>
      </c>
      <c r="HC133" s="732">
        <v>4.6019999999999998E-2</v>
      </c>
      <c r="HD133" s="732">
        <v>70500</v>
      </c>
      <c r="HE133" s="732">
        <v>0</v>
      </c>
      <c r="HF133" s="732">
        <v>402094</v>
      </c>
      <c r="HG133" s="732">
        <v>0</v>
      </c>
      <c r="HH133" s="732">
        <v>69179</v>
      </c>
      <c r="HI133" s="732">
        <v>0</v>
      </c>
      <c r="HJ133" s="732">
        <v>3814</v>
      </c>
      <c r="HK133" s="732">
        <v>621</v>
      </c>
      <c r="HL133" s="732">
        <v>685</v>
      </c>
      <c r="HM133" s="732">
        <v>5000</v>
      </c>
      <c r="HN133" s="732">
        <v>0</v>
      </c>
      <c r="HO133" s="732">
        <v>0</v>
      </c>
      <c r="HP133" s="732">
        <v>0</v>
      </c>
      <c r="HQ133" s="732">
        <v>0</v>
      </c>
      <c r="HR133" s="732">
        <v>0</v>
      </c>
      <c r="HS133" s="732">
        <v>3577572</v>
      </c>
      <c r="HT133" s="732">
        <v>0</v>
      </c>
      <c r="HU133" s="732">
        <v>0</v>
      </c>
      <c r="HV133" s="732">
        <v>0</v>
      </c>
      <c r="HW133" s="732">
        <v>0</v>
      </c>
      <c r="HX133" s="732">
        <v>43</v>
      </c>
      <c r="HY133" s="732">
        <v>22</v>
      </c>
      <c r="HZ133" s="732">
        <v>81</v>
      </c>
      <c r="IA133" s="732">
        <v>166</v>
      </c>
      <c r="IB133" s="732">
        <v>127</v>
      </c>
      <c r="IC133" s="732">
        <v>397</v>
      </c>
      <c r="ID133" s="732">
        <v>0</v>
      </c>
      <c r="IE133" s="732">
        <v>0</v>
      </c>
      <c r="IF133" s="732">
        <v>0</v>
      </c>
      <c r="IG133" s="732">
        <v>0</v>
      </c>
      <c r="IH133" s="732">
        <v>112.32000000000001</v>
      </c>
      <c r="II133" s="732">
        <v>0</v>
      </c>
      <c r="IJ133" s="732">
        <v>0</v>
      </c>
      <c r="IK133" s="732">
        <v>0</v>
      </c>
      <c r="IL133" s="732">
        <v>1</v>
      </c>
      <c r="IM133" s="732">
        <v>0</v>
      </c>
      <c r="IN133" s="732">
        <v>0</v>
      </c>
      <c r="IO133" s="732">
        <v>1</v>
      </c>
      <c r="IP133" s="732">
        <v>0</v>
      </c>
      <c r="IQ133" s="732">
        <v>0</v>
      </c>
      <c r="IR133" s="732">
        <v>0</v>
      </c>
      <c r="IS133" s="732">
        <v>0</v>
      </c>
      <c r="IT133" s="732">
        <v>5000</v>
      </c>
      <c r="IU133" s="732">
        <v>0</v>
      </c>
      <c r="IV133" s="732">
        <v>0</v>
      </c>
      <c r="IW133" s="732">
        <v>6159</v>
      </c>
      <c r="IX133" s="732">
        <v>0</v>
      </c>
      <c r="IY133" s="732">
        <v>0</v>
      </c>
      <c r="IZ133" s="732">
        <v>0</v>
      </c>
      <c r="JA133" s="732">
        <v>0</v>
      </c>
      <c r="JB133" s="732">
        <v>0</v>
      </c>
      <c r="JC133" s="732">
        <v>0</v>
      </c>
      <c r="JD133" s="732">
        <v>0</v>
      </c>
      <c r="JE133" s="732">
        <v>0</v>
      </c>
      <c r="JF133" s="732">
        <v>0</v>
      </c>
      <c r="JG133" s="732">
        <v>0</v>
      </c>
      <c r="JH133" s="732">
        <v>0</v>
      </c>
      <c r="JJ133" s="732">
        <v>0</v>
      </c>
      <c r="JK133" s="732">
        <v>0</v>
      </c>
      <c r="JL133" s="732">
        <v>0</v>
      </c>
      <c r="JM133" s="732">
        <v>0</v>
      </c>
    </row>
    <row r="134" spans="1:273" s="732" customFormat="1" x14ac:dyDescent="0.2">
      <c r="A134" s="732">
        <v>31709</v>
      </c>
      <c r="B134" s="732">
        <v>123805</v>
      </c>
      <c r="C134" s="732">
        <v>9</v>
      </c>
      <c r="D134" s="732">
        <v>2021</v>
      </c>
      <c r="E134" s="732">
        <v>6159</v>
      </c>
      <c r="F134" s="732">
        <v>0</v>
      </c>
      <c r="G134" s="732">
        <v>447.77800000000002</v>
      </c>
      <c r="H134" s="732">
        <v>443.86</v>
      </c>
      <c r="I134" s="732">
        <v>443.86</v>
      </c>
      <c r="J134" s="732">
        <v>447.77800000000002</v>
      </c>
      <c r="K134" s="732">
        <v>0</v>
      </c>
      <c r="L134" s="732">
        <v>6159</v>
      </c>
      <c r="M134" s="732">
        <v>0</v>
      </c>
      <c r="N134" s="732">
        <v>0</v>
      </c>
      <c r="P134" s="732">
        <v>430.97300000000001</v>
      </c>
      <c r="Q134" s="732">
        <v>0</v>
      </c>
      <c r="R134" s="732">
        <v>177377</v>
      </c>
      <c r="S134" s="732">
        <v>411.57400000000001</v>
      </c>
      <c r="U134" s="732">
        <v>124081</v>
      </c>
      <c r="V134" s="732">
        <v>252.15800000000002</v>
      </c>
      <c r="W134" s="732">
        <v>155306</v>
      </c>
      <c r="X134" s="732">
        <v>155306</v>
      </c>
      <c r="Z134" s="732">
        <v>0</v>
      </c>
      <c r="AC134" s="732">
        <v>0</v>
      </c>
      <c r="AD134" s="732" t="s">
        <v>318</v>
      </c>
      <c r="AE134" s="732">
        <v>0</v>
      </c>
      <c r="AH134" s="732">
        <v>0</v>
      </c>
      <c r="AI134" s="732">
        <v>0</v>
      </c>
      <c r="AJ134" s="732">
        <v>6159</v>
      </c>
      <c r="AK134" s="732" t="s">
        <v>787</v>
      </c>
      <c r="AL134" s="732" t="s">
        <v>4</v>
      </c>
      <c r="AM134" s="732">
        <v>0</v>
      </c>
      <c r="AN134" s="732">
        <v>0</v>
      </c>
      <c r="AO134" s="732">
        <v>0</v>
      </c>
      <c r="AP134" s="732">
        <v>0</v>
      </c>
      <c r="AQ134" s="732">
        <v>0</v>
      </c>
      <c r="AT134" s="732">
        <v>0</v>
      </c>
      <c r="AU134" s="732">
        <v>0</v>
      </c>
      <c r="AV134" s="732">
        <v>-91040</v>
      </c>
      <c r="AW134" s="732">
        <v>4945054</v>
      </c>
      <c r="AX134" s="732">
        <v>4865820</v>
      </c>
      <c r="AY134" s="732">
        <v>2787719</v>
      </c>
      <c r="AZ134" s="732">
        <v>177377</v>
      </c>
      <c r="BA134" s="732">
        <v>1</v>
      </c>
      <c r="BE134" s="732">
        <v>64</v>
      </c>
      <c r="BF134" s="732">
        <v>4485116</v>
      </c>
      <c r="BG134" s="732">
        <v>0</v>
      </c>
      <c r="BJ134" s="732">
        <v>12</v>
      </c>
      <c r="BK134" s="732">
        <v>0</v>
      </c>
      <c r="BL134" s="732">
        <v>0</v>
      </c>
      <c r="BM134" s="732">
        <v>0</v>
      </c>
      <c r="BN134" s="732">
        <v>0</v>
      </c>
      <c r="BO134" s="732">
        <v>0</v>
      </c>
      <c r="BP134" s="732">
        <v>0</v>
      </c>
      <c r="BQ134" s="732">
        <v>702</v>
      </c>
      <c r="BS134" s="732">
        <v>0</v>
      </c>
      <c r="BT134" s="732">
        <v>0</v>
      </c>
      <c r="BU134" s="732">
        <v>0</v>
      </c>
      <c r="BV134" s="732">
        <v>0</v>
      </c>
      <c r="BW134" s="732">
        <v>0</v>
      </c>
      <c r="BY134" s="732">
        <v>0</v>
      </c>
      <c r="CA134" s="732">
        <v>0</v>
      </c>
      <c r="CB134" s="732">
        <v>0</v>
      </c>
      <c r="CC134" s="732">
        <v>0</v>
      </c>
      <c r="CD134" s="732">
        <v>0</v>
      </c>
      <c r="CE134" s="732">
        <v>0</v>
      </c>
      <c r="CF134" s="732">
        <v>0</v>
      </c>
      <c r="CG134" s="732">
        <v>0</v>
      </c>
      <c r="CH134" s="732">
        <v>80448</v>
      </c>
      <c r="CI134" s="732">
        <v>0</v>
      </c>
      <c r="CJ134" s="732">
        <v>4</v>
      </c>
      <c r="CK134" s="732">
        <v>0</v>
      </c>
      <c r="CL134" s="732">
        <v>0</v>
      </c>
      <c r="CN134" s="732">
        <v>0</v>
      </c>
      <c r="CO134" s="732">
        <v>1</v>
      </c>
      <c r="CP134" s="732">
        <v>0</v>
      </c>
      <c r="CQ134" s="732">
        <v>0</v>
      </c>
      <c r="CR134" s="732">
        <v>412.529</v>
      </c>
      <c r="CS134" s="732">
        <v>0</v>
      </c>
      <c r="CT134" s="732">
        <v>0</v>
      </c>
      <c r="CU134" s="732">
        <v>0</v>
      </c>
      <c r="CV134" s="732">
        <v>0</v>
      </c>
      <c r="CW134" s="732">
        <v>0</v>
      </c>
      <c r="CX134" s="732">
        <v>0</v>
      </c>
      <c r="CY134" s="732">
        <v>0</v>
      </c>
      <c r="CZ134" s="732">
        <v>0</v>
      </c>
      <c r="DB134" s="732">
        <v>2725803</v>
      </c>
      <c r="DC134" s="732">
        <v>0</v>
      </c>
      <c r="DD134" s="732">
        <v>0</v>
      </c>
      <c r="DE134" s="732">
        <v>683120</v>
      </c>
      <c r="DF134" s="732">
        <v>683120</v>
      </c>
      <c r="DG134" s="732">
        <v>110.91300000000001</v>
      </c>
      <c r="DH134" s="732">
        <v>0</v>
      </c>
      <c r="DI134" s="732">
        <v>0</v>
      </c>
      <c r="DK134" s="732">
        <v>2848</v>
      </c>
      <c r="DL134" s="732">
        <v>0</v>
      </c>
      <c r="DM134" s="732">
        <v>274918</v>
      </c>
      <c r="DN134" s="732">
        <v>1150</v>
      </c>
      <c r="DO134" s="732">
        <v>0</v>
      </c>
      <c r="DP134" s="732">
        <v>0</v>
      </c>
      <c r="DQ134" s="732">
        <v>0</v>
      </c>
      <c r="DR134" s="732">
        <v>0</v>
      </c>
      <c r="DS134" s="732">
        <v>0</v>
      </c>
      <c r="DT134" s="732">
        <v>0</v>
      </c>
      <c r="DU134" s="732">
        <v>0</v>
      </c>
      <c r="DV134" s="732">
        <v>0</v>
      </c>
      <c r="DW134" s="732">
        <v>0</v>
      </c>
      <c r="DX134" s="732">
        <v>0</v>
      </c>
      <c r="DY134" s="732">
        <v>0</v>
      </c>
      <c r="DZ134" s="732">
        <v>0</v>
      </c>
      <c r="EA134" s="732">
        <v>0</v>
      </c>
      <c r="EB134" s="732">
        <v>0</v>
      </c>
      <c r="EC134" s="732">
        <v>26.467000000000002</v>
      </c>
      <c r="ED134" s="732">
        <v>187464</v>
      </c>
      <c r="EE134" s="732">
        <v>0</v>
      </c>
      <c r="EF134" s="732">
        <v>0</v>
      </c>
      <c r="EG134" s="732">
        <v>0</v>
      </c>
      <c r="EH134" s="732">
        <v>80635</v>
      </c>
      <c r="EI134" s="732">
        <v>0</v>
      </c>
      <c r="EJ134" s="732">
        <v>0</v>
      </c>
      <c r="EK134" s="732">
        <v>3.2490000000000001</v>
      </c>
      <c r="EL134" s="732">
        <v>0</v>
      </c>
      <c r="EM134" s="732">
        <v>0</v>
      </c>
      <c r="EN134" s="732">
        <v>0.66900000000000004</v>
      </c>
      <c r="EO134" s="732">
        <v>0</v>
      </c>
      <c r="EP134" s="732">
        <v>0</v>
      </c>
      <c r="EQ134" s="732">
        <v>3.9180000000000001</v>
      </c>
      <c r="ER134" s="732">
        <v>0</v>
      </c>
      <c r="ES134" s="732">
        <v>13.092000000000001</v>
      </c>
      <c r="EV134" s="732">
        <v>0</v>
      </c>
      <c r="EW134" s="732">
        <v>0</v>
      </c>
      <c r="EX134" s="732">
        <v>0</v>
      </c>
      <c r="EZ134" s="732">
        <v>4307739</v>
      </c>
      <c r="FA134" s="732">
        <v>0</v>
      </c>
      <c r="FB134" s="732">
        <v>4483902</v>
      </c>
      <c r="FD134" s="732">
        <v>0</v>
      </c>
      <c r="FE134" s="732">
        <v>463959</v>
      </c>
      <c r="FF134" s="732">
        <v>94122</v>
      </c>
      <c r="FG134" s="732">
        <v>6.4642999999999992E-2</v>
      </c>
      <c r="FH134" s="732">
        <v>2.6227999999999998E-2</v>
      </c>
      <c r="FI134" s="732">
        <v>0</v>
      </c>
      <c r="FJ134" s="732">
        <v>0</v>
      </c>
      <c r="FK134" s="732">
        <v>728.21100000000001</v>
      </c>
      <c r="FL134" s="732">
        <v>5122431</v>
      </c>
      <c r="FM134" s="732">
        <v>0</v>
      </c>
      <c r="FN134" s="732">
        <v>0</v>
      </c>
      <c r="FO134" s="732">
        <v>0</v>
      </c>
      <c r="FP134" s="732">
        <v>0</v>
      </c>
      <c r="FQ134" s="732">
        <v>0</v>
      </c>
      <c r="FR134" s="732">
        <v>0</v>
      </c>
      <c r="FS134" s="732">
        <v>0</v>
      </c>
      <c r="FT134" s="732">
        <v>0</v>
      </c>
      <c r="FU134" s="732">
        <v>0</v>
      </c>
      <c r="FV134" s="732">
        <v>0</v>
      </c>
      <c r="FW134" s="732">
        <v>0</v>
      </c>
      <c r="FX134" s="732">
        <v>0</v>
      </c>
      <c r="FY134" s="732">
        <v>0</v>
      </c>
      <c r="FZ134" s="732">
        <v>0</v>
      </c>
      <c r="GA134" s="732">
        <v>0</v>
      </c>
      <c r="GB134" s="732">
        <v>0</v>
      </c>
      <c r="GC134" s="732">
        <v>0</v>
      </c>
      <c r="GD134" s="732">
        <v>0</v>
      </c>
      <c r="GF134" s="732">
        <v>0</v>
      </c>
      <c r="GG134" s="732">
        <v>0</v>
      </c>
      <c r="GH134" s="732">
        <v>0</v>
      </c>
      <c r="GI134" s="732">
        <v>0</v>
      </c>
      <c r="GK134" s="732">
        <v>5176</v>
      </c>
      <c r="GL134" s="732">
        <v>6273</v>
      </c>
      <c r="GM134" s="732">
        <v>0</v>
      </c>
      <c r="GN134" s="732">
        <v>0</v>
      </c>
      <c r="GR134" s="732">
        <v>0</v>
      </c>
      <c r="HB134" s="732">
        <v>292382768</v>
      </c>
      <c r="HC134" s="732">
        <v>4.6019999999999998E-2</v>
      </c>
      <c r="HD134" s="732">
        <v>80448</v>
      </c>
      <c r="HE134" s="732">
        <v>0</v>
      </c>
      <c r="HF134" s="732">
        <v>469604</v>
      </c>
      <c r="HG134" s="732">
        <v>6415</v>
      </c>
      <c r="HH134" s="732">
        <v>164448</v>
      </c>
      <c r="HI134" s="732">
        <v>0</v>
      </c>
      <c r="HJ134" s="732">
        <v>4352</v>
      </c>
      <c r="HK134" s="732">
        <v>0</v>
      </c>
      <c r="HL134" s="732">
        <v>0</v>
      </c>
      <c r="HM134" s="732">
        <v>0</v>
      </c>
      <c r="HN134" s="732">
        <v>0</v>
      </c>
      <c r="HO134" s="732">
        <v>0</v>
      </c>
      <c r="HP134" s="732">
        <v>0</v>
      </c>
      <c r="HQ134" s="732">
        <v>0</v>
      </c>
      <c r="HR134" s="732">
        <v>0</v>
      </c>
      <c r="HS134" s="732">
        <v>4306525</v>
      </c>
      <c r="HT134" s="732">
        <v>0</v>
      </c>
      <c r="HU134" s="732">
        <v>0</v>
      </c>
      <c r="HV134" s="732">
        <v>0</v>
      </c>
      <c r="HW134" s="732">
        <v>0</v>
      </c>
      <c r="HX134" s="732">
        <v>56</v>
      </c>
      <c r="HY134" s="732">
        <v>14</v>
      </c>
      <c r="HZ134" s="732">
        <v>92</v>
      </c>
      <c r="IA134" s="732">
        <v>115</v>
      </c>
      <c r="IB134" s="732">
        <v>152</v>
      </c>
      <c r="IC134" s="732">
        <v>429</v>
      </c>
      <c r="ID134" s="732">
        <v>0</v>
      </c>
      <c r="IE134" s="732">
        <v>0</v>
      </c>
      <c r="IF134" s="732">
        <v>0</v>
      </c>
      <c r="IG134" s="732">
        <v>10.416</v>
      </c>
      <c r="IH134" s="732">
        <v>267</v>
      </c>
      <c r="II134" s="732">
        <v>0</v>
      </c>
      <c r="IJ134" s="732">
        <v>252.15800000000002</v>
      </c>
      <c r="IK134" s="732">
        <v>0</v>
      </c>
      <c r="IL134" s="732">
        <v>0</v>
      </c>
      <c r="IM134" s="732">
        <v>0</v>
      </c>
      <c r="IN134" s="732">
        <v>0</v>
      </c>
      <c r="IO134" s="732">
        <v>0</v>
      </c>
      <c r="IP134" s="732">
        <v>0</v>
      </c>
      <c r="IQ134" s="732">
        <v>252.15800000000002</v>
      </c>
      <c r="IR134" s="732">
        <v>155306</v>
      </c>
      <c r="IS134" s="732">
        <v>0</v>
      </c>
      <c r="IT134" s="732">
        <v>0</v>
      </c>
      <c r="IU134" s="732">
        <v>0</v>
      </c>
      <c r="IV134" s="732">
        <v>0</v>
      </c>
      <c r="IW134" s="732">
        <v>6159</v>
      </c>
      <c r="IX134" s="732">
        <v>0</v>
      </c>
      <c r="IY134" s="732">
        <v>0</v>
      </c>
      <c r="IZ134" s="732">
        <v>0</v>
      </c>
      <c r="JA134" s="732">
        <v>0</v>
      </c>
      <c r="JB134" s="732">
        <v>0</v>
      </c>
      <c r="JC134" s="732">
        <v>0</v>
      </c>
      <c r="JD134" s="732">
        <v>0</v>
      </c>
      <c r="JE134" s="732">
        <v>0</v>
      </c>
      <c r="JF134" s="732">
        <v>0</v>
      </c>
      <c r="JG134" s="732">
        <v>0</v>
      </c>
      <c r="JH134" s="732">
        <v>0</v>
      </c>
      <c r="JJ134" s="732">
        <v>0</v>
      </c>
      <c r="JK134" s="732">
        <v>0</v>
      </c>
      <c r="JL134" s="732">
        <v>0</v>
      </c>
      <c r="JM134" s="732">
        <v>0</v>
      </c>
    </row>
    <row r="135" spans="1:273" s="732" customFormat="1" x14ac:dyDescent="0.2">
      <c r="A135" s="732">
        <v>31709</v>
      </c>
      <c r="B135" s="732">
        <v>123807</v>
      </c>
      <c r="C135" s="732">
        <v>9</v>
      </c>
      <c r="D135" s="732">
        <v>2021</v>
      </c>
      <c r="E135" s="732">
        <v>6159</v>
      </c>
      <c r="F135" s="732">
        <v>0</v>
      </c>
      <c r="G135" s="732">
        <v>2041.6320000000001</v>
      </c>
      <c r="H135" s="732">
        <v>1839.1480000000001</v>
      </c>
      <c r="I135" s="732">
        <v>1839.1480000000001</v>
      </c>
      <c r="J135" s="732">
        <v>2041.6320000000001</v>
      </c>
      <c r="K135" s="732">
        <v>0</v>
      </c>
      <c r="L135" s="732">
        <v>6159</v>
      </c>
      <c r="M135" s="732">
        <v>0</v>
      </c>
      <c r="N135" s="732">
        <v>0</v>
      </c>
      <c r="P135" s="732">
        <v>1639.4930000000002</v>
      </c>
      <c r="Q135" s="732">
        <v>0</v>
      </c>
      <c r="R135" s="732">
        <v>674773</v>
      </c>
      <c r="S135" s="732">
        <v>411.57400000000001</v>
      </c>
      <c r="U135" s="732">
        <v>472024</v>
      </c>
      <c r="V135" s="732">
        <v>712.21</v>
      </c>
      <c r="W135" s="732">
        <v>438656</v>
      </c>
      <c r="X135" s="732">
        <v>438656</v>
      </c>
      <c r="Z135" s="732">
        <v>0</v>
      </c>
      <c r="AC135" s="732">
        <v>0</v>
      </c>
      <c r="AD135" s="732" t="s">
        <v>318</v>
      </c>
      <c r="AE135" s="732">
        <v>0</v>
      </c>
      <c r="AH135" s="732">
        <v>0</v>
      </c>
      <c r="AI135" s="732">
        <v>0</v>
      </c>
      <c r="AJ135" s="732">
        <v>6159</v>
      </c>
      <c r="AK135" s="732" t="s">
        <v>787</v>
      </c>
      <c r="AL135" s="732" t="s">
        <v>359</v>
      </c>
      <c r="AM135" s="732">
        <v>0</v>
      </c>
      <c r="AN135" s="732">
        <v>0</v>
      </c>
      <c r="AO135" s="732">
        <v>0</v>
      </c>
      <c r="AP135" s="732">
        <v>0</v>
      </c>
      <c r="AQ135" s="732">
        <v>0</v>
      </c>
      <c r="AT135" s="732">
        <v>0</v>
      </c>
      <c r="AU135" s="732">
        <v>0</v>
      </c>
      <c r="AV135" s="732">
        <v>-456</v>
      </c>
      <c r="AW135" s="732">
        <v>21421346</v>
      </c>
      <c r="AX135" s="732">
        <v>21057735</v>
      </c>
      <c r="AY135" s="732">
        <v>13095640</v>
      </c>
      <c r="AZ135" s="732">
        <v>674773</v>
      </c>
      <c r="BA135" s="732">
        <v>0</v>
      </c>
      <c r="BE135" s="732">
        <v>277</v>
      </c>
      <c r="BF135" s="732">
        <v>19294988</v>
      </c>
      <c r="BG135" s="732">
        <v>0</v>
      </c>
      <c r="BJ135" s="732">
        <v>12</v>
      </c>
      <c r="BK135" s="732">
        <v>0</v>
      </c>
      <c r="BL135" s="732">
        <v>0</v>
      </c>
      <c r="BM135" s="732">
        <v>0</v>
      </c>
      <c r="BN135" s="732">
        <v>0</v>
      </c>
      <c r="BO135" s="732">
        <v>0</v>
      </c>
      <c r="BP135" s="732">
        <v>0</v>
      </c>
      <c r="BQ135" s="732">
        <v>487</v>
      </c>
      <c r="BS135" s="732">
        <v>0</v>
      </c>
      <c r="BT135" s="732">
        <v>0</v>
      </c>
      <c r="BU135" s="732">
        <v>0</v>
      </c>
      <c r="BV135" s="732">
        <v>0</v>
      </c>
      <c r="BW135" s="732">
        <v>0</v>
      </c>
      <c r="BY135" s="732">
        <v>0</v>
      </c>
      <c r="CA135" s="732">
        <v>0</v>
      </c>
      <c r="CB135" s="732">
        <v>0</v>
      </c>
      <c r="CC135" s="732">
        <v>0</v>
      </c>
      <c r="CD135" s="732">
        <v>0</v>
      </c>
      <c r="CE135" s="732">
        <v>0</v>
      </c>
      <c r="CF135" s="732">
        <v>0</v>
      </c>
      <c r="CG135" s="732">
        <v>0</v>
      </c>
      <c r="CH135" s="732">
        <v>366802</v>
      </c>
      <c r="CI135" s="732">
        <v>0</v>
      </c>
      <c r="CJ135" s="732">
        <v>4</v>
      </c>
      <c r="CK135" s="732">
        <v>0</v>
      </c>
      <c r="CL135" s="732">
        <v>0</v>
      </c>
      <c r="CN135" s="732">
        <v>0</v>
      </c>
      <c r="CO135" s="732">
        <v>1</v>
      </c>
      <c r="CP135" s="732">
        <v>0</v>
      </c>
      <c r="CQ135" s="732">
        <v>0</v>
      </c>
      <c r="CR135" s="732">
        <v>1586.8030000000001</v>
      </c>
      <c r="CS135" s="732">
        <v>0</v>
      </c>
      <c r="CT135" s="732">
        <v>0</v>
      </c>
      <c r="CU135" s="732">
        <v>0</v>
      </c>
      <c r="CV135" s="732">
        <v>0</v>
      </c>
      <c r="CW135" s="732">
        <v>0</v>
      </c>
      <c r="CX135" s="732">
        <v>0</v>
      </c>
      <c r="CY135" s="732">
        <v>0</v>
      </c>
      <c r="CZ135" s="732">
        <v>0</v>
      </c>
      <c r="DB135" s="732">
        <v>11287485</v>
      </c>
      <c r="DC135" s="732">
        <v>0</v>
      </c>
      <c r="DD135" s="732">
        <v>0</v>
      </c>
      <c r="DE135" s="732">
        <v>3180860</v>
      </c>
      <c r="DF135" s="732">
        <v>3180860</v>
      </c>
      <c r="DG135" s="732">
        <v>516.45000000000005</v>
      </c>
      <c r="DH135" s="732">
        <v>0</v>
      </c>
      <c r="DI135" s="732">
        <v>0</v>
      </c>
      <c r="DK135" s="732">
        <v>0</v>
      </c>
      <c r="DL135" s="732">
        <v>0</v>
      </c>
      <c r="DM135" s="732">
        <v>716533</v>
      </c>
      <c r="DN135" s="732">
        <v>2915</v>
      </c>
      <c r="DO135" s="732">
        <v>0</v>
      </c>
      <c r="DP135" s="732">
        <v>0</v>
      </c>
      <c r="DQ135" s="732">
        <v>0</v>
      </c>
      <c r="DR135" s="732">
        <v>0</v>
      </c>
      <c r="DS135" s="732">
        <v>0</v>
      </c>
      <c r="DT135" s="732">
        <v>0</v>
      </c>
      <c r="DU135" s="732">
        <v>0</v>
      </c>
      <c r="DV135" s="732">
        <v>0</v>
      </c>
      <c r="DW135" s="732">
        <v>0</v>
      </c>
      <c r="DX135" s="732">
        <v>0</v>
      </c>
      <c r="DY135" s="732">
        <v>0</v>
      </c>
      <c r="DZ135" s="732">
        <v>0</v>
      </c>
      <c r="EA135" s="732">
        <v>0</v>
      </c>
      <c r="EB135" s="732">
        <v>0</v>
      </c>
      <c r="EC135" s="732">
        <v>6.5650000000000004</v>
      </c>
      <c r="ED135" s="732">
        <v>46500</v>
      </c>
      <c r="EE135" s="732">
        <v>0</v>
      </c>
      <c r="EF135" s="732">
        <v>0</v>
      </c>
      <c r="EG135" s="732">
        <v>0</v>
      </c>
      <c r="EH135" s="732">
        <v>632963</v>
      </c>
      <c r="EI135" s="732">
        <v>0</v>
      </c>
      <c r="EJ135" s="732">
        <v>0</v>
      </c>
      <c r="EK135" s="732">
        <v>24.015000000000001</v>
      </c>
      <c r="EL135" s="732">
        <v>0</v>
      </c>
      <c r="EM135" s="732">
        <v>7.4130000000000003</v>
      </c>
      <c r="EN135" s="732">
        <v>1.6970000000000001</v>
      </c>
      <c r="EO135" s="732">
        <v>0</v>
      </c>
      <c r="EP135" s="732">
        <v>0</v>
      </c>
      <c r="EQ135" s="732">
        <v>33.125</v>
      </c>
      <c r="ER135" s="732">
        <v>0</v>
      </c>
      <c r="ES135" s="732">
        <v>102.76900000000001</v>
      </c>
      <c r="EV135" s="732">
        <v>0</v>
      </c>
      <c r="EW135" s="732">
        <v>0</v>
      </c>
      <c r="EX135" s="732">
        <v>0</v>
      </c>
      <c r="EZ135" s="732">
        <v>18656866</v>
      </c>
      <c r="FA135" s="732">
        <v>0</v>
      </c>
      <c r="FB135" s="732">
        <v>19328448</v>
      </c>
      <c r="FD135" s="732">
        <v>0</v>
      </c>
      <c r="FE135" s="732">
        <v>1995954</v>
      </c>
      <c r="FF135" s="732">
        <v>404915</v>
      </c>
      <c r="FG135" s="732">
        <v>6.4642999999999992E-2</v>
      </c>
      <c r="FH135" s="732">
        <v>2.6227999999999998E-2</v>
      </c>
      <c r="FI135" s="732">
        <v>0</v>
      </c>
      <c r="FJ135" s="732">
        <v>0</v>
      </c>
      <c r="FK135" s="732">
        <v>3132.768</v>
      </c>
      <c r="FL135" s="732">
        <v>22096119</v>
      </c>
      <c r="FM135" s="732">
        <v>0</v>
      </c>
      <c r="FN135" s="732">
        <v>0</v>
      </c>
      <c r="FO135" s="732">
        <v>17850</v>
      </c>
      <c r="FP135" s="732">
        <v>7749</v>
      </c>
      <c r="FQ135" s="732">
        <v>27421</v>
      </c>
      <c r="FR135" s="732">
        <v>17850</v>
      </c>
      <c r="FS135" s="732">
        <v>1822</v>
      </c>
      <c r="FT135" s="732">
        <v>0</v>
      </c>
      <c r="FU135" s="732">
        <v>0</v>
      </c>
      <c r="FV135" s="732">
        <v>0</v>
      </c>
      <c r="FW135" s="732">
        <v>0</v>
      </c>
      <c r="FX135" s="732">
        <v>0</v>
      </c>
      <c r="FY135" s="732">
        <v>0</v>
      </c>
      <c r="FZ135" s="732">
        <v>0</v>
      </c>
      <c r="GA135" s="732">
        <v>0</v>
      </c>
      <c r="GB135" s="732">
        <v>1408180</v>
      </c>
      <c r="GC135" s="732">
        <v>1408180</v>
      </c>
      <c r="GD135" s="732">
        <v>169.35900000000001</v>
      </c>
      <c r="GF135" s="732">
        <v>0</v>
      </c>
      <c r="GG135" s="732">
        <v>0</v>
      </c>
      <c r="GH135" s="732">
        <v>0</v>
      </c>
      <c r="GI135" s="732">
        <v>0</v>
      </c>
      <c r="GK135" s="732">
        <v>4971</v>
      </c>
      <c r="GL135" s="732">
        <v>0</v>
      </c>
      <c r="GM135" s="732">
        <v>0</v>
      </c>
      <c r="GN135" s="732">
        <v>0</v>
      </c>
      <c r="GR135" s="732">
        <v>0</v>
      </c>
      <c r="HB135" s="732">
        <v>292382768</v>
      </c>
      <c r="HC135" s="732">
        <v>4.6019999999999998E-2</v>
      </c>
      <c r="HD135" s="732">
        <v>366802</v>
      </c>
      <c r="HE135" s="732">
        <v>0</v>
      </c>
      <c r="HF135" s="732">
        <v>1945819</v>
      </c>
      <c r="HG135" s="732">
        <v>14782</v>
      </c>
      <c r="HH135" s="732">
        <v>259913</v>
      </c>
      <c r="HI135" s="732">
        <v>0</v>
      </c>
      <c r="HJ135" s="732">
        <v>19845</v>
      </c>
      <c r="HK135" s="732">
        <v>4200</v>
      </c>
      <c r="HL135" s="732">
        <v>5030</v>
      </c>
      <c r="HM135" s="732">
        <v>20000</v>
      </c>
      <c r="HN135" s="732">
        <v>0</v>
      </c>
      <c r="HO135" s="732">
        <v>0</v>
      </c>
      <c r="HP135" s="732">
        <v>0</v>
      </c>
      <c r="HQ135" s="732">
        <v>0</v>
      </c>
      <c r="HR135" s="732">
        <v>0</v>
      </c>
      <c r="HS135" s="732">
        <v>18653675</v>
      </c>
      <c r="HT135" s="732">
        <v>0</v>
      </c>
      <c r="HU135" s="732">
        <v>0</v>
      </c>
      <c r="HV135" s="732">
        <v>0</v>
      </c>
      <c r="HW135" s="732">
        <v>0</v>
      </c>
      <c r="HX135" s="732">
        <v>131</v>
      </c>
      <c r="HY135" s="732">
        <v>212</v>
      </c>
      <c r="HZ135" s="732">
        <v>647</v>
      </c>
      <c r="IA135" s="732">
        <v>692</v>
      </c>
      <c r="IB135" s="732">
        <v>339</v>
      </c>
      <c r="IC135" s="732">
        <v>2021</v>
      </c>
      <c r="ID135" s="732">
        <v>0</v>
      </c>
      <c r="IE135" s="732">
        <v>0</v>
      </c>
      <c r="IF135" s="732">
        <v>0</v>
      </c>
      <c r="IG135" s="732">
        <v>24</v>
      </c>
      <c r="IH135" s="732">
        <v>422</v>
      </c>
      <c r="II135" s="732">
        <v>0</v>
      </c>
      <c r="IJ135" s="732">
        <v>712.21</v>
      </c>
      <c r="IK135" s="732">
        <v>0</v>
      </c>
      <c r="IL135" s="732">
        <v>4</v>
      </c>
      <c r="IM135" s="732">
        <v>0</v>
      </c>
      <c r="IN135" s="732">
        <v>0</v>
      </c>
      <c r="IO135" s="732">
        <v>4</v>
      </c>
      <c r="IP135" s="732">
        <v>0</v>
      </c>
      <c r="IQ135" s="732">
        <v>712.21</v>
      </c>
      <c r="IR135" s="732">
        <v>438656</v>
      </c>
      <c r="IS135" s="732">
        <v>0</v>
      </c>
      <c r="IT135" s="732">
        <v>20000</v>
      </c>
      <c r="IU135" s="732">
        <v>0</v>
      </c>
      <c r="IV135" s="732">
        <v>0</v>
      </c>
      <c r="IW135" s="732">
        <v>6159</v>
      </c>
      <c r="IX135" s="732">
        <v>0</v>
      </c>
      <c r="IY135" s="732">
        <v>0</v>
      </c>
      <c r="IZ135" s="732">
        <v>0</v>
      </c>
      <c r="JA135" s="732">
        <v>0</v>
      </c>
      <c r="JB135" s="732">
        <v>0</v>
      </c>
      <c r="JC135" s="732">
        <v>0</v>
      </c>
      <c r="JD135" s="732">
        <v>0</v>
      </c>
      <c r="JE135" s="732">
        <v>0</v>
      </c>
      <c r="JF135" s="732">
        <v>0</v>
      </c>
      <c r="JG135" s="732">
        <v>0</v>
      </c>
      <c r="JH135" s="732">
        <v>0</v>
      </c>
      <c r="JJ135" s="732">
        <v>0</v>
      </c>
      <c r="JK135" s="732">
        <v>0</v>
      </c>
      <c r="JL135" s="732">
        <v>0</v>
      </c>
      <c r="JM135" s="732">
        <v>0</v>
      </c>
    </row>
    <row r="136" spans="1:273" s="732" customFormat="1" x14ac:dyDescent="0.2">
      <c r="A136" s="732">
        <v>31709</v>
      </c>
      <c r="B136" s="732">
        <v>130801</v>
      </c>
      <c r="C136" s="732">
        <v>9</v>
      </c>
      <c r="D136" s="732">
        <v>2021</v>
      </c>
      <c r="E136" s="732">
        <v>6159</v>
      </c>
      <c r="F136" s="732">
        <v>0</v>
      </c>
      <c r="G136" s="732">
        <v>78.152000000000001</v>
      </c>
      <c r="H136" s="732">
        <v>52.29</v>
      </c>
      <c r="I136" s="732">
        <v>52.29</v>
      </c>
      <c r="J136" s="732">
        <v>78.152000000000001</v>
      </c>
      <c r="K136" s="732">
        <v>0</v>
      </c>
      <c r="L136" s="732">
        <v>6159</v>
      </c>
      <c r="M136" s="732">
        <v>0</v>
      </c>
      <c r="N136" s="732">
        <v>0</v>
      </c>
      <c r="P136" s="732">
        <v>93.41</v>
      </c>
      <c r="Q136" s="732">
        <v>0</v>
      </c>
      <c r="R136" s="732">
        <v>38445</v>
      </c>
      <c r="S136" s="732">
        <v>411.57400000000001</v>
      </c>
      <c r="U136" s="732">
        <v>26892</v>
      </c>
      <c r="V136" s="732">
        <v>0</v>
      </c>
      <c r="W136" s="732">
        <v>0</v>
      </c>
      <c r="X136" s="732">
        <v>0</v>
      </c>
      <c r="Z136" s="732">
        <v>0</v>
      </c>
      <c r="AC136" s="732">
        <v>0</v>
      </c>
      <c r="AD136" s="732" t="s">
        <v>318</v>
      </c>
      <c r="AE136" s="732">
        <v>0</v>
      </c>
      <c r="AH136" s="732">
        <v>0</v>
      </c>
      <c r="AI136" s="732">
        <v>0</v>
      </c>
      <c r="AJ136" s="732">
        <v>6159</v>
      </c>
      <c r="AK136" s="732" t="s">
        <v>787</v>
      </c>
      <c r="AL136" s="732" t="s">
        <v>480</v>
      </c>
      <c r="AM136" s="732">
        <v>0</v>
      </c>
      <c r="AN136" s="732">
        <v>0</v>
      </c>
      <c r="AO136" s="732">
        <v>0</v>
      </c>
      <c r="AP136" s="732">
        <v>0</v>
      </c>
      <c r="AQ136" s="732">
        <v>0</v>
      </c>
      <c r="AT136" s="732">
        <v>0</v>
      </c>
      <c r="AU136" s="732">
        <v>0</v>
      </c>
      <c r="AV136" s="732">
        <v>-121986</v>
      </c>
      <c r="AW136" s="732">
        <v>1335421</v>
      </c>
      <c r="AX136" s="732">
        <v>1265777</v>
      </c>
      <c r="AY136" s="732">
        <v>749155</v>
      </c>
      <c r="AZ136" s="732">
        <v>38445</v>
      </c>
      <c r="BA136" s="732">
        <v>0</v>
      </c>
      <c r="BE136" s="732">
        <v>17</v>
      </c>
      <c r="BF136" s="732">
        <v>1138766</v>
      </c>
      <c r="BG136" s="732">
        <v>0</v>
      </c>
      <c r="BJ136" s="732">
        <v>12</v>
      </c>
      <c r="BK136" s="732">
        <v>0</v>
      </c>
      <c r="BL136" s="732">
        <v>0</v>
      </c>
      <c r="BM136" s="732">
        <v>0</v>
      </c>
      <c r="BN136" s="732">
        <v>0</v>
      </c>
      <c r="BO136" s="732">
        <v>0</v>
      </c>
      <c r="BP136" s="732">
        <v>0</v>
      </c>
      <c r="BQ136" s="732">
        <v>762</v>
      </c>
      <c r="BS136" s="732">
        <v>0</v>
      </c>
      <c r="BT136" s="732">
        <v>0</v>
      </c>
      <c r="BU136" s="732">
        <v>0</v>
      </c>
      <c r="BV136" s="732">
        <v>0</v>
      </c>
      <c r="BW136" s="732">
        <v>0</v>
      </c>
      <c r="BY136" s="732">
        <v>0</v>
      </c>
      <c r="CA136" s="732">
        <v>0</v>
      </c>
      <c r="CB136" s="732">
        <v>0</v>
      </c>
      <c r="CC136" s="732">
        <v>0</v>
      </c>
      <c r="CD136" s="732">
        <v>0</v>
      </c>
      <c r="CE136" s="732">
        <v>0</v>
      </c>
      <c r="CF136" s="732">
        <v>0</v>
      </c>
      <c r="CG136" s="732">
        <v>0</v>
      </c>
      <c r="CH136" s="732">
        <v>72219</v>
      </c>
      <c r="CI136" s="732">
        <v>0</v>
      </c>
      <c r="CJ136" s="732">
        <v>4</v>
      </c>
      <c r="CK136" s="732">
        <v>0</v>
      </c>
      <c r="CL136" s="732">
        <v>0</v>
      </c>
      <c r="CN136" s="732">
        <v>0</v>
      </c>
      <c r="CO136" s="732">
        <v>1</v>
      </c>
      <c r="CP136" s="732">
        <v>0</v>
      </c>
      <c r="CQ136" s="732">
        <v>0</v>
      </c>
      <c r="CR136" s="732">
        <v>77.606999999999999</v>
      </c>
      <c r="CS136" s="732">
        <v>0</v>
      </c>
      <c r="CT136" s="732">
        <v>0</v>
      </c>
      <c r="CU136" s="732">
        <v>0</v>
      </c>
      <c r="CV136" s="732">
        <v>0</v>
      </c>
      <c r="CW136" s="732">
        <v>0</v>
      </c>
      <c r="CX136" s="732">
        <v>0</v>
      </c>
      <c r="CY136" s="732">
        <v>0</v>
      </c>
      <c r="CZ136" s="732">
        <v>0</v>
      </c>
      <c r="DB136" s="732">
        <v>285615</v>
      </c>
      <c r="DC136" s="732">
        <v>0</v>
      </c>
      <c r="DD136" s="732">
        <v>0</v>
      </c>
      <c r="DE136" s="732">
        <v>140966</v>
      </c>
      <c r="DF136" s="732">
        <v>140966</v>
      </c>
      <c r="DG136" s="732">
        <v>22.888000000000002</v>
      </c>
      <c r="DH136" s="732">
        <v>0</v>
      </c>
      <c r="DI136" s="732">
        <v>0</v>
      </c>
      <c r="DK136" s="732">
        <v>3813</v>
      </c>
      <c r="DL136" s="732">
        <v>0</v>
      </c>
      <c r="DM136" s="732">
        <v>630287</v>
      </c>
      <c r="DN136" s="732">
        <v>2558</v>
      </c>
      <c r="DO136" s="732">
        <v>0</v>
      </c>
      <c r="DP136" s="732">
        <v>0</v>
      </c>
      <c r="DQ136" s="732">
        <v>0</v>
      </c>
      <c r="DR136" s="732">
        <v>0</v>
      </c>
      <c r="DS136" s="732">
        <v>0</v>
      </c>
      <c r="DT136" s="732">
        <v>0</v>
      </c>
      <c r="DU136" s="732">
        <v>0</v>
      </c>
      <c r="DV136" s="732">
        <v>0</v>
      </c>
      <c r="DW136" s="732">
        <v>0</v>
      </c>
      <c r="DX136" s="732">
        <v>0</v>
      </c>
      <c r="DY136" s="732">
        <v>0</v>
      </c>
      <c r="DZ136" s="732">
        <v>0</v>
      </c>
      <c r="EA136" s="732">
        <v>0</v>
      </c>
      <c r="EB136" s="732">
        <v>6.5000000000000002E-2</v>
      </c>
      <c r="EC136" s="732">
        <v>1.645</v>
      </c>
      <c r="ED136" s="732">
        <v>11651</v>
      </c>
      <c r="EE136" s="732">
        <v>0</v>
      </c>
      <c r="EF136" s="732">
        <v>0</v>
      </c>
      <c r="EG136" s="732">
        <v>0</v>
      </c>
      <c r="EH136" s="732">
        <v>32822</v>
      </c>
      <c r="EI136" s="732">
        <v>551928</v>
      </c>
      <c r="EJ136" s="732">
        <v>22.403000000000002</v>
      </c>
      <c r="EK136" s="732">
        <v>0.76100000000000001</v>
      </c>
      <c r="EL136" s="732">
        <v>0</v>
      </c>
      <c r="EM136" s="732">
        <v>0.75700000000000001</v>
      </c>
      <c r="EN136" s="732">
        <v>0.11600000000000001</v>
      </c>
      <c r="EO136" s="732">
        <v>0</v>
      </c>
      <c r="EP136" s="732">
        <v>0</v>
      </c>
      <c r="EQ136" s="732">
        <v>24.102</v>
      </c>
      <c r="ER136" s="732">
        <v>0</v>
      </c>
      <c r="ES136" s="732">
        <v>5.3290000000000006</v>
      </c>
      <c r="EV136" s="732">
        <v>0</v>
      </c>
      <c r="EW136" s="732">
        <v>0</v>
      </c>
      <c r="EX136" s="732">
        <v>0</v>
      </c>
      <c r="EZ136" s="732">
        <v>1124080</v>
      </c>
      <c r="FA136" s="732">
        <v>0</v>
      </c>
      <c r="FB136" s="732">
        <v>1159950</v>
      </c>
      <c r="FD136" s="732">
        <v>0</v>
      </c>
      <c r="FE136" s="732">
        <v>117799</v>
      </c>
      <c r="FF136" s="732">
        <v>23898</v>
      </c>
      <c r="FG136" s="732">
        <v>6.4642999999999992E-2</v>
      </c>
      <c r="FH136" s="732">
        <v>2.6227999999999998E-2</v>
      </c>
      <c r="FI136" s="732">
        <v>0</v>
      </c>
      <c r="FJ136" s="732">
        <v>0</v>
      </c>
      <c r="FK136" s="732">
        <v>184.892</v>
      </c>
      <c r="FL136" s="732">
        <v>1373866</v>
      </c>
      <c r="FM136" s="732">
        <v>0</v>
      </c>
      <c r="FN136" s="732">
        <v>0</v>
      </c>
      <c r="FO136" s="732">
        <v>0</v>
      </c>
      <c r="FP136" s="732">
        <v>0</v>
      </c>
      <c r="FQ136" s="732">
        <v>0</v>
      </c>
      <c r="FR136" s="732">
        <v>0</v>
      </c>
      <c r="FS136" s="732">
        <v>0</v>
      </c>
      <c r="FT136" s="732">
        <v>0</v>
      </c>
      <c r="FU136" s="732">
        <v>0</v>
      </c>
      <c r="FV136" s="732">
        <v>0</v>
      </c>
      <c r="FW136" s="732">
        <v>0</v>
      </c>
      <c r="FX136" s="732">
        <v>0</v>
      </c>
      <c r="FY136" s="732">
        <v>0</v>
      </c>
      <c r="FZ136" s="732">
        <v>0</v>
      </c>
      <c r="GA136" s="732">
        <v>0</v>
      </c>
      <c r="GB136" s="732">
        <v>14634</v>
      </c>
      <c r="GC136" s="732">
        <v>14634</v>
      </c>
      <c r="GD136" s="732">
        <v>1.76</v>
      </c>
      <c r="GF136" s="732">
        <v>0</v>
      </c>
      <c r="GG136" s="732">
        <v>0</v>
      </c>
      <c r="GH136" s="732">
        <v>0</v>
      </c>
      <c r="GI136" s="732">
        <v>0</v>
      </c>
      <c r="GK136" s="732">
        <v>5022</v>
      </c>
      <c r="GL136" s="732">
        <v>2399</v>
      </c>
      <c r="GM136" s="732">
        <v>0</v>
      </c>
      <c r="GN136" s="732">
        <v>0</v>
      </c>
      <c r="GR136" s="732">
        <v>0</v>
      </c>
      <c r="HB136" s="732">
        <v>292382768</v>
      </c>
      <c r="HC136" s="732">
        <v>4.6019999999999998E-2</v>
      </c>
      <c r="HD136" s="732">
        <v>14041</v>
      </c>
      <c r="HE136" s="732">
        <v>0</v>
      </c>
      <c r="HF136" s="732">
        <v>55323</v>
      </c>
      <c r="HG136" s="732">
        <v>0</v>
      </c>
      <c r="HH136" s="732">
        <v>8623</v>
      </c>
      <c r="HI136" s="732">
        <v>0</v>
      </c>
      <c r="HJ136" s="732">
        <v>760</v>
      </c>
      <c r="HK136" s="732">
        <v>543</v>
      </c>
      <c r="HL136" s="732">
        <v>282</v>
      </c>
      <c r="HM136" s="732">
        <v>0</v>
      </c>
      <c r="HN136" s="732">
        <v>0</v>
      </c>
      <c r="HO136" s="732">
        <v>0</v>
      </c>
      <c r="HP136" s="732">
        <v>0</v>
      </c>
      <c r="HQ136" s="732">
        <v>0</v>
      </c>
      <c r="HR136" s="732">
        <v>0</v>
      </c>
      <c r="HS136" s="732">
        <v>1121505</v>
      </c>
      <c r="HT136" s="732">
        <v>0</v>
      </c>
      <c r="HU136" s="732">
        <v>58178</v>
      </c>
      <c r="HV136" s="732">
        <v>0</v>
      </c>
      <c r="HW136" s="732">
        <v>0</v>
      </c>
      <c r="HX136" s="732">
        <v>7</v>
      </c>
      <c r="HY136" s="732">
        <v>1</v>
      </c>
      <c r="HZ136" s="732">
        <v>4</v>
      </c>
      <c r="IA136" s="732">
        <v>0</v>
      </c>
      <c r="IB136" s="732">
        <v>73</v>
      </c>
      <c r="IC136" s="732">
        <v>79</v>
      </c>
      <c r="ID136" s="732">
        <v>0</v>
      </c>
      <c r="IE136" s="732">
        <v>0</v>
      </c>
      <c r="IF136" s="732">
        <v>0</v>
      </c>
      <c r="IG136" s="732">
        <v>0</v>
      </c>
      <c r="IH136" s="732">
        <v>14</v>
      </c>
      <c r="II136" s="732">
        <v>0</v>
      </c>
      <c r="IJ136" s="732">
        <v>0</v>
      </c>
      <c r="IK136" s="732">
        <v>83.397000000000006</v>
      </c>
      <c r="IL136" s="732">
        <v>0</v>
      </c>
      <c r="IM136" s="732">
        <v>0</v>
      </c>
      <c r="IN136" s="732">
        <v>0</v>
      </c>
      <c r="IO136" s="732">
        <v>0</v>
      </c>
      <c r="IP136" s="732">
        <v>83.397000000000006</v>
      </c>
      <c r="IQ136" s="732">
        <v>0</v>
      </c>
      <c r="IR136" s="732">
        <v>0</v>
      </c>
      <c r="IS136" s="732">
        <v>22934</v>
      </c>
      <c r="IT136" s="732">
        <v>0</v>
      </c>
      <c r="IU136" s="732">
        <v>0</v>
      </c>
      <c r="IV136" s="732">
        <v>0</v>
      </c>
      <c r="IW136" s="732">
        <v>6159</v>
      </c>
      <c r="IX136" s="732">
        <v>0</v>
      </c>
      <c r="IY136" s="732">
        <v>0</v>
      </c>
      <c r="IZ136" s="732">
        <v>22934</v>
      </c>
      <c r="JA136" s="732">
        <v>0</v>
      </c>
      <c r="JB136" s="732">
        <v>0</v>
      </c>
      <c r="JC136" s="732">
        <v>0</v>
      </c>
      <c r="JD136" s="732">
        <v>0</v>
      </c>
      <c r="JE136" s="732">
        <v>0</v>
      </c>
      <c r="JF136" s="732">
        <v>0</v>
      </c>
      <c r="JG136" s="732">
        <v>0</v>
      </c>
      <c r="JH136" s="732">
        <v>0</v>
      </c>
      <c r="JJ136" s="732">
        <v>0</v>
      </c>
      <c r="JK136" s="732">
        <v>0</v>
      </c>
      <c r="JL136" s="732">
        <v>0</v>
      </c>
      <c r="JM136" s="732">
        <v>0</v>
      </c>
    </row>
    <row r="137" spans="1:273" s="732" customFormat="1" x14ac:dyDescent="0.2">
      <c r="A137" s="732">
        <v>31709</v>
      </c>
      <c r="B137" s="732">
        <v>152802</v>
      </c>
      <c r="C137" s="732">
        <v>9</v>
      </c>
      <c r="D137" s="732">
        <v>2021</v>
      </c>
      <c r="E137" s="732">
        <v>6159</v>
      </c>
      <c r="F137" s="732">
        <v>0</v>
      </c>
      <c r="G137" s="732">
        <v>221.93800000000002</v>
      </c>
      <c r="H137" s="732">
        <v>217.589</v>
      </c>
      <c r="I137" s="732">
        <v>217.589</v>
      </c>
      <c r="J137" s="732">
        <v>221.93800000000002</v>
      </c>
      <c r="K137" s="732">
        <v>0</v>
      </c>
      <c r="L137" s="732">
        <v>6159</v>
      </c>
      <c r="M137" s="732">
        <v>0</v>
      </c>
      <c r="N137" s="732">
        <v>0</v>
      </c>
      <c r="P137" s="732">
        <v>248.25300000000001</v>
      </c>
      <c r="Q137" s="732">
        <v>0</v>
      </c>
      <c r="R137" s="732">
        <v>102174</v>
      </c>
      <c r="S137" s="732">
        <v>411.57400000000001</v>
      </c>
      <c r="U137" s="732">
        <v>71475</v>
      </c>
      <c r="V137" s="732">
        <v>0</v>
      </c>
      <c r="W137" s="732">
        <v>0</v>
      </c>
      <c r="X137" s="732">
        <v>0</v>
      </c>
      <c r="Z137" s="732">
        <v>0</v>
      </c>
      <c r="AC137" s="732">
        <v>0</v>
      </c>
      <c r="AD137" s="732" t="s">
        <v>318</v>
      </c>
      <c r="AE137" s="732">
        <v>0</v>
      </c>
      <c r="AH137" s="732">
        <v>0</v>
      </c>
      <c r="AI137" s="732">
        <v>0</v>
      </c>
      <c r="AJ137" s="732">
        <v>6159</v>
      </c>
      <c r="AK137" s="732" t="s">
        <v>787</v>
      </c>
      <c r="AL137" s="732" t="s">
        <v>91</v>
      </c>
      <c r="AM137" s="732">
        <v>0</v>
      </c>
      <c r="AN137" s="732">
        <v>0</v>
      </c>
      <c r="AO137" s="732">
        <v>0</v>
      </c>
      <c r="AP137" s="732">
        <v>0</v>
      </c>
      <c r="AQ137" s="732">
        <v>0</v>
      </c>
      <c r="AT137" s="732">
        <v>0</v>
      </c>
      <c r="AU137" s="732">
        <v>0</v>
      </c>
      <c r="AV137" s="732">
        <v>-108185</v>
      </c>
      <c r="AW137" s="732">
        <v>2388497</v>
      </c>
      <c r="AX137" s="732">
        <v>2349117</v>
      </c>
      <c r="AY137" s="732">
        <v>1347929</v>
      </c>
      <c r="AZ137" s="732">
        <v>102174</v>
      </c>
      <c r="BA137" s="732">
        <v>11.25</v>
      </c>
      <c r="BE137" s="732">
        <v>31</v>
      </c>
      <c r="BF137" s="732">
        <v>2180030</v>
      </c>
      <c r="BG137" s="732">
        <v>0</v>
      </c>
      <c r="BJ137" s="732">
        <v>12</v>
      </c>
      <c r="BK137" s="732">
        <v>0</v>
      </c>
      <c r="BL137" s="732">
        <v>0</v>
      </c>
      <c r="BM137" s="732">
        <v>0</v>
      </c>
      <c r="BN137" s="732">
        <v>0</v>
      </c>
      <c r="BO137" s="732">
        <v>0</v>
      </c>
      <c r="BP137" s="732">
        <v>0</v>
      </c>
      <c r="BQ137" s="732">
        <v>736</v>
      </c>
      <c r="BS137" s="732">
        <v>0</v>
      </c>
      <c r="BT137" s="732">
        <v>0</v>
      </c>
      <c r="BU137" s="732">
        <v>0</v>
      </c>
      <c r="BV137" s="732">
        <v>0</v>
      </c>
      <c r="BW137" s="732">
        <v>0</v>
      </c>
      <c r="BY137" s="732">
        <v>0</v>
      </c>
      <c r="CA137" s="732">
        <v>0</v>
      </c>
      <c r="CB137" s="732">
        <v>0</v>
      </c>
      <c r="CC137" s="732">
        <v>0</v>
      </c>
      <c r="CD137" s="732">
        <v>0</v>
      </c>
      <c r="CE137" s="732">
        <v>0</v>
      </c>
      <c r="CF137" s="732">
        <v>0</v>
      </c>
      <c r="CG137" s="732">
        <v>0</v>
      </c>
      <c r="CH137" s="732">
        <v>39874</v>
      </c>
      <c r="CI137" s="732">
        <v>0</v>
      </c>
      <c r="CJ137" s="732">
        <v>4</v>
      </c>
      <c r="CK137" s="732">
        <v>0</v>
      </c>
      <c r="CL137" s="732">
        <v>0</v>
      </c>
      <c r="CN137" s="732">
        <v>0</v>
      </c>
      <c r="CO137" s="732">
        <v>1</v>
      </c>
      <c r="CP137" s="732">
        <v>0</v>
      </c>
      <c r="CQ137" s="732">
        <v>0.5</v>
      </c>
      <c r="CR137" s="732">
        <v>234.464</v>
      </c>
      <c r="CS137" s="732">
        <v>0</v>
      </c>
      <c r="CT137" s="732">
        <v>0</v>
      </c>
      <c r="CU137" s="732">
        <v>0</v>
      </c>
      <c r="CV137" s="732">
        <v>0</v>
      </c>
      <c r="CW137" s="732">
        <v>0</v>
      </c>
      <c r="CX137" s="732">
        <v>0</v>
      </c>
      <c r="CY137" s="732">
        <v>0</v>
      </c>
      <c r="CZ137" s="732">
        <v>0</v>
      </c>
      <c r="DB137" s="732">
        <v>1333982</v>
      </c>
      <c r="DC137" s="732">
        <v>0</v>
      </c>
      <c r="DD137" s="732">
        <v>0</v>
      </c>
      <c r="DE137" s="732">
        <v>423822</v>
      </c>
      <c r="DF137" s="732">
        <v>423822</v>
      </c>
      <c r="DG137" s="732">
        <v>68.813000000000002</v>
      </c>
      <c r="DH137" s="732">
        <v>0</v>
      </c>
      <c r="DI137" s="732">
        <v>0</v>
      </c>
      <c r="DK137" s="732">
        <v>3406</v>
      </c>
      <c r="DL137" s="732">
        <v>0</v>
      </c>
      <c r="DM137" s="732">
        <v>113614</v>
      </c>
      <c r="DN137" s="732">
        <v>463</v>
      </c>
      <c r="DO137" s="732">
        <v>0</v>
      </c>
      <c r="DP137" s="732">
        <v>0</v>
      </c>
      <c r="DQ137" s="732">
        <v>0</v>
      </c>
      <c r="DR137" s="732">
        <v>0</v>
      </c>
      <c r="DS137" s="732">
        <v>0</v>
      </c>
      <c r="DT137" s="732">
        <v>0</v>
      </c>
      <c r="DU137" s="732">
        <v>0</v>
      </c>
      <c r="DV137" s="732">
        <v>0</v>
      </c>
      <c r="DW137" s="732">
        <v>0</v>
      </c>
      <c r="DX137" s="732">
        <v>0</v>
      </c>
      <c r="DY137" s="732">
        <v>0</v>
      </c>
      <c r="DZ137" s="732">
        <v>0</v>
      </c>
      <c r="EA137" s="732">
        <v>0</v>
      </c>
      <c r="EB137" s="732">
        <v>0</v>
      </c>
      <c r="EC137" s="732">
        <v>1.603</v>
      </c>
      <c r="ED137" s="732">
        <v>11354</v>
      </c>
      <c r="EE137" s="732">
        <v>0</v>
      </c>
      <c r="EF137" s="732">
        <v>0</v>
      </c>
      <c r="EG137" s="732">
        <v>0</v>
      </c>
      <c r="EH137" s="732">
        <v>96556</v>
      </c>
      <c r="EI137" s="732">
        <v>0</v>
      </c>
      <c r="EJ137" s="732">
        <v>0</v>
      </c>
      <c r="EK137" s="732">
        <v>3.0340000000000003</v>
      </c>
      <c r="EL137" s="732">
        <v>0</v>
      </c>
      <c r="EM137" s="732">
        <v>0</v>
      </c>
      <c r="EN137" s="732">
        <v>1.3150000000000002</v>
      </c>
      <c r="EO137" s="732">
        <v>0</v>
      </c>
      <c r="EP137" s="732">
        <v>0</v>
      </c>
      <c r="EQ137" s="732">
        <v>4.3490000000000002</v>
      </c>
      <c r="ER137" s="732">
        <v>0</v>
      </c>
      <c r="ES137" s="732">
        <v>15.677000000000001</v>
      </c>
      <c r="EV137" s="732">
        <v>0</v>
      </c>
      <c r="EW137" s="732">
        <v>0</v>
      </c>
      <c r="EX137" s="732">
        <v>0</v>
      </c>
      <c r="EZ137" s="732">
        <v>2077856</v>
      </c>
      <c r="FA137" s="732">
        <v>0</v>
      </c>
      <c r="FB137" s="732">
        <v>2179536</v>
      </c>
      <c r="FD137" s="732">
        <v>0</v>
      </c>
      <c r="FE137" s="732">
        <v>225512</v>
      </c>
      <c r="FF137" s="732">
        <v>45749</v>
      </c>
      <c r="FG137" s="732">
        <v>6.4642999999999992E-2</v>
      </c>
      <c r="FH137" s="732">
        <v>2.6227999999999998E-2</v>
      </c>
      <c r="FI137" s="732">
        <v>0</v>
      </c>
      <c r="FJ137" s="732">
        <v>0</v>
      </c>
      <c r="FK137" s="732">
        <v>353.95400000000001</v>
      </c>
      <c r="FL137" s="732">
        <v>2490671</v>
      </c>
      <c r="FM137" s="732">
        <v>0</v>
      </c>
      <c r="FN137" s="732">
        <v>0</v>
      </c>
      <c r="FO137" s="732">
        <v>0</v>
      </c>
      <c r="FP137" s="732">
        <v>0</v>
      </c>
      <c r="FQ137" s="732">
        <v>0</v>
      </c>
      <c r="FR137" s="732">
        <v>0</v>
      </c>
      <c r="FS137" s="732">
        <v>0</v>
      </c>
      <c r="FT137" s="732">
        <v>0</v>
      </c>
      <c r="FU137" s="732">
        <v>0</v>
      </c>
      <c r="FV137" s="732">
        <v>0</v>
      </c>
      <c r="FW137" s="732">
        <v>0</v>
      </c>
      <c r="FX137" s="732">
        <v>0</v>
      </c>
      <c r="FY137" s="732">
        <v>0</v>
      </c>
      <c r="FZ137" s="732">
        <v>0</v>
      </c>
      <c r="GA137" s="732">
        <v>0</v>
      </c>
      <c r="GB137" s="732">
        <v>0</v>
      </c>
      <c r="GC137" s="732">
        <v>0</v>
      </c>
      <c r="GD137" s="732">
        <v>0</v>
      </c>
      <c r="GF137" s="732">
        <v>0</v>
      </c>
      <c r="GG137" s="732">
        <v>0</v>
      </c>
      <c r="GH137" s="732">
        <v>0</v>
      </c>
      <c r="GI137" s="732">
        <v>0</v>
      </c>
      <c r="GK137" s="732">
        <v>4972</v>
      </c>
      <c r="GL137" s="732">
        <v>6719</v>
      </c>
      <c r="GM137" s="732">
        <v>0</v>
      </c>
      <c r="GN137" s="732">
        <v>0</v>
      </c>
      <c r="GR137" s="732">
        <v>0</v>
      </c>
      <c r="HB137" s="732">
        <v>292382768</v>
      </c>
      <c r="HC137" s="732">
        <v>4.6019999999999998E-2</v>
      </c>
      <c r="HD137" s="732">
        <v>39874</v>
      </c>
      <c r="HE137" s="732">
        <v>0</v>
      </c>
      <c r="HF137" s="732">
        <v>230209</v>
      </c>
      <c r="HG137" s="732">
        <v>642</v>
      </c>
      <c r="HH137" s="732">
        <v>75141</v>
      </c>
      <c r="HI137" s="732">
        <v>0</v>
      </c>
      <c r="HJ137" s="732">
        <v>2157</v>
      </c>
      <c r="HK137" s="732">
        <v>0</v>
      </c>
      <c r="HL137" s="732">
        <v>0</v>
      </c>
      <c r="HM137" s="732">
        <v>0</v>
      </c>
      <c r="HN137" s="732">
        <v>0</v>
      </c>
      <c r="HO137" s="732">
        <v>0</v>
      </c>
      <c r="HP137" s="732">
        <v>0</v>
      </c>
      <c r="HQ137" s="732">
        <v>0</v>
      </c>
      <c r="HR137" s="732">
        <v>0</v>
      </c>
      <c r="HS137" s="732">
        <v>2077362</v>
      </c>
      <c r="HT137" s="732">
        <v>0</v>
      </c>
      <c r="HU137" s="732">
        <v>0</v>
      </c>
      <c r="HV137" s="732">
        <v>0</v>
      </c>
      <c r="HW137" s="732">
        <v>0</v>
      </c>
      <c r="HX137" s="732">
        <v>41</v>
      </c>
      <c r="HY137" s="732">
        <v>24</v>
      </c>
      <c r="HZ137" s="732">
        <v>16</v>
      </c>
      <c r="IA137" s="732">
        <v>57</v>
      </c>
      <c r="IB137" s="732">
        <v>127</v>
      </c>
      <c r="IC137" s="732">
        <v>238</v>
      </c>
      <c r="ID137" s="732">
        <v>0</v>
      </c>
      <c r="IE137" s="732">
        <v>0</v>
      </c>
      <c r="IF137" s="732">
        <v>0</v>
      </c>
      <c r="IG137" s="732">
        <v>1.042</v>
      </c>
      <c r="IH137" s="732">
        <v>122</v>
      </c>
      <c r="II137" s="732">
        <v>0</v>
      </c>
      <c r="IJ137" s="732">
        <v>0</v>
      </c>
      <c r="IK137" s="732">
        <v>0</v>
      </c>
      <c r="IL137" s="732">
        <v>0</v>
      </c>
      <c r="IM137" s="732">
        <v>0</v>
      </c>
      <c r="IN137" s="732">
        <v>0</v>
      </c>
      <c r="IO137" s="732">
        <v>0</v>
      </c>
      <c r="IP137" s="732">
        <v>0</v>
      </c>
      <c r="IQ137" s="732">
        <v>0</v>
      </c>
      <c r="IR137" s="732">
        <v>0</v>
      </c>
      <c r="IS137" s="732">
        <v>0</v>
      </c>
      <c r="IT137" s="732">
        <v>0</v>
      </c>
      <c r="IU137" s="732">
        <v>0</v>
      </c>
      <c r="IV137" s="732">
        <v>0</v>
      </c>
      <c r="IW137" s="732">
        <v>6159</v>
      </c>
      <c r="IX137" s="732">
        <v>0</v>
      </c>
      <c r="IY137" s="732">
        <v>0</v>
      </c>
      <c r="IZ137" s="732">
        <v>0</v>
      </c>
      <c r="JA137" s="732">
        <v>0</v>
      </c>
      <c r="JB137" s="732">
        <v>0</v>
      </c>
      <c r="JC137" s="732">
        <v>0</v>
      </c>
      <c r="JD137" s="732">
        <v>0</v>
      </c>
      <c r="JE137" s="732">
        <v>0</v>
      </c>
      <c r="JF137" s="732">
        <v>0</v>
      </c>
      <c r="JG137" s="732">
        <v>0</v>
      </c>
      <c r="JH137" s="732">
        <v>0</v>
      </c>
      <c r="JJ137" s="732">
        <v>0</v>
      </c>
      <c r="JK137" s="732">
        <v>0</v>
      </c>
      <c r="JL137" s="732">
        <v>0</v>
      </c>
      <c r="JM137" s="732">
        <v>0</v>
      </c>
    </row>
    <row r="138" spans="1:273" s="732" customFormat="1" x14ac:dyDescent="0.2">
      <c r="A138" s="732">
        <v>31709</v>
      </c>
      <c r="B138" s="732">
        <v>152803</v>
      </c>
      <c r="C138" s="732">
        <v>9</v>
      </c>
      <c r="D138" s="732">
        <v>2021</v>
      </c>
      <c r="E138" s="732">
        <v>6159</v>
      </c>
      <c r="F138" s="732">
        <v>0</v>
      </c>
      <c r="G138" s="732">
        <v>153.83700000000002</v>
      </c>
      <c r="H138" s="732">
        <v>140.24200000000002</v>
      </c>
      <c r="I138" s="732">
        <v>140.24200000000002</v>
      </c>
      <c r="J138" s="732">
        <v>153.83700000000002</v>
      </c>
      <c r="K138" s="732">
        <v>0</v>
      </c>
      <c r="L138" s="732">
        <v>6159</v>
      </c>
      <c r="M138" s="732">
        <v>0</v>
      </c>
      <c r="N138" s="732">
        <v>0</v>
      </c>
      <c r="P138" s="732">
        <v>170.422</v>
      </c>
      <c r="Q138" s="732">
        <v>0</v>
      </c>
      <c r="R138" s="732">
        <v>70141</v>
      </c>
      <c r="S138" s="732">
        <v>411.57400000000001</v>
      </c>
      <c r="U138" s="732">
        <v>49065</v>
      </c>
      <c r="V138" s="732">
        <v>3.2870000000000004</v>
      </c>
      <c r="W138" s="732">
        <v>2024</v>
      </c>
      <c r="X138" s="732">
        <v>2024</v>
      </c>
      <c r="Z138" s="732">
        <v>0</v>
      </c>
      <c r="AC138" s="732">
        <v>0</v>
      </c>
      <c r="AD138" s="732" t="s">
        <v>318</v>
      </c>
      <c r="AE138" s="732">
        <v>0</v>
      </c>
      <c r="AH138" s="732">
        <v>0</v>
      </c>
      <c r="AI138" s="732">
        <v>0</v>
      </c>
      <c r="AJ138" s="732">
        <v>6159</v>
      </c>
      <c r="AK138" s="732" t="s">
        <v>787</v>
      </c>
      <c r="AL138" s="732" t="s">
        <v>513</v>
      </c>
      <c r="AM138" s="732">
        <v>0</v>
      </c>
      <c r="AN138" s="732">
        <v>0</v>
      </c>
      <c r="AO138" s="732">
        <v>0</v>
      </c>
      <c r="AP138" s="732">
        <v>0</v>
      </c>
      <c r="AQ138" s="732">
        <v>0</v>
      </c>
      <c r="AT138" s="732">
        <v>0</v>
      </c>
      <c r="AU138" s="732">
        <v>0</v>
      </c>
      <c r="AV138" s="732">
        <v>-149831</v>
      </c>
      <c r="AW138" s="732">
        <v>1751597</v>
      </c>
      <c r="AX138" s="732">
        <v>1719058</v>
      </c>
      <c r="AY138" s="732">
        <v>952502</v>
      </c>
      <c r="AZ138" s="732">
        <v>70141</v>
      </c>
      <c r="BA138" s="732">
        <v>4</v>
      </c>
      <c r="BE138" s="732">
        <v>23</v>
      </c>
      <c r="BF138" s="732">
        <v>1587289</v>
      </c>
      <c r="BG138" s="732">
        <v>0</v>
      </c>
      <c r="BJ138" s="732">
        <v>12</v>
      </c>
      <c r="BK138" s="732">
        <v>0</v>
      </c>
      <c r="BL138" s="732">
        <v>0</v>
      </c>
      <c r="BM138" s="732">
        <v>0</v>
      </c>
      <c r="BN138" s="732">
        <v>0</v>
      </c>
      <c r="BO138" s="732">
        <v>0</v>
      </c>
      <c r="BP138" s="732">
        <v>0</v>
      </c>
      <c r="BQ138" s="732">
        <v>748</v>
      </c>
      <c r="BS138" s="732">
        <v>0</v>
      </c>
      <c r="BT138" s="732">
        <v>0</v>
      </c>
      <c r="BU138" s="732">
        <v>0</v>
      </c>
      <c r="BV138" s="732">
        <v>0</v>
      </c>
      <c r="BW138" s="732">
        <v>0</v>
      </c>
      <c r="BY138" s="732">
        <v>0</v>
      </c>
      <c r="CA138" s="732">
        <v>0</v>
      </c>
      <c r="CB138" s="732">
        <v>0</v>
      </c>
      <c r="CC138" s="732">
        <v>0</v>
      </c>
      <c r="CD138" s="732">
        <v>0</v>
      </c>
      <c r="CE138" s="732">
        <v>0</v>
      </c>
      <c r="CF138" s="732">
        <v>0</v>
      </c>
      <c r="CG138" s="732">
        <v>0</v>
      </c>
      <c r="CH138" s="732">
        <v>33412</v>
      </c>
      <c r="CI138" s="732">
        <v>0</v>
      </c>
      <c r="CJ138" s="732">
        <v>4</v>
      </c>
      <c r="CK138" s="732">
        <v>0</v>
      </c>
      <c r="CL138" s="732">
        <v>0</v>
      </c>
      <c r="CN138" s="732">
        <v>0</v>
      </c>
      <c r="CO138" s="732">
        <v>1</v>
      </c>
      <c r="CP138" s="732">
        <v>0.23300000000000001</v>
      </c>
      <c r="CQ138" s="732">
        <v>12</v>
      </c>
      <c r="CR138" s="732">
        <v>158.52800000000002</v>
      </c>
      <c r="CS138" s="732">
        <v>0</v>
      </c>
      <c r="CT138" s="732">
        <v>0</v>
      </c>
      <c r="CU138" s="732">
        <v>0</v>
      </c>
      <c r="CV138" s="732">
        <v>0</v>
      </c>
      <c r="CW138" s="732">
        <v>0</v>
      </c>
      <c r="CX138" s="732">
        <v>0</v>
      </c>
      <c r="CY138" s="732">
        <v>0</v>
      </c>
      <c r="CZ138" s="732">
        <v>0</v>
      </c>
      <c r="DB138" s="732">
        <v>859981</v>
      </c>
      <c r="DC138" s="732">
        <v>0</v>
      </c>
      <c r="DD138" s="732">
        <v>0</v>
      </c>
      <c r="DE138" s="732">
        <v>256064</v>
      </c>
      <c r="DF138" s="732">
        <v>259523</v>
      </c>
      <c r="DG138" s="732">
        <v>41.575000000000003</v>
      </c>
      <c r="DH138" s="732">
        <v>0</v>
      </c>
      <c r="DI138" s="732">
        <v>3459</v>
      </c>
      <c r="DK138" s="732">
        <v>3596</v>
      </c>
      <c r="DL138" s="732">
        <v>0</v>
      </c>
      <c r="DM138" s="732">
        <v>201259</v>
      </c>
      <c r="DN138" s="732">
        <v>851</v>
      </c>
      <c r="DO138" s="732">
        <v>0</v>
      </c>
      <c r="DP138" s="732">
        <v>0</v>
      </c>
      <c r="DQ138" s="732">
        <v>0</v>
      </c>
      <c r="DR138" s="732">
        <v>0</v>
      </c>
      <c r="DS138" s="732">
        <v>0</v>
      </c>
      <c r="DT138" s="732">
        <v>0</v>
      </c>
      <c r="DU138" s="732">
        <v>0</v>
      </c>
      <c r="DV138" s="732">
        <v>0</v>
      </c>
      <c r="DW138" s="732">
        <v>0</v>
      </c>
      <c r="DX138" s="732">
        <v>0</v>
      </c>
      <c r="DY138" s="732">
        <v>0</v>
      </c>
      <c r="DZ138" s="732">
        <v>0</v>
      </c>
      <c r="EA138" s="732">
        <v>0</v>
      </c>
      <c r="EB138" s="732">
        <v>0</v>
      </c>
      <c r="EC138" s="732">
        <v>26.04</v>
      </c>
      <c r="ED138" s="732">
        <v>184440</v>
      </c>
      <c r="EE138" s="732">
        <v>0</v>
      </c>
      <c r="EF138" s="732">
        <v>0</v>
      </c>
      <c r="EG138" s="732">
        <v>0</v>
      </c>
      <c r="EH138" s="732">
        <v>13889</v>
      </c>
      <c r="EI138" s="732">
        <v>0</v>
      </c>
      <c r="EJ138" s="732">
        <v>0</v>
      </c>
      <c r="EK138" s="732">
        <v>0</v>
      </c>
      <c r="EL138" s="732">
        <v>0</v>
      </c>
      <c r="EM138" s="732">
        <v>0</v>
      </c>
      <c r="EN138" s="732">
        <v>0.45100000000000001</v>
      </c>
      <c r="EO138" s="732">
        <v>0</v>
      </c>
      <c r="EP138" s="732">
        <v>0</v>
      </c>
      <c r="EQ138" s="732">
        <v>0.45100000000000001</v>
      </c>
      <c r="ER138" s="732">
        <v>0</v>
      </c>
      <c r="ES138" s="732">
        <v>2.2549999999999999</v>
      </c>
      <c r="EV138" s="732">
        <v>0</v>
      </c>
      <c r="EW138" s="732">
        <v>0</v>
      </c>
      <c r="EX138" s="732">
        <v>0</v>
      </c>
      <c r="EZ138" s="732">
        <v>1521552</v>
      </c>
      <c r="FA138" s="732">
        <v>0</v>
      </c>
      <c r="FB138" s="732">
        <v>1590820</v>
      </c>
      <c r="FD138" s="732">
        <v>0</v>
      </c>
      <c r="FE138" s="732">
        <v>164196</v>
      </c>
      <c r="FF138" s="732">
        <v>33310</v>
      </c>
      <c r="FG138" s="732">
        <v>6.4642999999999992E-2</v>
      </c>
      <c r="FH138" s="732">
        <v>2.6227999999999998E-2</v>
      </c>
      <c r="FI138" s="732">
        <v>0</v>
      </c>
      <c r="FJ138" s="732">
        <v>0</v>
      </c>
      <c r="FK138" s="732">
        <v>257.71500000000003</v>
      </c>
      <c r="FL138" s="732">
        <v>1821738</v>
      </c>
      <c r="FM138" s="732">
        <v>0</v>
      </c>
      <c r="FN138" s="732">
        <v>0</v>
      </c>
      <c r="FO138" s="732">
        <v>0</v>
      </c>
      <c r="FP138" s="732">
        <v>0</v>
      </c>
      <c r="FQ138" s="732">
        <v>0</v>
      </c>
      <c r="FR138" s="732">
        <v>0</v>
      </c>
      <c r="FS138" s="732">
        <v>0</v>
      </c>
      <c r="FT138" s="732">
        <v>0</v>
      </c>
      <c r="FU138" s="732">
        <v>0</v>
      </c>
      <c r="FV138" s="732">
        <v>0</v>
      </c>
      <c r="FW138" s="732">
        <v>0</v>
      </c>
      <c r="FX138" s="732">
        <v>0</v>
      </c>
      <c r="FY138" s="732">
        <v>0</v>
      </c>
      <c r="FZ138" s="732">
        <v>0</v>
      </c>
      <c r="GA138" s="732">
        <v>0</v>
      </c>
      <c r="GB138" s="732">
        <v>109289</v>
      </c>
      <c r="GC138" s="732">
        <v>109289</v>
      </c>
      <c r="GD138" s="732">
        <v>13.144</v>
      </c>
      <c r="GF138" s="732">
        <v>0</v>
      </c>
      <c r="GG138" s="732">
        <v>0</v>
      </c>
      <c r="GH138" s="732">
        <v>0</v>
      </c>
      <c r="GI138" s="732">
        <v>0</v>
      </c>
      <c r="GK138" s="732">
        <v>5105</v>
      </c>
      <c r="GL138" s="732">
        <v>4357</v>
      </c>
      <c r="GM138" s="732">
        <v>0</v>
      </c>
      <c r="GN138" s="732">
        <v>0</v>
      </c>
      <c r="GR138" s="732">
        <v>0</v>
      </c>
      <c r="HB138" s="732">
        <v>292382768</v>
      </c>
      <c r="HC138" s="732">
        <v>4.6019999999999998E-2</v>
      </c>
      <c r="HD138" s="732">
        <v>27639</v>
      </c>
      <c r="HE138" s="732">
        <v>0</v>
      </c>
      <c r="HF138" s="732">
        <v>148376</v>
      </c>
      <c r="HG138" s="732">
        <v>4491</v>
      </c>
      <c r="HH138" s="732">
        <v>0</v>
      </c>
      <c r="HI138" s="732">
        <v>0</v>
      </c>
      <c r="HJ138" s="732">
        <v>1495</v>
      </c>
      <c r="HK138" s="732">
        <v>2398</v>
      </c>
      <c r="HL138" s="732">
        <v>2006</v>
      </c>
      <c r="HM138" s="732">
        <v>0</v>
      </c>
      <c r="HN138" s="732">
        <v>0</v>
      </c>
      <c r="HO138" s="732">
        <v>0</v>
      </c>
      <c r="HP138" s="732">
        <v>0</v>
      </c>
      <c r="HQ138" s="732">
        <v>0</v>
      </c>
      <c r="HR138" s="732">
        <v>0</v>
      </c>
      <c r="HS138" s="732">
        <v>1520679</v>
      </c>
      <c r="HT138" s="732">
        <v>0</v>
      </c>
      <c r="HU138" s="732">
        <v>5773</v>
      </c>
      <c r="HV138" s="732">
        <v>0</v>
      </c>
      <c r="HW138" s="732">
        <v>0</v>
      </c>
      <c r="HX138" s="732">
        <v>18</v>
      </c>
      <c r="HY138" s="732">
        <v>16</v>
      </c>
      <c r="HZ138" s="732">
        <v>21</v>
      </c>
      <c r="IA138" s="732">
        <v>32</v>
      </c>
      <c r="IB138" s="732">
        <v>73</v>
      </c>
      <c r="IC138" s="732">
        <v>160</v>
      </c>
      <c r="ID138" s="732">
        <v>0</v>
      </c>
      <c r="IE138" s="732">
        <v>0</v>
      </c>
      <c r="IF138" s="732">
        <v>0</v>
      </c>
      <c r="IG138" s="732">
        <v>7.2910000000000004</v>
      </c>
      <c r="IH138" s="732">
        <v>0</v>
      </c>
      <c r="II138" s="732">
        <v>0</v>
      </c>
      <c r="IJ138" s="732">
        <v>3.2870000000000004</v>
      </c>
      <c r="IK138" s="732">
        <v>0</v>
      </c>
      <c r="IL138" s="732">
        <v>0</v>
      </c>
      <c r="IM138" s="732">
        <v>0</v>
      </c>
      <c r="IN138" s="732">
        <v>0</v>
      </c>
      <c r="IO138" s="732">
        <v>0</v>
      </c>
      <c r="IP138" s="732">
        <v>0</v>
      </c>
      <c r="IQ138" s="732">
        <v>3.2870000000000004</v>
      </c>
      <c r="IR138" s="732">
        <v>2024</v>
      </c>
      <c r="IS138" s="732">
        <v>0</v>
      </c>
      <c r="IT138" s="732">
        <v>0</v>
      </c>
      <c r="IU138" s="732">
        <v>0</v>
      </c>
      <c r="IV138" s="732">
        <v>0</v>
      </c>
      <c r="IW138" s="732">
        <v>6159</v>
      </c>
      <c r="IX138" s="732">
        <v>0</v>
      </c>
      <c r="IY138" s="732">
        <v>0</v>
      </c>
      <c r="IZ138" s="732">
        <v>0</v>
      </c>
      <c r="JA138" s="732">
        <v>0</v>
      </c>
      <c r="JB138" s="732">
        <v>0</v>
      </c>
      <c r="JC138" s="732">
        <v>0</v>
      </c>
      <c r="JD138" s="732">
        <v>0</v>
      </c>
      <c r="JE138" s="732">
        <v>0</v>
      </c>
      <c r="JF138" s="732">
        <v>0</v>
      </c>
      <c r="JG138" s="732">
        <v>0</v>
      </c>
      <c r="JH138" s="732">
        <v>0</v>
      </c>
      <c r="JJ138" s="732">
        <v>0</v>
      </c>
      <c r="JK138" s="732">
        <v>0</v>
      </c>
      <c r="JL138" s="732">
        <v>0</v>
      </c>
      <c r="JM138" s="732">
        <v>0</v>
      </c>
    </row>
    <row r="139" spans="1:273" s="732" customFormat="1" x14ac:dyDescent="0.2">
      <c r="A139" s="732">
        <v>31709</v>
      </c>
      <c r="B139" s="732">
        <v>152806</v>
      </c>
      <c r="C139" s="732">
        <v>9</v>
      </c>
      <c r="D139" s="732">
        <v>2021</v>
      </c>
      <c r="E139" s="732">
        <v>6159</v>
      </c>
      <c r="F139" s="732">
        <v>0</v>
      </c>
      <c r="G139" s="732">
        <v>136.453</v>
      </c>
      <c r="H139" s="732">
        <v>125.251</v>
      </c>
      <c r="I139" s="732">
        <v>125.251</v>
      </c>
      <c r="J139" s="732">
        <v>136.453</v>
      </c>
      <c r="K139" s="732">
        <v>0</v>
      </c>
      <c r="L139" s="732">
        <v>6159</v>
      </c>
      <c r="M139" s="732">
        <v>0</v>
      </c>
      <c r="N139" s="732">
        <v>0</v>
      </c>
      <c r="P139" s="732">
        <v>67.92</v>
      </c>
      <c r="Q139" s="732">
        <v>0</v>
      </c>
      <c r="R139" s="732">
        <v>27954</v>
      </c>
      <c r="S139" s="732">
        <v>411.57400000000001</v>
      </c>
      <c r="U139" s="732">
        <v>19555</v>
      </c>
      <c r="V139" s="732">
        <v>0</v>
      </c>
      <c r="W139" s="732">
        <v>0</v>
      </c>
      <c r="X139" s="732">
        <v>0</v>
      </c>
      <c r="Z139" s="732">
        <v>0</v>
      </c>
      <c r="AC139" s="732">
        <v>0</v>
      </c>
      <c r="AD139" s="732" t="s">
        <v>318</v>
      </c>
      <c r="AE139" s="732">
        <v>0</v>
      </c>
      <c r="AH139" s="732">
        <v>0</v>
      </c>
      <c r="AI139" s="732">
        <v>0</v>
      </c>
      <c r="AJ139" s="732">
        <v>6159</v>
      </c>
      <c r="AK139" s="732" t="s">
        <v>787</v>
      </c>
      <c r="AL139" s="732" t="s">
        <v>591</v>
      </c>
      <c r="AM139" s="732">
        <v>0</v>
      </c>
      <c r="AN139" s="732">
        <v>0</v>
      </c>
      <c r="AO139" s="732">
        <v>0</v>
      </c>
      <c r="AP139" s="732">
        <v>0</v>
      </c>
      <c r="AQ139" s="732">
        <v>0</v>
      </c>
      <c r="AT139" s="732">
        <v>0</v>
      </c>
      <c r="AU139" s="732">
        <v>0</v>
      </c>
      <c r="AV139" s="732">
        <v>-19588</v>
      </c>
      <c r="AW139" s="732">
        <v>1547781</v>
      </c>
      <c r="AX139" s="732">
        <v>1548972</v>
      </c>
      <c r="AY139" s="732">
        <v>888131</v>
      </c>
      <c r="AZ139" s="732">
        <v>27954</v>
      </c>
      <c r="BA139" s="732">
        <v>0</v>
      </c>
      <c r="BE139" s="732">
        <v>20</v>
      </c>
      <c r="BF139" s="732">
        <v>1402422</v>
      </c>
      <c r="BG139" s="732">
        <v>0</v>
      </c>
      <c r="BJ139" s="732">
        <v>12</v>
      </c>
      <c r="BK139" s="732">
        <v>0</v>
      </c>
      <c r="BL139" s="732">
        <v>0</v>
      </c>
      <c r="BM139" s="732">
        <v>0</v>
      </c>
      <c r="BN139" s="732">
        <v>0</v>
      </c>
      <c r="BO139" s="732">
        <v>0</v>
      </c>
      <c r="BP139" s="732">
        <v>0</v>
      </c>
      <c r="BQ139" s="732">
        <v>751</v>
      </c>
      <c r="BS139" s="732">
        <v>0</v>
      </c>
      <c r="BT139" s="732">
        <v>0</v>
      </c>
      <c r="BU139" s="732">
        <v>0</v>
      </c>
      <c r="BV139" s="732">
        <v>0</v>
      </c>
      <c r="BW139" s="732">
        <v>0</v>
      </c>
      <c r="BY139" s="732">
        <v>0</v>
      </c>
      <c r="CA139" s="732">
        <v>0</v>
      </c>
      <c r="CB139" s="732">
        <v>0</v>
      </c>
      <c r="CC139" s="732">
        <v>0</v>
      </c>
      <c r="CD139" s="732">
        <v>0</v>
      </c>
      <c r="CE139" s="732">
        <v>0</v>
      </c>
      <c r="CF139" s="732">
        <v>0</v>
      </c>
      <c r="CG139" s="732">
        <v>0</v>
      </c>
      <c r="CH139" s="732">
        <v>0</v>
      </c>
      <c r="CI139" s="732">
        <v>0</v>
      </c>
      <c r="CJ139" s="732">
        <v>4</v>
      </c>
      <c r="CK139" s="732">
        <v>0</v>
      </c>
      <c r="CL139" s="732">
        <v>0</v>
      </c>
      <c r="CN139" s="732">
        <v>0</v>
      </c>
      <c r="CO139" s="732">
        <v>1</v>
      </c>
      <c r="CP139" s="732">
        <v>0</v>
      </c>
      <c r="CQ139" s="732">
        <v>0</v>
      </c>
      <c r="CR139" s="732">
        <v>72.105000000000004</v>
      </c>
      <c r="CS139" s="732">
        <v>0</v>
      </c>
      <c r="CT139" s="732">
        <v>0</v>
      </c>
      <c r="CU139" s="732">
        <v>0</v>
      </c>
      <c r="CV139" s="732">
        <v>0</v>
      </c>
      <c r="CW139" s="732">
        <v>0</v>
      </c>
      <c r="CX139" s="732">
        <v>0</v>
      </c>
      <c r="CY139" s="732">
        <v>0</v>
      </c>
      <c r="CZ139" s="732">
        <v>0</v>
      </c>
      <c r="DB139" s="732">
        <v>757190</v>
      </c>
      <c r="DC139" s="732">
        <v>0</v>
      </c>
      <c r="DD139" s="732">
        <v>0</v>
      </c>
      <c r="DE139" s="732">
        <v>164833</v>
      </c>
      <c r="DF139" s="732">
        <v>164833</v>
      </c>
      <c r="DG139" s="732">
        <v>26.763000000000002</v>
      </c>
      <c r="DH139" s="732">
        <v>0</v>
      </c>
      <c r="DI139" s="732">
        <v>0</v>
      </c>
      <c r="DK139" s="732">
        <v>3633</v>
      </c>
      <c r="DL139" s="732">
        <v>0</v>
      </c>
      <c r="DM139" s="732">
        <v>285953</v>
      </c>
      <c r="DN139" s="732">
        <v>1171</v>
      </c>
      <c r="DO139" s="732">
        <v>0</v>
      </c>
      <c r="DP139" s="732">
        <v>0</v>
      </c>
      <c r="DQ139" s="732">
        <v>0</v>
      </c>
      <c r="DR139" s="732">
        <v>0</v>
      </c>
      <c r="DS139" s="732">
        <v>0</v>
      </c>
      <c r="DT139" s="732">
        <v>0</v>
      </c>
      <c r="DU139" s="732">
        <v>0</v>
      </c>
      <c r="DV139" s="732">
        <v>0</v>
      </c>
      <c r="DW139" s="732">
        <v>0</v>
      </c>
      <c r="DX139" s="732">
        <v>0</v>
      </c>
      <c r="DY139" s="732">
        <v>0</v>
      </c>
      <c r="DZ139" s="732">
        <v>0</v>
      </c>
      <c r="EA139" s="732">
        <v>0</v>
      </c>
      <c r="EB139" s="732">
        <v>0</v>
      </c>
      <c r="EC139" s="732">
        <v>8.1910000000000007</v>
      </c>
      <c r="ED139" s="732">
        <v>58016</v>
      </c>
      <c r="EE139" s="732">
        <v>0</v>
      </c>
      <c r="EF139" s="732">
        <v>0</v>
      </c>
      <c r="EG139" s="732">
        <v>0</v>
      </c>
      <c r="EH139" s="732">
        <v>214866</v>
      </c>
      <c r="EI139" s="732">
        <v>0</v>
      </c>
      <c r="EJ139" s="732">
        <v>0</v>
      </c>
      <c r="EK139" s="732">
        <v>10.562000000000001</v>
      </c>
      <c r="EL139" s="732">
        <v>0</v>
      </c>
      <c r="EM139" s="732">
        <v>0</v>
      </c>
      <c r="EN139" s="732">
        <v>0.64</v>
      </c>
      <c r="EO139" s="732">
        <v>0</v>
      </c>
      <c r="EP139" s="732">
        <v>0</v>
      </c>
      <c r="EQ139" s="732">
        <v>11.202</v>
      </c>
      <c r="ER139" s="732">
        <v>0</v>
      </c>
      <c r="ES139" s="732">
        <v>34.886000000000003</v>
      </c>
      <c r="EV139" s="732">
        <v>0</v>
      </c>
      <c r="EW139" s="732">
        <v>0</v>
      </c>
      <c r="EX139" s="732">
        <v>0</v>
      </c>
      <c r="EZ139" s="732">
        <v>1374468</v>
      </c>
      <c r="FA139" s="732">
        <v>0</v>
      </c>
      <c r="FB139" s="732">
        <v>1401231</v>
      </c>
      <c r="FD139" s="732">
        <v>0</v>
      </c>
      <c r="FE139" s="732">
        <v>145073</v>
      </c>
      <c r="FF139" s="732">
        <v>29431</v>
      </c>
      <c r="FG139" s="732">
        <v>6.4642999999999992E-2</v>
      </c>
      <c r="FH139" s="732">
        <v>2.6227999999999998E-2</v>
      </c>
      <c r="FI139" s="732">
        <v>0</v>
      </c>
      <c r="FJ139" s="732">
        <v>0</v>
      </c>
      <c r="FK139" s="732">
        <v>227.70000000000002</v>
      </c>
      <c r="FL139" s="732">
        <v>1575735</v>
      </c>
      <c r="FM139" s="732">
        <v>0</v>
      </c>
      <c r="FN139" s="732">
        <v>0</v>
      </c>
      <c r="FO139" s="732">
        <v>0</v>
      </c>
      <c r="FP139" s="732">
        <v>0</v>
      </c>
      <c r="FQ139" s="732">
        <v>0</v>
      </c>
      <c r="FR139" s="732">
        <v>0</v>
      </c>
      <c r="FS139" s="732">
        <v>0</v>
      </c>
      <c r="FT139" s="732">
        <v>0</v>
      </c>
      <c r="FU139" s="732">
        <v>0</v>
      </c>
      <c r="FV139" s="732">
        <v>0</v>
      </c>
      <c r="FW139" s="732">
        <v>0</v>
      </c>
      <c r="FX139" s="732">
        <v>0</v>
      </c>
      <c r="FY139" s="732">
        <v>0</v>
      </c>
      <c r="FZ139" s="732">
        <v>0</v>
      </c>
      <c r="GA139" s="732">
        <v>0</v>
      </c>
      <c r="GB139" s="732">
        <v>0</v>
      </c>
      <c r="GC139" s="732">
        <v>0</v>
      </c>
      <c r="GD139" s="732">
        <v>0</v>
      </c>
      <c r="GF139" s="732">
        <v>0</v>
      </c>
      <c r="GG139" s="732">
        <v>0</v>
      </c>
      <c r="GH139" s="732">
        <v>0</v>
      </c>
      <c r="GI139" s="732">
        <v>0</v>
      </c>
      <c r="GK139" s="732">
        <v>0</v>
      </c>
      <c r="GL139" s="732">
        <v>0</v>
      </c>
      <c r="GM139" s="732">
        <v>0</v>
      </c>
      <c r="GN139" s="732">
        <v>0</v>
      </c>
      <c r="GR139" s="732">
        <v>0</v>
      </c>
      <c r="HB139" s="732">
        <v>0</v>
      </c>
      <c r="HC139" s="732">
        <v>4.6019999999999998E-2</v>
      </c>
      <c r="HD139" s="732">
        <v>0</v>
      </c>
      <c r="HE139" s="732">
        <v>0</v>
      </c>
      <c r="HF139" s="732">
        <v>132516</v>
      </c>
      <c r="HG139" s="732">
        <v>9239</v>
      </c>
      <c r="HH139" s="732">
        <v>39394</v>
      </c>
      <c r="HI139" s="732">
        <v>0</v>
      </c>
      <c r="HJ139" s="732">
        <v>1326</v>
      </c>
      <c r="HK139" s="732">
        <v>0</v>
      </c>
      <c r="HL139" s="732">
        <v>0</v>
      </c>
      <c r="HM139" s="732">
        <v>0</v>
      </c>
      <c r="HN139" s="732">
        <v>0</v>
      </c>
      <c r="HO139" s="732">
        <v>10800</v>
      </c>
      <c r="HP139" s="732">
        <v>0</v>
      </c>
      <c r="HQ139" s="732">
        <v>0</v>
      </c>
      <c r="HR139" s="732">
        <v>0</v>
      </c>
      <c r="HS139" s="732">
        <v>1373277</v>
      </c>
      <c r="HT139" s="732">
        <v>0</v>
      </c>
      <c r="HU139" s="732">
        <v>0</v>
      </c>
      <c r="HV139" s="732">
        <v>0</v>
      </c>
      <c r="HW139" s="732">
        <v>0</v>
      </c>
      <c r="HX139" s="732">
        <v>26</v>
      </c>
      <c r="HY139" s="732">
        <v>13</v>
      </c>
      <c r="HZ139" s="732">
        <v>13</v>
      </c>
      <c r="IA139" s="732">
        <v>22</v>
      </c>
      <c r="IB139" s="732">
        <v>32</v>
      </c>
      <c r="IC139" s="732">
        <v>106</v>
      </c>
      <c r="ID139" s="732">
        <v>0</v>
      </c>
      <c r="IE139" s="732">
        <v>0</v>
      </c>
      <c r="IF139" s="732">
        <v>0</v>
      </c>
      <c r="IG139" s="732">
        <v>15</v>
      </c>
      <c r="IH139" s="732">
        <v>63.961000000000006</v>
      </c>
      <c r="II139" s="732">
        <v>0</v>
      </c>
      <c r="IJ139" s="732">
        <v>0</v>
      </c>
      <c r="IK139" s="732">
        <v>0</v>
      </c>
      <c r="IL139" s="732">
        <v>0</v>
      </c>
      <c r="IM139" s="732">
        <v>0</v>
      </c>
      <c r="IN139" s="732">
        <v>0</v>
      </c>
      <c r="IO139" s="732">
        <v>0</v>
      </c>
      <c r="IP139" s="732">
        <v>0</v>
      </c>
      <c r="IQ139" s="732">
        <v>0</v>
      </c>
      <c r="IR139" s="732">
        <v>0</v>
      </c>
      <c r="IS139" s="732">
        <v>0</v>
      </c>
      <c r="IT139" s="732">
        <v>0</v>
      </c>
      <c r="IU139" s="732">
        <v>0</v>
      </c>
      <c r="IV139" s="732">
        <v>0</v>
      </c>
      <c r="IW139" s="732">
        <v>6159</v>
      </c>
      <c r="IX139" s="732">
        <v>0</v>
      </c>
      <c r="IY139" s="732">
        <v>0</v>
      </c>
      <c r="IZ139" s="732">
        <v>0</v>
      </c>
      <c r="JA139" s="732">
        <v>0</v>
      </c>
      <c r="JB139" s="732">
        <v>0</v>
      </c>
      <c r="JC139" s="732">
        <v>0</v>
      </c>
      <c r="JD139" s="732">
        <v>0</v>
      </c>
      <c r="JE139" s="732">
        <v>0</v>
      </c>
      <c r="JF139" s="732">
        <v>0</v>
      </c>
      <c r="JG139" s="732">
        <v>0</v>
      </c>
      <c r="JH139" s="732">
        <v>0</v>
      </c>
      <c r="JJ139" s="732">
        <v>0</v>
      </c>
      <c r="JK139" s="732">
        <v>0</v>
      </c>
      <c r="JL139" s="732">
        <v>0</v>
      </c>
      <c r="JM139" s="732">
        <v>0</v>
      </c>
    </row>
    <row r="140" spans="1:273" s="732" customFormat="1" x14ac:dyDescent="0.2">
      <c r="A140" s="732">
        <v>31709</v>
      </c>
      <c r="B140" s="732">
        <v>161801</v>
      </c>
      <c r="C140" s="732">
        <v>9</v>
      </c>
      <c r="D140" s="732">
        <v>2021</v>
      </c>
      <c r="E140" s="732">
        <v>6159</v>
      </c>
      <c r="F140" s="732">
        <v>0</v>
      </c>
      <c r="G140" s="732">
        <v>184.96200000000002</v>
      </c>
      <c r="H140" s="732">
        <v>175.41800000000001</v>
      </c>
      <c r="I140" s="732">
        <v>175.41800000000001</v>
      </c>
      <c r="J140" s="732">
        <v>184.96200000000002</v>
      </c>
      <c r="K140" s="732">
        <v>0</v>
      </c>
      <c r="L140" s="732">
        <v>6159</v>
      </c>
      <c r="M140" s="732">
        <v>0</v>
      </c>
      <c r="N140" s="732">
        <v>0</v>
      </c>
      <c r="P140" s="732">
        <v>212.14200000000002</v>
      </c>
      <c r="Q140" s="732">
        <v>0</v>
      </c>
      <c r="R140" s="732">
        <v>87312</v>
      </c>
      <c r="S140" s="732">
        <v>411.57400000000001</v>
      </c>
      <c r="U140" s="732">
        <v>61079</v>
      </c>
      <c r="V140" s="732">
        <v>56.153000000000006</v>
      </c>
      <c r="W140" s="732">
        <v>34585</v>
      </c>
      <c r="X140" s="732">
        <v>34585</v>
      </c>
      <c r="Z140" s="732">
        <v>0</v>
      </c>
      <c r="AC140" s="732">
        <v>0</v>
      </c>
      <c r="AD140" s="732" t="s">
        <v>318</v>
      </c>
      <c r="AE140" s="732">
        <v>0</v>
      </c>
      <c r="AH140" s="732">
        <v>0</v>
      </c>
      <c r="AI140" s="732">
        <v>0</v>
      </c>
      <c r="AJ140" s="732">
        <v>6159</v>
      </c>
      <c r="AK140" s="732" t="s">
        <v>787</v>
      </c>
      <c r="AL140" s="732" t="s">
        <v>5</v>
      </c>
      <c r="AM140" s="732">
        <v>0</v>
      </c>
      <c r="AN140" s="732">
        <v>0</v>
      </c>
      <c r="AO140" s="732">
        <v>0</v>
      </c>
      <c r="AP140" s="732">
        <v>0</v>
      </c>
      <c r="AQ140" s="732">
        <v>0</v>
      </c>
      <c r="AT140" s="732">
        <v>0</v>
      </c>
      <c r="AU140" s="732">
        <v>0</v>
      </c>
      <c r="AV140" s="732">
        <v>-62968</v>
      </c>
      <c r="AW140" s="732">
        <v>2204341</v>
      </c>
      <c r="AX140" s="732">
        <v>2172038</v>
      </c>
      <c r="AY140" s="732">
        <v>1275287</v>
      </c>
      <c r="AZ140" s="732">
        <v>87312</v>
      </c>
      <c r="BA140" s="732">
        <v>0</v>
      </c>
      <c r="BE140" s="732">
        <v>29</v>
      </c>
      <c r="BF140" s="732">
        <v>2009330</v>
      </c>
      <c r="BG140" s="732">
        <v>0</v>
      </c>
      <c r="BJ140" s="732">
        <v>12</v>
      </c>
      <c r="BK140" s="732">
        <v>0</v>
      </c>
      <c r="BL140" s="732">
        <v>0</v>
      </c>
      <c r="BM140" s="732">
        <v>0</v>
      </c>
      <c r="BN140" s="732">
        <v>0</v>
      </c>
      <c r="BO140" s="732">
        <v>0</v>
      </c>
      <c r="BP140" s="732">
        <v>0</v>
      </c>
      <c r="BQ140" s="732">
        <v>743</v>
      </c>
      <c r="BS140" s="732">
        <v>0</v>
      </c>
      <c r="BT140" s="732">
        <v>0</v>
      </c>
      <c r="BU140" s="732">
        <v>0</v>
      </c>
      <c r="BV140" s="732">
        <v>0</v>
      </c>
      <c r="BW140" s="732">
        <v>0</v>
      </c>
      <c r="BY140" s="732">
        <v>0</v>
      </c>
      <c r="CA140" s="732">
        <v>0</v>
      </c>
      <c r="CB140" s="732">
        <v>0</v>
      </c>
      <c r="CC140" s="732">
        <v>0</v>
      </c>
      <c r="CD140" s="732">
        <v>0</v>
      </c>
      <c r="CE140" s="732">
        <v>0</v>
      </c>
      <c r="CF140" s="732">
        <v>0</v>
      </c>
      <c r="CG140" s="732">
        <v>0</v>
      </c>
      <c r="CH140" s="732">
        <v>33231</v>
      </c>
      <c r="CI140" s="732">
        <v>0</v>
      </c>
      <c r="CJ140" s="732">
        <v>4</v>
      </c>
      <c r="CK140" s="732">
        <v>0</v>
      </c>
      <c r="CL140" s="732">
        <v>0</v>
      </c>
      <c r="CN140" s="732">
        <v>0</v>
      </c>
      <c r="CO140" s="732">
        <v>1</v>
      </c>
      <c r="CP140" s="732">
        <v>0</v>
      </c>
      <c r="CQ140" s="732">
        <v>0</v>
      </c>
      <c r="CR140" s="732">
        <v>200.666</v>
      </c>
      <c r="CS140" s="732">
        <v>0</v>
      </c>
      <c r="CT140" s="732">
        <v>0</v>
      </c>
      <c r="CU140" s="732">
        <v>0</v>
      </c>
      <c r="CV140" s="732">
        <v>0</v>
      </c>
      <c r="CW140" s="732">
        <v>0</v>
      </c>
      <c r="CX140" s="732">
        <v>0</v>
      </c>
      <c r="CY140" s="732">
        <v>0</v>
      </c>
      <c r="CZ140" s="732">
        <v>0</v>
      </c>
      <c r="DB140" s="732">
        <v>1068459</v>
      </c>
      <c r="DC140" s="732">
        <v>0</v>
      </c>
      <c r="DD140" s="732">
        <v>0</v>
      </c>
      <c r="DE140" s="732">
        <v>393181</v>
      </c>
      <c r="DF140" s="732">
        <v>393181</v>
      </c>
      <c r="DG140" s="732">
        <v>63.838000000000001</v>
      </c>
      <c r="DH140" s="732">
        <v>0</v>
      </c>
      <c r="DI140" s="732">
        <v>0</v>
      </c>
      <c r="DK140" s="732">
        <v>3510</v>
      </c>
      <c r="DL140" s="732">
        <v>0</v>
      </c>
      <c r="DM140" s="732">
        <v>220650</v>
      </c>
      <c r="DN140" s="732">
        <v>899</v>
      </c>
      <c r="DO140" s="732">
        <v>0</v>
      </c>
      <c r="DP140" s="732">
        <v>0</v>
      </c>
      <c r="DQ140" s="732">
        <v>0</v>
      </c>
      <c r="DR140" s="732">
        <v>0</v>
      </c>
      <c r="DS140" s="732">
        <v>0</v>
      </c>
      <c r="DT140" s="732">
        <v>0</v>
      </c>
      <c r="DU140" s="732">
        <v>0</v>
      </c>
      <c r="DV140" s="732">
        <v>0</v>
      </c>
      <c r="DW140" s="732">
        <v>0</v>
      </c>
      <c r="DX140" s="732">
        <v>0</v>
      </c>
      <c r="DY140" s="732">
        <v>0</v>
      </c>
      <c r="DZ140" s="732">
        <v>0</v>
      </c>
      <c r="EA140" s="732">
        <v>0</v>
      </c>
      <c r="EB140" s="732">
        <v>0</v>
      </c>
      <c r="EC140" s="732">
        <v>3.1880000000000002</v>
      </c>
      <c r="ED140" s="732">
        <v>22580</v>
      </c>
      <c r="EE140" s="732">
        <v>0</v>
      </c>
      <c r="EF140" s="732">
        <v>0</v>
      </c>
      <c r="EG140" s="732">
        <v>0</v>
      </c>
      <c r="EH140" s="732">
        <v>187014</v>
      </c>
      <c r="EI140" s="732">
        <v>0</v>
      </c>
      <c r="EJ140" s="732">
        <v>0</v>
      </c>
      <c r="EK140" s="732">
        <v>8.6780000000000008</v>
      </c>
      <c r="EL140" s="732">
        <v>0</v>
      </c>
      <c r="EM140" s="732">
        <v>0</v>
      </c>
      <c r="EN140" s="732">
        <v>0.86599999999999999</v>
      </c>
      <c r="EO140" s="732">
        <v>0</v>
      </c>
      <c r="EP140" s="732">
        <v>0</v>
      </c>
      <c r="EQ140" s="732">
        <v>9.5440000000000005</v>
      </c>
      <c r="ER140" s="732">
        <v>0</v>
      </c>
      <c r="ES140" s="732">
        <v>30.364000000000001</v>
      </c>
      <c r="EV140" s="732">
        <v>0</v>
      </c>
      <c r="EW140" s="732">
        <v>0</v>
      </c>
      <c r="EX140" s="732">
        <v>0</v>
      </c>
      <c r="EZ140" s="732">
        <v>1922018</v>
      </c>
      <c r="FA140" s="732">
        <v>0</v>
      </c>
      <c r="FB140" s="732">
        <v>2008402</v>
      </c>
      <c r="FD140" s="732">
        <v>0</v>
      </c>
      <c r="FE140" s="732">
        <v>207853</v>
      </c>
      <c r="FF140" s="732">
        <v>42167</v>
      </c>
      <c r="FG140" s="732">
        <v>6.4642999999999992E-2</v>
      </c>
      <c r="FH140" s="732">
        <v>2.6227999999999998E-2</v>
      </c>
      <c r="FI140" s="732">
        <v>0</v>
      </c>
      <c r="FJ140" s="732">
        <v>0</v>
      </c>
      <c r="FK140" s="732">
        <v>326.238</v>
      </c>
      <c r="FL140" s="732">
        <v>2291653</v>
      </c>
      <c r="FM140" s="732">
        <v>0</v>
      </c>
      <c r="FN140" s="732">
        <v>0</v>
      </c>
      <c r="FO140" s="732">
        <v>0</v>
      </c>
      <c r="FP140" s="732">
        <v>0</v>
      </c>
      <c r="FQ140" s="732">
        <v>0</v>
      </c>
      <c r="FR140" s="732">
        <v>0</v>
      </c>
      <c r="FS140" s="732">
        <v>0</v>
      </c>
      <c r="FT140" s="732">
        <v>0</v>
      </c>
      <c r="FU140" s="732">
        <v>0</v>
      </c>
      <c r="FV140" s="732">
        <v>0</v>
      </c>
      <c r="FW140" s="732">
        <v>0</v>
      </c>
      <c r="FX140" s="732">
        <v>0</v>
      </c>
      <c r="FY140" s="732">
        <v>0</v>
      </c>
      <c r="FZ140" s="732">
        <v>0</v>
      </c>
      <c r="GA140" s="732">
        <v>0</v>
      </c>
      <c r="GB140" s="732">
        <v>0</v>
      </c>
      <c r="GC140" s="732">
        <v>0</v>
      </c>
      <c r="GD140" s="732">
        <v>0</v>
      </c>
      <c r="GF140" s="732">
        <v>0</v>
      </c>
      <c r="GG140" s="732">
        <v>0</v>
      </c>
      <c r="GH140" s="732">
        <v>0</v>
      </c>
      <c r="GI140" s="732">
        <v>0</v>
      </c>
      <c r="GK140" s="732">
        <v>4957</v>
      </c>
      <c r="GL140" s="732">
        <v>5949</v>
      </c>
      <c r="GM140" s="732">
        <v>0</v>
      </c>
      <c r="GN140" s="732">
        <v>0</v>
      </c>
      <c r="GR140" s="732">
        <v>0</v>
      </c>
      <c r="HB140" s="732">
        <v>292382768</v>
      </c>
      <c r="HC140" s="732">
        <v>4.6019999999999998E-2</v>
      </c>
      <c r="HD140" s="732">
        <v>33231</v>
      </c>
      <c r="HE140" s="732">
        <v>0</v>
      </c>
      <c r="HF140" s="732">
        <v>185592</v>
      </c>
      <c r="HG140" s="732">
        <v>1925</v>
      </c>
      <c r="HH140" s="732">
        <v>102241</v>
      </c>
      <c r="HI140" s="732">
        <v>0</v>
      </c>
      <c r="HJ140" s="732">
        <v>1798</v>
      </c>
      <c r="HK140" s="732">
        <v>0</v>
      </c>
      <c r="HL140" s="732">
        <v>0</v>
      </c>
      <c r="HM140" s="732">
        <v>0</v>
      </c>
      <c r="HN140" s="732">
        <v>0</v>
      </c>
      <c r="HO140" s="732">
        <v>0</v>
      </c>
      <c r="HP140" s="732">
        <v>0</v>
      </c>
      <c r="HQ140" s="732">
        <v>0</v>
      </c>
      <c r="HR140" s="732">
        <v>0</v>
      </c>
      <c r="HS140" s="732">
        <v>1921090</v>
      </c>
      <c r="HT140" s="732">
        <v>0</v>
      </c>
      <c r="HU140" s="732">
        <v>0</v>
      </c>
      <c r="HV140" s="732">
        <v>0</v>
      </c>
      <c r="HW140" s="732">
        <v>0</v>
      </c>
      <c r="HX140" s="732">
        <v>4</v>
      </c>
      <c r="HY140" s="732">
        <v>8</v>
      </c>
      <c r="HZ140" s="732">
        <v>8</v>
      </c>
      <c r="IA140" s="732">
        <v>73</v>
      </c>
      <c r="IB140" s="732">
        <v>145</v>
      </c>
      <c r="IC140" s="732">
        <v>218</v>
      </c>
      <c r="ID140" s="732">
        <v>0</v>
      </c>
      <c r="IE140" s="732">
        <v>0</v>
      </c>
      <c r="IF140" s="732">
        <v>0</v>
      </c>
      <c r="IG140" s="732">
        <v>3.125</v>
      </c>
      <c r="IH140" s="732">
        <v>166</v>
      </c>
      <c r="II140" s="732">
        <v>0</v>
      </c>
      <c r="IJ140" s="732">
        <v>56.153000000000006</v>
      </c>
      <c r="IK140" s="732">
        <v>0</v>
      </c>
      <c r="IL140" s="732">
        <v>0</v>
      </c>
      <c r="IM140" s="732">
        <v>0</v>
      </c>
      <c r="IN140" s="732">
        <v>0</v>
      </c>
      <c r="IO140" s="732">
        <v>0</v>
      </c>
      <c r="IP140" s="732">
        <v>0</v>
      </c>
      <c r="IQ140" s="732">
        <v>56.153000000000006</v>
      </c>
      <c r="IR140" s="732">
        <v>34585</v>
      </c>
      <c r="IS140" s="732">
        <v>0</v>
      </c>
      <c r="IT140" s="732">
        <v>0</v>
      </c>
      <c r="IU140" s="732">
        <v>0</v>
      </c>
      <c r="IV140" s="732">
        <v>0</v>
      </c>
      <c r="IW140" s="732">
        <v>6159</v>
      </c>
      <c r="IX140" s="732">
        <v>0</v>
      </c>
      <c r="IY140" s="732">
        <v>0</v>
      </c>
      <c r="IZ140" s="732">
        <v>0</v>
      </c>
      <c r="JA140" s="732">
        <v>0</v>
      </c>
      <c r="JB140" s="732">
        <v>0</v>
      </c>
      <c r="JC140" s="732">
        <v>0</v>
      </c>
      <c r="JD140" s="732">
        <v>0</v>
      </c>
      <c r="JE140" s="732">
        <v>0</v>
      </c>
      <c r="JF140" s="732">
        <v>0</v>
      </c>
      <c r="JG140" s="732">
        <v>0</v>
      </c>
      <c r="JH140" s="732">
        <v>0</v>
      </c>
      <c r="JJ140" s="732">
        <v>0</v>
      </c>
      <c r="JK140" s="732">
        <v>0</v>
      </c>
      <c r="JL140" s="732">
        <v>0</v>
      </c>
      <c r="JM140" s="732">
        <v>0</v>
      </c>
    </row>
    <row r="141" spans="1:273" s="732" customFormat="1" x14ac:dyDescent="0.2">
      <c r="A141" s="732">
        <v>31709</v>
      </c>
      <c r="B141" s="732">
        <v>161802</v>
      </c>
      <c r="C141" s="732">
        <v>9</v>
      </c>
      <c r="D141" s="732">
        <v>2021</v>
      </c>
      <c r="E141" s="732">
        <v>6159</v>
      </c>
      <c r="F141" s="732">
        <v>0</v>
      </c>
      <c r="G141" s="732">
        <v>757.61800000000005</v>
      </c>
      <c r="H141" s="732">
        <v>683.57500000000005</v>
      </c>
      <c r="I141" s="732">
        <v>683.57500000000005</v>
      </c>
      <c r="J141" s="732">
        <v>757.61800000000005</v>
      </c>
      <c r="K141" s="732">
        <v>0</v>
      </c>
      <c r="L141" s="732">
        <v>6159</v>
      </c>
      <c r="M141" s="732">
        <v>0</v>
      </c>
      <c r="N141" s="732">
        <v>0</v>
      </c>
      <c r="P141" s="732">
        <v>756.54300000000001</v>
      </c>
      <c r="Q141" s="732">
        <v>0</v>
      </c>
      <c r="R141" s="732">
        <v>311373</v>
      </c>
      <c r="S141" s="732">
        <v>411.57400000000001</v>
      </c>
      <c r="U141" s="732">
        <v>217816</v>
      </c>
      <c r="V141" s="732">
        <v>64.121000000000009</v>
      </c>
      <c r="W141" s="732">
        <v>39493</v>
      </c>
      <c r="X141" s="732">
        <v>39493</v>
      </c>
      <c r="Z141" s="732">
        <v>0</v>
      </c>
      <c r="AC141" s="732">
        <v>0</v>
      </c>
      <c r="AD141" s="732" t="s">
        <v>318</v>
      </c>
      <c r="AE141" s="732">
        <v>0</v>
      </c>
      <c r="AH141" s="732">
        <v>0</v>
      </c>
      <c r="AI141" s="732">
        <v>0</v>
      </c>
      <c r="AJ141" s="732">
        <v>6159</v>
      </c>
      <c r="AK141" s="732" t="s">
        <v>787</v>
      </c>
      <c r="AL141" s="732" t="s">
        <v>361</v>
      </c>
      <c r="AM141" s="732">
        <v>0</v>
      </c>
      <c r="AN141" s="732">
        <v>0</v>
      </c>
      <c r="AO141" s="732">
        <v>0</v>
      </c>
      <c r="AP141" s="732">
        <v>0</v>
      </c>
      <c r="AQ141" s="732">
        <v>0</v>
      </c>
      <c r="AT141" s="732">
        <v>0</v>
      </c>
      <c r="AU141" s="732">
        <v>0</v>
      </c>
      <c r="AV141" s="732">
        <v>-169893</v>
      </c>
      <c r="AW141" s="732">
        <v>8302702</v>
      </c>
      <c r="AX141" s="732">
        <v>8170437</v>
      </c>
      <c r="AY141" s="732">
        <v>4720239</v>
      </c>
      <c r="AZ141" s="732">
        <v>311373</v>
      </c>
      <c r="BA141" s="732">
        <v>0</v>
      </c>
      <c r="BE141" s="732">
        <v>108</v>
      </c>
      <c r="BF141" s="732">
        <v>7539446</v>
      </c>
      <c r="BG141" s="732">
        <v>0</v>
      </c>
      <c r="BJ141" s="732">
        <v>12</v>
      </c>
      <c r="BK141" s="732">
        <v>0</v>
      </c>
      <c r="BL141" s="732">
        <v>0</v>
      </c>
      <c r="BM141" s="732">
        <v>0</v>
      </c>
      <c r="BN141" s="732">
        <v>0</v>
      </c>
      <c r="BO141" s="732">
        <v>0</v>
      </c>
      <c r="BP141" s="732">
        <v>0</v>
      </c>
      <c r="BQ141" s="732">
        <v>665</v>
      </c>
      <c r="BS141" s="732">
        <v>0</v>
      </c>
      <c r="BT141" s="732">
        <v>0</v>
      </c>
      <c r="BU141" s="732">
        <v>0</v>
      </c>
      <c r="BV141" s="732">
        <v>0</v>
      </c>
      <c r="BW141" s="732">
        <v>0</v>
      </c>
      <c r="BY141" s="732">
        <v>0</v>
      </c>
      <c r="CA141" s="732">
        <v>0</v>
      </c>
      <c r="CB141" s="732">
        <v>0</v>
      </c>
      <c r="CC141" s="732">
        <v>0</v>
      </c>
      <c r="CD141" s="732">
        <v>0</v>
      </c>
      <c r="CE141" s="732">
        <v>0</v>
      </c>
      <c r="CF141" s="732">
        <v>0</v>
      </c>
      <c r="CG141" s="732">
        <v>0</v>
      </c>
      <c r="CH141" s="732">
        <v>136115</v>
      </c>
      <c r="CI141" s="732">
        <v>0</v>
      </c>
      <c r="CJ141" s="732">
        <v>4</v>
      </c>
      <c r="CK141" s="732">
        <v>0</v>
      </c>
      <c r="CL141" s="732">
        <v>0</v>
      </c>
      <c r="CN141" s="732">
        <v>0</v>
      </c>
      <c r="CO141" s="732">
        <v>1</v>
      </c>
      <c r="CP141" s="732">
        <v>0</v>
      </c>
      <c r="CQ141" s="732">
        <v>0</v>
      </c>
      <c r="CR141" s="732">
        <v>730.69</v>
      </c>
      <c r="CS141" s="732">
        <v>0</v>
      </c>
      <c r="CT141" s="732">
        <v>0</v>
      </c>
      <c r="CU141" s="732">
        <v>0</v>
      </c>
      <c r="CV141" s="732">
        <v>0</v>
      </c>
      <c r="CW141" s="732">
        <v>0</v>
      </c>
      <c r="CX141" s="732">
        <v>0</v>
      </c>
      <c r="CY141" s="732">
        <v>0</v>
      </c>
      <c r="CZ141" s="732">
        <v>0</v>
      </c>
      <c r="DB141" s="732">
        <v>4178891</v>
      </c>
      <c r="DC141" s="732">
        <v>0</v>
      </c>
      <c r="DD141" s="732">
        <v>0</v>
      </c>
      <c r="DE141" s="732">
        <v>969440</v>
      </c>
      <c r="DF141" s="732">
        <v>969440</v>
      </c>
      <c r="DG141" s="732">
        <v>157.4</v>
      </c>
      <c r="DH141" s="732">
        <v>0</v>
      </c>
      <c r="DI141" s="732">
        <v>0</v>
      </c>
      <c r="DK141" s="732">
        <v>2258</v>
      </c>
      <c r="DL141" s="732">
        <v>0</v>
      </c>
      <c r="DM141" s="732">
        <v>899905</v>
      </c>
      <c r="DN141" s="732">
        <v>3742</v>
      </c>
      <c r="DO141" s="732">
        <v>0</v>
      </c>
      <c r="DP141" s="732">
        <v>0</v>
      </c>
      <c r="DQ141" s="732">
        <v>0</v>
      </c>
      <c r="DR141" s="732">
        <v>0</v>
      </c>
      <c r="DS141" s="732">
        <v>0</v>
      </c>
      <c r="DT141" s="732">
        <v>0</v>
      </c>
      <c r="DU141" s="732">
        <v>0</v>
      </c>
      <c r="DV141" s="732">
        <v>0</v>
      </c>
      <c r="DW141" s="732">
        <v>0</v>
      </c>
      <c r="DX141" s="732">
        <v>0</v>
      </c>
      <c r="DY141" s="732">
        <v>0</v>
      </c>
      <c r="DZ141" s="732">
        <v>0</v>
      </c>
      <c r="EA141" s="732">
        <v>0</v>
      </c>
      <c r="EB141" s="732">
        <v>0</v>
      </c>
      <c r="EC141" s="732">
        <v>69.671999999999997</v>
      </c>
      <c r="ED141" s="732">
        <v>493483</v>
      </c>
      <c r="EE141" s="732">
        <v>0</v>
      </c>
      <c r="EF141" s="732">
        <v>0</v>
      </c>
      <c r="EG141" s="732">
        <v>0</v>
      </c>
      <c r="EH141" s="732">
        <v>378858</v>
      </c>
      <c r="EI141" s="732">
        <v>0</v>
      </c>
      <c r="EJ141" s="732">
        <v>0</v>
      </c>
      <c r="EK141" s="732">
        <v>16.097000000000001</v>
      </c>
      <c r="EL141" s="732">
        <v>0</v>
      </c>
      <c r="EM141" s="732">
        <v>0.95200000000000007</v>
      </c>
      <c r="EN141" s="732">
        <v>2.073</v>
      </c>
      <c r="EO141" s="732">
        <v>0</v>
      </c>
      <c r="EP141" s="732">
        <v>0</v>
      </c>
      <c r="EQ141" s="732">
        <v>19.122</v>
      </c>
      <c r="ER141" s="732">
        <v>0</v>
      </c>
      <c r="ES141" s="732">
        <v>61.512</v>
      </c>
      <c r="EV141" s="732">
        <v>0</v>
      </c>
      <c r="EW141" s="732">
        <v>0</v>
      </c>
      <c r="EX141" s="732">
        <v>0</v>
      </c>
      <c r="EZ141" s="732">
        <v>7232306</v>
      </c>
      <c r="FA141" s="732">
        <v>0</v>
      </c>
      <c r="FB141" s="732">
        <v>7539829</v>
      </c>
      <c r="FD141" s="732">
        <v>0</v>
      </c>
      <c r="FE141" s="732">
        <v>779912</v>
      </c>
      <c r="FF141" s="732">
        <v>158219</v>
      </c>
      <c r="FG141" s="732">
        <v>6.4642999999999992E-2</v>
      </c>
      <c r="FH141" s="732">
        <v>2.6227999999999998E-2</v>
      </c>
      <c r="FI141" s="732">
        <v>0</v>
      </c>
      <c r="FJ141" s="732">
        <v>0</v>
      </c>
      <c r="FK141" s="732">
        <v>1224.1180000000002</v>
      </c>
      <c r="FL141" s="732">
        <v>8614075</v>
      </c>
      <c r="FM141" s="732">
        <v>0</v>
      </c>
      <c r="FN141" s="732">
        <v>0</v>
      </c>
      <c r="FO141" s="732">
        <v>0</v>
      </c>
      <c r="FP141" s="732">
        <v>0</v>
      </c>
      <c r="FQ141" s="732">
        <v>0</v>
      </c>
      <c r="FR141" s="732">
        <v>0</v>
      </c>
      <c r="FS141" s="732">
        <v>0</v>
      </c>
      <c r="FT141" s="732">
        <v>0</v>
      </c>
      <c r="FU141" s="732">
        <v>0</v>
      </c>
      <c r="FV141" s="732">
        <v>0</v>
      </c>
      <c r="FW141" s="732">
        <v>0</v>
      </c>
      <c r="FX141" s="732">
        <v>0</v>
      </c>
      <c r="FY141" s="732">
        <v>0</v>
      </c>
      <c r="FZ141" s="732">
        <v>0</v>
      </c>
      <c r="GA141" s="732">
        <v>0</v>
      </c>
      <c r="GB141" s="732">
        <v>456655</v>
      </c>
      <c r="GC141" s="732">
        <v>456655</v>
      </c>
      <c r="GD141" s="732">
        <v>54.920999999999999</v>
      </c>
      <c r="GF141" s="732">
        <v>0</v>
      </c>
      <c r="GG141" s="732">
        <v>0</v>
      </c>
      <c r="GH141" s="732">
        <v>0</v>
      </c>
      <c r="GI141" s="732">
        <v>0</v>
      </c>
      <c r="GK141" s="732">
        <v>5181</v>
      </c>
      <c r="GL141" s="732">
        <v>11424</v>
      </c>
      <c r="GM141" s="732">
        <v>0</v>
      </c>
      <c r="GN141" s="732">
        <v>0</v>
      </c>
      <c r="GR141" s="732">
        <v>0</v>
      </c>
      <c r="HB141" s="732">
        <v>292382768</v>
      </c>
      <c r="HC141" s="732">
        <v>4.6019999999999998E-2</v>
      </c>
      <c r="HD141" s="732">
        <v>136115</v>
      </c>
      <c r="HE141" s="732">
        <v>0</v>
      </c>
      <c r="HF141" s="732">
        <v>723222</v>
      </c>
      <c r="HG141" s="732">
        <v>37850</v>
      </c>
      <c r="HH141" s="732">
        <v>134884</v>
      </c>
      <c r="HI141" s="732">
        <v>0</v>
      </c>
      <c r="HJ141" s="732">
        <v>7364</v>
      </c>
      <c r="HK141" s="732">
        <v>2056</v>
      </c>
      <c r="HL141" s="732">
        <v>2177</v>
      </c>
      <c r="HM141" s="732">
        <v>88000</v>
      </c>
      <c r="HN141" s="732">
        <v>0</v>
      </c>
      <c r="HO141" s="732">
        <v>0</v>
      </c>
      <c r="HP141" s="732">
        <v>0</v>
      </c>
      <c r="HQ141" s="732">
        <v>0</v>
      </c>
      <c r="HR141" s="732">
        <v>0</v>
      </c>
      <c r="HS141" s="732">
        <v>7228456</v>
      </c>
      <c r="HT141" s="732">
        <v>0</v>
      </c>
      <c r="HU141" s="732">
        <v>0</v>
      </c>
      <c r="HV141" s="732">
        <v>0</v>
      </c>
      <c r="HW141" s="732">
        <v>0</v>
      </c>
      <c r="HX141" s="732">
        <v>39</v>
      </c>
      <c r="HY141" s="732">
        <v>49</v>
      </c>
      <c r="HZ141" s="732">
        <v>47</v>
      </c>
      <c r="IA141" s="732">
        <v>189</v>
      </c>
      <c r="IB141" s="732">
        <v>275</v>
      </c>
      <c r="IC141" s="732">
        <v>576</v>
      </c>
      <c r="ID141" s="732">
        <v>0</v>
      </c>
      <c r="IE141" s="732">
        <v>0</v>
      </c>
      <c r="IF141" s="732">
        <v>0</v>
      </c>
      <c r="IG141" s="732">
        <v>61.454000000000001</v>
      </c>
      <c r="IH141" s="732">
        <v>219</v>
      </c>
      <c r="II141" s="732">
        <v>0</v>
      </c>
      <c r="IJ141" s="732">
        <v>64.121000000000009</v>
      </c>
      <c r="IK141" s="732">
        <v>0</v>
      </c>
      <c r="IL141" s="732">
        <v>11</v>
      </c>
      <c r="IM141" s="732">
        <v>11</v>
      </c>
      <c r="IN141" s="732">
        <v>0</v>
      </c>
      <c r="IO141" s="732">
        <v>22</v>
      </c>
      <c r="IP141" s="732">
        <v>0</v>
      </c>
      <c r="IQ141" s="732">
        <v>64.121000000000009</v>
      </c>
      <c r="IR141" s="732">
        <v>39493</v>
      </c>
      <c r="IS141" s="732">
        <v>0</v>
      </c>
      <c r="IT141" s="732">
        <v>55000</v>
      </c>
      <c r="IU141" s="732">
        <v>33000</v>
      </c>
      <c r="IV141" s="732">
        <v>0</v>
      </c>
      <c r="IW141" s="732">
        <v>6159</v>
      </c>
      <c r="IX141" s="732">
        <v>0</v>
      </c>
      <c r="IY141" s="732">
        <v>0</v>
      </c>
      <c r="IZ141" s="732">
        <v>0</v>
      </c>
      <c r="JA141" s="732">
        <v>0</v>
      </c>
      <c r="JB141" s="732">
        <v>0</v>
      </c>
      <c r="JC141" s="732">
        <v>0</v>
      </c>
      <c r="JD141" s="732">
        <v>0</v>
      </c>
      <c r="JE141" s="732">
        <v>0</v>
      </c>
      <c r="JF141" s="732">
        <v>0</v>
      </c>
      <c r="JG141" s="732">
        <v>0</v>
      </c>
      <c r="JH141" s="732">
        <v>0</v>
      </c>
      <c r="JJ141" s="732">
        <v>0</v>
      </c>
      <c r="JK141" s="732">
        <v>0</v>
      </c>
      <c r="JL141" s="732">
        <v>0</v>
      </c>
      <c r="JM141" s="732">
        <v>0</v>
      </c>
    </row>
    <row r="142" spans="1:273" s="732" customFormat="1" x14ac:dyDescent="0.2">
      <c r="A142" s="732">
        <v>31709</v>
      </c>
      <c r="B142" s="732">
        <v>161807</v>
      </c>
      <c r="C142" s="732">
        <v>9</v>
      </c>
      <c r="D142" s="732">
        <v>2021</v>
      </c>
      <c r="E142" s="732">
        <v>6159</v>
      </c>
      <c r="F142" s="732">
        <v>0</v>
      </c>
      <c r="G142" s="732">
        <v>9693.3630000000012</v>
      </c>
      <c r="H142" s="732">
        <v>8781.4670000000006</v>
      </c>
      <c r="I142" s="732">
        <v>8781.4670000000006</v>
      </c>
      <c r="J142" s="732">
        <v>9693.3630000000012</v>
      </c>
      <c r="K142" s="732">
        <v>0</v>
      </c>
      <c r="L142" s="732">
        <v>6159</v>
      </c>
      <c r="M142" s="732">
        <v>0</v>
      </c>
      <c r="N142" s="732">
        <v>0</v>
      </c>
      <c r="P142" s="732">
        <v>9156.4750000000004</v>
      </c>
      <c r="Q142" s="732">
        <v>0</v>
      </c>
      <c r="R142" s="732">
        <v>3768567</v>
      </c>
      <c r="S142" s="732">
        <v>411.57400000000001</v>
      </c>
      <c r="U142" s="732">
        <v>2636233</v>
      </c>
      <c r="V142" s="732">
        <v>2655.4900000000002</v>
      </c>
      <c r="W142" s="732">
        <v>1635539</v>
      </c>
      <c r="X142" s="732">
        <v>1635539</v>
      </c>
      <c r="Z142" s="732">
        <v>0</v>
      </c>
      <c r="AC142" s="732">
        <v>0</v>
      </c>
      <c r="AD142" s="732" t="s">
        <v>318</v>
      </c>
      <c r="AE142" s="732">
        <v>0</v>
      </c>
      <c r="AH142" s="732">
        <v>0</v>
      </c>
      <c r="AI142" s="732">
        <v>0</v>
      </c>
      <c r="AJ142" s="732">
        <v>6159</v>
      </c>
      <c r="AK142" s="732" t="s">
        <v>787</v>
      </c>
      <c r="AL142" s="732" t="s">
        <v>362</v>
      </c>
      <c r="AM142" s="732">
        <v>0</v>
      </c>
      <c r="AN142" s="732">
        <v>0</v>
      </c>
      <c r="AO142" s="732">
        <v>0</v>
      </c>
      <c r="AP142" s="732">
        <v>0</v>
      </c>
      <c r="AQ142" s="732">
        <v>0</v>
      </c>
      <c r="AT142" s="732">
        <v>0</v>
      </c>
      <c r="AU142" s="732">
        <v>0</v>
      </c>
      <c r="AV142" s="732">
        <v>-940945</v>
      </c>
      <c r="AW142" s="732">
        <v>99482102</v>
      </c>
      <c r="AX142" s="732">
        <v>97774464</v>
      </c>
      <c r="AY142" s="732">
        <v>56829449</v>
      </c>
      <c r="AZ142" s="732">
        <v>3768567</v>
      </c>
      <c r="BA142" s="732">
        <v>159.667</v>
      </c>
      <c r="BE142" s="732">
        <v>1292</v>
      </c>
      <c r="BF142" s="732">
        <v>90239631</v>
      </c>
      <c r="BG142" s="732">
        <v>0</v>
      </c>
      <c r="BJ142" s="732">
        <v>12</v>
      </c>
      <c r="BK142" s="732">
        <v>0</v>
      </c>
      <c r="BL142" s="732">
        <v>0</v>
      </c>
      <c r="BM142" s="732">
        <v>0</v>
      </c>
      <c r="BN142" s="732">
        <v>0</v>
      </c>
      <c r="BO142" s="732">
        <v>0</v>
      </c>
      <c r="BP142" s="732">
        <v>0</v>
      </c>
      <c r="BQ142" s="732">
        <v>0</v>
      </c>
      <c r="BS142" s="732">
        <v>0</v>
      </c>
      <c r="BT142" s="732">
        <v>0</v>
      </c>
      <c r="BU142" s="732">
        <v>0</v>
      </c>
      <c r="BV142" s="732">
        <v>0</v>
      </c>
      <c r="BW142" s="732">
        <v>0</v>
      </c>
      <c r="BY142" s="732">
        <v>0</v>
      </c>
      <c r="CA142" s="732">
        <v>0</v>
      </c>
      <c r="CB142" s="732">
        <v>0</v>
      </c>
      <c r="CC142" s="732">
        <v>0</v>
      </c>
      <c r="CD142" s="732">
        <v>0</v>
      </c>
      <c r="CE142" s="732">
        <v>0</v>
      </c>
      <c r="CF142" s="732">
        <v>0</v>
      </c>
      <c r="CG142" s="732">
        <v>0</v>
      </c>
      <c r="CH142" s="732">
        <v>1741522</v>
      </c>
      <c r="CI142" s="732">
        <v>0</v>
      </c>
      <c r="CJ142" s="732">
        <v>4</v>
      </c>
      <c r="CK142" s="732">
        <v>0</v>
      </c>
      <c r="CL142" s="732">
        <v>0</v>
      </c>
      <c r="CN142" s="732">
        <v>0</v>
      </c>
      <c r="CO142" s="732">
        <v>1</v>
      </c>
      <c r="CP142" s="732">
        <v>0</v>
      </c>
      <c r="CQ142" s="732">
        <v>0</v>
      </c>
      <c r="CR142" s="732">
        <v>8855.7970000000005</v>
      </c>
      <c r="CS142" s="732">
        <v>0</v>
      </c>
      <c r="CT142" s="732">
        <v>0</v>
      </c>
      <c r="CU142" s="732">
        <v>0</v>
      </c>
      <c r="CV142" s="732">
        <v>0</v>
      </c>
      <c r="CW142" s="732">
        <v>0</v>
      </c>
      <c r="CX142" s="732">
        <v>0</v>
      </c>
      <c r="CY142" s="732">
        <v>0</v>
      </c>
      <c r="CZ142" s="732">
        <v>0</v>
      </c>
      <c r="DB142" s="732">
        <v>53657965</v>
      </c>
      <c r="DC142" s="732">
        <v>0</v>
      </c>
      <c r="DD142" s="732">
        <v>0</v>
      </c>
      <c r="DE142" s="732">
        <v>9537113</v>
      </c>
      <c r="DF142" s="732">
        <v>9537113</v>
      </c>
      <c r="DG142" s="732">
        <v>1548.463</v>
      </c>
      <c r="DH142" s="732">
        <v>0</v>
      </c>
      <c r="DI142" s="732">
        <v>0</v>
      </c>
      <c r="DK142" s="732">
        <v>0</v>
      </c>
      <c r="DL142" s="732">
        <v>0</v>
      </c>
      <c r="DM142" s="732">
        <v>7993256</v>
      </c>
      <c r="DN142" s="732">
        <v>32592</v>
      </c>
      <c r="DO142" s="732">
        <v>0</v>
      </c>
      <c r="DP142" s="732">
        <v>0</v>
      </c>
      <c r="DQ142" s="732">
        <v>0</v>
      </c>
      <c r="DR142" s="732">
        <v>0</v>
      </c>
      <c r="DS142" s="732">
        <v>0</v>
      </c>
      <c r="DT142" s="732">
        <v>0</v>
      </c>
      <c r="DU142" s="732">
        <v>0</v>
      </c>
      <c r="DV142" s="732">
        <v>0</v>
      </c>
      <c r="DW142" s="732">
        <v>0</v>
      </c>
      <c r="DX142" s="732">
        <v>0</v>
      </c>
      <c r="DY142" s="732">
        <v>0</v>
      </c>
      <c r="DZ142" s="732">
        <v>0</v>
      </c>
      <c r="EA142" s="732">
        <v>1.9E-2</v>
      </c>
      <c r="EB142" s="732">
        <v>0</v>
      </c>
      <c r="EC142" s="732">
        <v>132.39400000000001</v>
      </c>
      <c r="ED142" s="732">
        <v>937740</v>
      </c>
      <c r="EE142" s="732">
        <v>0</v>
      </c>
      <c r="EF142" s="732">
        <v>0</v>
      </c>
      <c r="EG142" s="732">
        <v>0</v>
      </c>
      <c r="EH142" s="732">
        <v>6660268</v>
      </c>
      <c r="EI142" s="732">
        <v>0</v>
      </c>
      <c r="EJ142" s="732">
        <v>0</v>
      </c>
      <c r="EK142" s="732">
        <v>297.13300000000004</v>
      </c>
      <c r="EL142" s="732">
        <v>0</v>
      </c>
      <c r="EM142" s="732">
        <v>34.672000000000004</v>
      </c>
      <c r="EN142" s="732">
        <v>16.955000000000002</v>
      </c>
      <c r="EO142" s="732">
        <v>0</v>
      </c>
      <c r="EP142" s="732">
        <v>0</v>
      </c>
      <c r="EQ142" s="732">
        <v>349.25200000000001</v>
      </c>
      <c r="ER142" s="732">
        <v>0.47300000000000003</v>
      </c>
      <c r="ES142" s="732">
        <v>1081.373</v>
      </c>
      <c r="EV142" s="732">
        <v>0</v>
      </c>
      <c r="EW142" s="732">
        <v>0</v>
      </c>
      <c r="EX142" s="732">
        <v>0</v>
      </c>
      <c r="EZ142" s="732">
        <v>86545976</v>
      </c>
      <c r="FA142" s="732">
        <v>0</v>
      </c>
      <c r="FB142" s="732">
        <v>90280659</v>
      </c>
      <c r="FD142" s="732">
        <v>0</v>
      </c>
      <c r="FE142" s="732">
        <v>9334763</v>
      </c>
      <c r="FF142" s="732">
        <v>1893725</v>
      </c>
      <c r="FG142" s="732">
        <v>6.4642999999999992E-2</v>
      </c>
      <c r="FH142" s="732">
        <v>2.6227999999999998E-2</v>
      </c>
      <c r="FI142" s="732">
        <v>0</v>
      </c>
      <c r="FJ142" s="732">
        <v>0</v>
      </c>
      <c r="FK142" s="732">
        <v>14651.466</v>
      </c>
      <c r="FL142" s="732">
        <v>103250669</v>
      </c>
      <c r="FM142" s="732">
        <v>0</v>
      </c>
      <c r="FN142" s="732">
        <v>0</v>
      </c>
      <c r="FO142" s="732">
        <v>0</v>
      </c>
      <c r="FP142" s="732">
        <v>0</v>
      </c>
      <c r="FQ142" s="732">
        <v>0</v>
      </c>
      <c r="FR142" s="732">
        <v>0</v>
      </c>
      <c r="FS142" s="732">
        <v>0</v>
      </c>
      <c r="FT142" s="732">
        <v>0</v>
      </c>
      <c r="FU142" s="732">
        <v>0</v>
      </c>
      <c r="FV142" s="732">
        <v>0</v>
      </c>
      <c r="FW142" s="732">
        <v>0</v>
      </c>
      <c r="FX142" s="732">
        <v>0</v>
      </c>
      <c r="FY142" s="732">
        <v>0</v>
      </c>
      <c r="FZ142" s="732">
        <v>0</v>
      </c>
      <c r="GA142" s="732">
        <v>0</v>
      </c>
      <c r="GB142" s="732">
        <v>4678253</v>
      </c>
      <c r="GC142" s="732">
        <v>4678253</v>
      </c>
      <c r="GD142" s="732">
        <v>562.64400000000001</v>
      </c>
      <c r="GF142" s="732">
        <v>0</v>
      </c>
      <c r="GG142" s="732">
        <v>0</v>
      </c>
      <c r="GH142" s="732">
        <v>0</v>
      </c>
      <c r="GI142" s="732">
        <v>0</v>
      </c>
      <c r="GK142" s="732">
        <v>5114</v>
      </c>
      <c r="GL142" s="732">
        <v>11682</v>
      </c>
      <c r="GM142" s="732">
        <v>0</v>
      </c>
      <c r="GN142" s="732">
        <v>0</v>
      </c>
      <c r="GR142" s="732">
        <v>0</v>
      </c>
      <c r="HB142" s="732">
        <v>292382768</v>
      </c>
      <c r="HC142" s="732">
        <v>4.6019999999999998E-2</v>
      </c>
      <c r="HD142" s="732">
        <v>1741522</v>
      </c>
      <c r="HE142" s="732">
        <v>0</v>
      </c>
      <c r="HF142" s="732">
        <v>9290792</v>
      </c>
      <c r="HG142" s="732">
        <v>160136</v>
      </c>
      <c r="HH142" s="732">
        <v>1532896</v>
      </c>
      <c r="HI142" s="732">
        <v>0</v>
      </c>
      <c r="HJ142" s="732">
        <v>94219</v>
      </c>
      <c r="HK142" s="732">
        <v>43120</v>
      </c>
      <c r="HL142" s="732">
        <v>31792</v>
      </c>
      <c r="HM142" s="732">
        <v>794000</v>
      </c>
      <c r="HN142" s="732">
        <v>832870</v>
      </c>
      <c r="HO142" s="732">
        <v>0</v>
      </c>
      <c r="HP142" s="732">
        <v>0</v>
      </c>
      <c r="HQ142" s="732">
        <v>0</v>
      </c>
      <c r="HR142" s="732">
        <v>0</v>
      </c>
      <c r="HS142" s="732">
        <v>86512092</v>
      </c>
      <c r="HT142" s="732">
        <v>0</v>
      </c>
      <c r="HU142" s="732">
        <v>0</v>
      </c>
      <c r="HV142" s="732">
        <v>0</v>
      </c>
      <c r="HW142" s="732">
        <v>0</v>
      </c>
      <c r="HX142" s="732">
        <v>1145</v>
      </c>
      <c r="HY142" s="732">
        <v>1163</v>
      </c>
      <c r="HZ142" s="732">
        <v>1118</v>
      </c>
      <c r="IA142" s="732">
        <v>1580</v>
      </c>
      <c r="IB142" s="732">
        <v>1165</v>
      </c>
      <c r="IC142" s="732">
        <v>6171</v>
      </c>
      <c r="ID142" s="732">
        <v>0</v>
      </c>
      <c r="IE142" s="732">
        <v>0</v>
      </c>
      <c r="IF142" s="732">
        <v>0</v>
      </c>
      <c r="IG142" s="732">
        <v>260</v>
      </c>
      <c r="IH142" s="732">
        <v>2488.837</v>
      </c>
      <c r="II142" s="732">
        <v>0</v>
      </c>
      <c r="IJ142" s="732">
        <v>2655.4900000000002</v>
      </c>
      <c r="IK142" s="732">
        <v>0</v>
      </c>
      <c r="IL142" s="732">
        <v>110</v>
      </c>
      <c r="IM142" s="732">
        <v>80</v>
      </c>
      <c r="IN142" s="732">
        <v>2</v>
      </c>
      <c r="IO142" s="732">
        <v>192</v>
      </c>
      <c r="IP142" s="732">
        <v>0</v>
      </c>
      <c r="IQ142" s="732">
        <v>2655.4900000000002</v>
      </c>
      <c r="IR142" s="732">
        <v>1635539</v>
      </c>
      <c r="IS142" s="732">
        <v>0</v>
      </c>
      <c r="IT142" s="732">
        <v>550000</v>
      </c>
      <c r="IU142" s="732">
        <v>240000</v>
      </c>
      <c r="IV142" s="732">
        <v>4000</v>
      </c>
      <c r="IW142" s="732">
        <v>6159</v>
      </c>
      <c r="IX142" s="732">
        <v>0</v>
      </c>
      <c r="IY142" s="732">
        <v>0</v>
      </c>
      <c r="IZ142" s="732">
        <v>0</v>
      </c>
      <c r="JA142" s="732">
        <v>0</v>
      </c>
      <c r="JB142" s="732">
        <v>12</v>
      </c>
      <c r="JC142" s="732">
        <v>224456</v>
      </c>
      <c r="JD142" s="732">
        <v>41</v>
      </c>
      <c r="JE142" s="732">
        <v>398791</v>
      </c>
      <c r="JF142" s="732">
        <v>31</v>
      </c>
      <c r="JG142" s="732">
        <v>160623</v>
      </c>
      <c r="JH142" s="732">
        <v>49000</v>
      </c>
      <c r="JJ142" s="732">
        <v>0</v>
      </c>
      <c r="JK142" s="732">
        <v>0</v>
      </c>
      <c r="JL142" s="732">
        <v>0</v>
      </c>
      <c r="JM142" s="732">
        <v>0</v>
      </c>
    </row>
    <row r="143" spans="1:273" s="732" customFormat="1" x14ac:dyDescent="0.2">
      <c r="A143" s="732">
        <v>31709</v>
      </c>
      <c r="B143" s="732">
        <v>165802</v>
      </c>
      <c r="C143" s="732">
        <v>9</v>
      </c>
      <c r="D143" s="732">
        <v>2021</v>
      </c>
      <c r="E143" s="732">
        <v>6159</v>
      </c>
      <c r="F143" s="732">
        <v>0</v>
      </c>
      <c r="G143" s="732">
        <v>345.863</v>
      </c>
      <c r="H143" s="732">
        <v>339.49900000000002</v>
      </c>
      <c r="I143" s="732">
        <v>339.49900000000002</v>
      </c>
      <c r="J143" s="732">
        <v>345.863</v>
      </c>
      <c r="K143" s="732">
        <v>0</v>
      </c>
      <c r="L143" s="732">
        <v>6159</v>
      </c>
      <c r="M143" s="732">
        <v>0</v>
      </c>
      <c r="N143" s="732">
        <v>0</v>
      </c>
      <c r="P143" s="732">
        <v>363.82800000000003</v>
      </c>
      <c r="Q143" s="732">
        <v>0</v>
      </c>
      <c r="R143" s="732">
        <v>149742</v>
      </c>
      <c r="S143" s="732">
        <v>411.57400000000001</v>
      </c>
      <c r="U143" s="732">
        <v>104748</v>
      </c>
      <c r="V143" s="732">
        <v>17.317</v>
      </c>
      <c r="W143" s="732">
        <v>10666</v>
      </c>
      <c r="X143" s="732">
        <v>10666</v>
      </c>
      <c r="Z143" s="732">
        <v>0</v>
      </c>
      <c r="AC143" s="732">
        <v>0</v>
      </c>
      <c r="AD143" s="732" t="s">
        <v>318</v>
      </c>
      <c r="AE143" s="732">
        <v>0</v>
      </c>
      <c r="AH143" s="732">
        <v>0</v>
      </c>
      <c r="AI143" s="732">
        <v>0</v>
      </c>
      <c r="AJ143" s="732">
        <v>6159</v>
      </c>
      <c r="AK143" s="732" t="s">
        <v>787</v>
      </c>
      <c r="AL143" s="732" t="s">
        <v>92</v>
      </c>
      <c r="AM143" s="732">
        <v>0</v>
      </c>
      <c r="AN143" s="732">
        <v>0</v>
      </c>
      <c r="AO143" s="732">
        <v>0</v>
      </c>
      <c r="AP143" s="732">
        <v>0</v>
      </c>
      <c r="AQ143" s="732">
        <v>0</v>
      </c>
      <c r="AT143" s="732">
        <v>0</v>
      </c>
      <c r="AU143" s="732">
        <v>0</v>
      </c>
      <c r="AV143" s="732">
        <v>-43770</v>
      </c>
      <c r="AW143" s="732">
        <v>3164396</v>
      </c>
      <c r="AX143" s="732">
        <v>3102827</v>
      </c>
      <c r="AY143" s="732">
        <v>1852536</v>
      </c>
      <c r="AZ143" s="732">
        <v>149742</v>
      </c>
      <c r="BA143" s="732">
        <v>13.417</v>
      </c>
      <c r="BE143" s="732">
        <v>41</v>
      </c>
      <c r="BF143" s="732">
        <v>2892352</v>
      </c>
      <c r="BG143" s="732">
        <v>0</v>
      </c>
      <c r="BJ143" s="732">
        <v>12</v>
      </c>
      <c r="BK143" s="732">
        <v>0</v>
      </c>
      <c r="BL143" s="732">
        <v>0</v>
      </c>
      <c r="BM143" s="732">
        <v>0</v>
      </c>
      <c r="BN143" s="732">
        <v>0</v>
      </c>
      <c r="BO143" s="732">
        <v>0</v>
      </c>
      <c r="BP143" s="732">
        <v>0</v>
      </c>
      <c r="BQ143" s="732">
        <v>718</v>
      </c>
      <c r="BS143" s="732">
        <v>0</v>
      </c>
      <c r="BT143" s="732">
        <v>0</v>
      </c>
      <c r="BU143" s="732">
        <v>0</v>
      </c>
      <c r="BV143" s="732">
        <v>0</v>
      </c>
      <c r="BW143" s="732">
        <v>0</v>
      </c>
      <c r="BY143" s="732">
        <v>0</v>
      </c>
      <c r="CA143" s="732">
        <v>0</v>
      </c>
      <c r="CB143" s="732">
        <v>0</v>
      </c>
      <c r="CC143" s="732">
        <v>0</v>
      </c>
      <c r="CD143" s="732">
        <v>0</v>
      </c>
      <c r="CE143" s="732">
        <v>0</v>
      </c>
      <c r="CF143" s="732">
        <v>0</v>
      </c>
      <c r="CG143" s="732">
        <v>0</v>
      </c>
      <c r="CH143" s="732">
        <v>62138</v>
      </c>
      <c r="CI143" s="732">
        <v>0</v>
      </c>
      <c r="CJ143" s="732">
        <v>4</v>
      </c>
      <c r="CK143" s="732">
        <v>0</v>
      </c>
      <c r="CL143" s="732">
        <v>0</v>
      </c>
      <c r="CN143" s="732">
        <v>0</v>
      </c>
      <c r="CO143" s="732">
        <v>1</v>
      </c>
      <c r="CP143" s="732">
        <v>0</v>
      </c>
      <c r="CQ143" s="732">
        <v>0</v>
      </c>
      <c r="CR143" s="732">
        <v>353.91200000000003</v>
      </c>
      <c r="CS143" s="732">
        <v>0</v>
      </c>
      <c r="CT143" s="732">
        <v>0</v>
      </c>
      <c r="CU143" s="732">
        <v>0</v>
      </c>
      <c r="CV143" s="732">
        <v>0</v>
      </c>
      <c r="CW143" s="732">
        <v>0</v>
      </c>
      <c r="CX143" s="732">
        <v>0</v>
      </c>
      <c r="CY143" s="732">
        <v>0</v>
      </c>
      <c r="CZ143" s="732">
        <v>0</v>
      </c>
      <c r="DB143" s="732">
        <v>2083481</v>
      </c>
      <c r="DC143" s="732">
        <v>0</v>
      </c>
      <c r="DD143" s="732">
        <v>0</v>
      </c>
      <c r="DE143" s="732">
        <v>237587</v>
      </c>
      <c r="DF143" s="732">
        <v>237587</v>
      </c>
      <c r="DG143" s="732">
        <v>38.575000000000003</v>
      </c>
      <c r="DH143" s="732">
        <v>0</v>
      </c>
      <c r="DI143" s="732">
        <v>0</v>
      </c>
      <c r="DK143" s="732">
        <v>3105</v>
      </c>
      <c r="DL143" s="732">
        <v>0</v>
      </c>
      <c r="DM143" s="732">
        <v>130059</v>
      </c>
      <c r="DN143" s="732">
        <v>528</v>
      </c>
      <c r="DO143" s="732">
        <v>0</v>
      </c>
      <c r="DP143" s="732">
        <v>0</v>
      </c>
      <c r="DQ143" s="732">
        <v>0</v>
      </c>
      <c r="DR143" s="732">
        <v>0</v>
      </c>
      <c r="DS143" s="732">
        <v>0</v>
      </c>
      <c r="DT143" s="732">
        <v>0</v>
      </c>
      <c r="DU143" s="732">
        <v>0</v>
      </c>
      <c r="DV143" s="732">
        <v>0</v>
      </c>
      <c r="DW143" s="732">
        <v>0</v>
      </c>
      <c r="DX143" s="732">
        <v>0</v>
      </c>
      <c r="DY143" s="732">
        <v>0</v>
      </c>
      <c r="DZ143" s="732">
        <v>0</v>
      </c>
      <c r="EA143" s="732">
        <v>0</v>
      </c>
      <c r="EB143" s="732">
        <v>0</v>
      </c>
      <c r="EC143" s="732">
        <v>0.33300000000000002</v>
      </c>
      <c r="ED143" s="732">
        <v>2359</v>
      </c>
      <c r="EE143" s="732">
        <v>0</v>
      </c>
      <c r="EF143" s="732">
        <v>0</v>
      </c>
      <c r="EG143" s="732">
        <v>0</v>
      </c>
      <c r="EH143" s="732">
        <v>120706</v>
      </c>
      <c r="EI143" s="732">
        <v>0</v>
      </c>
      <c r="EJ143" s="732">
        <v>0</v>
      </c>
      <c r="EK143" s="732">
        <v>6.1110000000000007</v>
      </c>
      <c r="EL143" s="732">
        <v>0</v>
      </c>
      <c r="EM143" s="732">
        <v>0</v>
      </c>
      <c r="EN143" s="732">
        <v>0.253</v>
      </c>
      <c r="EO143" s="732">
        <v>0</v>
      </c>
      <c r="EP143" s="732">
        <v>0</v>
      </c>
      <c r="EQ143" s="732">
        <v>6.3639999999999999</v>
      </c>
      <c r="ER143" s="732">
        <v>0</v>
      </c>
      <c r="ES143" s="732">
        <v>19.598000000000003</v>
      </c>
      <c r="EV143" s="732">
        <v>0</v>
      </c>
      <c r="EW143" s="732">
        <v>0</v>
      </c>
      <c r="EX143" s="732">
        <v>0</v>
      </c>
      <c r="EZ143" s="732">
        <v>2742933</v>
      </c>
      <c r="FA143" s="732">
        <v>0</v>
      </c>
      <c r="FB143" s="732">
        <v>2892106</v>
      </c>
      <c r="FD143" s="732">
        <v>0</v>
      </c>
      <c r="FE143" s="732">
        <v>299197</v>
      </c>
      <c r="FF143" s="732">
        <v>60697</v>
      </c>
      <c r="FG143" s="732">
        <v>6.4642999999999992E-2</v>
      </c>
      <c r="FH143" s="732">
        <v>2.6227999999999998E-2</v>
      </c>
      <c r="FI143" s="732">
        <v>0</v>
      </c>
      <c r="FJ143" s="732">
        <v>0</v>
      </c>
      <c r="FK143" s="732">
        <v>469.60700000000003</v>
      </c>
      <c r="FL143" s="732">
        <v>3314138</v>
      </c>
      <c r="FM143" s="732">
        <v>0</v>
      </c>
      <c r="FN143" s="732">
        <v>0</v>
      </c>
      <c r="FO143" s="732">
        <v>0</v>
      </c>
      <c r="FP143" s="732">
        <v>0</v>
      </c>
      <c r="FQ143" s="732">
        <v>0</v>
      </c>
      <c r="FR143" s="732">
        <v>0</v>
      </c>
      <c r="FS143" s="732">
        <v>0</v>
      </c>
      <c r="FT143" s="732">
        <v>0</v>
      </c>
      <c r="FU143" s="732">
        <v>0</v>
      </c>
      <c r="FV143" s="732">
        <v>0</v>
      </c>
      <c r="FW143" s="732">
        <v>0</v>
      </c>
      <c r="FX143" s="732">
        <v>0</v>
      </c>
      <c r="FY143" s="732">
        <v>0</v>
      </c>
      <c r="FZ143" s="732">
        <v>0</v>
      </c>
      <c r="GA143" s="732">
        <v>0</v>
      </c>
      <c r="GB143" s="732">
        <v>0</v>
      </c>
      <c r="GC143" s="732">
        <v>0</v>
      </c>
      <c r="GD143" s="732">
        <v>0</v>
      </c>
      <c r="GF143" s="732">
        <v>0</v>
      </c>
      <c r="GG143" s="732">
        <v>0</v>
      </c>
      <c r="GH143" s="732">
        <v>0</v>
      </c>
      <c r="GI143" s="732">
        <v>0</v>
      </c>
      <c r="GK143" s="732">
        <v>5107</v>
      </c>
      <c r="GL143" s="732">
        <v>15234</v>
      </c>
      <c r="GM143" s="732">
        <v>0</v>
      </c>
      <c r="GN143" s="732">
        <v>0</v>
      </c>
      <c r="GR143" s="732">
        <v>0</v>
      </c>
      <c r="HB143" s="732">
        <v>292382768</v>
      </c>
      <c r="HC143" s="732">
        <v>4.6019999999999998E-2</v>
      </c>
      <c r="HD143" s="732">
        <v>62138</v>
      </c>
      <c r="HE143" s="732">
        <v>0</v>
      </c>
      <c r="HF143" s="732">
        <v>359190</v>
      </c>
      <c r="HG143" s="732">
        <v>1848</v>
      </c>
      <c r="HH143" s="732">
        <v>65631</v>
      </c>
      <c r="HI143" s="732">
        <v>0</v>
      </c>
      <c r="HJ143" s="732">
        <v>3362</v>
      </c>
      <c r="HK143" s="732">
        <v>0</v>
      </c>
      <c r="HL143" s="732">
        <v>323</v>
      </c>
      <c r="HM143" s="732">
        <v>0</v>
      </c>
      <c r="HN143" s="732">
        <v>0</v>
      </c>
      <c r="HO143" s="732">
        <v>0</v>
      </c>
      <c r="HP143" s="732">
        <v>0</v>
      </c>
      <c r="HQ143" s="732">
        <v>0</v>
      </c>
      <c r="HR143" s="732">
        <v>0</v>
      </c>
      <c r="HS143" s="732">
        <v>2742364</v>
      </c>
      <c r="HT143" s="732">
        <v>0</v>
      </c>
      <c r="HU143" s="732">
        <v>0</v>
      </c>
      <c r="HV143" s="732">
        <v>0</v>
      </c>
      <c r="HW143" s="732">
        <v>0</v>
      </c>
      <c r="HX143" s="732">
        <v>32</v>
      </c>
      <c r="HY143" s="732">
        <v>27</v>
      </c>
      <c r="HZ143" s="732">
        <v>48</v>
      </c>
      <c r="IA143" s="732">
        <v>41</v>
      </c>
      <c r="IB143" s="732">
        <v>8</v>
      </c>
      <c r="IC143" s="732">
        <v>155</v>
      </c>
      <c r="ID143" s="732">
        <v>0</v>
      </c>
      <c r="IE143" s="732">
        <v>0</v>
      </c>
      <c r="IF143" s="732">
        <v>0</v>
      </c>
      <c r="IG143" s="732">
        <v>3</v>
      </c>
      <c r="IH143" s="732">
        <v>106.56</v>
      </c>
      <c r="II143" s="732">
        <v>0</v>
      </c>
      <c r="IJ143" s="732">
        <v>17.317</v>
      </c>
      <c r="IK143" s="732">
        <v>0</v>
      </c>
      <c r="IL143" s="732">
        <v>0</v>
      </c>
      <c r="IM143" s="732">
        <v>0</v>
      </c>
      <c r="IN143" s="732">
        <v>0</v>
      </c>
      <c r="IO143" s="732">
        <v>0</v>
      </c>
      <c r="IP143" s="732">
        <v>0</v>
      </c>
      <c r="IQ143" s="732">
        <v>17.317</v>
      </c>
      <c r="IR143" s="732">
        <v>10666</v>
      </c>
      <c r="IS143" s="732">
        <v>0</v>
      </c>
      <c r="IT143" s="732">
        <v>0</v>
      </c>
      <c r="IU143" s="732">
        <v>0</v>
      </c>
      <c r="IV143" s="732">
        <v>0</v>
      </c>
      <c r="IW143" s="732">
        <v>6159</v>
      </c>
      <c r="IX143" s="732">
        <v>0</v>
      </c>
      <c r="IY143" s="732">
        <v>0</v>
      </c>
      <c r="IZ143" s="732">
        <v>0</v>
      </c>
      <c r="JA143" s="732">
        <v>0</v>
      </c>
      <c r="JB143" s="732">
        <v>0</v>
      </c>
      <c r="JC143" s="732">
        <v>0</v>
      </c>
      <c r="JD143" s="732">
        <v>0</v>
      </c>
      <c r="JE143" s="732">
        <v>0</v>
      </c>
      <c r="JF143" s="732">
        <v>0</v>
      </c>
      <c r="JG143" s="732">
        <v>0</v>
      </c>
      <c r="JH143" s="732">
        <v>0</v>
      </c>
      <c r="JJ143" s="732">
        <v>0</v>
      </c>
      <c r="JK143" s="732">
        <v>0</v>
      </c>
      <c r="JL143" s="732">
        <v>0</v>
      </c>
      <c r="JM143" s="732">
        <v>0</v>
      </c>
    </row>
    <row r="144" spans="1:273" s="732" customFormat="1" x14ac:dyDescent="0.2">
      <c r="A144" s="732">
        <v>31709</v>
      </c>
      <c r="B144" s="732">
        <v>170801</v>
      </c>
      <c r="C144" s="732">
        <v>9</v>
      </c>
      <c r="D144" s="732">
        <v>2021</v>
      </c>
      <c r="E144" s="732">
        <v>6159</v>
      </c>
      <c r="F144" s="732">
        <v>0</v>
      </c>
      <c r="G144" s="732">
        <v>443.29</v>
      </c>
      <c r="H144" s="732">
        <v>435.10700000000003</v>
      </c>
      <c r="I144" s="732">
        <v>435.10700000000003</v>
      </c>
      <c r="J144" s="732">
        <v>443.29</v>
      </c>
      <c r="K144" s="732">
        <v>0</v>
      </c>
      <c r="L144" s="732">
        <v>6159</v>
      </c>
      <c r="M144" s="732">
        <v>0</v>
      </c>
      <c r="N144" s="732">
        <v>0</v>
      </c>
      <c r="P144" s="732">
        <v>443.29</v>
      </c>
      <c r="Q144" s="732">
        <v>0</v>
      </c>
      <c r="R144" s="732">
        <v>182447</v>
      </c>
      <c r="S144" s="732">
        <v>411.57400000000001</v>
      </c>
      <c r="U144" s="732">
        <v>127626</v>
      </c>
      <c r="V144" s="732">
        <v>95.987000000000009</v>
      </c>
      <c r="W144" s="732">
        <v>59119</v>
      </c>
      <c r="X144" s="732">
        <v>59119</v>
      </c>
      <c r="Z144" s="732">
        <v>0</v>
      </c>
      <c r="AC144" s="732">
        <v>0</v>
      </c>
      <c r="AD144" s="732" t="s">
        <v>318</v>
      </c>
      <c r="AE144" s="732">
        <v>0</v>
      </c>
      <c r="AH144" s="732">
        <v>0</v>
      </c>
      <c r="AI144" s="732">
        <v>0</v>
      </c>
      <c r="AJ144" s="732">
        <v>6159</v>
      </c>
      <c r="AK144" s="732" t="s">
        <v>787</v>
      </c>
      <c r="AL144" s="732" t="s">
        <v>72</v>
      </c>
      <c r="AM144" s="732">
        <v>0</v>
      </c>
      <c r="AN144" s="732">
        <v>0</v>
      </c>
      <c r="AO144" s="732">
        <v>0</v>
      </c>
      <c r="AP144" s="732">
        <v>0</v>
      </c>
      <c r="AQ144" s="732">
        <v>0</v>
      </c>
      <c r="AT144" s="732">
        <v>0</v>
      </c>
      <c r="AU144" s="732">
        <v>0</v>
      </c>
      <c r="AV144" s="732">
        <v>-331596</v>
      </c>
      <c r="AW144" s="732">
        <v>4989954</v>
      </c>
      <c r="AX144" s="732">
        <v>4911502</v>
      </c>
      <c r="AY144" s="732">
        <v>2661919</v>
      </c>
      <c r="AZ144" s="732">
        <v>182447</v>
      </c>
      <c r="BA144" s="732">
        <v>26.667000000000002</v>
      </c>
      <c r="BE144" s="732">
        <v>65</v>
      </c>
      <c r="BF144" s="732">
        <v>4387125</v>
      </c>
      <c r="BG144" s="732">
        <v>0</v>
      </c>
      <c r="BJ144" s="732">
        <v>12</v>
      </c>
      <c r="BK144" s="732">
        <v>0</v>
      </c>
      <c r="BL144" s="732">
        <v>0</v>
      </c>
      <c r="BM144" s="732">
        <v>0</v>
      </c>
      <c r="BN144" s="732">
        <v>0</v>
      </c>
      <c r="BO144" s="732">
        <v>0</v>
      </c>
      <c r="BP144" s="732">
        <v>0</v>
      </c>
      <c r="BQ144" s="732">
        <v>703</v>
      </c>
      <c r="BS144" s="732">
        <v>0</v>
      </c>
      <c r="BT144" s="732">
        <v>0</v>
      </c>
      <c r="BU144" s="732">
        <v>0</v>
      </c>
      <c r="BV144" s="732">
        <v>0</v>
      </c>
      <c r="BW144" s="732">
        <v>0</v>
      </c>
      <c r="BY144" s="732">
        <v>0</v>
      </c>
      <c r="CA144" s="732">
        <v>0</v>
      </c>
      <c r="CB144" s="732">
        <v>0</v>
      </c>
      <c r="CC144" s="732">
        <v>0</v>
      </c>
      <c r="CD144" s="732">
        <v>0</v>
      </c>
      <c r="CE144" s="732">
        <v>0</v>
      </c>
      <c r="CF144" s="732">
        <v>0</v>
      </c>
      <c r="CG144" s="732">
        <v>0</v>
      </c>
      <c r="CH144" s="732">
        <v>79642</v>
      </c>
      <c r="CI144" s="732">
        <v>0</v>
      </c>
      <c r="CJ144" s="732">
        <v>4</v>
      </c>
      <c r="CK144" s="732">
        <v>0</v>
      </c>
      <c r="CL144" s="732">
        <v>0</v>
      </c>
      <c r="CN144" s="732">
        <v>0</v>
      </c>
      <c r="CO144" s="732">
        <v>1</v>
      </c>
      <c r="CP144" s="732">
        <v>0</v>
      </c>
      <c r="CQ144" s="732">
        <v>0</v>
      </c>
      <c r="CR144" s="732">
        <v>416.86700000000002</v>
      </c>
      <c r="CS144" s="732">
        <v>0</v>
      </c>
      <c r="CT144" s="732">
        <v>0</v>
      </c>
      <c r="CU144" s="732">
        <v>0</v>
      </c>
      <c r="CV144" s="732">
        <v>0</v>
      </c>
      <c r="CW144" s="732">
        <v>0</v>
      </c>
      <c r="CX144" s="732">
        <v>0</v>
      </c>
      <c r="CY144" s="732">
        <v>0</v>
      </c>
      <c r="CZ144" s="732">
        <v>0</v>
      </c>
      <c r="DB144" s="732">
        <v>2668468</v>
      </c>
      <c r="DC144" s="732">
        <v>0</v>
      </c>
      <c r="DD144" s="732">
        <v>0</v>
      </c>
      <c r="DE144" s="732">
        <v>749715</v>
      </c>
      <c r="DF144" s="732">
        <v>749715</v>
      </c>
      <c r="DG144" s="732">
        <v>121.72500000000001</v>
      </c>
      <c r="DH144" s="732">
        <v>0</v>
      </c>
      <c r="DI144" s="732">
        <v>0</v>
      </c>
      <c r="DK144" s="732">
        <v>2870</v>
      </c>
      <c r="DL144" s="732">
        <v>0</v>
      </c>
      <c r="DM144" s="732">
        <v>272619</v>
      </c>
      <c r="DN144" s="732">
        <v>1125</v>
      </c>
      <c r="DO144" s="732">
        <v>0</v>
      </c>
      <c r="DP144" s="732">
        <v>0</v>
      </c>
      <c r="DQ144" s="732">
        <v>0</v>
      </c>
      <c r="DR144" s="732">
        <v>0</v>
      </c>
      <c r="DS144" s="732">
        <v>0</v>
      </c>
      <c r="DT144" s="732">
        <v>0</v>
      </c>
      <c r="DU144" s="732">
        <v>0</v>
      </c>
      <c r="DV144" s="732">
        <v>0</v>
      </c>
      <c r="DW144" s="732">
        <v>0</v>
      </c>
      <c r="DX144" s="732">
        <v>0</v>
      </c>
      <c r="DY144" s="732">
        <v>0</v>
      </c>
      <c r="DZ144" s="732">
        <v>0</v>
      </c>
      <c r="EA144" s="732">
        <v>0</v>
      </c>
      <c r="EB144" s="732">
        <v>0</v>
      </c>
      <c r="EC144" s="732">
        <v>14.905000000000001</v>
      </c>
      <c r="ED144" s="732">
        <v>105571</v>
      </c>
      <c r="EE144" s="732">
        <v>0</v>
      </c>
      <c r="EF144" s="732">
        <v>0</v>
      </c>
      <c r="EG144" s="732">
        <v>0</v>
      </c>
      <c r="EH144" s="732">
        <v>156780</v>
      </c>
      <c r="EI144" s="732">
        <v>0</v>
      </c>
      <c r="EJ144" s="732">
        <v>0</v>
      </c>
      <c r="EK144" s="732">
        <v>7.73</v>
      </c>
      <c r="EL144" s="732">
        <v>0</v>
      </c>
      <c r="EM144" s="732">
        <v>0</v>
      </c>
      <c r="EN144" s="732">
        <v>0.45300000000000001</v>
      </c>
      <c r="EO144" s="732">
        <v>0</v>
      </c>
      <c r="EP144" s="732">
        <v>0</v>
      </c>
      <c r="EQ144" s="732">
        <v>8.1829999999999998</v>
      </c>
      <c r="ER144" s="732">
        <v>0</v>
      </c>
      <c r="ES144" s="732">
        <v>25.455000000000002</v>
      </c>
      <c r="EV144" s="732">
        <v>0</v>
      </c>
      <c r="EW144" s="732">
        <v>0</v>
      </c>
      <c r="EX144" s="732">
        <v>0</v>
      </c>
      <c r="EZ144" s="732">
        <v>4365614</v>
      </c>
      <c r="FA144" s="732">
        <v>0</v>
      </c>
      <c r="FB144" s="732">
        <v>4546871</v>
      </c>
      <c r="FD144" s="732">
        <v>0</v>
      </c>
      <c r="FE144" s="732">
        <v>453822</v>
      </c>
      <c r="FF144" s="732">
        <v>92066</v>
      </c>
      <c r="FG144" s="732">
        <v>6.4642999999999992E-2</v>
      </c>
      <c r="FH144" s="732">
        <v>2.6227999999999998E-2</v>
      </c>
      <c r="FI144" s="732">
        <v>0</v>
      </c>
      <c r="FJ144" s="732">
        <v>0</v>
      </c>
      <c r="FK144" s="732">
        <v>712.30100000000004</v>
      </c>
      <c r="FL144" s="732">
        <v>5172401</v>
      </c>
      <c r="FM144" s="732">
        <v>0</v>
      </c>
      <c r="FN144" s="732">
        <v>0</v>
      </c>
      <c r="FO144" s="732">
        <v>160936</v>
      </c>
      <c r="FP144" s="732">
        <v>0</v>
      </c>
      <c r="FQ144" s="732">
        <v>160936</v>
      </c>
      <c r="FR144" s="732">
        <v>160936</v>
      </c>
      <c r="FS144" s="732">
        <v>0</v>
      </c>
      <c r="FT144" s="732">
        <v>0</v>
      </c>
      <c r="FU144" s="732">
        <v>0</v>
      </c>
      <c r="FV144" s="732">
        <v>0</v>
      </c>
      <c r="FW144" s="732">
        <v>0</v>
      </c>
      <c r="FX144" s="732">
        <v>0</v>
      </c>
      <c r="FY144" s="732">
        <v>0</v>
      </c>
      <c r="FZ144" s="732">
        <v>0</v>
      </c>
      <c r="GA144" s="732">
        <v>0</v>
      </c>
      <c r="GB144" s="732">
        <v>0</v>
      </c>
      <c r="GC144" s="732">
        <v>0</v>
      </c>
      <c r="GD144" s="732">
        <v>0</v>
      </c>
      <c r="GF144" s="732">
        <v>0</v>
      </c>
      <c r="GG144" s="732">
        <v>0</v>
      </c>
      <c r="GH144" s="732">
        <v>0</v>
      </c>
      <c r="GI144" s="732">
        <v>0</v>
      </c>
      <c r="GK144" s="732">
        <v>5116</v>
      </c>
      <c r="GL144" s="732">
        <v>11276</v>
      </c>
      <c r="GM144" s="732">
        <v>0</v>
      </c>
      <c r="GN144" s="732">
        <v>43177</v>
      </c>
      <c r="GR144" s="732">
        <v>0</v>
      </c>
      <c r="HB144" s="732">
        <v>292382768</v>
      </c>
      <c r="HC144" s="732">
        <v>4.6019999999999998E-2</v>
      </c>
      <c r="HD144" s="732">
        <v>79642</v>
      </c>
      <c r="HE144" s="732">
        <v>0</v>
      </c>
      <c r="HF144" s="732">
        <v>460343</v>
      </c>
      <c r="HG144" s="732">
        <v>5132</v>
      </c>
      <c r="HH144" s="732">
        <v>166295</v>
      </c>
      <c r="HI144" s="732">
        <v>0</v>
      </c>
      <c r="HJ144" s="732">
        <v>4309</v>
      </c>
      <c r="HK144" s="732">
        <v>0</v>
      </c>
      <c r="HL144" s="732">
        <v>0</v>
      </c>
      <c r="HM144" s="732">
        <v>0</v>
      </c>
      <c r="HN144" s="732">
        <v>0</v>
      </c>
      <c r="HO144" s="732">
        <v>0</v>
      </c>
      <c r="HP144" s="732">
        <v>0</v>
      </c>
      <c r="HQ144" s="732">
        <v>0</v>
      </c>
      <c r="HR144" s="732">
        <v>0</v>
      </c>
      <c r="HS144" s="732">
        <v>4364424</v>
      </c>
      <c r="HT144" s="732">
        <v>0</v>
      </c>
      <c r="HU144" s="732">
        <v>0</v>
      </c>
      <c r="HV144" s="732">
        <v>0</v>
      </c>
      <c r="HW144" s="732">
        <v>0</v>
      </c>
      <c r="HX144" s="732">
        <v>20</v>
      </c>
      <c r="HY144" s="732">
        <v>12</v>
      </c>
      <c r="HZ144" s="732">
        <v>78</v>
      </c>
      <c r="IA144" s="732">
        <v>110</v>
      </c>
      <c r="IB144" s="732">
        <v>240</v>
      </c>
      <c r="IC144" s="732">
        <v>390</v>
      </c>
      <c r="ID144" s="732">
        <v>0</v>
      </c>
      <c r="IE144" s="732">
        <v>0</v>
      </c>
      <c r="IF144" s="732">
        <v>0</v>
      </c>
      <c r="IG144" s="732">
        <v>8.3330000000000002</v>
      </c>
      <c r="IH144" s="732">
        <v>270</v>
      </c>
      <c r="II144" s="732">
        <v>0</v>
      </c>
      <c r="IJ144" s="732">
        <v>95.987000000000009</v>
      </c>
      <c r="IK144" s="732">
        <v>0</v>
      </c>
      <c r="IL144" s="732">
        <v>0</v>
      </c>
      <c r="IM144" s="732">
        <v>0</v>
      </c>
      <c r="IN144" s="732">
        <v>0</v>
      </c>
      <c r="IO144" s="732">
        <v>0</v>
      </c>
      <c r="IP144" s="732">
        <v>0</v>
      </c>
      <c r="IQ144" s="732">
        <v>95.987000000000009</v>
      </c>
      <c r="IR144" s="732">
        <v>59119</v>
      </c>
      <c r="IS144" s="732">
        <v>0</v>
      </c>
      <c r="IT144" s="732">
        <v>0</v>
      </c>
      <c r="IU144" s="732">
        <v>0</v>
      </c>
      <c r="IV144" s="732">
        <v>0</v>
      </c>
      <c r="IW144" s="732">
        <v>6159</v>
      </c>
      <c r="IX144" s="732">
        <v>0</v>
      </c>
      <c r="IY144" s="732">
        <v>0</v>
      </c>
      <c r="IZ144" s="732">
        <v>0</v>
      </c>
      <c r="JA144" s="732">
        <v>0</v>
      </c>
      <c r="JB144" s="732">
        <v>0</v>
      </c>
      <c r="JC144" s="732">
        <v>0</v>
      </c>
      <c r="JD144" s="732">
        <v>0</v>
      </c>
      <c r="JE144" s="732">
        <v>0</v>
      </c>
      <c r="JF144" s="732">
        <v>0</v>
      </c>
      <c r="JG144" s="732">
        <v>0</v>
      </c>
      <c r="JH144" s="732">
        <v>0</v>
      </c>
      <c r="JJ144" s="732">
        <v>0</v>
      </c>
      <c r="JK144" s="732">
        <v>0</v>
      </c>
      <c r="JL144" s="732">
        <v>0</v>
      </c>
      <c r="JM144" s="732">
        <v>0</v>
      </c>
    </row>
    <row r="145" spans="1:273" s="732" customFormat="1" x14ac:dyDescent="0.2">
      <c r="A145" s="732">
        <v>31709</v>
      </c>
      <c r="B145" s="732">
        <v>174801</v>
      </c>
      <c r="C145" s="732">
        <v>9</v>
      </c>
      <c r="D145" s="732">
        <v>2021</v>
      </c>
      <c r="E145" s="732">
        <v>6159</v>
      </c>
      <c r="F145" s="732">
        <v>0</v>
      </c>
      <c r="G145" s="732">
        <v>251.66300000000001</v>
      </c>
      <c r="H145" s="732">
        <v>249.26300000000001</v>
      </c>
      <c r="I145" s="732">
        <v>249.26300000000001</v>
      </c>
      <c r="J145" s="732">
        <v>251.66300000000001</v>
      </c>
      <c r="K145" s="732">
        <v>0</v>
      </c>
      <c r="L145" s="732">
        <v>6159</v>
      </c>
      <c r="M145" s="732">
        <v>0</v>
      </c>
      <c r="N145" s="732">
        <v>0</v>
      </c>
      <c r="P145" s="732">
        <v>249.45700000000002</v>
      </c>
      <c r="Q145" s="732">
        <v>0</v>
      </c>
      <c r="R145" s="732">
        <v>102670</v>
      </c>
      <c r="S145" s="732">
        <v>411.57400000000001</v>
      </c>
      <c r="U145" s="732">
        <v>71822</v>
      </c>
      <c r="V145" s="732">
        <v>8.7629999999999999</v>
      </c>
      <c r="W145" s="732">
        <v>5397</v>
      </c>
      <c r="X145" s="732">
        <v>5397</v>
      </c>
      <c r="Z145" s="732">
        <v>0</v>
      </c>
      <c r="AC145" s="732">
        <v>0</v>
      </c>
      <c r="AD145" s="732" t="s">
        <v>318</v>
      </c>
      <c r="AE145" s="732">
        <v>0</v>
      </c>
      <c r="AH145" s="732">
        <v>0</v>
      </c>
      <c r="AI145" s="732">
        <v>0</v>
      </c>
      <c r="AJ145" s="732">
        <v>6159</v>
      </c>
      <c r="AK145" s="732" t="s">
        <v>787</v>
      </c>
      <c r="AL145" s="732" t="s">
        <v>363</v>
      </c>
      <c r="AM145" s="732">
        <v>0</v>
      </c>
      <c r="AN145" s="732">
        <v>0</v>
      </c>
      <c r="AO145" s="732">
        <v>0</v>
      </c>
      <c r="AP145" s="732">
        <v>0</v>
      </c>
      <c r="AQ145" s="732">
        <v>0</v>
      </c>
      <c r="AT145" s="732">
        <v>0</v>
      </c>
      <c r="AU145" s="732">
        <v>0</v>
      </c>
      <c r="AV145" s="732">
        <v>-43</v>
      </c>
      <c r="AW145" s="732">
        <v>2109229</v>
      </c>
      <c r="AX145" s="732">
        <v>2064336</v>
      </c>
      <c r="AY145" s="732">
        <v>1223137</v>
      </c>
      <c r="AZ145" s="732">
        <v>102670</v>
      </c>
      <c r="BA145" s="732">
        <v>0</v>
      </c>
      <c r="BE145" s="732">
        <v>28</v>
      </c>
      <c r="BF145" s="732">
        <v>1927205</v>
      </c>
      <c r="BG145" s="732">
        <v>0</v>
      </c>
      <c r="BJ145" s="732">
        <v>12</v>
      </c>
      <c r="BK145" s="732">
        <v>0</v>
      </c>
      <c r="BL145" s="732">
        <v>0</v>
      </c>
      <c r="BM145" s="732">
        <v>0</v>
      </c>
      <c r="BN145" s="732">
        <v>0</v>
      </c>
      <c r="BO145" s="732">
        <v>0</v>
      </c>
      <c r="BP145" s="732">
        <v>0</v>
      </c>
      <c r="BQ145" s="732">
        <v>731</v>
      </c>
      <c r="BS145" s="732">
        <v>0</v>
      </c>
      <c r="BT145" s="732">
        <v>0</v>
      </c>
      <c r="BU145" s="732">
        <v>0</v>
      </c>
      <c r="BV145" s="732">
        <v>0</v>
      </c>
      <c r="BW145" s="732">
        <v>0</v>
      </c>
      <c r="BY145" s="732">
        <v>0</v>
      </c>
      <c r="CA145" s="732">
        <v>0</v>
      </c>
      <c r="CB145" s="732">
        <v>0</v>
      </c>
      <c r="CC145" s="732">
        <v>0</v>
      </c>
      <c r="CD145" s="732">
        <v>0</v>
      </c>
      <c r="CE145" s="732">
        <v>0</v>
      </c>
      <c r="CF145" s="732">
        <v>0</v>
      </c>
      <c r="CG145" s="732">
        <v>0</v>
      </c>
      <c r="CH145" s="732">
        <v>45214</v>
      </c>
      <c r="CI145" s="732">
        <v>0</v>
      </c>
      <c r="CJ145" s="732">
        <v>4</v>
      </c>
      <c r="CK145" s="732">
        <v>0</v>
      </c>
      <c r="CL145" s="732">
        <v>0</v>
      </c>
      <c r="CN145" s="732">
        <v>0</v>
      </c>
      <c r="CO145" s="732">
        <v>1</v>
      </c>
      <c r="CP145" s="732">
        <v>0</v>
      </c>
      <c r="CQ145" s="732">
        <v>0</v>
      </c>
      <c r="CR145" s="732">
        <v>248.584</v>
      </c>
      <c r="CS145" s="732">
        <v>0</v>
      </c>
      <c r="CT145" s="732">
        <v>0</v>
      </c>
      <c r="CU145" s="732">
        <v>0</v>
      </c>
      <c r="CV145" s="732">
        <v>0</v>
      </c>
      <c r="CW145" s="732">
        <v>0</v>
      </c>
      <c r="CX145" s="732">
        <v>0</v>
      </c>
      <c r="CY145" s="732">
        <v>0</v>
      </c>
      <c r="CZ145" s="732">
        <v>0</v>
      </c>
      <c r="DB145" s="732">
        <v>1531921</v>
      </c>
      <c r="DC145" s="732">
        <v>0</v>
      </c>
      <c r="DD145" s="732">
        <v>0</v>
      </c>
      <c r="DE145" s="732">
        <v>36955</v>
      </c>
      <c r="DF145" s="732">
        <v>36955</v>
      </c>
      <c r="DG145" s="732">
        <v>6</v>
      </c>
      <c r="DH145" s="732">
        <v>0</v>
      </c>
      <c r="DI145" s="732">
        <v>0</v>
      </c>
      <c r="DK145" s="732">
        <v>3328</v>
      </c>
      <c r="DL145" s="732">
        <v>0</v>
      </c>
      <c r="DM145" s="732">
        <v>71537</v>
      </c>
      <c r="DN145" s="732">
        <v>294</v>
      </c>
      <c r="DO145" s="732">
        <v>0</v>
      </c>
      <c r="DP145" s="732">
        <v>0</v>
      </c>
      <c r="DQ145" s="732">
        <v>0</v>
      </c>
      <c r="DR145" s="732">
        <v>0</v>
      </c>
      <c r="DS145" s="732">
        <v>0</v>
      </c>
      <c r="DT145" s="732">
        <v>0</v>
      </c>
      <c r="DU145" s="732">
        <v>0</v>
      </c>
      <c r="DV145" s="732">
        <v>0</v>
      </c>
      <c r="DW145" s="732">
        <v>0</v>
      </c>
      <c r="DX145" s="732">
        <v>0</v>
      </c>
      <c r="DY145" s="732">
        <v>0</v>
      </c>
      <c r="DZ145" s="732">
        <v>0</v>
      </c>
      <c r="EA145" s="732">
        <v>0</v>
      </c>
      <c r="EB145" s="732">
        <v>0</v>
      </c>
      <c r="EC145" s="732">
        <v>2.867</v>
      </c>
      <c r="ED145" s="732">
        <v>20307</v>
      </c>
      <c r="EE145" s="732">
        <v>0</v>
      </c>
      <c r="EF145" s="732">
        <v>0</v>
      </c>
      <c r="EG145" s="732">
        <v>0</v>
      </c>
      <c r="EH145" s="732">
        <v>48213</v>
      </c>
      <c r="EI145" s="732">
        <v>0</v>
      </c>
      <c r="EJ145" s="732">
        <v>0</v>
      </c>
      <c r="EK145" s="732">
        <v>2.0860000000000003</v>
      </c>
      <c r="EL145" s="732">
        <v>0</v>
      </c>
      <c r="EM145" s="732">
        <v>0</v>
      </c>
      <c r="EN145" s="732">
        <v>0.314</v>
      </c>
      <c r="EO145" s="732">
        <v>0</v>
      </c>
      <c r="EP145" s="732">
        <v>0</v>
      </c>
      <c r="EQ145" s="732">
        <v>2.4</v>
      </c>
      <c r="ER145" s="732">
        <v>0</v>
      </c>
      <c r="ES145" s="732">
        <v>7.8280000000000003</v>
      </c>
      <c r="EV145" s="732">
        <v>0</v>
      </c>
      <c r="EW145" s="732">
        <v>0</v>
      </c>
      <c r="EX145" s="732">
        <v>0</v>
      </c>
      <c r="EZ145" s="732">
        <v>1824535</v>
      </c>
      <c r="FA145" s="732">
        <v>0</v>
      </c>
      <c r="FB145" s="732">
        <v>1926884</v>
      </c>
      <c r="FD145" s="732">
        <v>0</v>
      </c>
      <c r="FE145" s="732">
        <v>199358</v>
      </c>
      <c r="FF145" s="732">
        <v>40443</v>
      </c>
      <c r="FG145" s="732">
        <v>6.4642999999999992E-2</v>
      </c>
      <c r="FH145" s="732">
        <v>2.6227999999999998E-2</v>
      </c>
      <c r="FI145" s="732">
        <v>0</v>
      </c>
      <c r="FJ145" s="732">
        <v>0</v>
      </c>
      <c r="FK145" s="732">
        <v>312.904</v>
      </c>
      <c r="FL145" s="732">
        <v>2211899</v>
      </c>
      <c r="FM145" s="732">
        <v>0</v>
      </c>
      <c r="FN145" s="732">
        <v>0</v>
      </c>
      <c r="FO145" s="732">
        <v>0</v>
      </c>
      <c r="FP145" s="732">
        <v>0</v>
      </c>
      <c r="FQ145" s="732">
        <v>0</v>
      </c>
      <c r="FR145" s="732">
        <v>0</v>
      </c>
      <c r="FS145" s="732">
        <v>0</v>
      </c>
      <c r="FT145" s="732">
        <v>0</v>
      </c>
      <c r="FU145" s="732">
        <v>0</v>
      </c>
      <c r="FV145" s="732">
        <v>0</v>
      </c>
      <c r="FW145" s="732">
        <v>0</v>
      </c>
      <c r="FX145" s="732">
        <v>0</v>
      </c>
      <c r="FY145" s="732">
        <v>0</v>
      </c>
      <c r="FZ145" s="732">
        <v>0</v>
      </c>
      <c r="GA145" s="732">
        <v>0</v>
      </c>
      <c r="GB145" s="732">
        <v>0</v>
      </c>
      <c r="GC145" s="732">
        <v>0</v>
      </c>
      <c r="GD145" s="732">
        <v>0</v>
      </c>
      <c r="GF145" s="732">
        <v>0</v>
      </c>
      <c r="GG145" s="732">
        <v>0</v>
      </c>
      <c r="GH145" s="732">
        <v>0</v>
      </c>
      <c r="GI145" s="732">
        <v>0</v>
      </c>
      <c r="GK145" s="732">
        <v>4971</v>
      </c>
      <c r="GL145" s="732">
        <v>4602</v>
      </c>
      <c r="GM145" s="732">
        <v>0</v>
      </c>
      <c r="GN145" s="732">
        <v>0</v>
      </c>
      <c r="GR145" s="732">
        <v>0</v>
      </c>
      <c r="HB145" s="732">
        <v>292382768</v>
      </c>
      <c r="HC145" s="732">
        <v>4.6019999999999998E-2</v>
      </c>
      <c r="HD145" s="732">
        <v>45214</v>
      </c>
      <c r="HE145" s="732">
        <v>0</v>
      </c>
      <c r="HF145" s="732">
        <v>263720</v>
      </c>
      <c r="HG145" s="732">
        <v>3849</v>
      </c>
      <c r="HH145" s="732">
        <v>11086</v>
      </c>
      <c r="HI145" s="732">
        <v>0</v>
      </c>
      <c r="HJ145" s="732">
        <v>2446</v>
      </c>
      <c r="HK145" s="732">
        <v>0</v>
      </c>
      <c r="HL145" s="732">
        <v>0</v>
      </c>
      <c r="HM145" s="732">
        <v>0</v>
      </c>
      <c r="HN145" s="732">
        <v>0</v>
      </c>
      <c r="HO145" s="732">
        <v>0</v>
      </c>
      <c r="HP145" s="732">
        <v>0</v>
      </c>
      <c r="HQ145" s="732">
        <v>0</v>
      </c>
      <c r="HR145" s="732">
        <v>0</v>
      </c>
      <c r="HS145" s="732">
        <v>1824214</v>
      </c>
      <c r="HT145" s="732">
        <v>0</v>
      </c>
      <c r="HU145" s="732">
        <v>0</v>
      </c>
      <c r="HV145" s="732">
        <v>0</v>
      </c>
      <c r="HW145" s="732">
        <v>0</v>
      </c>
      <c r="HX145" s="732">
        <v>2</v>
      </c>
      <c r="HY145" s="732">
        <v>9</v>
      </c>
      <c r="HZ145" s="732">
        <v>1</v>
      </c>
      <c r="IA145" s="732">
        <v>11</v>
      </c>
      <c r="IB145" s="732">
        <v>1</v>
      </c>
      <c r="IC145" s="732">
        <v>24</v>
      </c>
      <c r="ID145" s="732">
        <v>0</v>
      </c>
      <c r="IE145" s="732">
        <v>0</v>
      </c>
      <c r="IF145" s="732">
        <v>0</v>
      </c>
      <c r="IG145" s="732">
        <v>6.25</v>
      </c>
      <c r="IH145" s="732">
        <v>18</v>
      </c>
      <c r="II145" s="732">
        <v>0</v>
      </c>
      <c r="IJ145" s="732">
        <v>8.7629999999999999</v>
      </c>
      <c r="IK145" s="732">
        <v>0</v>
      </c>
      <c r="IL145" s="732">
        <v>0</v>
      </c>
      <c r="IM145" s="732">
        <v>0</v>
      </c>
      <c r="IN145" s="732">
        <v>0</v>
      </c>
      <c r="IO145" s="732">
        <v>0</v>
      </c>
      <c r="IP145" s="732">
        <v>0</v>
      </c>
      <c r="IQ145" s="732">
        <v>8.7629999999999999</v>
      </c>
      <c r="IR145" s="732">
        <v>5397</v>
      </c>
      <c r="IS145" s="732">
        <v>0</v>
      </c>
      <c r="IT145" s="732">
        <v>0</v>
      </c>
      <c r="IU145" s="732">
        <v>0</v>
      </c>
      <c r="IV145" s="732">
        <v>0</v>
      </c>
      <c r="IW145" s="732">
        <v>6159</v>
      </c>
      <c r="IX145" s="732">
        <v>0</v>
      </c>
      <c r="IY145" s="732">
        <v>0</v>
      </c>
      <c r="IZ145" s="732">
        <v>0</v>
      </c>
      <c r="JA145" s="732">
        <v>0</v>
      </c>
      <c r="JB145" s="732">
        <v>0</v>
      </c>
      <c r="JC145" s="732">
        <v>0</v>
      </c>
      <c r="JD145" s="732">
        <v>0</v>
      </c>
      <c r="JE145" s="732">
        <v>0</v>
      </c>
      <c r="JF145" s="732">
        <v>0</v>
      </c>
      <c r="JG145" s="732">
        <v>0</v>
      </c>
      <c r="JH145" s="732">
        <v>0</v>
      </c>
      <c r="JJ145" s="732">
        <v>0</v>
      </c>
      <c r="JK145" s="732">
        <v>0</v>
      </c>
      <c r="JL145" s="732">
        <v>0</v>
      </c>
      <c r="JM145" s="732">
        <v>0</v>
      </c>
    </row>
    <row r="146" spans="1:273" s="732" customFormat="1" x14ac:dyDescent="0.2">
      <c r="A146" s="732">
        <v>31709</v>
      </c>
      <c r="B146" s="732">
        <v>178801</v>
      </c>
      <c r="C146" s="732">
        <v>9</v>
      </c>
      <c r="D146" s="732">
        <v>2021</v>
      </c>
      <c r="E146" s="732">
        <v>6159</v>
      </c>
      <c r="F146" s="732">
        <v>0</v>
      </c>
      <c r="G146" s="732">
        <v>202.86800000000002</v>
      </c>
      <c r="H146" s="732">
        <v>202.631</v>
      </c>
      <c r="I146" s="732">
        <v>202.631</v>
      </c>
      <c r="J146" s="732">
        <v>202.86800000000002</v>
      </c>
      <c r="K146" s="732">
        <v>0</v>
      </c>
      <c r="L146" s="732">
        <v>6159</v>
      </c>
      <c r="M146" s="732">
        <v>0</v>
      </c>
      <c r="N146" s="732">
        <v>0</v>
      </c>
      <c r="P146" s="732">
        <v>204.702</v>
      </c>
      <c r="Q146" s="732">
        <v>0</v>
      </c>
      <c r="R146" s="732">
        <v>84250</v>
      </c>
      <c r="S146" s="732">
        <v>411.57400000000001</v>
      </c>
      <c r="U146" s="732">
        <v>58936</v>
      </c>
      <c r="V146" s="732">
        <v>30.167000000000002</v>
      </c>
      <c r="W146" s="732">
        <v>18580</v>
      </c>
      <c r="X146" s="732">
        <v>18580</v>
      </c>
      <c r="Z146" s="732">
        <v>0</v>
      </c>
      <c r="AC146" s="732">
        <v>0</v>
      </c>
      <c r="AD146" s="732" t="s">
        <v>318</v>
      </c>
      <c r="AE146" s="732">
        <v>0</v>
      </c>
      <c r="AH146" s="732">
        <v>0</v>
      </c>
      <c r="AI146" s="732">
        <v>0</v>
      </c>
      <c r="AJ146" s="732">
        <v>6159</v>
      </c>
      <c r="AK146" s="732" t="s">
        <v>787</v>
      </c>
      <c r="AL146" s="732" t="s">
        <v>95</v>
      </c>
      <c r="AM146" s="732">
        <v>0</v>
      </c>
      <c r="AN146" s="732">
        <v>0</v>
      </c>
      <c r="AO146" s="732">
        <v>0</v>
      </c>
      <c r="AP146" s="732">
        <v>0</v>
      </c>
      <c r="AQ146" s="732">
        <v>0</v>
      </c>
      <c r="AT146" s="732">
        <v>0</v>
      </c>
      <c r="AU146" s="732">
        <v>0</v>
      </c>
      <c r="AV146" s="732">
        <v>-59561</v>
      </c>
      <c r="AW146" s="732">
        <v>2157287</v>
      </c>
      <c r="AX146" s="732">
        <v>2121222</v>
      </c>
      <c r="AY146" s="732">
        <v>1230527</v>
      </c>
      <c r="AZ146" s="732">
        <v>84250</v>
      </c>
      <c r="BA146" s="732">
        <v>12.75</v>
      </c>
      <c r="BE146" s="732">
        <v>28</v>
      </c>
      <c r="BF146" s="732">
        <v>1960768</v>
      </c>
      <c r="BG146" s="732">
        <v>0</v>
      </c>
      <c r="BJ146" s="732">
        <v>12</v>
      </c>
      <c r="BK146" s="732">
        <v>0</v>
      </c>
      <c r="BL146" s="732">
        <v>0</v>
      </c>
      <c r="BM146" s="732">
        <v>0</v>
      </c>
      <c r="BN146" s="732">
        <v>0</v>
      </c>
      <c r="BO146" s="732">
        <v>0</v>
      </c>
      <c r="BP146" s="732">
        <v>0</v>
      </c>
      <c r="BQ146" s="732">
        <v>739</v>
      </c>
      <c r="BS146" s="732">
        <v>0</v>
      </c>
      <c r="BT146" s="732">
        <v>0</v>
      </c>
      <c r="BU146" s="732">
        <v>0</v>
      </c>
      <c r="BV146" s="732">
        <v>0</v>
      </c>
      <c r="BW146" s="732">
        <v>0</v>
      </c>
      <c r="BY146" s="732">
        <v>0</v>
      </c>
      <c r="CA146" s="732">
        <v>0</v>
      </c>
      <c r="CB146" s="732">
        <v>0</v>
      </c>
      <c r="CC146" s="732">
        <v>0</v>
      </c>
      <c r="CD146" s="732">
        <v>0</v>
      </c>
      <c r="CE146" s="732">
        <v>0</v>
      </c>
      <c r="CF146" s="732">
        <v>0</v>
      </c>
      <c r="CG146" s="732">
        <v>0</v>
      </c>
      <c r="CH146" s="732">
        <v>36448</v>
      </c>
      <c r="CI146" s="732">
        <v>0</v>
      </c>
      <c r="CJ146" s="732">
        <v>4</v>
      </c>
      <c r="CK146" s="732">
        <v>0</v>
      </c>
      <c r="CL146" s="732">
        <v>0</v>
      </c>
      <c r="CN146" s="732">
        <v>0</v>
      </c>
      <c r="CO146" s="732">
        <v>1</v>
      </c>
      <c r="CP146" s="732">
        <v>0</v>
      </c>
      <c r="CQ146" s="732">
        <v>1.333</v>
      </c>
      <c r="CR146" s="732">
        <v>191.464</v>
      </c>
      <c r="CS146" s="732">
        <v>0</v>
      </c>
      <c r="CT146" s="732">
        <v>0</v>
      </c>
      <c r="CU146" s="732">
        <v>0</v>
      </c>
      <c r="CV146" s="732">
        <v>0</v>
      </c>
      <c r="CW146" s="732">
        <v>0</v>
      </c>
      <c r="CX146" s="732">
        <v>0</v>
      </c>
      <c r="CY146" s="732">
        <v>0</v>
      </c>
      <c r="CZ146" s="732">
        <v>0</v>
      </c>
      <c r="DB146" s="732">
        <v>1246375</v>
      </c>
      <c r="DC146" s="732">
        <v>0</v>
      </c>
      <c r="DD146" s="732">
        <v>0</v>
      </c>
      <c r="DE146" s="732">
        <v>360537</v>
      </c>
      <c r="DF146" s="732">
        <v>360537</v>
      </c>
      <c r="DG146" s="732">
        <v>58.538000000000004</v>
      </c>
      <c r="DH146" s="732">
        <v>0</v>
      </c>
      <c r="DI146" s="732">
        <v>0</v>
      </c>
      <c r="DK146" s="732">
        <v>3443</v>
      </c>
      <c r="DL146" s="732">
        <v>0</v>
      </c>
      <c r="DM146" s="732">
        <v>84074</v>
      </c>
      <c r="DN146" s="732">
        <v>355</v>
      </c>
      <c r="DO146" s="732">
        <v>0</v>
      </c>
      <c r="DP146" s="732">
        <v>0</v>
      </c>
      <c r="DQ146" s="732">
        <v>0</v>
      </c>
      <c r="DR146" s="732">
        <v>0</v>
      </c>
      <c r="DS146" s="732">
        <v>0</v>
      </c>
      <c r="DT146" s="732">
        <v>0</v>
      </c>
      <c r="DU146" s="732">
        <v>0</v>
      </c>
      <c r="DV146" s="732">
        <v>0</v>
      </c>
      <c r="DW146" s="732">
        <v>0</v>
      </c>
      <c r="DX146" s="732">
        <v>0</v>
      </c>
      <c r="DY146" s="732">
        <v>0</v>
      </c>
      <c r="DZ146" s="732">
        <v>0</v>
      </c>
      <c r="EA146" s="732">
        <v>0</v>
      </c>
      <c r="EB146" s="732">
        <v>0</v>
      </c>
      <c r="EC146" s="732">
        <v>10.657</v>
      </c>
      <c r="ED146" s="732">
        <v>75483</v>
      </c>
      <c r="EE146" s="732">
        <v>0</v>
      </c>
      <c r="EF146" s="732">
        <v>0</v>
      </c>
      <c r="EG146" s="732">
        <v>0</v>
      </c>
      <c r="EH146" s="732">
        <v>7299</v>
      </c>
      <c r="EI146" s="732">
        <v>0</v>
      </c>
      <c r="EJ146" s="732">
        <v>0</v>
      </c>
      <c r="EK146" s="732">
        <v>0</v>
      </c>
      <c r="EL146" s="732">
        <v>0</v>
      </c>
      <c r="EM146" s="732">
        <v>0</v>
      </c>
      <c r="EN146" s="732">
        <v>0.23700000000000002</v>
      </c>
      <c r="EO146" s="732">
        <v>0</v>
      </c>
      <c r="EP146" s="732">
        <v>0</v>
      </c>
      <c r="EQ146" s="732">
        <v>0.23700000000000002</v>
      </c>
      <c r="ER146" s="732">
        <v>0</v>
      </c>
      <c r="ES146" s="732">
        <v>1.1850000000000001</v>
      </c>
      <c r="EV146" s="732">
        <v>0</v>
      </c>
      <c r="EW146" s="732">
        <v>0</v>
      </c>
      <c r="EX146" s="732">
        <v>0</v>
      </c>
      <c r="EZ146" s="732">
        <v>1877244</v>
      </c>
      <c r="FA146" s="732">
        <v>0</v>
      </c>
      <c r="FB146" s="732">
        <v>1961111</v>
      </c>
      <c r="FD146" s="732">
        <v>0</v>
      </c>
      <c r="FE146" s="732">
        <v>202830</v>
      </c>
      <c r="FF146" s="732">
        <v>41148</v>
      </c>
      <c r="FG146" s="732">
        <v>6.4642999999999992E-2</v>
      </c>
      <c r="FH146" s="732">
        <v>2.6227999999999998E-2</v>
      </c>
      <c r="FI146" s="732">
        <v>0</v>
      </c>
      <c r="FJ146" s="732">
        <v>0</v>
      </c>
      <c r="FK146" s="732">
        <v>318.35400000000004</v>
      </c>
      <c r="FL146" s="732">
        <v>2241537</v>
      </c>
      <c r="FM146" s="732">
        <v>0</v>
      </c>
      <c r="FN146" s="732">
        <v>0</v>
      </c>
      <c r="FO146" s="732">
        <v>0</v>
      </c>
      <c r="FP146" s="732">
        <v>0</v>
      </c>
      <c r="FQ146" s="732">
        <v>0</v>
      </c>
      <c r="FR146" s="732">
        <v>0</v>
      </c>
      <c r="FS146" s="732">
        <v>0</v>
      </c>
      <c r="FT146" s="732">
        <v>0</v>
      </c>
      <c r="FU146" s="732">
        <v>0</v>
      </c>
      <c r="FV146" s="732">
        <v>0</v>
      </c>
      <c r="FW146" s="732">
        <v>0</v>
      </c>
      <c r="FX146" s="732">
        <v>0</v>
      </c>
      <c r="FY146" s="732">
        <v>0</v>
      </c>
      <c r="FZ146" s="732">
        <v>0</v>
      </c>
      <c r="GA146" s="732">
        <v>0</v>
      </c>
      <c r="GB146" s="732">
        <v>0</v>
      </c>
      <c r="GC146" s="732">
        <v>0</v>
      </c>
      <c r="GD146" s="732">
        <v>0</v>
      </c>
      <c r="GF146" s="732">
        <v>0</v>
      </c>
      <c r="GG146" s="732">
        <v>0</v>
      </c>
      <c r="GH146" s="732">
        <v>0</v>
      </c>
      <c r="GI146" s="732">
        <v>0</v>
      </c>
      <c r="GK146" s="732">
        <v>5062</v>
      </c>
      <c r="GL146" s="732">
        <v>7574</v>
      </c>
      <c r="GM146" s="732">
        <v>0</v>
      </c>
      <c r="GN146" s="732">
        <v>0</v>
      </c>
      <c r="GR146" s="732">
        <v>0</v>
      </c>
      <c r="HB146" s="732">
        <v>292382768</v>
      </c>
      <c r="HC146" s="732">
        <v>4.6019999999999998E-2</v>
      </c>
      <c r="HD146" s="732">
        <v>36448</v>
      </c>
      <c r="HE146" s="732">
        <v>0</v>
      </c>
      <c r="HF146" s="732">
        <v>214384</v>
      </c>
      <c r="HG146" s="732">
        <v>3080</v>
      </c>
      <c r="HH146" s="732">
        <v>31411</v>
      </c>
      <c r="HI146" s="732">
        <v>0</v>
      </c>
      <c r="HJ146" s="732">
        <v>1972</v>
      </c>
      <c r="HK146" s="732">
        <v>0</v>
      </c>
      <c r="HL146" s="732">
        <v>726</v>
      </c>
      <c r="HM146" s="732">
        <v>0</v>
      </c>
      <c r="HN146" s="732">
        <v>0</v>
      </c>
      <c r="HO146" s="732">
        <v>0</v>
      </c>
      <c r="HP146" s="732">
        <v>0</v>
      </c>
      <c r="HQ146" s="732">
        <v>0</v>
      </c>
      <c r="HR146" s="732">
        <v>0</v>
      </c>
      <c r="HS146" s="732">
        <v>1876861</v>
      </c>
      <c r="HT146" s="732">
        <v>0</v>
      </c>
      <c r="HU146" s="732">
        <v>0</v>
      </c>
      <c r="HV146" s="732">
        <v>0</v>
      </c>
      <c r="HW146" s="732">
        <v>0</v>
      </c>
      <c r="HX146" s="732">
        <v>17</v>
      </c>
      <c r="HY146" s="732">
        <v>21</v>
      </c>
      <c r="HZ146" s="732">
        <v>28</v>
      </c>
      <c r="IA146" s="732">
        <v>80</v>
      </c>
      <c r="IB146" s="732">
        <v>79</v>
      </c>
      <c r="IC146" s="732">
        <v>213</v>
      </c>
      <c r="ID146" s="732">
        <v>0</v>
      </c>
      <c r="IE146" s="732">
        <v>0</v>
      </c>
      <c r="IF146" s="732">
        <v>0</v>
      </c>
      <c r="IG146" s="732">
        <v>5</v>
      </c>
      <c r="IH146" s="732">
        <v>51</v>
      </c>
      <c r="II146" s="732">
        <v>0</v>
      </c>
      <c r="IJ146" s="732">
        <v>30.167000000000002</v>
      </c>
      <c r="IK146" s="732">
        <v>0</v>
      </c>
      <c r="IL146" s="732">
        <v>0</v>
      </c>
      <c r="IM146" s="732">
        <v>0</v>
      </c>
      <c r="IN146" s="732">
        <v>0</v>
      </c>
      <c r="IO146" s="732">
        <v>0</v>
      </c>
      <c r="IP146" s="732">
        <v>0</v>
      </c>
      <c r="IQ146" s="732">
        <v>30.167000000000002</v>
      </c>
      <c r="IR146" s="732">
        <v>18580</v>
      </c>
      <c r="IS146" s="732">
        <v>0</v>
      </c>
      <c r="IT146" s="732">
        <v>0</v>
      </c>
      <c r="IU146" s="732">
        <v>0</v>
      </c>
      <c r="IV146" s="732">
        <v>0</v>
      </c>
      <c r="IW146" s="732">
        <v>6159</v>
      </c>
      <c r="IX146" s="732">
        <v>0</v>
      </c>
      <c r="IY146" s="732">
        <v>0</v>
      </c>
      <c r="IZ146" s="732">
        <v>0</v>
      </c>
      <c r="JA146" s="732">
        <v>0</v>
      </c>
      <c r="JB146" s="732">
        <v>0</v>
      </c>
      <c r="JC146" s="732">
        <v>0</v>
      </c>
      <c r="JD146" s="732">
        <v>0</v>
      </c>
      <c r="JE146" s="732">
        <v>0</v>
      </c>
      <c r="JF146" s="732">
        <v>0</v>
      </c>
      <c r="JG146" s="732">
        <v>0</v>
      </c>
      <c r="JH146" s="732">
        <v>0</v>
      </c>
      <c r="JJ146" s="732">
        <v>0</v>
      </c>
      <c r="JK146" s="732">
        <v>0</v>
      </c>
      <c r="JL146" s="732">
        <v>0</v>
      </c>
      <c r="JM146" s="732">
        <v>0</v>
      </c>
    </row>
    <row r="147" spans="1:273" s="732" customFormat="1" x14ac:dyDescent="0.2">
      <c r="A147" s="732">
        <v>31709</v>
      </c>
      <c r="B147" s="732">
        <v>178807</v>
      </c>
      <c r="C147" s="732">
        <v>9</v>
      </c>
      <c r="D147" s="732">
        <v>2021</v>
      </c>
      <c r="E147" s="732">
        <v>6159</v>
      </c>
      <c r="F147" s="732">
        <v>0</v>
      </c>
      <c r="G147" s="732">
        <v>114.48700000000001</v>
      </c>
      <c r="H147" s="732">
        <v>110.94800000000001</v>
      </c>
      <c r="I147" s="732">
        <v>110.94800000000001</v>
      </c>
      <c r="J147" s="732">
        <v>114.48700000000001</v>
      </c>
      <c r="K147" s="732">
        <v>0</v>
      </c>
      <c r="L147" s="732">
        <v>6159</v>
      </c>
      <c r="M147" s="732">
        <v>0</v>
      </c>
      <c r="N147" s="732">
        <v>0</v>
      </c>
      <c r="P147" s="732">
        <v>129.31300000000002</v>
      </c>
      <c r="Q147" s="732">
        <v>0</v>
      </c>
      <c r="R147" s="732">
        <v>53222</v>
      </c>
      <c r="S147" s="732">
        <v>411.57400000000001</v>
      </c>
      <c r="U147" s="732">
        <v>37231</v>
      </c>
      <c r="V147" s="732">
        <v>5.6270000000000007</v>
      </c>
      <c r="W147" s="732">
        <v>3466</v>
      </c>
      <c r="X147" s="732">
        <v>3466</v>
      </c>
      <c r="Z147" s="732">
        <v>0</v>
      </c>
      <c r="AC147" s="732">
        <v>0</v>
      </c>
      <c r="AD147" s="732" t="s">
        <v>318</v>
      </c>
      <c r="AE147" s="732">
        <v>0</v>
      </c>
      <c r="AH147" s="732">
        <v>0</v>
      </c>
      <c r="AI147" s="732">
        <v>0</v>
      </c>
      <c r="AJ147" s="732">
        <v>6159</v>
      </c>
      <c r="AK147" s="732" t="s">
        <v>787</v>
      </c>
      <c r="AL147" s="732" t="s">
        <v>70</v>
      </c>
      <c r="AM147" s="732">
        <v>0</v>
      </c>
      <c r="AN147" s="732">
        <v>0</v>
      </c>
      <c r="AO147" s="732">
        <v>0</v>
      </c>
      <c r="AP147" s="732">
        <v>0</v>
      </c>
      <c r="AQ147" s="732">
        <v>0</v>
      </c>
      <c r="AT147" s="732">
        <v>0</v>
      </c>
      <c r="AU147" s="732">
        <v>0</v>
      </c>
      <c r="AV147" s="732">
        <v>-24</v>
      </c>
      <c r="AW147" s="732">
        <v>1036323</v>
      </c>
      <c r="AX147" s="732">
        <v>1016069</v>
      </c>
      <c r="AY147" s="732">
        <v>586570</v>
      </c>
      <c r="AZ147" s="732">
        <v>53222</v>
      </c>
      <c r="BA147" s="732">
        <v>0</v>
      </c>
      <c r="BE147" s="732">
        <v>14</v>
      </c>
      <c r="BF147" s="732">
        <v>950963</v>
      </c>
      <c r="BG147" s="732">
        <v>0</v>
      </c>
      <c r="BJ147" s="732">
        <v>12</v>
      </c>
      <c r="BK147" s="732">
        <v>0</v>
      </c>
      <c r="BL147" s="732">
        <v>0</v>
      </c>
      <c r="BM147" s="732">
        <v>0</v>
      </c>
      <c r="BN147" s="732">
        <v>0</v>
      </c>
      <c r="BO147" s="732">
        <v>0</v>
      </c>
      <c r="BP147" s="732">
        <v>0</v>
      </c>
      <c r="BQ147" s="732">
        <v>753</v>
      </c>
      <c r="BS147" s="732">
        <v>0</v>
      </c>
      <c r="BT147" s="732">
        <v>0</v>
      </c>
      <c r="BU147" s="732">
        <v>0</v>
      </c>
      <c r="BV147" s="732">
        <v>0</v>
      </c>
      <c r="BW147" s="732">
        <v>0</v>
      </c>
      <c r="BY147" s="732">
        <v>0</v>
      </c>
      <c r="CA147" s="732">
        <v>0</v>
      </c>
      <c r="CB147" s="732">
        <v>0</v>
      </c>
      <c r="CC147" s="732">
        <v>0</v>
      </c>
      <c r="CD147" s="732">
        <v>0</v>
      </c>
      <c r="CE147" s="732">
        <v>0</v>
      </c>
      <c r="CF147" s="732">
        <v>0</v>
      </c>
      <c r="CG147" s="732">
        <v>0</v>
      </c>
      <c r="CH147" s="732">
        <v>20569</v>
      </c>
      <c r="CI147" s="732">
        <v>0</v>
      </c>
      <c r="CJ147" s="732">
        <v>4</v>
      </c>
      <c r="CK147" s="732">
        <v>0</v>
      </c>
      <c r="CL147" s="732">
        <v>0</v>
      </c>
      <c r="CN147" s="732">
        <v>0</v>
      </c>
      <c r="CO147" s="732">
        <v>1</v>
      </c>
      <c r="CP147" s="732">
        <v>0</v>
      </c>
      <c r="CQ147" s="732">
        <v>0</v>
      </c>
      <c r="CR147" s="732">
        <v>131.58600000000001</v>
      </c>
      <c r="CS147" s="732">
        <v>0</v>
      </c>
      <c r="CT147" s="732">
        <v>0</v>
      </c>
      <c r="CU147" s="732">
        <v>0</v>
      </c>
      <c r="CV147" s="732">
        <v>0</v>
      </c>
      <c r="CW147" s="732">
        <v>0</v>
      </c>
      <c r="CX147" s="732">
        <v>0</v>
      </c>
      <c r="CY147" s="732">
        <v>0</v>
      </c>
      <c r="CZ147" s="732">
        <v>0</v>
      </c>
      <c r="DB147" s="732">
        <v>678975</v>
      </c>
      <c r="DC147" s="732">
        <v>0</v>
      </c>
      <c r="DD147" s="732">
        <v>0</v>
      </c>
      <c r="DE147" s="732">
        <v>64208</v>
      </c>
      <c r="DF147" s="732">
        <v>64208</v>
      </c>
      <c r="DG147" s="732">
        <v>10.425000000000001</v>
      </c>
      <c r="DH147" s="732">
        <v>0</v>
      </c>
      <c r="DI147" s="732">
        <v>0</v>
      </c>
      <c r="DK147" s="732">
        <v>3668</v>
      </c>
      <c r="DL147" s="732">
        <v>0</v>
      </c>
      <c r="DM147" s="732">
        <v>74429</v>
      </c>
      <c r="DN147" s="732">
        <v>302</v>
      </c>
      <c r="DO147" s="732">
        <v>0</v>
      </c>
      <c r="DP147" s="732">
        <v>0</v>
      </c>
      <c r="DQ147" s="732">
        <v>0</v>
      </c>
      <c r="DR147" s="732">
        <v>0</v>
      </c>
      <c r="DS147" s="732">
        <v>0</v>
      </c>
      <c r="DT147" s="732">
        <v>0</v>
      </c>
      <c r="DU147" s="732">
        <v>0</v>
      </c>
      <c r="DV147" s="732">
        <v>0</v>
      </c>
      <c r="DW147" s="732">
        <v>0</v>
      </c>
      <c r="DX147" s="732">
        <v>0</v>
      </c>
      <c r="DY147" s="732">
        <v>0</v>
      </c>
      <c r="DZ147" s="732">
        <v>0</v>
      </c>
      <c r="EA147" s="732">
        <v>0</v>
      </c>
      <c r="EB147" s="732">
        <v>0</v>
      </c>
      <c r="EC147" s="732">
        <v>0</v>
      </c>
      <c r="ED147" s="732">
        <v>0</v>
      </c>
      <c r="EE147" s="732">
        <v>0</v>
      </c>
      <c r="EF147" s="732">
        <v>0</v>
      </c>
      <c r="EG147" s="732">
        <v>0</v>
      </c>
      <c r="EH147" s="732">
        <v>70368</v>
      </c>
      <c r="EI147" s="732">
        <v>0</v>
      </c>
      <c r="EJ147" s="732">
        <v>0</v>
      </c>
      <c r="EK147" s="732">
        <v>3.1350000000000002</v>
      </c>
      <c r="EL147" s="732">
        <v>0</v>
      </c>
      <c r="EM147" s="732">
        <v>0</v>
      </c>
      <c r="EN147" s="732">
        <v>0.40400000000000003</v>
      </c>
      <c r="EO147" s="732">
        <v>0</v>
      </c>
      <c r="EP147" s="732">
        <v>0</v>
      </c>
      <c r="EQ147" s="732">
        <v>3.5390000000000001</v>
      </c>
      <c r="ER147" s="732">
        <v>0</v>
      </c>
      <c r="ES147" s="732">
        <v>11.425000000000001</v>
      </c>
      <c r="EV147" s="732">
        <v>0</v>
      </c>
      <c r="EW147" s="732">
        <v>0</v>
      </c>
      <c r="EX147" s="732">
        <v>0</v>
      </c>
      <c r="EZ147" s="732">
        <v>897741</v>
      </c>
      <c r="FA147" s="732">
        <v>0</v>
      </c>
      <c r="FB147" s="732">
        <v>950648</v>
      </c>
      <c r="FD147" s="732">
        <v>0</v>
      </c>
      <c r="FE147" s="732">
        <v>98372</v>
      </c>
      <c r="FF147" s="732">
        <v>19956</v>
      </c>
      <c r="FG147" s="732">
        <v>6.4642999999999992E-2</v>
      </c>
      <c r="FH147" s="732">
        <v>2.6227999999999998E-2</v>
      </c>
      <c r="FI147" s="732">
        <v>0</v>
      </c>
      <c r="FJ147" s="732">
        <v>0</v>
      </c>
      <c r="FK147" s="732">
        <v>154.4</v>
      </c>
      <c r="FL147" s="732">
        <v>1089545</v>
      </c>
      <c r="FM147" s="732">
        <v>0</v>
      </c>
      <c r="FN147" s="732">
        <v>0</v>
      </c>
      <c r="FO147" s="732">
        <v>0</v>
      </c>
      <c r="FP147" s="732">
        <v>0</v>
      </c>
      <c r="FQ147" s="732">
        <v>0</v>
      </c>
      <c r="FR147" s="732">
        <v>0</v>
      </c>
      <c r="FS147" s="732">
        <v>0</v>
      </c>
      <c r="FT147" s="732">
        <v>0</v>
      </c>
      <c r="FU147" s="732">
        <v>0</v>
      </c>
      <c r="FV147" s="732">
        <v>0</v>
      </c>
      <c r="FW147" s="732">
        <v>0</v>
      </c>
      <c r="FX147" s="732">
        <v>0</v>
      </c>
      <c r="FY147" s="732">
        <v>0</v>
      </c>
      <c r="FZ147" s="732">
        <v>0</v>
      </c>
      <c r="GA147" s="732">
        <v>0</v>
      </c>
      <c r="GB147" s="732">
        <v>0</v>
      </c>
      <c r="GC147" s="732">
        <v>0</v>
      </c>
      <c r="GD147" s="732">
        <v>0</v>
      </c>
      <c r="GF147" s="732">
        <v>0</v>
      </c>
      <c r="GG147" s="732">
        <v>0</v>
      </c>
      <c r="GH147" s="732">
        <v>0</v>
      </c>
      <c r="GI147" s="732">
        <v>0</v>
      </c>
      <c r="GK147" s="732">
        <v>5051</v>
      </c>
      <c r="GL147" s="732">
        <v>4804</v>
      </c>
      <c r="GM147" s="732">
        <v>0</v>
      </c>
      <c r="GN147" s="732">
        <v>0</v>
      </c>
      <c r="GR147" s="732">
        <v>0</v>
      </c>
      <c r="HB147" s="732">
        <v>292382768</v>
      </c>
      <c r="HC147" s="732">
        <v>4.6019999999999998E-2</v>
      </c>
      <c r="HD147" s="732">
        <v>20569</v>
      </c>
      <c r="HE147" s="732">
        <v>0</v>
      </c>
      <c r="HF147" s="732">
        <v>117383</v>
      </c>
      <c r="HG147" s="732">
        <v>3080</v>
      </c>
      <c r="HH147" s="732">
        <v>8007</v>
      </c>
      <c r="HI147" s="732">
        <v>0</v>
      </c>
      <c r="HJ147" s="732">
        <v>1113</v>
      </c>
      <c r="HK147" s="732">
        <v>0</v>
      </c>
      <c r="HL147" s="732">
        <v>0</v>
      </c>
      <c r="HM147" s="732">
        <v>0</v>
      </c>
      <c r="HN147" s="732">
        <v>0</v>
      </c>
      <c r="HO147" s="732">
        <v>0</v>
      </c>
      <c r="HP147" s="732">
        <v>0</v>
      </c>
      <c r="HQ147" s="732">
        <v>0</v>
      </c>
      <c r="HR147" s="732">
        <v>0</v>
      </c>
      <c r="HS147" s="732">
        <v>897426</v>
      </c>
      <c r="HT147" s="732">
        <v>0</v>
      </c>
      <c r="HU147" s="732">
        <v>0</v>
      </c>
      <c r="HV147" s="732">
        <v>0</v>
      </c>
      <c r="HW147" s="732">
        <v>0</v>
      </c>
      <c r="HX147" s="732">
        <v>1</v>
      </c>
      <c r="HY147" s="732">
        <v>11</v>
      </c>
      <c r="HZ147" s="732">
        <v>11</v>
      </c>
      <c r="IA147" s="732">
        <v>9</v>
      </c>
      <c r="IB147" s="732">
        <v>9</v>
      </c>
      <c r="IC147" s="732">
        <v>41</v>
      </c>
      <c r="ID147" s="732">
        <v>0</v>
      </c>
      <c r="IE147" s="732">
        <v>0</v>
      </c>
      <c r="IF147" s="732">
        <v>0</v>
      </c>
      <c r="IG147" s="732">
        <v>5</v>
      </c>
      <c r="IH147" s="732">
        <v>13</v>
      </c>
      <c r="II147" s="732">
        <v>0</v>
      </c>
      <c r="IJ147" s="732">
        <v>5.6270000000000007</v>
      </c>
      <c r="IK147" s="732">
        <v>0</v>
      </c>
      <c r="IL147" s="732">
        <v>0</v>
      </c>
      <c r="IM147" s="732">
        <v>0</v>
      </c>
      <c r="IN147" s="732">
        <v>0</v>
      </c>
      <c r="IO147" s="732">
        <v>0</v>
      </c>
      <c r="IP147" s="732">
        <v>0</v>
      </c>
      <c r="IQ147" s="732">
        <v>5.6270000000000007</v>
      </c>
      <c r="IR147" s="732">
        <v>3466</v>
      </c>
      <c r="IS147" s="732">
        <v>0</v>
      </c>
      <c r="IT147" s="732">
        <v>0</v>
      </c>
      <c r="IU147" s="732">
        <v>0</v>
      </c>
      <c r="IV147" s="732">
        <v>0</v>
      </c>
      <c r="IW147" s="732">
        <v>6159</v>
      </c>
      <c r="IX147" s="732">
        <v>0</v>
      </c>
      <c r="IY147" s="732">
        <v>0</v>
      </c>
      <c r="IZ147" s="732">
        <v>0</v>
      </c>
      <c r="JA147" s="732">
        <v>0</v>
      </c>
      <c r="JB147" s="732">
        <v>0</v>
      </c>
      <c r="JC147" s="732">
        <v>0</v>
      </c>
      <c r="JD147" s="732">
        <v>0</v>
      </c>
      <c r="JE147" s="732">
        <v>0</v>
      </c>
      <c r="JF147" s="732">
        <v>0</v>
      </c>
      <c r="JG147" s="732">
        <v>0</v>
      </c>
      <c r="JH147" s="732">
        <v>0</v>
      </c>
      <c r="JJ147" s="732">
        <v>0</v>
      </c>
      <c r="JK147" s="732">
        <v>0</v>
      </c>
      <c r="JL147" s="732">
        <v>0</v>
      </c>
      <c r="JM147" s="732">
        <v>0</v>
      </c>
    </row>
    <row r="148" spans="1:273" s="732" customFormat="1" x14ac:dyDescent="0.2">
      <c r="A148" s="732">
        <v>31709</v>
      </c>
      <c r="B148" s="732">
        <v>178808</v>
      </c>
      <c r="C148" s="732">
        <v>9</v>
      </c>
      <c r="D148" s="732">
        <v>2021</v>
      </c>
      <c r="E148" s="732">
        <v>6159</v>
      </c>
      <c r="F148" s="732">
        <v>0</v>
      </c>
      <c r="G148" s="732">
        <v>490.87700000000001</v>
      </c>
      <c r="H148" s="732">
        <v>482.49200000000002</v>
      </c>
      <c r="I148" s="732">
        <v>482.49200000000002</v>
      </c>
      <c r="J148" s="732">
        <v>490.87700000000001</v>
      </c>
      <c r="K148" s="732">
        <v>0</v>
      </c>
      <c r="L148" s="732">
        <v>6159</v>
      </c>
      <c r="M148" s="732">
        <v>0</v>
      </c>
      <c r="N148" s="732">
        <v>0</v>
      </c>
      <c r="P148" s="732">
        <v>478.08</v>
      </c>
      <c r="Q148" s="732">
        <v>0</v>
      </c>
      <c r="R148" s="732">
        <v>196765</v>
      </c>
      <c r="S148" s="732">
        <v>411.57400000000001</v>
      </c>
      <c r="U148" s="732">
        <v>137644</v>
      </c>
      <c r="V148" s="732">
        <v>0.42700000000000005</v>
      </c>
      <c r="W148" s="732">
        <v>263</v>
      </c>
      <c r="X148" s="732">
        <v>263</v>
      </c>
      <c r="Z148" s="732">
        <v>0</v>
      </c>
      <c r="AC148" s="732">
        <v>0</v>
      </c>
      <c r="AD148" s="732" t="s">
        <v>318</v>
      </c>
      <c r="AE148" s="732">
        <v>0</v>
      </c>
      <c r="AH148" s="732">
        <v>0</v>
      </c>
      <c r="AI148" s="732">
        <v>0</v>
      </c>
      <c r="AJ148" s="732">
        <v>6159</v>
      </c>
      <c r="AK148" s="732" t="s">
        <v>787</v>
      </c>
      <c r="AL148" s="732" t="s">
        <v>101</v>
      </c>
      <c r="AM148" s="732">
        <v>0</v>
      </c>
      <c r="AN148" s="732">
        <v>0</v>
      </c>
      <c r="AO148" s="732">
        <v>0</v>
      </c>
      <c r="AP148" s="732">
        <v>0</v>
      </c>
      <c r="AQ148" s="732">
        <v>0</v>
      </c>
      <c r="AT148" s="732">
        <v>0</v>
      </c>
      <c r="AU148" s="732">
        <v>0</v>
      </c>
      <c r="AV148" s="732">
        <v>-84</v>
      </c>
      <c r="AW148" s="732">
        <v>4107347</v>
      </c>
      <c r="AX148" s="732">
        <v>4020180</v>
      </c>
      <c r="AY148" s="732">
        <v>2369386</v>
      </c>
      <c r="AZ148" s="732">
        <v>196765</v>
      </c>
      <c r="BA148" s="732">
        <v>0</v>
      </c>
      <c r="BE148" s="732">
        <v>54</v>
      </c>
      <c r="BF148" s="732">
        <v>3750163</v>
      </c>
      <c r="BG148" s="732">
        <v>0</v>
      </c>
      <c r="BJ148" s="732">
        <v>12</v>
      </c>
      <c r="BK148" s="732">
        <v>0</v>
      </c>
      <c r="BL148" s="732">
        <v>0</v>
      </c>
      <c r="BM148" s="732">
        <v>0</v>
      </c>
      <c r="BN148" s="732">
        <v>0</v>
      </c>
      <c r="BO148" s="732">
        <v>0</v>
      </c>
      <c r="BP148" s="732">
        <v>0</v>
      </c>
      <c r="BQ148" s="732">
        <v>696</v>
      </c>
      <c r="BS148" s="732">
        <v>0</v>
      </c>
      <c r="BT148" s="732">
        <v>0</v>
      </c>
      <c r="BU148" s="732">
        <v>0</v>
      </c>
      <c r="BV148" s="732">
        <v>0</v>
      </c>
      <c r="BW148" s="732">
        <v>0</v>
      </c>
      <c r="BY148" s="732">
        <v>0</v>
      </c>
      <c r="CA148" s="732">
        <v>0</v>
      </c>
      <c r="CB148" s="732">
        <v>0</v>
      </c>
      <c r="CC148" s="732">
        <v>0</v>
      </c>
      <c r="CD148" s="732">
        <v>0</v>
      </c>
      <c r="CE148" s="732">
        <v>0</v>
      </c>
      <c r="CF148" s="732">
        <v>0</v>
      </c>
      <c r="CG148" s="732">
        <v>0</v>
      </c>
      <c r="CH148" s="732">
        <v>88192</v>
      </c>
      <c r="CI148" s="732">
        <v>0</v>
      </c>
      <c r="CJ148" s="732">
        <v>4</v>
      </c>
      <c r="CK148" s="732">
        <v>0</v>
      </c>
      <c r="CL148" s="732">
        <v>0</v>
      </c>
      <c r="CN148" s="732">
        <v>0</v>
      </c>
      <c r="CO148" s="732">
        <v>1</v>
      </c>
      <c r="CP148" s="732">
        <v>0</v>
      </c>
      <c r="CQ148" s="732">
        <v>0</v>
      </c>
      <c r="CR148" s="732">
        <v>478.49600000000004</v>
      </c>
      <c r="CS148" s="732">
        <v>0</v>
      </c>
      <c r="CT148" s="732">
        <v>0</v>
      </c>
      <c r="CU148" s="732">
        <v>0</v>
      </c>
      <c r="CV148" s="732">
        <v>0</v>
      </c>
      <c r="CW148" s="732">
        <v>0</v>
      </c>
      <c r="CX148" s="732">
        <v>0</v>
      </c>
      <c r="CY148" s="732">
        <v>0</v>
      </c>
      <c r="CZ148" s="732">
        <v>0</v>
      </c>
      <c r="DB148" s="732">
        <v>2960358</v>
      </c>
      <c r="DC148" s="732">
        <v>0</v>
      </c>
      <c r="DD148" s="732">
        <v>0</v>
      </c>
      <c r="DE148" s="732">
        <v>9855</v>
      </c>
      <c r="DF148" s="732">
        <v>9855</v>
      </c>
      <c r="DG148" s="732">
        <v>1.6</v>
      </c>
      <c r="DH148" s="732">
        <v>0</v>
      </c>
      <c r="DI148" s="732">
        <v>0</v>
      </c>
      <c r="DK148" s="732">
        <v>2753</v>
      </c>
      <c r="DL148" s="732">
        <v>0</v>
      </c>
      <c r="DM148" s="732">
        <v>236729</v>
      </c>
      <c r="DN148" s="732">
        <v>971</v>
      </c>
      <c r="DO148" s="732">
        <v>0</v>
      </c>
      <c r="DP148" s="732">
        <v>0</v>
      </c>
      <c r="DQ148" s="732">
        <v>0</v>
      </c>
      <c r="DR148" s="732">
        <v>0</v>
      </c>
      <c r="DS148" s="732">
        <v>0</v>
      </c>
      <c r="DT148" s="732">
        <v>0</v>
      </c>
      <c r="DU148" s="732">
        <v>0</v>
      </c>
      <c r="DV148" s="732">
        <v>0</v>
      </c>
      <c r="DW148" s="732">
        <v>0</v>
      </c>
      <c r="DX148" s="732">
        <v>0</v>
      </c>
      <c r="DY148" s="732">
        <v>0</v>
      </c>
      <c r="DZ148" s="732">
        <v>0</v>
      </c>
      <c r="EA148" s="732">
        <v>0</v>
      </c>
      <c r="EB148" s="732">
        <v>0</v>
      </c>
      <c r="EC148" s="732">
        <v>8.2100000000000009</v>
      </c>
      <c r="ED148" s="732">
        <v>58151</v>
      </c>
      <c r="EE148" s="732">
        <v>0</v>
      </c>
      <c r="EF148" s="732">
        <v>0</v>
      </c>
      <c r="EG148" s="732">
        <v>0</v>
      </c>
      <c r="EH148" s="732">
        <v>168198</v>
      </c>
      <c r="EI148" s="732">
        <v>0</v>
      </c>
      <c r="EJ148" s="732">
        <v>0</v>
      </c>
      <c r="EK148" s="732">
        <v>7.3080000000000007</v>
      </c>
      <c r="EL148" s="732">
        <v>0</v>
      </c>
      <c r="EM148" s="732">
        <v>0</v>
      </c>
      <c r="EN148" s="732">
        <v>1.077</v>
      </c>
      <c r="EO148" s="732">
        <v>0</v>
      </c>
      <c r="EP148" s="732">
        <v>0</v>
      </c>
      <c r="EQ148" s="732">
        <v>8.3849999999999998</v>
      </c>
      <c r="ER148" s="732">
        <v>0</v>
      </c>
      <c r="ES148" s="732">
        <v>27.309000000000001</v>
      </c>
      <c r="EV148" s="732">
        <v>0</v>
      </c>
      <c r="EW148" s="732">
        <v>0</v>
      </c>
      <c r="EX148" s="732">
        <v>0</v>
      </c>
      <c r="EZ148" s="732">
        <v>3553549</v>
      </c>
      <c r="FA148" s="732">
        <v>0</v>
      </c>
      <c r="FB148" s="732">
        <v>3749289</v>
      </c>
      <c r="FD148" s="732">
        <v>0</v>
      </c>
      <c r="FE148" s="732">
        <v>387932</v>
      </c>
      <c r="FF148" s="732">
        <v>78699</v>
      </c>
      <c r="FG148" s="732">
        <v>6.4642999999999992E-2</v>
      </c>
      <c r="FH148" s="732">
        <v>2.6227999999999998E-2</v>
      </c>
      <c r="FI148" s="732">
        <v>0</v>
      </c>
      <c r="FJ148" s="732">
        <v>0</v>
      </c>
      <c r="FK148" s="732">
        <v>608.88300000000004</v>
      </c>
      <c r="FL148" s="732">
        <v>4304112</v>
      </c>
      <c r="FM148" s="732">
        <v>0</v>
      </c>
      <c r="FN148" s="732">
        <v>0</v>
      </c>
      <c r="FO148" s="732">
        <v>0</v>
      </c>
      <c r="FP148" s="732">
        <v>0</v>
      </c>
      <c r="FQ148" s="732">
        <v>0</v>
      </c>
      <c r="FR148" s="732">
        <v>0</v>
      </c>
      <c r="FS148" s="732">
        <v>0</v>
      </c>
      <c r="FT148" s="732">
        <v>0</v>
      </c>
      <c r="FU148" s="732">
        <v>0</v>
      </c>
      <c r="FV148" s="732">
        <v>0</v>
      </c>
      <c r="FW148" s="732">
        <v>0</v>
      </c>
      <c r="FX148" s="732">
        <v>0</v>
      </c>
      <c r="FY148" s="732">
        <v>0</v>
      </c>
      <c r="FZ148" s="732">
        <v>0</v>
      </c>
      <c r="GA148" s="732">
        <v>0</v>
      </c>
      <c r="GB148" s="732">
        <v>0</v>
      </c>
      <c r="GC148" s="732">
        <v>0</v>
      </c>
      <c r="GD148" s="732">
        <v>0</v>
      </c>
      <c r="GF148" s="732">
        <v>0</v>
      </c>
      <c r="GG148" s="732">
        <v>0</v>
      </c>
      <c r="GH148" s="732">
        <v>0</v>
      </c>
      <c r="GI148" s="732">
        <v>0</v>
      </c>
      <c r="GK148" s="732">
        <v>5073.7610000000004</v>
      </c>
      <c r="GL148" s="732">
        <v>3679</v>
      </c>
      <c r="GM148" s="732">
        <v>0</v>
      </c>
      <c r="GN148" s="732">
        <v>0</v>
      </c>
      <c r="GR148" s="732">
        <v>0</v>
      </c>
      <c r="HB148" s="732">
        <v>292382768</v>
      </c>
      <c r="HC148" s="732">
        <v>4.6019999999999998E-2</v>
      </c>
      <c r="HD148" s="732">
        <v>88192</v>
      </c>
      <c r="HE148" s="732">
        <v>0</v>
      </c>
      <c r="HF148" s="732">
        <v>510477</v>
      </c>
      <c r="HG148" s="732">
        <v>21812</v>
      </c>
      <c r="HH148" s="732">
        <v>4927</v>
      </c>
      <c r="HI148" s="732">
        <v>0</v>
      </c>
      <c r="HJ148" s="732">
        <v>4771</v>
      </c>
      <c r="HK148" s="732">
        <v>0</v>
      </c>
      <c r="HL148" s="732">
        <v>151</v>
      </c>
      <c r="HM148" s="732">
        <v>0</v>
      </c>
      <c r="HN148" s="732">
        <v>0</v>
      </c>
      <c r="HO148" s="732">
        <v>0</v>
      </c>
      <c r="HP148" s="732">
        <v>0</v>
      </c>
      <c r="HQ148" s="732">
        <v>0</v>
      </c>
      <c r="HR148" s="732">
        <v>0</v>
      </c>
      <c r="HS148" s="732">
        <v>3552524</v>
      </c>
      <c r="HT148" s="732">
        <v>0</v>
      </c>
      <c r="HU148" s="732">
        <v>0</v>
      </c>
      <c r="HV148" s="732">
        <v>0</v>
      </c>
      <c r="HW148" s="732">
        <v>0</v>
      </c>
      <c r="HX148" s="732">
        <v>5</v>
      </c>
      <c r="HY148" s="732">
        <v>2</v>
      </c>
      <c r="HZ148" s="732">
        <v>0</v>
      </c>
      <c r="IA148" s="732">
        <v>0</v>
      </c>
      <c r="IB148" s="732">
        <v>0</v>
      </c>
      <c r="IC148" s="732">
        <v>6</v>
      </c>
      <c r="ID148" s="732">
        <v>0</v>
      </c>
      <c r="IE148" s="732">
        <v>0</v>
      </c>
      <c r="IF148" s="732">
        <v>0</v>
      </c>
      <c r="IG148" s="732">
        <v>35.414000000000001</v>
      </c>
      <c r="IH148" s="732">
        <v>8</v>
      </c>
      <c r="II148" s="732">
        <v>0</v>
      </c>
      <c r="IJ148" s="732">
        <v>0.42700000000000005</v>
      </c>
      <c r="IK148" s="732">
        <v>0</v>
      </c>
      <c r="IL148" s="732">
        <v>0</v>
      </c>
      <c r="IM148" s="732">
        <v>0</v>
      </c>
      <c r="IN148" s="732">
        <v>0</v>
      </c>
      <c r="IO148" s="732">
        <v>0</v>
      </c>
      <c r="IP148" s="732">
        <v>0</v>
      </c>
      <c r="IQ148" s="732">
        <v>0.42700000000000005</v>
      </c>
      <c r="IR148" s="732">
        <v>263</v>
      </c>
      <c r="IS148" s="732">
        <v>0</v>
      </c>
      <c r="IT148" s="732">
        <v>0</v>
      </c>
      <c r="IU148" s="732">
        <v>0</v>
      </c>
      <c r="IV148" s="732">
        <v>0</v>
      </c>
      <c r="IW148" s="732">
        <v>6159</v>
      </c>
      <c r="IX148" s="732">
        <v>0</v>
      </c>
      <c r="IY148" s="732">
        <v>0</v>
      </c>
      <c r="IZ148" s="732">
        <v>0</v>
      </c>
      <c r="JA148" s="732">
        <v>0</v>
      </c>
      <c r="JB148" s="732">
        <v>0</v>
      </c>
      <c r="JC148" s="732">
        <v>0</v>
      </c>
      <c r="JD148" s="732">
        <v>0</v>
      </c>
      <c r="JE148" s="732">
        <v>0</v>
      </c>
      <c r="JF148" s="732">
        <v>0</v>
      </c>
      <c r="JG148" s="732">
        <v>0</v>
      </c>
      <c r="JH148" s="732">
        <v>0</v>
      </c>
      <c r="JJ148" s="732">
        <v>0</v>
      </c>
      <c r="JK148" s="732">
        <v>0</v>
      </c>
      <c r="JL148" s="732">
        <v>0</v>
      </c>
      <c r="JM148" s="732">
        <v>0</v>
      </c>
    </row>
    <row r="149" spans="1:273" s="732" customFormat="1" x14ac:dyDescent="0.2">
      <c r="A149" s="732">
        <v>31709</v>
      </c>
      <c r="B149" s="732">
        <v>183801</v>
      </c>
      <c r="C149" s="732">
        <v>9</v>
      </c>
      <c r="D149" s="732">
        <v>2021</v>
      </c>
      <c r="E149" s="732">
        <v>6159</v>
      </c>
      <c r="F149" s="732">
        <v>0</v>
      </c>
      <c r="G149" s="732">
        <v>185.13500000000002</v>
      </c>
      <c r="H149" s="732">
        <v>165.26400000000001</v>
      </c>
      <c r="I149" s="732">
        <v>165.26400000000001</v>
      </c>
      <c r="J149" s="732">
        <v>185.13500000000002</v>
      </c>
      <c r="K149" s="732">
        <v>0</v>
      </c>
      <c r="L149" s="732">
        <v>6159</v>
      </c>
      <c r="M149" s="732">
        <v>0</v>
      </c>
      <c r="N149" s="732">
        <v>0</v>
      </c>
      <c r="P149" s="732">
        <v>154.77500000000001</v>
      </c>
      <c r="Q149" s="732">
        <v>0</v>
      </c>
      <c r="R149" s="732">
        <v>63701</v>
      </c>
      <c r="S149" s="732">
        <v>411.57400000000001</v>
      </c>
      <c r="U149" s="732">
        <v>44562</v>
      </c>
      <c r="V149" s="732">
        <v>0</v>
      </c>
      <c r="W149" s="732">
        <v>0</v>
      </c>
      <c r="X149" s="732">
        <v>0</v>
      </c>
      <c r="Z149" s="732">
        <v>0</v>
      </c>
      <c r="AC149" s="732">
        <v>0</v>
      </c>
      <c r="AD149" s="732" t="s">
        <v>318</v>
      </c>
      <c r="AE149" s="732">
        <v>0</v>
      </c>
      <c r="AH149" s="732">
        <v>0</v>
      </c>
      <c r="AI149" s="732">
        <v>0</v>
      </c>
      <c r="AJ149" s="732">
        <v>6159</v>
      </c>
      <c r="AK149" s="732" t="s">
        <v>787</v>
      </c>
      <c r="AL149" s="732" t="s">
        <v>73</v>
      </c>
      <c r="AM149" s="732">
        <v>0</v>
      </c>
      <c r="AN149" s="732">
        <v>0</v>
      </c>
      <c r="AO149" s="732">
        <v>0</v>
      </c>
      <c r="AP149" s="732">
        <v>0</v>
      </c>
      <c r="AQ149" s="732">
        <v>0</v>
      </c>
      <c r="AT149" s="732">
        <v>0</v>
      </c>
      <c r="AU149" s="732">
        <v>0</v>
      </c>
      <c r="AV149" s="732">
        <v>-17702</v>
      </c>
      <c r="AW149" s="732">
        <v>1871700</v>
      </c>
      <c r="AX149" s="732">
        <v>1699860</v>
      </c>
      <c r="AY149" s="732">
        <v>1060403</v>
      </c>
      <c r="AZ149" s="732">
        <v>63701</v>
      </c>
      <c r="BA149" s="732">
        <v>11.583</v>
      </c>
      <c r="BE149" s="732">
        <v>22</v>
      </c>
      <c r="BF149" s="732">
        <v>1565666</v>
      </c>
      <c r="BG149" s="732">
        <v>0</v>
      </c>
      <c r="BJ149" s="732">
        <v>12</v>
      </c>
      <c r="BK149" s="732">
        <v>0</v>
      </c>
      <c r="BL149" s="732">
        <v>0</v>
      </c>
      <c r="BM149" s="732">
        <v>0</v>
      </c>
      <c r="BN149" s="732">
        <v>0</v>
      </c>
      <c r="BO149" s="732">
        <v>0</v>
      </c>
      <c r="BP149" s="732">
        <v>0</v>
      </c>
      <c r="BQ149" s="732">
        <v>744</v>
      </c>
      <c r="BS149" s="732">
        <v>0</v>
      </c>
      <c r="BT149" s="732">
        <v>0</v>
      </c>
      <c r="BU149" s="732">
        <v>0</v>
      </c>
      <c r="BV149" s="732">
        <v>0</v>
      </c>
      <c r="BW149" s="732">
        <v>0</v>
      </c>
      <c r="BY149" s="732">
        <v>0</v>
      </c>
      <c r="CA149" s="732">
        <v>0</v>
      </c>
      <c r="CB149" s="732">
        <v>0</v>
      </c>
      <c r="CC149" s="732">
        <v>0</v>
      </c>
      <c r="CD149" s="732">
        <v>0</v>
      </c>
      <c r="CE149" s="732">
        <v>0</v>
      </c>
      <c r="CF149" s="732">
        <v>0</v>
      </c>
      <c r="CG149" s="732">
        <v>0</v>
      </c>
      <c r="CH149" s="732">
        <v>172226</v>
      </c>
      <c r="CI149" s="732">
        <v>0</v>
      </c>
      <c r="CJ149" s="732">
        <v>4</v>
      </c>
      <c r="CK149" s="732">
        <v>0</v>
      </c>
      <c r="CL149" s="732">
        <v>0</v>
      </c>
      <c r="CN149" s="732">
        <v>0</v>
      </c>
      <c r="CO149" s="732">
        <v>1</v>
      </c>
      <c r="CP149" s="732">
        <v>0</v>
      </c>
      <c r="CQ149" s="732">
        <v>5.5</v>
      </c>
      <c r="CR149" s="732">
        <v>152.84200000000001</v>
      </c>
      <c r="CS149" s="732">
        <v>0</v>
      </c>
      <c r="CT149" s="732">
        <v>0</v>
      </c>
      <c r="CU149" s="732">
        <v>0</v>
      </c>
      <c r="CV149" s="732">
        <v>0</v>
      </c>
      <c r="CW149" s="732">
        <v>0</v>
      </c>
      <c r="CX149" s="732">
        <v>0</v>
      </c>
      <c r="CY149" s="732">
        <v>0</v>
      </c>
      <c r="CZ149" s="732">
        <v>0</v>
      </c>
      <c r="DB149" s="732">
        <v>1016475</v>
      </c>
      <c r="DC149" s="732">
        <v>0</v>
      </c>
      <c r="DD149" s="732">
        <v>0</v>
      </c>
      <c r="DE149" s="732">
        <v>85611</v>
      </c>
      <c r="DF149" s="732">
        <v>85611</v>
      </c>
      <c r="DG149" s="732">
        <v>13.9</v>
      </c>
      <c r="DH149" s="732">
        <v>0</v>
      </c>
      <c r="DI149" s="732">
        <v>0</v>
      </c>
      <c r="DK149" s="732">
        <v>3535</v>
      </c>
      <c r="DL149" s="732">
        <v>0</v>
      </c>
      <c r="DM149" s="732">
        <v>85689</v>
      </c>
      <c r="DN149" s="732">
        <v>363</v>
      </c>
      <c r="DO149" s="732">
        <v>0</v>
      </c>
      <c r="DP149" s="732">
        <v>0</v>
      </c>
      <c r="DQ149" s="732">
        <v>0</v>
      </c>
      <c r="DR149" s="732">
        <v>0</v>
      </c>
      <c r="DS149" s="732">
        <v>0</v>
      </c>
      <c r="DT149" s="732">
        <v>0</v>
      </c>
      <c r="DU149" s="732">
        <v>0</v>
      </c>
      <c r="DV149" s="732">
        <v>0</v>
      </c>
      <c r="DW149" s="732">
        <v>0</v>
      </c>
      <c r="DX149" s="732">
        <v>0</v>
      </c>
      <c r="DY149" s="732">
        <v>0</v>
      </c>
      <c r="DZ149" s="732">
        <v>0</v>
      </c>
      <c r="EA149" s="732">
        <v>0</v>
      </c>
      <c r="EB149" s="732">
        <v>0</v>
      </c>
      <c r="EC149" s="732">
        <v>11.768000000000001</v>
      </c>
      <c r="ED149" s="732">
        <v>83352</v>
      </c>
      <c r="EE149" s="732">
        <v>0</v>
      </c>
      <c r="EF149" s="732">
        <v>0</v>
      </c>
      <c r="EG149" s="732">
        <v>0</v>
      </c>
      <c r="EH149" s="732">
        <v>1300</v>
      </c>
      <c r="EI149" s="732">
        <v>0</v>
      </c>
      <c r="EJ149" s="732">
        <v>0</v>
      </c>
      <c r="EK149" s="732">
        <v>2.2000000000000002E-2</v>
      </c>
      <c r="EL149" s="732">
        <v>0</v>
      </c>
      <c r="EM149" s="732">
        <v>0</v>
      </c>
      <c r="EN149" s="732">
        <v>2.9000000000000001E-2</v>
      </c>
      <c r="EO149" s="732">
        <v>0</v>
      </c>
      <c r="EP149" s="732">
        <v>0</v>
      </c>
      <c r="EQ149" s="732">
        <v>5.1000000000000004E-2</v>
      </c>
      <c r="ER149" s="732">
        <v>0</v>
      </c>
      <c r="ES149" s="732">
        <v>0.21100000000000002</v>
      </c>
      <c r="EV149" s="732">
        <v>0</v>
      </c>
      <c r="EW149" s="732">
        <v>0</v>
      </c>
      <c r="EX149" s="732">
        <v>0</v>
      </c>
      <c r="EZ149" s="732">
        <v>1505045</v>
      </c>
      <c r="FA149" s="732">
        <v>0</v>
      </c>
      <c r="FB149" s="732">
        <v>1568360</v>
      </c>
      <c r="FD149" s="732">
        <v>0</v>
      </c>
      <c r="FE149" s="732">
        <v>161959</v>
      </c>
      <c r="FF149" s="732">
        <v>32856</v>
      </c>
      <c r="FG149" s="732">
        <v>6.4642999999999992E-2</v>
      </c>
      <c r="FH149" s="732">
        <v>2.6227999999999998E-2</v>
      </c>
      <c r="FI149" s="732">
        <v>0</v>
      </c>
      <c r="FJ149" s="732">
        <v>0</v>
      </c>
      <c r="FK149" s="732">
        <v>254.20400000000001</v>
      </c>
      <c r="FL149" s="732">
        <v>1935401</v>
      </c>
      <c r="FM149" s="732">
        <v>0</v>
      </c>
      <c r="FN149" s="732">
        <v>0</v>
      </c>
      <c r="FO149" s="732">
        <v>0</v>
      </c>
      <c r="FP149" s="732">
        <v>0</v>
      </c>
      <c r="FQ149" s="732">
        <v>0</v>
      </c>
      <c r="FR149" s="732">
        <v>0</v>
      </c>
      <c r="FS149" s="732">
        <v>0</v>
      </c>
      <c r="FT149" s="732">
        <v>0</v>
      </c>
      <c r="FU149" s="732">
        <v>0</v>
      </c>
      <c r="FV149" s="732">
        <v>0</v>
      </c>
      <c r="FW149" s="732">
        <v>0</v>
      </c>
      <c r="FX149" s="732">
        <v>0</v>
      </c>
      <c r="FY149" s="732">
        <v>0</v>
      </c>
      <c r="FZ149" s="732">
        <v>0</v>
      </c>
      <c r="GA149" s="732">
        <v>0</v>
      </c>
      <c r="GB149" s="732">
        <v>164799</v>
      </c>
      <c r="GC149" s="732">
        <v>164799</v>
      </c>
      <c r="GD149" s="732">
        <v>19.82</v>
      </c>
      <c r="GF149" s="732">
        <v>0</v>
      </c>
      <c r="GG149" s="732">
        <v>0</v>
      </c>
      <c r="GH149" s="732">
        <v>0</v>
      </c>
      <c r="GI149" s="732">
        <v>0</v>
      </c>
      <c r="GK149" s="732">
        <v>5402</v>
      </c>
      <c r="GL149" s="732">
        <v>4530</v>
      </c>
      <c r="GM149" s="732">
        <v>0</v>
      </c>
      <c r="GN149" s="732">
        <v>0</v>
      </c>
      <c r="GR149" s="732">
        <v>0</v>
      </c>
      <c r="HB149" s="732">
        <v>292382768</v>
      </c>
      <c r="HC149" s="732">
        <v>4.6019999999999998E-2</v>
      </c>
      <c r="HD149" s="732">
        <v>33262</v>
      </c>
      <c r="HE149" s="732">
        <v>0</v>
      </c>
      <c r="HF149" s="732">
        <v>174849</v>
      </c>
      <c r="HG149" s="732">
        <v>3080</v>
      </c>
      <c r="HH149" s="732">
        <v>0</v>
      </c>
      <c r="HI149" s="732">
        <v>0</v>
      </c>
      <c r="HJ149" s="732">
        <v>1800</v>
      </c>
      <c r="HK149" s="732">
        <v>1558</v>
      </c>
      <c r="HL149" s="732">
        <v>1522</v>
      </c>
      <c r="HM149" s="732">
        <v>33000</v>
      </c>
      <c r="HN149" s="732">
        <v>0</v>
      </c>
      <c r="HO149" s="732">
        <v>0</v>
      </c>
      <c r="HP149" s="732">
        <v>0</v>
      </c>
      <c r="HQ149" s="732">
        <v>0</v>
      </c>
      <c r="HR149" s="732">
        <v>0</v>
      </c>
      <c r="HS149" s="732">
        <v>1504659</v>
      </c>
      <c r="HT149" s="732">
        <v>0</v>
      </c>
      <c r="HU149" s="732">
        <v>138964</v>
      </c>
      <c r="HV149" s="732">
        <v>0</v>
      </c>
      <c r="HW149" s="732">
        <v>0</v>
      </c>
      <c r="HX149" s="732">
        <v>16</v>
      </c>
      <c r="HY149" s="732">
        <v>18</v>
      </c>
      <c r="HZ149" s="732">
        <v>6</v>
      </c>
      <c r="IA149" s="732">
        <v>12</v>
      </c>
      <c r="IB149" s="732">
        <v>5</v>
      </c>
      <c r="IC149" s="732">
        <v>57</v>
      </c>
      <c r="ID149" s="732">
        <v>0</v>
      </c>
      <c r="IE149" s="732">
        <v>0</v>
      </c>
      <c r="IF149" s="732">
        <v>0</v>
      </c>
      <c r="IG149" s="732">
        <v>5</v>
      </c>
      <c r="IH149" s="732">
        <v>0</v>
      </c>
      <c r="II149" s="732">
        <v>0</v>
      </c>
      <c r="IJ149" s="732">
        <v>0</v>
      </c>
      <c r="IK149" s="732">
        <v>0</v>
      </c>
      <c r="IL149" s="732">
        <v>6</v>
      </c>
      <c r="IM149" s="732">
        <v>1</v>
      </c>
      <c r="IN149" s="732">
        <v>0</v>
      </c>
      <c r="IO149" s="732">
        <v>7</v>
      </c>
      <c r="IP149" s="732">
        <v>0</v>
      </c>
      <c r="IQ149" s="732">
        <v>0</v>
      </c>
      <c r="IR149" s="732">
        <v>0</v>
      </c>
      <c r="IS149" s="732">
        <v>0</v>
      </c>
      <c r="IT149" s="732">
        <v>30000</v>
      </c>
      <c r="IU149" s="732">
        <v>3000</v>
      </c>
      <c r="IV149" s="732">
        <v>0</v>
      </c>
      <c r="IW149" s="732">
        <v>6159</v>
      </c>
      <c r="IX149" s="732">
        <v>0</v>
      </c>
      <c r="IY149" s="732">
        <v>0</v>
      </c>
      <c r="IZ149" s="732">
        <v>0</v>
      </c>
      <c r="JA149" s="732">
        <v>0</v>
      </c>
      <c r="JB149" s="732">
        <v>0</v>
      </c>
      <c r="JC149" s="732">
        <v>0</v>
      </c>
      <c r="JD149" s="732">
        <v>0</v>
      </c>
      <c r="JE149" s="732">
        <v>0</v>
      </c>
      <c r="JF149" s="732">
        <v>0</v>
      </c>
      <c r="JG149" s="732">
        <v>0</v>
      </c>
      <c r="JH149" s="732">
        <v>0</v>
      </c>
      <c r="JJ149" s="732">
        <v>0</v>
      </c>
      <c r="JK149" s="732">
        <v>0</v>
      </c>
      <c r="JL149" s="732">
        <v>0</v>
      </c>
      <c r="JM149" s="732">
        <v>0</v>
      </c>
    </row>
    <row r="150" spans="1:273" s="732" customFormat="1" x14ac:dyDescent="0.2">
      <c r="A150" s="732">
        <v>31709</v>
      </c>
      <c r="B150" s="732">
        <v>184801</v>
      </c>
      <c r="C150" s="732">
        <v>9</v>
      </c>
      <c r="D150" s="732">
        <v>2021</v>
      </c>
      <c r="E150" s="732">
        <v>6159</v>
      </c>
      <c r="F150" s="732">
        <v>0</v>
      </c>
      <c r="G150" s="732">
        <v>105.62</v>
      </c>
      <c r="H150" s="732">
        <v>67.307000000000002</v>
      </c>
      <c r="I150" s="732">
        <v>67.307000000000002</v>
      </c>
      <c r="J150" s="732">
        <v>105.62</v>
      </c>
      <c r="K150" s="732">
        <v>0</v>
      </c>
      <c r="L150" s="732">
        <v>6159</v>
      </c>
      <c r="M150" s="732">
        <v>0</v>
      </c>
      <c r="N150" s="732">
        <v>0</v>
      </c>
      <c r="P150" s="732">
        <v>130.53800000000001</v>
      </c>
      <c r="Q150" s="732">
        <v>0</v>
      </c>
      <c r="R150" s="732">
        <v>53726</v>
      </c>
      <c r="S150" s="732">
        <v>411.57400000000001</v>
      </c>
      <c r="U150" s="732">
        <v>37583</v>
      </c>
      <c r="V150" s="732">
        <v>0</v>
      </c>
      <c r="W150" s="732">
        <v>0</v>
      </c>
      <c r="X150" s="732">
        <v>0</v>
      </c>
      <c r="Z150" s="732">
        <v>0</v>
      </c>
      <c r="AC150" s="732">
        <v>0</v>
      </c>
      <c r="AD150" s="732" t="s">
        <v>318</v>
      </c>
      <c r="AE150" s="732">
        <v>0</v>
      </c>
      <c r="AH150" s="732">
        <v>0</v>
      </c>
      <c r="AI150" s="732">
        <v>0</v>
      </c>
      <c r="AJ150" s="732">
        <v>6159</v>
      </c>
      <c r="AK150" s="732" t="s">
        <v>787</v>
      </c>
      <c r="AL150" s="732" t="s">
        <v>6</v>
      </c>
      <c r="AM150" s="732">
        <v>0</v>
      </c>
      <c r="AN150" s="732">
        <v>0</v>
      </c>
      <c r="AO150" s="732">
        <v>0</v>
      </c>
      <c r="AP150" s="732">
        <v>0</v>
      </c>
      <c r="AQ150" s="732">
        <v>0</v>
      </c>
      <c r="AT150" s="732">
        <v>0</v>
      </c>
      <c r="AU150" s="732">
        <v>0</v>
      </c>
      <c r="AV150" s="732">
        <v>-19781</v>
      </c>
      <c r="AW150" s="732">
        <v>1135299</v>
      </c>
      <c r="AX150" s="732">
        <v>1062081</v>
      </c>
      <c r="AY150" s="732">
        <v>660747</v>
      </c>
      <c r="AZ150" s="732">
        <v>53726</v>
      </c>
      <c r="BA150" s="732">
        <v>3</v>
      </c>
      <c r="BE150" s="732">
        <v>14</v>
      </c>
      <c r="BF150" s="732">
        <v>989757</v>
      </c>
      <c r="BG150" s="732">
        <v>0</v>
      </c>
      <c r="BJ150" s="732">
        <v>12</v>
      </c>
      <c r="BK150" s="732">
        <v>0</v>
      </c>
      <c r="BL150" s="732">
        <v>0</v>
      </c>
      <c r="BM150" s="732">
        <v>0</v>
      </c>
      <c r="BN150" s="732">
        <v>0</v>
      </c>
      <c r="BO150" s="732">
        <v>0</v>
      </c>
      <c r="BP150" s="732">
        <v>0</v>
      </c>
      <c r="BQ150" s="732">
        <v>760</v>
      </c>
      <c r="BS150" s="732">
        <v>0</v>
      </c>
      <c r="BT150" s="732">
        <v>0</v>
      </c>
      <c r="BU150" s="732">
        <v>0</v>
      </c>
      <c r="BV150" s="732">
        <v>0</v>
      </c>
      <c r="BW150" s="732">
        <v>0</v>
      </c>
      <c r="BY150" s="732">
        <v>0</v>
      </c>
      <c r="CA150" s="732">
        <v>0</v>
      </c>
      <c r="CB150" s="732">
        <v>0</v>
      </c>
      <c r="CC150" s="732">
        <v>0</v>
      </c>
      <c r="CD150" s="732">
        <v>0</v>
      </c>
      <c r="CE150" s="732">
        <v>0</v>
      </c>
      <c r="CF150" s="732">
        <v>0</v>
      </c>
      <c r="CG150" s="732">
        <v>0</v>
      </c>
      <c r="CH150" s="732">
        <v>73586</v>
      </c>
      <c r="CI150" s="732">
        <v>0</v>
      </c>
      <c r="CJ150" s="732">
        <v>4</v>
      </c>
      <c r="CK150" s="732">
        <v>0</v>
      </c>
      <c r="CL150" s="732">
        <v>0</v>
      </c>
      <c r="CN150" s="732">
        <v>0</v>
      </c>
      <c r="CO150" s="732">
        <v>1</v>
      </c>
      <c r="CP150" s="732">
        <v>0</v>
      </c>
      <c r="CQ150" s="732">
        <v>3.1670000000000003</v>
      </c>
      <c r="CR150" s="732">
        <v>128.41499999999999</v>
      </c>
      <c r="CS150" s="732">
        <v>0</v>
      </c>
      <c r="CT150" s="732">
        <v>0</v>
      </c>
      <c r="CU150" s="732">
        <v>0</v>
      </c>
      <c r="CV150" s="732">
        <v>0</v>
      </c>
      <c r="CW150" s="732">
        <v>0</v>
      </c>
      <c r="CX150" s="732">
        <v>0</v>
      </c>
      <c r="CY150" s="732">
        <v>0</v>
      </c>
      <c r="CZ150" s="732">
        <v>0</v>
      </c>
      <c r="DB150" s="732">
        <v>413184</v>
      </c>
      <c r="DC150" s="732">
        <v>0</v>
      </c>
      <c r="DD150" s="732">
        <v>0</v>
      </c>
      <c r="DE150" s="732">
        <v>93310</v>
      </c>
      <c r="DF150" s="732">
        <v>93310</v>
      </c>
      <c r="DG150" s="732">
        <v>15.15</v>
      </c>
      <c r="DH150" s="732">
        <v>0</v>
      </c>
      <c r="DI150" s="732">
        <v>0</v>
      </c>
      <c r="DK150" s="732">
        <v>3776</v>
      </c>
      <c r="DL150" s="732">
        <v>0</v>
      </c>
      <c r="DM150" s="732">
        <v>83476</v>
      </c>
      <c r="DN150" s="732">
        <v>354</v>
      </c>
      <c r="DO150" s="732">
        <v>0</v>
      </c>
      <c r="DP150" s="732">
        <v>0</v>
      </c>
      <c r="DQ150" s="732">
        <v>0</v>
      </c>
      <c r="DR150" s="732">
        <v>0</v>
      </c>
      <c r="DS150" s="732">
        <v>0</v>
      </c>
      <c r="DT150" s="732">
        <v>0</v>
      </c>
      <c r="DU150" s="732">
        <v>0</v>
      </c>
      <c r="DV150" s="732">
        <v>0</v>
      </c>
      <c r="DW150" s="732">
        <v>0</v>
      </c>
      <c r="DX150" s="732">
        <v>0</v>
      </c>
      <c r="DY150" s="732">
        <v>0</v>
      </c>
      <c r="DZ150" s="732">
        <v>0</v>
      </c>
      <c r="EA150" s="732">
        <v>0</v>
      </c>
      <c r="EB150" s="732">
        <v>0</v>
      </c>
      <c r="EC150" s="732">
        <v>11.46</v>
      </c>
      <c r="ED150" s="732">
        <v>81171</v>
      </c>
      <c r="EE150" s="732">
        <v>0</v>
      </c>
      <c r="EF150" s="732">
        <v>0</v>
      </c>
      <c r="EG150" s="732">
        <v>0</v>
      </c>
      <c r="EH150" s="732">
        <v>1293</v>
      </c>
      <c r="EI150" s="732">
        <v>0</v>
      </c>
      <c r="EJ150" s="732">
        <v>0</v>
      </c>
      <c r="EK150" s="732">
        <v>0</v>
      </c>
      <c r="EL150" s="732">
        <v>0</v>
      </c>
      <c r="EM150" s="732">
        <v>0</v>
      </c>
      <c r="EN150" s="732">
        <v>4.2000000000000003E-2</v>
      </c>
      <c r="EO150" s="732">
        <v>0</v>
      </c>
      <c r="EP150" s="732">
        <v>0</v>
      </c>
      <c r="EQ150" s="732">
        <v>4.2000000000000003E-2</v>
      </c>
      <c r="ER150" s="732">
        <v>0</v>
      </c>
      <c r="ES150" s="732">
        <v>0.21</v>
      </c>
      <c r="EV150" s="732">
        <v>0</v>
      </c>
      <c r="EW150" s="732">
        <v>0</v>
      </c>
      <c r="EX150" s="732">
        <v>0</v>
      </c>
      <c r="EZ150" s="732">
        <v>938925</v>
      </c>
      <c r="FA150" s="732">
        <v>0</v>
      </c>
      <c r="FB150" s="732">
        <v>992283</v>
      </c>
      <c r="FD150" s="732">
        <v>0</v>
      </c>
      <c r="FE150" s="732">
        <v>102385</v>
      </c>
      <c r="FF150" s="732">
        <v>20771</v>
      </c>
      <c r="FG150" s="732">
        <v>6.4642999999999992E-2</v>
      </c>
      <c r="FH150" s="732">
        <v>2.6227999999999998E-2</v>
      </c>
      <c r="FI150" s="732">
        <v>0</v>
      </c>
      <c r="FJ150" s="732">
        <v>0</v>
      </c>
      <c r="FK150" s="732">
        <v>160.69900000000001</v>
      </c>
      <c r="FL150" s="732">
        <v>1189025</v>
      </c>
      <c r="FM150" s="732">
        <v>0</v>
      </c>
      <c r="FN150" s="732">
        <v>0</v>
      </c>
      <c r="FO150" s="732">
        <v>0</v>
      </c>
      <c r="FP150" s="732">
        <v>0</v>
      </c>
      <c r="FQ150" s="732">
        <v>0</v>
      </c>
      <c r="FR150" s="732">
        <v>0</v>
      </c>
      <c r="FS150" s="732">
        <v>0</v>
      </c>
      <c r="FT150" s="732">
        <v>0</v>
      </c>
      <c r="FU150" s="732">
        <v>0</v>
      </c>
      <c r="FV150" s="732">
        <v>0</v>
      </c>
      <c r="FW150" s="732">
        <v>0</v>
      </c>
      <c r="FX150" s="732">
        <v>0</v>
      </c>
      <c r="FY150" s="732">
        <v>0</v>
      </c>
      <c r="FZ150" s="732">
        <v>0</v>
      </c>
      <c r="GA150" s="732">
        <v>0</v>
      </c>
      <c r="GB150" s="732">
        <v>318214</v>
      </c>
      <c r="GC150" s="732">
        <v>318214</v>
      </c>
      <c r="GD150" s="732">
        <v>38.271000000000001</v>
      </c>
      <c r="GF150" s="732">
        <v>0</v>
      </c>
      <c r="GG150" s="732">
        <v>0</v>
      </c>
      <c r="GH150" s="732">
        <v>0</v>
      </c>
      <c r="GI150" s="732">
        <v>0</v>
      </c>
      <c r="GK150" s="732">
        <v>5285</v>
      </c>
      <c r="GL150" s="732">
        <v>4613</v>
      </c>
      <c r="GM150" s="732">
        <v>0</v>
      </c>
      <c r="GN150" s="732">
        <v>0</v>
      </c>
      <c r="GR150" s="732">
        <v>0</v>
      </c>
      <c r="HB150" s="732">
        <v>292382768</v>
      </c>
      <c r="HC150" s="732">
        <v>4.6019999999999998E-2</v>
      </c>
      <c r="HD150" s="732">
        <v>18976</v>
      </c>
      <c r="HE150" s="732">
        <v>0</v>
      </c>
      <c r="HF150" s="732">
        <v>71211</v>
      </c>
      <c r="HG150" s="732">
        <v>8981</v>
      </c>
      <c r="HH150" s="732">
        <v>0</v>
      </c>
      <c r="HI150" s="732">
        <v>0</v>
      </c>
      <c r="HJ150" s="732">
        <v>1027</v>
      </c>
      <c r="HK150" s="732">
        <v>1453</v>
      </c>
      <c r="HL150" s="732">
        <v>1441</v>
      </c>
      <c r="HM150" s="732">
        <v>0</v>
      </c>
      <c r="HN150" s="732">
        <v>0</v>
      </c>
      <c r="HO150" s="732">
        <v>0</v>
      </c>
      <c r="HP150" s="732">
        <v>0</v>
      </c>
      <c r="HQ150" s="732">
        <v>0</v>
      </c>
      <c r="HR150" s="732">
        <v>0</v>
      </c>
      <c r="HS150" s="732">
        <v>938557</v>
      </c>
      <c r="HT150" s="732">
        <v>0</v>
      </c>
      <c r="HU150" s="732">
        <v>54610</v>
      </c>
      <c r="HV150" s="732">
        <v>0</v>
      </c>
      <c r="HW150" s="732">
        <v>0</v>
      </c>
      <c r="HX150" s="732">
        <v>29</v>
      </c>
      <c r="HY150" s="732">
        <v>21</v>
      </c>
      <c r="HZ150" s="732">
        <v>7</v>
      </c>
      <c r="IA150" s="732">
        <v>3</v>
      </c>
      <c r="IB150" s="732">
        <v>4</v>
      </c>
      <c r="IC150" s="732">
        <v>53</v>
      </c>
      <c r="ID150" s="732">
        <v>0</v>
      </c>
      <c r="IE150" s="732">
        <v>0</v>
      </c>
      <c r="IF150" s="732">
        <v>0</v>
      </c>
      <c r="IG150" s="732">
        <v>14.582000000000001</v>
      </c>
      <c r="IH150" s="732">
        <v>0</v>
      </c>
      <c r="II150" s="732">
        <v>0</v>
      </c>
      <c r="IJ150" s="732">
        <v>0</v>
      </c>
      <c r="IK150" s="732">
        <v>0</v>
      </c>
      <c r="IL150" s="732">
        <v>0</v>
      </c>
      <c r="IM150" s="732">
        <v>0</v>
      </c>
      <c r="IN150" s="732">
        <v>0</v>
      </c>
      <c r="IO150" s="732">
        <v>0</v>
      </c>
      <c r="IP150" s="732">
        <v>0</v>
      </c>
      <c r="IQ150" s="732">
        <v>0</v>
      </c>
      <c r="IR150" s="732">
        <v>0</v>
      </c>
      <c r="IS150" s="732">
        <v>0</v>
      </c>
      <c r="IT150" s="732">
        <v>0</v>
      </c>
      <c r="IU150" s="732">
        <v>0</v>
      </c>
      <c r="IV150" s="732">
        <v>0</v>
      </c>
      <c r="IW150" s="732">
        <v>6159</v>
      </c>
      <c r="IX150" s="732">
        <v>0</v>
      </c>
      <c r="IY150" s="732">
        <v>0</v>
      </c>
      <c r="IZ150" s="732">
        <v>0</v>
      </c>
      <c r="JA150" s="732">
        <v>0</v>
      </c>
      <c r="JB150" s="732">
        <v>0</v>
      </c>
      <c r="JC150" s="732">
        <v>0</v>
      </c>
      <c r="JD150" s="732">
        <v>0</v>
      </c>
      <c r="JE150" s="732">
        <v>0</v>
      </c>
      <c r="JF150" s="732">
        <v>0</v>
      </c>
      <c r="JG150" s="732">
        <v>0</v>
      </c>
      <c r="JH150" s="732">
        <v>0</v>
      </c>
      <c r="JJ150" s="732">
        <v>0</v>
      </c>
      <c r="JK150" s="732">
        <v>0</v>
      </c>
      <c r="JL150" s="732">
        <v>0</v>
      </c>
      <c r="JM150" s="732">
        <v>0</v>
      </c>
    </row>
    <row r="151" spans="1:273" s="732" customFormat="1" x14ac:dyDescent="0.2">
      <c r="A151" s="732">
        <v>31709</v>
      </c>
      <c r="B151" s="732">
        <v>193801</v>
      </c>
      <c r="C151" s="732">
        <v>9</v>
      </c>
      <c r="D151" s="732">
        <v>2021</v>
      </c>
      <c r="E151" s="732">
        <v>6159</v>
      </c>
      <c r="F151" s="732">
        <v>0</v>
      </c>
      <c r="G151" s="732">
        <v>196.93</v>
      </c>
      <c r="H151" s="732">
        <v>130.61199999999999</v>
      </c>
      <c r="I151" s="732">
        <v>130.61199999999999</v>
      </c>
      <c r="J151" s="732">
        <v>196.93</v>
      </c>
      <c r="K151" s="732">
        <v>0</v>
      </c>
      <c r="L151" s="732">
        <v>6159</v>
      </c>
      <c r="M151" s="732">
        <v>0</v>
      </c>
      <c r="N151" s="732">
        <v>0</v>
      </c>
      <c r="P151" s="732">
        <v>198.27700000000002</v>
      </c>
      <c r="Q151" s="732">
        <v>0</v>
      </c>
      <c r="R151" s="732">
        <v>81606</v>
      </c>
      <c r="S151" s="732">
        <v>411.57400000000001</v>
      </c>
      <c r="U151" s="732">
        <v>57088</v>
      </c>
      <c r="V151" s="732">
        <v>0</v>
      </c>
      <c r="W151" s="732">
        <v>0</v>
      </c>
      <c r="X151" s="732">
        <v>0</v>
      </c>
      <c r="Z151" s="732">
        <v>0</v>
      </c>
      <c r="AC151" s="732">
        <v>0</v>
      </c>
      <c r="AD151" s="732" t="s">
        <v>318</v>
      </c>
      <c r="AE151" s="732">
        <v>0</v>
      </c>
      <c r="AH151" s="732">
        <v>0</v>
      </c>
      <c r="AI151" s="732">
        <v>0</v>
      </c>
      <c r="AJ151" s="732">
        <v>6159</v>
      </c>
      <c r="AK151" s="732" t="s">
        <v>787</v>
      </c>
      <c r="AL151" s="732" t="s">
        <v>74</v>
      </c>
      <c r="AM151" s="732">
        <v>0</v>
      </c>
      <c r="AN151" s="732">
        <v>0</v>
      </c>
      <c r="AO151" s="732">
        <v>0</v>
      </c>
      <c r="AP151" s="732">
        <v>0</v>
      </c>
      <c r="AQ151" s="732">
        <v>0</v>
      </c>
      <c r="AT151" s="732">
        <v>0</v>
      </c>
      <c r="AU151" s="732">
        <v>0</v>
      </c>
      <c r="AV151" s="732">
        <v>-182531</v>
      </c>
      <c r="AW151" s="732">
        <v>3351602</v>
      </c>
      <c r="AX151" s="732">
        <v>3209387</v>
      </c>
      <c r="AY151" s="732">
        <v>1847930</v>
      </c>
      <c r="AZ151" s="732">
        <v>81606</v>
      </c>
      <c r="BA151" s="732">
        <v>23.833000000000002</v>
      </c>
      <c r="BE151" s="732">
        <v>42</v>
      </c>
      <c r="BF151" s="732">
        <v>2820898</v>
      </c>
      <c r="BG151" s="732">
        <v>0</v>
      </c>
      <c r="BJ151" s="732">
        <v>12</v>
      </c>
      <c r="BK151" s="732">
        <v>0</v>
      </c>
      <c r="BL151" s="732">
        <v>0</v>
      </c>
      <c r="BM151" s="732">
        <v>0</v>
      </c>
      <c r="BN151" s="732">
        <v>0</v>
      </c>
      <c r="BO151" s="732">
        <v>0</v>
      </c>
      <c r="BP151" s="732">
        <v>0</v>
      </c>
      <c r="BQ151" s="732">
        <v>750</v>
      </c>
      <c r="BS151" s="732">
        <v>0</v>
      </c>
      <c r="BT151" s="732">
        <v>0</v>
      </c>
      <c r="BU151" s="732">
        <v>0</v>
      </c>
      <c r="BV151" s="732">
        <v>0</v>
      </c>
      <c r="BW151" s="732">
        <v>0</v>
      </c>
      <c r="BY151" s="732">
        <v>0</v>
      </c>
      <c r="CA151" s="732">
        <v>0</v>
      </c>
      <c r="CB151" s="732">
        <v>0</v>
      </c>
      <c r="CC151" s="732">
        <v>0</v>
      </c>
      <c r="CD151" s="732">
        <v>0</v>
      </c>
      <c r="CE151" s="732">
        <v>0</v>
      </c>
      <c r="CF151" s="732">
        <v>0</v>
      </c>
      <c r="CG151" s="732">
        <v>0</v>
      </c>
      <c r="CH151" s="732">
        <v>148864</v>
      </c>
      <c r="CI151" s="732">
        <v>0</v>
      </c>
      <c r="CJ151" s="732">
        <v>4</v>
      </c>
      <c r="CK151" s="732">
        <v>0</v>
      </c>
      <c r="CL151" s="732">
        <v>0</v>
      </c>
      <c r="CN151" s="732">
        <v>0</v>
      </c>
      <c r="CO151" s="732">
        <v>1</v>
      </c>
      <c r="CP151" s="732">
        <v>0</v>
      </c>
      <c r="CQ151" s="732">
        <v>0</v>
      </c>
      <c r="CR151" s="732">
        <v>191.952</v>
      </c>
      <c r="CS151" s="732">
        <v>0</v>
      </c>
      <c r="CT151" s="732">
        <v>0</v>
      </c>
      <c r="CU151" s="732">
        <v>0</v>
      </c>
      <c r="CV151" s="732">
        <v>0</v>
      </c>
      <c r="CW151" s="732">
        <v>0</v>
      </c>
      <c r="CX151" s="732">
        <v>0</v>
      </c>
      <c r="CY151" s="732">
        <v>0</v>
      </c>
      <c r="CZ151" s="732">
        <v>0</v>
      </c>
      <c r="DB151" s="732">
        <v>709342</v>
      </c>
      <c r="DC151" s="732">
        <v>0</v>
      </c>
      <c r="DD151" s="732">
        <v>0</v>
      </c>
      <c r="DE151" s="732">
        <v>306722</v>
      </c>
      <c r="DF151" s="732">
        <v>310417</v>
      </c>
      <c r="DG151" s="732">
        <v>49.800000000000004</v>
      </c>
      <c r="DH151" s="732">
        <v>0</v>
      </c>
      <c r="DI151" s="732">
        <v>0</v>
      </c>
      <c r="DK151" s="732">
        <v>3620</v>
      </c>
      <c r="DL151" s="732">
        <v>0</v>
      </c>
      <c r="DM151" s="732">
        <v>1628791</v>
      </c>
      <c r="DN151" s="732">
        <v>6607</v>
      </c>
      <c r="DO151" s="732">
        <v>0</v>
      </c>
      <c r="DP151" s="732">
        <v>0</v>
      </c>
      <c r="DQ151" s="732">
        <v>0</v>
      </c>
      <c r="DR151" s="732">
        <v>0</v>
      </c>
      <c r="DS151" s="732">
        <v>0</v>
      </c>
      <c r="DT151" s="732">
        <v>0</v>
      </c>
      <c r="DU151" s="732">
        <v>0</v>
      </c>
      <c r="DV151" s="732">
        <v>0</v>
      </c>
      <c r="DW151" s="732">
        <v>0</v>
      </c>
      <c r="DX151" s="732">
        <v>0</v>
      </c>
      <c r="DY151" s="732">
        <v>0</v>
      </c>
      <c r="DZ151" s="732">
        <v>0</v>
      </c>
      <c r="EA151" s="732">
        <v>0</v>
      </c>
      <c r="EB151" s="732">
        <v>0</v>
      </c>
      <c r="EC151" s="732">
        <v>1.2270000000000001</v>
      </c>
      <c r="ED151" s="732">
        <v>8691</v>
      </c>
      <c r="EE151" s="732">
        <v>0</v>
      </c>
      <c r="EF151" s="732">
        <v>0</v>
      </c>
      <c r="EG151" s="732">
        <v>0</v>
      </c>
      <c r="EH151" s="732">
        <v>297047</v>
      </c>
      <c r="EI151" s="732">
        <v>1234552</v>
      </c>
      <c r="EJ151" s="732">
        <v>50.111000000000004</v>
      </c>
      <c r="EK151" s="732">
        <v>14.763</v>
      </c>
      <c r="EL151" s="732">
        <v>0</v>
      </c>
      <c r="EM151" s="732">
        <v>0.505</v>
      </c>
      <c r="EN151" s="732">
        <v>0.48500000000000004</v>
      </c>
      <c r="EO151" s="732">
        <v>0</v>
      </c>
      <c r="EP151" s="732">
        <v>0</v>
      </c>
      <c r="EQ151" s="732">
        <v>65.864000000000004</v>
      </c>
      <c r="ER151" s="732">
        <v>0</v>
      </c>
      <c r="ES151" s="732">
        <v>48.228999999999999</v>
      </c>
      <c r="EV151" s="732">
        <v>0</v>
      </c>
      <c r="EW151" s="732">
        <v>0</v>
      </c>
      <c r="EX151" s="732">
        <v>0</v>
      </c>
      <c r="EZ151" s="732">
        <v>2858384</v>
      </c>
      <c r="FA151" s="732">
        <v>0</v>
      </c>
      <c r="FB151" s="732">
        <v>2933341</v>
      </c>
      <c r="FD151" s="732">
        <v>0</v>
      </c>
      <c r="FE151" s="732">
        <v>291805</v>
      </c>
      <c r="FF151" s="732">
        <v>59198</v>
      </c>
      <c r="FG151" s="732">
        <v>6.4642999999999992E-2</v>
      </c>
      <c r="FH151" s="732">
        <v>2.6227999999999998E-2</v>
      </c>
      <c r="FI151" s="732">
        <v>0</v>
      </c>
      <c r="FJ151" s="732">
        <v>0</v>
      </c>
      <c r="FK151" s="732">
        <v>458.00600000000003</v>
      </c>
      <c r="FL151" s="732">
        <v>3433208</v>
      </c>
      <c r="FM151" s="732">
        <v>0</v>
      </c>
      <c r="FN151" s="732">
        <v>0</v>
      </c>
      <c r="FO151" s="732">
        <v>114810</v>
      </c>
      <c r="FP151" s="732">
        <v>0</v>
      </c>
      <c r="FQ151" s="732">
        <v>114810</v>
      </c>
      <c r="FR151" s="732">
        <v>114810</v>
      </c>
      <c r="FS151" s="732">
        <v>0</v>
      </c>
      <c r="FT151" s="732">
        <v>0</v>
      </c>
      <c r="FU151" s="732">
        <v>0</v>
      </c>
      <c r="FV151" s="732">
        <v>0</v>
      </c>
      <c r="FW151" s="732">
        <v>0</v>
      </c>
      <c r="FX151" s="732">
        <v>0</v>
      </c>
      <c r="FY151" s="732">
        <v>0</v>
      </c>
      <c r="FZ151" s="732">
        <v>0</v>
      </c>
      <c r="GA151" s="732">
        <v>0</v>
      </c>
      <c r="GB151" s="732">
        <v>3775</v>
      </c>
      <c r="GC151" s="732">
        <v>3775</v>
      </c>
      <c r="GD151" s="732">
        <v>0.45400000000000001</v>
      </c>
      <c r="GF151" s="732">
        <v>0</v>
      </c>
      <c r="GG151" s="732">
        <v>0</v>
      </c>
      <c r="GH151" s="732">
        <v>0</v>
      </c>
      <c r="GI151" s="732">
        <v>0</v>
      </c>
      <c r="GK151" s="732">
        <v>5089</v>
      </c>
      <c r="GL151" s="732">
        <v>12523</v>
      </c>
      <c r="GM151" s="732">
        <v>0</v>
      </c>
      <c r="GN151" s="732">
        <v>4162</v>
      </c>
      <c r="GR151" s="732">
        <v>0</v>
      </c>
      <c r="HB151" s="732">
        <v>292382768</v>
      </c>
      <c r="HC151" s="732">
        <v>4.6019999999999998E-2</v>
      </c>
      <c r="HD151" s="732">
        <v>35381</v>
      </c>
      <c r="HE151" s="732">
        <v>0</v>
      </c>
      <c r="HF151" s="732">
        <v>138187</v>
      </c>
      <c r="HG151" s="732">
        <v>2464</v>
      </c>
      <c r="HH151" s="732">
        <v>19401</v>
      </c>
      <c r="HI151" s="732">
        <v>0</v>
      </c>
      <c r="HJ151" s="732">
        <v>1914</v>
      </c>
      <c r="HK151" s="732">
        <v>1041</v>
      </c>
      <c r="HL151" s="732">
        <v>766</v>
      </c>
      <c r="HM151" s="732">
        <v>0</v>
      </c>
      <c r="HN151" s="732">
        <v>0</v>
      </c>
      <c r="HO151" s="732">
        <v>0</v>
      </c>
      <c r="HP151" s="732">
        <v>2475</v>
      </c>
      <c r="HQ151" s="732">
        <v>0</v>
      </c>
      <c r="HR151" s="732">
        <v>0</v>
      </c>
      <c r="HS151" s="732">
        <v>2851735</v>
      </c>
      <c r="HT151" s="732">
        <v>0</v>
      </c>
      <c r="HU151" s="732">
        <v>113483</v>
      </c>
      <c r="HV151" s="732">
        <v>0</v>
      </c>
      <c r="HW151" s="732">
        <v>0</v>
      </c>
      <c r="HX151" s="732">
        <v>13</v>
      </c>
      <c r="HY151" s="732">
        <v>37</v>
      </c>
      <c r="HZ151" s="732">
        <v>13</v>
      </c>
      <c r="IA151" s="732">
        <v>7</v>
      </c>
      <c r="IB151" s="732">
        <v>120</v>
      </c>
      <c r="IC151" s="732">
        <v>184</v>
      </c>
      <c r="ID151" s="732">
        <v>3</v>
      </c>
      <c r="IE151" s="732">
        <v>0</v>
      </c>
      <c r="IF151" s="732">
        <v>0</v>
      </c>
      <c r="IG151" s="732">
        <v>4</v>
      </c>
      <c r="IH151" s="732">
        <v>31.5</v>
      </c>
      <c r="II151" s="732">
        <v>9</v>
      </c>
      <c r="IJ151" s="732">
        <v>0</v>
      </c>
      <c r="IK151" s="732">
        <v>0</v>
      </c>
      <c r="IL151" s="732">
        <v>0</v>
      </c>
      <c r="IM151" s="732">
        <v>0</v>
      </c>
      <c r="IN151" s="732">
        <v>0</v>
      </c>
      <c r="IO151" s="732">
        <v>0</v>
      </c>
      <c r="IP151" s="732">
        <v>9</v>
      </c>
      <c r="IQ151" s="732">
        <v>0</v>
      </c>
      <c r="IR151" s="732">
        <v>0</v>
      </c>
      <c r="IS151" s="732">
        <v>0</v>
      </c>
      <c r="IT151" s="732">
        <v>0</v>
      </c>
      <c r="IU151" s="732">
        <v>0</v>
      </c>
      <c r="IV151" s="732">
        <v>0</v>
      </c>
      <c r="IW151" s="732">
        <v>6159</v>
      </c>
      <c r="IX151" s="732">
        <v>0</v>
      </c>
      <c r="IY151" s="732">
        <v>0</v>
      </c>
      <c r="IZ151" s="732">
        <v>2475</v>
      </c>
      <c r="JA151" s="732">
        <v>3695</v>
      </c>
      <c r="JB151" s="732">
        <v>0</v>
      </c>
      <c r="JC151" s="732">
        <v>0</v>
      </c>
      <c r="JD151" s="732">
        <v>0</v>
      </c>
      <c r="JE151" s="732">
        <v>0</v>
      </c>
      <c r="JF151" s="732">
        <v>0</v>
      </c>
      <c r="JG151" s="732">
        <v>0</v>
      </c>
      <c r="JH151" s="732">
        <v>0</v>
      </c>
      <c r="JJ151" s="732">
        <v>0</v>
      </c>
      <c r="JK151" s="732">
        <v>0</v>
      </c>
      <c r="JL151" s="732">
        <v>0</v>
      </c>
      <c r="JM151" s="732">
        <v>0</v>
      </c>
    </row>
    <row r="152" spans="1:273" s="732" customFormat="1" x14ac:dyDescent="0.2">
      <c r="A152" s="732">
        <v>31709</v>
      </c>
      <c r="B152" s="732">
        <v>212801</v>
      </c>
      <c r="C152" s="732">
        <v>9</v>
      </c>
      <c r="D152" s="732">
        <v>2021</v>
      </c>
      <c r="E152" s="732">
        <v>6159</v>
      </c>
      <c r="F152" s="732">
        <v>0</v>
      </c>
      <c r="G152" s="732">
        <v>1839.1950000000002</v>
      </c>
      <c r="H152" s="732">
        <v>1606.817</v>
      </c>
      <c r="I152" s="732">
        <v>1606.817</v>
      </c>
      <c r="J152" s="732">
        <v>1839.1950000000002</v>
      </c>
      <c r="K152" s="732">
        <v>0</v>
      </c>
      <c r="L152" s="732">
        <v>6159</v>
      </c>
      <c r="M152" s="732">
        <v>0</v>
      </c>
      <c r="N152" s="732">
        <v>0</v>
      </c>
      <c r="P152" s="732">
        <v>1886.423</v>
      </c>
      <c r="Q152" s="732">
        <v>0</v>
      </c>
      <c r="R152" s="732">
        <v>776403</v>
      </c>
      <c r="S152" s="732">
        <v>411.57400000000001</v>
      </c>
      <c r="U152" s="732">
        <v>543117</v>
      </c>
      <c r="V152" s="732">
        <v>102.82000000000001</v>
      </c>
      <c r="W152" s="732">
        <v>63328</v>
      </c>
      <c r="X152" s="732">
        <v>63328</v>
      </c>
      <c r="Z152" s="732">
        <v>0</v>
      </c>
      <c r="AC152" s="732">
        <v>0</v>
      </c>
      <c r="AD152" s="732" t="s">
        <v>318</v>
      </c>
      <c r="AE152" s="732">
        <v>0</v>
      </c>
      <c r="AH152" s="732">
        <v>0</v>
      </c>
      <c r="AI152" s="732">
        <v>0</v>
      </c>
      <c r="AJ152" s="732">
        <v>6159</v>
      </c>
      <c r="AK152" s="732" t="s">
        <v>787</v>
      </c>
      <c r="AL152" s="732" t="s">
        <v>75</v>
      </c>
      <c r="AM152" s="732">
        <v>0</v>
      </c>
      <c r="AN152" s="732">
        <v>0</v>
      </c>
      <c r="AO152" s="732">
        <v>0</v>
      </c>
      <c r="AP152" s="732">
        <v>0</v>
      </c>
      <c r="AQ152" s="732">
        <v>0</v>
      </c>
      <c r="AT152" s="732">
        <v>0</v>
      </c>
      <c r="AU152" s="732">
        <v>0</v>
      </c>
      <c r="AV152" s="732">
        <v>-269837</v>
      </c>
      <c r="AW152" s="732">
        <v>17959476</v>
      </c>
      <c r="AX152" s="732">
        <v>17387086</v>
      </c>
      <c r="AY152" s="732">
        <v>10398995</v>
      </c>
      <c r="AZ152" s="732">
        <v>776403</v>
      </c>
      <c r="BA152" s="732">
        <v>41.333000000000006</v>
      </c>
      <c r="BE152" s="732">
        <v>231</v>
      </c>
      <c r="BF152" s="732">
        <v>16140600</v>
      </c>
      <c r="BG152" s="732">
        <v>0</v>
      </c>
      <c r="BJ152" s="732">
        <v>12</v>
      </c>
      <c r="BK152" s="732">
        <v>0</v>
      </c>
      <c r="BL152" s="732">
        <v>0</v>
      </c>
      <c r="BM152" s="732">
        <v>0</v>
      </c>
      <c r="BN152" s="732">
        <v>0</v>
      </c>
      <c r="BO152" s="732">
        <v>0</v>
      </c>
      <c r="BP152" s="732">
        <v>0</v>
      </c>
      <c r="BQ152" s="732">
        <v>522</v>
      </c>
      <c r="BS152" s="732">
        <v>0</v>
      </c>
      <c r="BT152" s="732">
        <v>0</v>
      </c>
      <c r="BU152" s="732">
        <v>0</v>
      </c>
      <c r="BV152" s="732">
        <v>0</v>
      </c>
      <c r="BW152" s="732">
        <v>0</v>
      </c>
      <c r="BY152" s="732">
        <v>0</v>
      </c>
      <c r="CA152" s="732">
        <v>0</v>
      </c>
      <c r="CB152" s="732">
        <v>0</v>
      </c>
      <c r="CC152" s="732">
        <v>0</v>
      </c>
      <c r="CD152" s="732">
        <v>0</v>
      </c>
      <c r="CE152" s="732">
        <v>0</v>
      </c>
      <c r="CF152" s="732">
        <v>0</v>
      </c>
      <c r="CG152" s="732">
        <v>0</v>
      </c>
      <c r="CH152" s="732">
        <v>578208</v>
      </c>
      <c r="CI152" s="732">
        <v>0</v>
      </c>
      <c r="CJ152" s="732">
        <v>4</v>
      </c>
      <c r="CK152" s="732">
        <v>0</v>
      </c>
      <c r="CL152" s="732">
        <v>0</v>
      </c>
      <c r="CN152" s="732">
        <v>0</v>
      </c>
      <c r="CO152" s="732">
        <v>1</v>
      </c>
      <c r="CP152" s="732">
        <v>0</v>
      </c>
      <c r="CQ152" s="732">
        <v>1.667</v>
      </c>
      <c r="CR152" s="732">
        <v>1856.2090000000001</v>
      </c>
      <c r="CS152" s="732">
        <v>0</v>
      </c>
      <c r="CT152" s="732">
        <v>0</v>
      </c>
      <c r="CU152" s="732">
        <v>0</v>
      </c>
      <c r="CV152" s="732">
        <v>0</v>
      </c>
      <c r="CW152" s="732">
        <v>0</v>
      </c>
      <c r="CX152" s="732">
        <v>0</v>
      </c>
      <c r="CY152" s="732">
        <v>0</v>
      </c>
      <c r="CZ152" s="732">
        <v>0</v>
      </c>
      <c r="DB152" s="732">
        <v>9829187</v>
      </c>
      <c r="DC152" s="732">
        <v>0</v>
      </c>
      <c r="DD152" s="732">
        <v>0</v>
      </c>
      <c r="DE152" s="732">
        <v>1465939</v>
      </c>
      <c r="DF152" s="732">
        <v>1465939</v>
      </c>
      <c r="DG152" s="732">
        <v>238.01300000000001</v>
      </c>
      <c r="DH152" s="732">
        <v>0</v>
      </c>
      <c r="DI152" s="732">
        <v>0</v>
      </c>
      <c r="DK152" s="732">
        <v>0</v>
      </c>
      <c r="DL152" s="732">
        <v>0</v>
      </c>
      <c r="DM152" s="732">
        <v>1364089</v>
      </c>
      <c r="DN152" s="732">
        <v>5586</v>
      </c>
      <c r="DO152" s="732">
        <v>0</v>
      </c>
      <c r="DP152" s="732">
        <v>0</v>
      </c>
      <c r="DQ152" s="732">
        <v>0</v>
      </c>
      <c r="DR152" s="732">
        <v>0</v>
      </c>
      <c r="DS152" s="732">
        <v>0</v>
      </c>
      <c r="DT152" s="732">
        <v>0</v>
      </c>
      <c r="DU152" s="732">
        <v>0</v>
      </c>
      <c r="DV152" s="732">
        <v>0</v>
      </c>
      <c r="DW152" s="732">
        <v>0</v>
      </c>
      <c r="DX152" s="732">
        <v>0</v>
      </c>
      <c r="DY152" s="732">
        <v>0</v>
      </c>
      <c r="DZ152" s="732">
        <v>0</v>
      </c>
      <c r="EA152" s="732">
        <v>0</v>
      </c>
      <c r="EB152" s="732">
        <v>0</v>
      </c>
      <c r="EC152" s="732">
        <v>41.033000000000001</v>
      </c>
      <c r="ED152" s="732">
        <v>290635</v>
      </c>
      <c r="EE152" s="732">
        <v>0</v>
      </c>
      <c r="EF152" s="732">
        <v>0</v>
      </c>
      <c r="EG152" s="732">
        <v>0</v>
      </c>
      <c r="EH152" s="732">
        <v>1011704</v>
      </c>
      <c r="EI152" s="732">
        <v>0</v>
      </c>
      <c r="EJ152" s="732">
        <v>0</v>
      </c>
      <c r="EK152" s="732">
        <v>42.346000000000004</v>
      </c>
      <c r="EL152" s="732">
        <v>0</v>
      </c>
      <c r="EM152" s="732">
        <v>7.468</v>
      </c>
      <c r="EN152" s="732">
        <v>2.964</v>
      </c>
      <c r="EO152" s="732">
        <v>0</v>
      </c>
      <c r="EP152" s="732">
        <v>0</v>
      </c>
      <c r="EQ152" s="732">
        <v>52.778000000000006</v>
      </c>
      <c r="ER152" s="732">
        <v>0</v>
      </c>
      <c r="ES152" s="732">
        <v>164.262</v>
      </c>
      <c r="EV152" s="732">
        <v>0</v>
      </c>
      <c r="EW152" s="732">
        <v>0</v>
      </c>
      <c r="EX152" s="732">
        <v>0</v>
      </c>
      <c r="EZ152" s="732">
        <v>15378716</v>
      </c>
      <c r="FA152" s="732">
        <v>0</v>
      </c>
      <c r="FB152" s="732">
        <v>16149302</v>
      </c>
      <c r="FD152" s="732">
        <v>0</v>
      </c>
      <c r="FE152" s="732">
        <v>1669651</v>
      </c>
      <c r="FF152" s="732">
        <v>338719</v>
      </c>
      <c r="FG152" s="732">
        <v>6.4642999999999992E-2</v>
      </c>
      <c r="FH152" s="732">
        <v>2.6227999999999998E-2</v>
      </c>
      <c r="FI152" s="732">
        <v>0</v>
      </c>
      <c r="FJ152" s="732">
        <v>0</v>
      </c>
      <c r="FK152" s="732">
        <v>2620.616</v>
      </c>
      <c r="FL152" s="732">
        <v>18735879</v>
      </c>
      <c r="FM152" s="732">
        <v>0</v>
      </c>
      <c r="FN152" s="732">
        <v>0</v>
      </c>
      <c r="FO152" s="732">
        <v>0</v>
      </c>
      <c r="FP152" s="732">
        <v>0</v>
      </c>
      <c r="FQ152" s="732">
        <v>0</v>
      </c>
      <c r="FR152" s="732">
        <v>0</v>
      </c>
      <c r="FS152" s="732">
        <v>0</v>
      </c>
      <c r="FT152" s="732">
        <v>0</v>
      </c>
      <c r="FU152" s="732">
        <v>0</v>
      </c>
      <c r="FV152" s="732">
        <v>0</v>
      </c>
      <c r="FW152" s="732">
        <v>0</v>
      </c>
      <c r="FX152" s="732">
        <v>0</v>
      </c>
      <c r="FY152" s="732">
        <v>0</v>
      </c>
      <c r="FZ152" s="732">
        <v>0</v>
      </c>
      <c r="GA152" s="732">
        <v>0</v>
      </c>
      <c r="GB152" s="732">
        <v>1493332</v>
      </c>
      <c r="GC152" s="732">
        <v>1493332</v>
      </c>
      <c r="GD152" s="732">
        <v>179.6</v>
      </c>
      <c r="GF152" s="732">
        <v>0</v>
      </c>
      <c r="GG152" s="732">
        <v>0</v>
      </c>
      <c r="GH152" s="732">
        <v>0</v>
      </c>
      <c r="GI152" s="732">
        <v>0</v>
      </c>
      <c r="GK152" s="732">
        <v>5040</v>
      </c>
      <c r="GL152" s="732">
        <v>7142</v>
      </c>
      <c r="GM152" s="732">
        <v>0</v>
      </c>
      <c r="GN152" s="732">
        <v>0</v>
      </c>
      <c r="GR152" s="732">
        <v>0</v>
      </c>
      <c r="HB152" s="732">
        <v>292382768</v>
      </c>
      <c r="HC152" s="732">
        <v>4.6019999999999998E-2</v>
      </c>
      <c r="HD152" s="732">
        <v>330432</v>
      </c>
      <c r="HE152" s="732">
        <v>0</v>
      </c>
      <c r="HF152" s="732">
        <v>1700012</v>
      </c>
      <c r="HG152" s="732">
        <v>95466</v>
      </c>
      <c r="HH152" s="732">
        <v>105784</v>
      </c>
      <c r="HI152" s="732">
        <v>0</v>
      </c>
      <c r="HJ152" s="732">
        <v>17877</v>
      </c>
      <c r="HK152" s="732">
        <v>7534</v>
      </c>
      <c r="HL152" s="732">
        <v>6985</v>
      </c>
      <c r="HM152" s="732">
        <v>0</v>
      </c>
      <c r="HN152" s="732">
        <v>0</v>
      </c>
      <c r="HO152" s="732">
        <v>0</v>
      </c>
      <c r="HP152" s="732">
        <v>0</v>
      </c>
      <c r="HQ152" s="732">
        <v>0</v>
      </c>
      <c r="HR152" s="732">
        <v>0</v>
      </c>
      <c r="HS152" s="732">
        <v>15372899</v>
      </c>
      <c r="HT152" s="732">
        <v>0</v>
      </c>
      <c r="HU152" s="732">
        <v>247776</v>
      </c>
      <c r="HV152" s="732">
        <v>0</v>
      </c>
      <c r="HW152" s="732">
        <v>0</v>
      </c>
      <c r="HX152" s="732">
        <v>246</v>
      </c>
      <c r="HY152" s="732">
        <v>232</v>
      </c>
      <c r="HZ152" s="732">
        <v>202</v>
      </c>
      <c r="IA152" s="732">
        <v>127</v>
      </c>
      <c r="IB152" s="732">
        <v>159</v>
      </c>
      <c r="IC152" s="732">
        <v>910</v>
      </c>
      <c r="ID152" s="732">
        <v>0</v>
      </c>
      <c r="IE152" s="732">
        <v>0</v>
      </c>
      <c r="IF152" s="732">
        <v>0</v>
      </c>
      <c r="IG152" s="732">
        <v>155</v>
      </c>
      <c r="IH152" s="732">
        <v>171.75200000000001</v>
      </c>
      <c r="II152" s="732">
        <v>0</v>
      </c>
      <c r="IJ152" s="732">
        <v>102.82000000000001</v>
      </c>
      <c r="IK152" s="732">
        <v>0</v>
      </c>
      <c r="IL152" s="732">
        <v>0</v>
      </c>
      <c r="IM152" s="732">
        <v>0</v>
      </c>
      <c r="IN152" s="732">
        <v>0</v>
      </c>
      <c r="IO152" s="732">
        <v>0</v>
      </c>
      <c r="IP152" s="732">
        <v>0</v>
      </c>
      <c r="IQ152" s="732">
        <v>102.82000000000001</v>
      </c>
      <c r="IR152" s="732">
        <v>63328</v>
      </c>
      <c r="IS152" s="732">
        <v>0</v>
      </c>
      <c r="IT152" s="732">
        <v>0</v>
      </c>
      <c r="IU152" s="732">
        <v>0</v>
      </c>
      <c r="IV152" s="732">
        <v>0</v>
      </c>
      <c r="IW152" s="732">
        <v>6159</v>
      </c>
      <c r="IX152" s="732">
        <v>0</v>
      </c>
      <c r="IY152" s="732">
        <v>0</v>
      </c>
      <c r="IZ152" s="732">
        <v>0</v>
      </c>
      <c r="JA152" s="732">
        <v>0</v>
      </c>
      <c r="JB152" s="732">
        <v>0</v>
      </c>
      <c r="JC152" s="732">
        <v>0</v>
      </c>
      <c r="JD152" s="732">
        <v>0</v>
      </c>
      <c r="JE152" s="732">
        <v>0</v>
      </c>
      <c r="JF152" s="732">
        <v>0</v>
      </c>
      <c r="JG152" s="732">
        <v>0</v>
      </c>
      <c r="JH152" s="732">
        <v>0</v>
      </c>
      <c r="JJ152" s="732">
        <v>0</v>
      </c>
      <c r="JK152" s="732">
        <v>0</v>
      </c>
      <c r="JL152" s="732">
        <v>0</v>
      </c>
      <c r="JM152" s="732">
        <v>0</v>
      </c>
    </row>
    <row r="153" spans="1:273" s="732" customFormat="1" x14ac:dyDescent="0.2">
      <c r="A153" s="732">
        <v>31709</v>
      </c>
      <c r="B153" s="732">
        <v>212804</v>
      </c>
      <c r="C153" s="732">
        <v>9</v>
      </c>
      <c r="D153" s="732">
        <v>2021</v>
      </c>
      <c r="E153" s="732">
        <v>6159</v>
      </c>
      <c r="F153" s="732">
        <v>0</v>
      </c>
      <c r="G153" s="732">
        <v>807.33300000000008</v>
      </c>
      <c r="H153" s="732">
        <v>723.92</v>
      </c>
      <c r="I153" s="732">
        <v>723.92</v>
      </c>
      <c r="J153" s="732">
        <v>807.33300000000008</v>
      </c>
      <c r="K153" s="732">
        <v>0</v>
      </c>
      <c r="L153" s="732">
        <v>6159</v>
      </c>
      <c r="M153" s="732">
        <v>0</v>
      </c>
      <c r="N153" s="732">
        <v>0</v>
      </c>
      <c r="P153" s="732">
        <v>796.28300000000002</v>
      </c>
      <c r="Q153" s="732">
        <v>0</v>
      </c>
      <c r="R153" s="732">
        <v>327729</v>
      </c>
      <c r="S153" s="732">
        <v>411.57400000000001</v>
      </c>
      <c r="U153" s="732">
        <v>229258</v>
      </c>
      <c r="V153" s="732">
        <v>12.65</v>
      </c>
      <c r="W153" s="732">
        <v>7791</v>
      </c>
      <c r="X153" s="732">
        <v>7791</v>
      </c>
      <c r="Z153" s="732">
        <v>0</v>
      </c>
      <c r="AC153" s="732">
        <v>0</v>
      </c>
      <c r="AD153" s="732" t="s">
        <v>318</v>
      </c>
      <c r="AE153" s="732">
        <v>0</v>
      </c>
      <c r="AH153" s="732">
        <v>0</v>
      </c>
      <c r="AI153" s="732">
        <v>0</v>
      </c>
      <c r="AJ153" s="732">
        <v>6159</v>
      </c>
      <c r="AK153" s="732" t="s">
        <v>787</v>
      </c>
      <c r="AL153" s="732" t="s">
        <v>508</v>
      </c>
      <c r="AM153" s="732">
        <v>0</v>
      </c>
      <c r="AN153" s="732">
        <v>0</v>
      </c>
      <c r="AO153" s="732">
        <v>0</v>
      </c>
      <c r="AP153" s="732">
        <v>0</v>
      </c>
      <c r="AQ153" s="732">
        <v>0</v>
      </c>
      <c r="AT153" s="732">
        <v>0</v>
      </c>
      <c r="AU153" s="732">
        <v>0</v>
      </c>
      <c r="AV153" s="732">
        <v>-204</v>
      </c>
      <c r="AW153" s="732">
        <v>7326773</v>
      </c>
      <c r="AX153" s="732">
        <v>7183080</v>
      </c>
      <c r="AY153" s="732">
        <v>4260100</v>
      </c>
      <c r="AZ153" s="732">
        <v>327729</v>
      </c>
      <c r="BA153" s="732">
        <v>0</v>
      </c>
      <c r="BE153" s="732">
        <v>96</v>
      </c>
      <c r="BF153" s="732">
        <v>6674173</v>
      </c>
      <c r="BG153" s="732">
        <v>0</v>
      </c>
      <c r="BJ153" s="732">
        <v>12</v>
      </c>
      <c r="BK153" s="732">
        <v>0</v>
      </c>
      <c r="BL153" s="732">
        <v>0</v>
      </c>
      <c r="BM153" s="732">
        <v>0</v>
      </c>
      <c r="BN153" s="732">
        <v>0</v>
      </c>
      <c r="BO153" s="732">
        <v>0</v>
      </c>
      <c r="BP153" s="732">
        <v>0</v>
      </c>
      <c r="BQ153" s="732">
        <v>658</v>
      </c>
      <c r="BS153" s="732">
        <v>0</v>
      </c>
      <c r="BT153" s="732">
        <v>0</v>
      </c>
      <c r="BU153" s="732">
        <v>0</v>
      </c>
      <c r="BV153" s="732">
        <v>0</v>
      </c>
      <c r="BW153" s="732">
        <v>0</v>
      </c>
      <c r="BY153" s="732">
        <v>0</v>
      </c>
      <c r="CA153" s="732">
        <v>0</v>
      </c>
      <c r="CB153" s="732">
        <v>0</v>
      </c>
      <c r="CC153" s="732">
        <v>0</v>
      </c>
      <c r="CD153" s="732">
        <v>0</v>
      </c>
      <c r="CE153" s="732">
        <v>0</v>
      </c>
      <c r="CF153" s="732">
        <v>0</v>
      </c>
      <c r="CG153" s="732">
        <v>0</v>
      </c>
      <c r="CH153" s="732">
        <v>145047</v>
      </c>
      <c r="CI153" s="732">
        <v>0</v>
      </c>
      <c r="CJ153" s="732">
        <v>4</v>
      </c>
      <c r="CK153" s="732">
        <v>0</v>
      </c>
      <c r="CL153" s="732">
        <v>0</v>
      </c>
      <c r="CN153" s="732">
        <v>0</v>
      </c>
      <c r="CO153" s="732">
        <v>1</v>
      </c>
      <c r="CP153" s="732">
        <v>0</v>
      </c>
      <c r="CQ153" s="732">
        <v>0</v>
      </c>
      <c r="CR153" s="732">
        <v>792.68799999999999</v>
      </c>
      <c r="CS153" s="732">
        <v>0</v>
      </c>
      <c r="CT153" s="732">
        <v>0</v>
      </c>
      <c r="CU153" s="732">
        <v>0</v>
      </c>
      <c r="CV153" s="732">
        <v>0</v>
      </c>
      <c r="CW153" s="732">
        <v>0</v>
      </c>
      <c r="CX153" s="732">
        <v>0</v>
      </c>
      <c r="CY153" s="732">
        <v>0</v>
      </c>
      <c r="CZ153" s="732">
        <v>0</v>
      </c>
      <c r="DB153" s="732">
        <v>4445192</v>
      </c>
      <c r="DC153" s="732">
        <v>0</v>
      </c>
      <c r="DD153" s="732">
        <v>0</v>
      </c>
      <c r="DE153" s="732">
        <v>471247</v>
      </c>
      <c r="DF153" s="732">
        <v>471247</v>
      </c>
      <c r="DG153" s="732">
        <v>76.513000000000005</v>
      </c>
      <c r="DH153" s="732">
        <v>0</v>
      </c>
      <c r="DI153" s="732">
        <v>0</v>
      </c>
      <c r="DK153" s="732">
        <v>2158</v>
      </c>
      <c r="DL153" s="732">
        <v>0</v>
      </c>
      <c r="DM153" s="732">
        <v>305605</v>
      </c>
      <c r="DN153" s="732">
        <v>1258</v>
      </c>
      <c r="DO153" s="732">
        <v>0</v>
      </c>
      <c r="DP153" s="732">
        <v>0</v>
      </c>
      <c r="DQ153" s="732">
        <v>0</v>
      </c>
      <c r="DR153" s="732">
        <v>0</v>
      </c>
      <c r="DS153" s="732">
        <v>0</v>
      </c>
      <c r="DT153" s="732">
        <v>0</v>
      </c>
      <c r="DU153" s="732">
        <v>0</v>
      </c>
      <c r="DV153" s="732">
        <v>0</v>
      </c>
      <c r="DW153" s="732">
        <v>0</v>
      </c>
      <c r="DX153" s="732">
        <v>0</v>
      </c>
      <c r="DY153" s="732">
        <v>0</v>
      </c>
      <c r="DZ153" s="732">
        <v>0</v>
      </c>
      <c r="EA153" s="732">
        <v>0</v>
      </c>
      <c r="EB153" s="732">
        <v>0</v>
      </c>
      <c r="EC153" s="732">
        <v>14.367000000000001</v>
      </c>
      <c r="ED153" s="732">
        <v>101761</v>
      </c>
      <c r="EE153" s="732">
        <v>0</v>
      </c>
      <c r="EF153" s="732">
        <v>0</v>
      </c>
      <c r="EG153" s="732">
        <v>0</v>
      </c>
      <c r="EH153" s="732">
        <v>191609</v>
      </c>
      <c r="EI153" s="732">
        <v>0</v>
      </c>
      <c r="EJ153" s="732">
        <v>0</v>
      </c>
      <c r="EK153" s="732">
        <v>8.02</v>
      </c>
      <c r="EL153" s="732">
        <v>0</v>
      </c>
      <c r="EM153" s="732">
        <v>0</v>
      </c>
      <c r="EN153" s="732">
        <v>1.41</v>
      </c>
      <c r="EO153" s="732">
        <v>0</v>
      </c>
      <c r="EP153" s="732">
        <v>0</v>
      </c>
      <c r="EQ153" s="732">
        <v>9.43</v>
      </c>
      <c r="ER153" s="732">
        <v>0</v>
      </c>
      <c r="ES153" s="732">
        <v>31.11</v>
      </c>
      <c r="EV153" s="732">
        <v>0</v>
      </c>
      <c r="EW153" s="732">
        <v>0</v>
      </c>
      <c r="EX153" s="732">
        <v>0</v>
      </c>
      <c r="EZ153" s="732">
        <v>6352614</v>
      </c>
      <c r="FA153" s="732">
        <v>0</v>
      </c>
      <c r="FB153" s="732">
        <v>6678989</v>
      </c>
      <c r="FD153" s="732">
        <v>0</v>
      </c>
      <c r="FE153" s="732">
        <v>690405</v>
      </c>
      <c r="FF153" s="732">
        <v>140061</v>
      </c>
      <c r="FG153" s="732">
        <v>6.4642999999999992E-2</v>
      </c>
      <c r="FH153" s="732">
        <v>2.6227999999999998E-2</v>
      </c>
      <c r="FI153" s="732">
        <v>0</v>
      </c>
      <c r="FJ153" s="732">
        <v>0</v>
      </c>
      <c r="FK153" s="732">
        <v>1083.6310000000001</v>
      </c>
      <c r="FL153" s="732">
        <v>7654502</v>
      </c>
      <c r="FM153" s="732">
        <v>0</v>
      </c>
      <c r="FN153" s="732">
        <v>0</v>
      </c>
      <c r="FO153" s="732">
        <v>0</v>
      </c>
      <c r="FP153" s="732">
        <v>0</v>
      </c>
      <c r="FQ153" s="732">
        <v>0</v>
      </c>
      <c r="FR153" s="732">
        <v>0</v>
      </c>
      <c r="FS153" s="732">
        <v>0</v>
      </c>
      <c r="FT153" s="732">
        <v>0</v>
      </c>
      <c r="FU153" s="732">
        <v>0</v>
      </c>
      <c r="FV153" s="732">
        <v>0</v>
      </c>
      <c r="FW153" s="732">
        <v>0</v>
      </c>
      <c r="FX153" s="732">
        <v>0</v>
      </c>
      <c r="FY153" s="732">
        <v>0</v>
      </c>
      <c r="FZ153" s="732">
        <v>0</v>
      </c>
      <c r="GA153" s="732">
        <v>0</v>
      </c>
      <c r="GB153" s="732">
        <v>615151</v>
      </c>
      <c r="GC153" s="732">
        <v>615151</v>
      </c>
      <c r="GD153" s="732">
        <v>73.983000000000004</v>
      </c>
      <c r="GF153" s="732">
        <v>0</v>
      </c>
      <c r="GG153" s="732">
        <v>0</v>
      </c>
      <c r="GH153" s="732">
        <v>0</v>
      </c>
      <c r="GI153" s="732">
        <v>0</v>
      </c>
      <c r="GK153" s="732">
        <v>4971</v>
      </c>
      <c r="GL153" s="732">
        <v>0</v>
      </c>
      <c r="GM153" s="732">
        <v>0</v>
      </c>
      <c r="GN153" s="732">
        <v>0</v>
      </c>
      <c r="GR153" s="732">
        <v>0</v>
      </c>
      <c r="HB153" s="732">
        <v>292382768</v>
      </c>
      <c r="HC153" s="732">
        <v>4.6019999999999998E-2</v>
      </c>
      <c r="HD153" s="732">
        <v>145047</v>
      </c>
      <c r="HE153" s="732">
        <v>0</v>
      </c>
      <c r="HF153" s="732">
        <v>765907</v>
      </c>
      <c r="HG153" s="732">
        <v>38802</v>
      </c>
      <c r="HH153" s="732">
        <v>15373</v>
      </c>
      <c r="HI153" s="732">
        <v>0</v>
      </c>
      <c r="HJ153" s="732">
        <v>7847</v>
      </c>
      <c r="HK153" s="732">
        <v>2380</v>
      </c>
      <c r="HL153" s="732">
        <v>3790</v>
      </c>
      <c r="HM153" s="732">
        <v>0</v>
      </c>
      <c r="HN153" s="732">
        <v>0</v>
      </c>
      <c r="HO153" s="732">
        <v>0</v>
      </c>
      <c r="HP153" s="732">
        <v>0</v>
      </c>
      <c r="HQ153" s="732">
        <v>0</v>
      </c>
      <c r="HR153" s="732">
        <v>0</v>
      </c>
      <c r="HS153" s="732">
        <v>6351260</v>
      </c>
      <c r="HT153" s="732">
        <v>0</v>
      </c>
      <c r="HU153" s="732">
        <v>0</v>
      </c>
      <c r="HV153" s="732">
        <v>0</v>
      </c>
      <c r="HW153" s="732">
        <v>0</v>
      </c>
      <c r="HX153" s="732">
        <v>95</v>
      </c>
      <c r="HY153" s="732">
        <v>75</v>
      </c>
      <c r="HZ153" s="732">
        <v>53</v>
      </c>
      <c r="IA153" s="732">
        <v>54</v>
      </c>
      <c r="IB153" s="732">
        <v>36</v>
      </c>
      <c r="IC153" s="732">
        <v>313</v>
      </c>
      <c r="ID153" s="732">
        <v>0</v>
      </c>
      <c r="IE153" s="732">
        <v>0</v>
      </c>
      <c r="IF153" s="732">
        <v>0</v>
      </c>
      <c r="IG153" s="732">
        <v>63</v>
      </c>
      <c r="IH153" s="732">
        <v>24.96</v>
      </c>
      <c r="II153" s="732">
        <v>0</v>
      </c>
      <c r="IJ153" s="732">
        <v>12.65</v>
      </c>
      <c r="IK153" s="732">
        <v>0</v>
      </c>
      <c r="IL153" s="732">
        <v>0</v>
      </c>
      <c r="IM153" s="732">
        <v>0</v>
      </c>
      <c r="IN153" s="732">
        <v>0</v>
      </c>
      <c r="IO153" s="732">
        <v>0</v>
      </c>
      <c r="IP153" s="732">
        <v>0</v>
      </c>
      <c r="IQ153" s="732">
        <v>12.65</v>
      </c>
      <c r="IR153" s="732">
        <v>7791</v>
      </c>
      <c r="IS153" s="732">
        <v>0</v>
      </c>
      <c r="IT153" s="732">
        <v>0</v>
      </c>
      <c r="IU153" s="732">
        <v>0</v>
      </c>
      <c r="IV153" s="732">
        <v>0</v>
      </c>
      <c r="IW153" s="732">
        <v>6159</v>
      </c>
      <c r="IX153" s="732">
        <v>0</v>
      </c>
      <c r="IY153" s="732">
        <v>0</v>
      </c>
      <c r="IZ153" s="732">
        <v>0</v>
      </c>
      <c r="JA153" s="732">
        <v>0</v>
      </c>
      <c r="JB153" s="732">
        <v>0</v>
      </c>
      <c r="JC153" s="732">
        <v>0</v>
      </c>
      <c r="JD153" s="732">
        <v>0</v>
      </c>
      <c r="JE153" s="732">
        <v>0</v>
      </c>
      <c r="JF153" s="732">
        <v>0</v>
      </c>
      <c r="JG153" s="732">
        <v>0</v>
      </c>
      <c r="JH153" s="732">
        <v>0</v>
      </c>
      <c r="JJ153" s="732">
        <v>0</v>
      </c>
      <c r="JK153" s="732">
        <v>0</v>
      </c>
      <c r="JL153" s="732">
        <v>0</v>
      </c>
      <c r="JM153" s="732">
        <v>0</v>
      </c>
    </row>
    <row r="154" spans="1:273" s="732" customFormat="1" x14ac:dyDescent="0.2">
      <c r="A154" s="732">
        <v>31709</v>
      </c>
      <c r="B154" s="732">
        <v>213801</v>
      </c>
      <c r="C154" s="732">
        <v>9</v>
      </c>
      <c r="D154" s="732">
        <v>2021</v>
      </c>
      <c r="E154" s="732">
        <v>6159</v>
      </c>
      <c r="F154" s="732">
        <v>0</v>
      </c>
      <c r="G154" s="732">
        <v>193.14000000000001</v>
      </c>
      <c r="H154" s="732">
        <v>162.547</v>
      </c>
      <c r="I154" s="732">
        <v>162.547</v>
      </c>
      <c r="J154" s="732">
        <v>193.14000000000001</v>
      </c>
      <c r="K154" s="732">
        <v>0</v>
      </c>
      <c r="L154" s="732">
        <v>6159</v>
      </c>
      <c r="M154" s="732">
        <v>0</v>
      </c>
      <c r="N154" s="732">
        <v>0</v>
      </c>
      <c r="P154" s="732">
        <v>195.87700000000001</v>
      </c>
      <c r="Q154" s="732">
        <v>0</v>
      </c>
      <c r="R154" s="732">
        <v>80618</v>
      </c>
      <c r="S154" s="732">
        <v>411.57400000000001</v>
      </c>
      <c r="U154" s="732">
        <v>56396</v>
      </c>
      <c r="V154" s="732">
        <v>0</v>
      </c>
      <c r="W154" s="732">
        <v>0</v>
      </c>
      <c r="X154" s="732">
        <v>0</v>
      </c>
      <c r="Z154" s="732">
        <v>0</v>
      </c>
      <c r="AC154" s="732">
        <v>0</v>
      </c>
      <c r="AD154" s="732" t="s">
        <v>318</v>
      </c>
      <c r="AE154" s="732">
        <v>0</v>
      </c>
      <c r="AH154" s="732">
        <v>0</v>
      </c>
      <c r="AI154" s="732">
        <v>0</v>
      </c>
      <c r="AJ154" s="732">
        <v>6159</v>
      </c>
      <c r="AK154" s="732" t="s">
        <v>787</v>
      </c>
      <c r="AL154" s="732" t="s">
        <v>76</v>
      </c>
      <c r="AM154" s="732">
        <v>0</v>
      </c>
      <c r="AN154" s="732">
        <v>0</v>
      </c>
      <c r="AO154" s="732">
        <v>0</v>
      </c>
      <c r="AP154" s="732">
        <v>0</v>
      </c>
      <c r="AQ154" s="732">
        <v>0</v>
      </c>
      <c r="AT154" s="732">
        <v>0</v>
      </c>
      <c r="AU154" s="732">
        <v>0</v>
      </c>
      <c r="AV154" s="732">
        <v>6</v>
      </c>
      <c r="AW154" s="732">
        <v>2209739</v>
      </c>
      <c r="AX154" s="732">
        <v>2176742</v>
      </c>
      <c r="AY154" s="732">
        <v>1241378</v>
      </c>
      <c r="AZ154" s="732">
        <v>80618</v>
      </c>
      <c r="BA154" s="732">
        <v>12</v>
      </c>
      <c r="BE154" s="732">
        <v>29</v>
      </c>
      <c r="BF154" s="732">
        <v>2005562</v>
      </c>
      <c r="BG154" s="732">
        <v>0</v>
      </c>
      <c r="BJ154" s="732">
        <v>12</v>
      </c>
      <c r="BK154" s="732">
        <v>0</v>
      </c>
      <c r="BL154" s="732">
        <v>0</v>
      </c>
      <c r="BM154" s="732">
        <v>0</v>
      </c>
      <c r="BN154" s="732">
        <v>0</v>
      </c>
      <c r="BO154" s="732">
        <v>0</v>
      </c>
      <c r="BP154" s="732">
        <v>0</v>
      </c>
      <c r="BQ154" s="732">
        <v>745</v>
      </c>
      <c r="BS154" s="732">
        <v>0</v>
      </c>
      <c r="BT154" s="732">
        <v>0</v>
      </c>
      <c r="BU154" s="732">
        <v>0</v>
      </c>
      <c r="BV154" s="732">
        <v>0</v>
      </c>
      <c r="BW154" s="732">
        <v>0</v>
      </c>
      <c r="BY154" s="732">
        <v>0</v>
      </c>
      <c r="CA154" s="732">
        <v>0</v>
      </c>
      <c r="CB154" s="732">
        <v>0</v>
      </c>
      <c r="CC154" s="732">
        <v>0</v>
      </c>
      <c r="CD154" s="732">
        <v>0</v>
      </c>
      <c r="CE154" s="732">
        <v>0</v>
      </c>
      <c r="CF154" s="732">
        <v>0</v>
      </c>
      <c r="CG154" s="732">
        <v>0</v>
      </c>
      <c r="CH154" s="732">
        <v>34700</v>
      </c>
      <c r="CI154" s="732">
        <v>0</v>
      </c>
      <c r="CJ154" s="732">
        <v>4</v>
      </c>
      <c r="CK154" s="732">
        <v>0</v>
      </c>
      <c r="CL154" s="732">
        <v>0</v>
      </c>
      <c r="CN154" s="732">
        <v>0</v>
      </c>
      <c r="CO154" s="732">
        <v>1</v>
      </c>
      <c r="CP154" s="732">
        <v>0</v>
      </c>
      <c r="CQ154" s="732">
        <v>4.1669999999999998</v>
      </c>
      <c r="CR154" s="732">
        <v>203.20000000000002</v>
      </c>
      <c r="CS154" s="732">
        <v>0</v>
      </c>
      <c r="CT154" s="732">
        <v>0</v>
      </c>
      <c r="CU154" s="732">
        <v>0</v>
      </c>
      <c r="CV154" s="732">
        <v>0</v>
      </c>
      <c r="CW154" s="732">
        <v>0</v>
      </c>
      <c r="CX154" s="732">
        <v>0</v>
      </c>
      <c r="CY154" s="732">
        <v>0</v>
      </c>
      <c r="CZ154" s="732">
        <v>0</v>
      </c>
      <c r="DB154" s="732">
        <v>985000</v>
      </c>
      <c r="DC154" s="732">
        <v>0</v>
      </c>
      <c r="DD154" s="732">
        <v>0</v>
      </c>
      <c r="DE154" s="732">
        <v>250521</v>
      </c>
      <c r="DF154" s="732">
        <v>265303</v>
      </c>
      <c r="DG154" s="732">
        <v>40.675000000000004</v>
      </c>
      <c r="DH154" s="732">
        <v>0</v>
      </c>
      <c r="DI154" s="732">
        <v>0</v>
      </c>
      <c r="DK154" s="732">
        <v>3541</v>
      </c>
      <c r="DL154" s="732">
        <v>0</v>
      </c>
      <c r="DM154" s="732">
        <v>404738</v>
      </c>
      <c r="DN154" s="732">
        <v>1674</v>
      </c>
      <c r="DO154" s="732">
        <v>0</v>
      </c>
      <c r="DP154" s="732">
        <v>0</v>
      </c>
      <c r="DQ154" s="732">
        <v>0</v>
      </c>
      <c r="DR154" s="732">
        <v>0</v>
      </c>
      <c r="DS154" s="732">
        <v>0</v>
      </c>
      <c r="DT154" s="732">
        <v>0</v>
      </c>
      <c r="DU154" s="732">
        <v>0</v>
      </c>
      <c r="DV154" s="732">
        <v>0</v>
      </c>
      <c r="DW154" s="732">
        <v>0</v>
      </c>
      <c r="DX154" s="732">
        <v>0</v>
      </c>
      <c r="DY154" s="732">
        <v>0</v>
      </c>
      <c r="DZ154" s="732">
        <v>0</v>
      </c>
      <c r="EA154" s="732">
        <v>0</v>
      </c>
      <c r="EB154" s="732">
        <v>10.994</v>
      </c>
      <c r="EC154" s="732">
        <v>24.64</v>
      </c>
      <c r="ED154" s="732">
        <v>174524</v>
      </c>
      <c r="EE154" s="732">
        <v>0</v>
      </c>
      <c r="EF154" s="732">
        <v>0</v>
      </c>
      <c r="EG154" s="732">
        <v>0</v>
      </c>
      <c r="EH154" s="732">
        <v>215747</v>
      </c>
      <c r="EI154" s="732">
        <v>0</v>
      </c>
      <c r="EJ154" s="732">
        <v>0</v>
      </c>
      <c r="EK154" s="732">
        <v>0.47400000000000003</v>
      </c>
      <c r="EL154" s="732">
        <v>0</v>
      </c>
      <c r="EM154" s="732">
        <v>0</v>
      </c>
      <c r="EN154" s="732">
        <v>0.125</v>
      </c>
      <c r="EO154" s="732">
        <v>0</v>
      </c>
      <c r="EP154" s="732">
        <v>0</v>
      </c>
      <c r="EQ154" s="732">
        <v>11.593</v>
      </c>
      <c r="ER154" s="732">
        <v>0</v>
      </c>
      <c r="ES154" s="732">
        <v>35.029000000000003</v>
      </c>
      <c r="EV154" s="732">
        <v>0</v>
      </c>
      <c r="EW154" s="732">
        <v>0</v>
      </c>
      <c r="EX154" s="732">
        <v>0</v>
      </c>
      <c r="EZ154" s="732">
        <v>1927190</v>
      </c>
      <c r="FA154" s="732">
        <v>0</v>
      </c>
      <c r="FB154" s="732">
        <v>2006105</v>
      </c>
      <c r="FD154" s="732">
        <v>0</v>
      </c>
      <c r="FE154" s="732">
        <v>207464</v>
      </c>
      <c r="FF154" s="732">
        <v>42088</v>
      </c>
      <c r="FG154" s="732">
        <v>6.4642999999999992E-2</v>
      </c>
      <c r="FH154" s="732">
        <v>2.6227999999999998E-2</v>
      </c>
      <c r="FI154" s="732">
        <v>0</v>
      </c>
      <c r="FJ154" s="732">
        <v>0</v>
      </c>
      <c r="FK154" s="732">
        <v>325.62700000000001</v>
      </c>
      <c r="FL154" s="732">
        <v>2290357</v>
      </c>
      <c r="FM154" s="732">
        <v>0</v>
      </c>
      <c r="FN154" s="732">
        <v>0</v>
      </c>
      <c r="FO154" s="732">
        <v>0</v>
      </c>
      <c r="FP154" s="732">
        <v>0</v>
      </c>
      <c r="FQ154" s="732">
        <v>0</v>
      </c>
      <c r="FR154" s="732">
        <v>0</v>
      </c>
      <c r="FS154" s="732">
        <v>0</v>
      </c>
      <c r="FT154" s="732">
        <v>0</v>
      </c>
      <c r="FU154" s="732">
        <v>0</v>
      </c>
      <c r="FV154" s="732">
        <v>0</v>
      </c>
      <c r="FW154" s="732">
        <v>0</v>
      </c>
      <c r="FX154" s="732">
        <v>0</v>
      </c>
      <c r="FY154" s="732">
        <v>0</v>
      </c>
      <c r="FZ154" s="732">
        <v>0</v>
      </c>
      <c r="GA154" s="732">
        <v>0</v>
      </c>
      <c r="GB154" s="732">
        <v>157981</v>
      </c>
      <c r="GC154" s="732">
        <v>157981</v>
      </c>
      <c r="GD154" s="732">
        <v>19</v>
      </c>
      <c r="GF154" s="732">
        <v>0</v>
      </c>
      <c r="GG154" s="732">
        <v>0</v>
      </c>
      <c r="GH154" s="732">
        <v>0</v>
      </c>
      <c r="GI154" s="732">
        <v>0</v>
      </c>
      <c r="GK154" s="732">
        <v>5251</v>
      </c>
      <c r="GL154" s="732">
        <v>4711</v>
      </c>
      <c r="GM154" s="732">
        <v>0</v>
      </c>
      <c r="GN154" s="732">
        <v>0</v>
      </c>
      <c r="GR154" s="732">
        <v>0</v>
      </c>
      <c r="HB154" s="732">
        <v>292382768</v>
      </c>
      <c r="HC154" s="732">
        <v>4.6019999999999998E-2</v>
      </c>
      <c r="HD154" s="732">
        <v>34700</v>
      </c>
      <c r="HE154" s="732">
        <v>0</v>
      </c>
      <c r="HF154" s="732">
        <v>171975</v>
      </c>
      <c r="HG154" s="732">
        <v>9623</v>
      </c>
      <c r="HH154" s="732">
        <v>7391</v>
      </c>
      <c r="HI154" s="732">
        <v>0</v>
      </c>
      <c r="HJ154" s="732">
        <v>1877</v>
      </c>
      <c r="HK154" s="732">
        <v>1601</v>
      </c>
      <c r="HL154" s="732">
        <v>645</v>
      </c>
      <c r="HM154" s="732">
        <v>0</v>
      </c>
      <c r="HN154" s="732">
        <v>0</v>
      </c>
      <c r="HO154" s="732">
        <v>0</v>
      </c>
      <c r="HP154" s="732">
        <v>0</v>
      </c>
      <c r="HQ154" s="732">
        <v>0</v>
      </c>
      <c r="HR154" s="732">
        <v>0</v>
      </c>
      <c r="HS154" s="732">
        <v>1925487</v>
      </c>
      <c r="HT154" s="732">
        <v>0</v>
      </c>
      <c r="HU154" s="732">
        <v>0</v>
      </c>
      <c r="HV154" s="732">
        <v>0</v>
      </c>
      <c r="HW154" s="732">
        <v>0</v>
      </c>
      <c r="HX154" s="732">
        <v>35</v>
      </c>
      <c r="HY154" s="732">
        <v>25</v>
      </c>
      <c r="HZ154" s="732">
        <v>16</v>
      </c>
      <c r="IA154" s="732">
        <v>19</v>
      </c>
      <c r="IB154" s="732">
        <v>65</v>
      </c>
      <c r="IC154" s="732">
        <v>112</v>
      </c>
      <c r="ID154" s="732">
        <v>12</v>
      </c>
      <c r="IE154" s="732">
        <v>0</v>
      </c>
      <c r="IF154" s="732">
        <v>0</v>
      </c>
      <c r="IG154" s="732">
        <v>15.624000000000001</v>
      </c>
      <c r="IH154" s="732">
        <v>12</v>
      </c>
      <c r="II154" s="732">
        <v>0</v>
      </c>
      <c r="IJ154" s="732">
        <v>0</v>
      </c>
      <c r="IK154" s="732">
        <v>0</v>
      </c>
      <c r="IL154" s="732">
        <v>0</v>
      </c>
      <c r="IM154" s="732">
        <v>0</v>
      </c>
      <c r="IN154" s="732">
        <v>0</v>
      </c>
      <c r="IO154" s="732">
        <v>0</v>
      </c>
      <c r="IP154" s="732">
        <v>0</v>
      </c>
      <c r="IQ154" s="732">
        <v>0</v>
      </c>
      <c r="IR154" s="732">
        <v>0</v>
      </c>
      <c r="IS154" s="732">
        <v>0</v>
      </c>
      <c r="IT154" s="732">
        <v>0</v>
      </c>
      <c r="IU154" s="732">
        <v>0</v>
      </c>
      <c r="IV154" s="732">
        <v>0</v>
      </c>
      <c r="IW154" s="732">
        <v>6159</v>
      </c>
      <c r="IX154" s="732">
        <v>0</v>
      </c>
      <c r="IY154" s="732">
        <v>0</v>
      </c>
      <c r="IZ154" s="732">
        <v>0</v>
      </c>
      <c r="JA154" s="732">
        <v>14782</v>
      </c>
      <c r="JB154" s="732">
        <v>0</v>
      </c>
      <c r="JC154" s="732">
        <v>0</v>
      </c>
      <c r="JD154" s="732">
        <v>0</v>
      </c>
      <c r="JE154" s="732">
        <v>0</v>
      </c>
      <c r="JF154" s="732">
        <v>0</v>
      </c>
      <c r="JG154" s="732">
        <v>0</v>
      </c>
      <c r="JH154" s="732">
        <v>0</v>
      </c>
      <c r="JJ154" s="732">
        <v>0</v>
      </c>
      <c r="JK154" s="732">
        <v>0</v>
      </c>
      <c r="JL154" s="732">
        <v>0</v>
      </c>
      <c r="JM154" s="732">
        <v>0</v>
      </c>
    </row>
    <row r="155" spans="1:273" s="732" customFormat="1" x14ac:dyDescent="0.2">
      <c r="A155" s="732">
        <v>31709</v>
      </c>
      <c r="B155" s="732">
        <v>220801</v>
      </c>
      <c r="C155" s="732">
        <v>9</v>
      </c>
      <c r="D155" s="732">
        <v>2021</v>
      </c>
      <c r="E155" s="732">
        <v>6159</v>
      </c>
      <c r="F155" s="732">
        <v>0</v>
      </c>
      <c r="G155" s="732">
        <v>384.94800000000004</v>
      </c>
      <c r="H155" s="732">
        <v>358.85500000000002</v>
      </c>
      <c r="I155" s="732">
        <v>358.85500000000002</v>
      </c>
      <c r="J155" s="732">
        <v>384.94800000000004</v>
      </c>
      <c r="K155" s="732">
        <v>0</v>
      </c>
      <c r="L155" s="732">
        <v>6159</v>
      </c>
      <c r="M155" s="732">
        <v>0</v>
      </c>
      <c r="N155" s="732">
        <v>0</v>
      </c>
      <c r="P155" s="732">
        <v>371.95800000000003</v>
      </c>
      <c r="Q155" s="732">
        <v>0</v>
      </c>
      <c r="R155" s="732">
        <v>153088</v>
      </c>
      <c r="S155" s="732">
        <v>411.57400000000001</v>
      </c>
      <c r="U155" s="732">
        <v>107090</v>
      </c>
      <c r="V155" s="732">
        <v>5.9720000000000004</v>
      </c>
      <c r="W155" s="732">
        <v>3678</v>
      </c>
      <c r="X155" s="732">
        <v>3678</v>
      </c>
      <c r="Z155" s="732">
        <v>0</v>
      </c>
      <c r="AC155" s="732">
        <v>0</v>
      </c>
      <c r="AD155" s="732" t="s">
        <v>318</v>
      </c>
      <c r="AE155" s="732">
        <v>0</v>
      </c>
      <c r="AH155" s="732">
        <v>0</v>
      </c>
      <c r="AI155" s="732">
        <v>0</v>
      </c>
      <c r="AJ155" s="732">
        <v>6159</v>
      </c>
      <c r="AK155" s="732" t="s">
        <v>787</v>
      </c>
      <c r="AL155" s="732" t="s">
        <v>77</v>
      </c>
      <c r="AM155" s="732">
        <v>0</v>
      </c>
      <c r="AN155" s="732">
        <v>0</v>
      </c>
      <c r="AO155" s="732">
        <v>0</v>
      </c>
      <c r="AP155" s="732">
        <v>0</v>
      </c>
      <c r="AQ155" s="732">
        <v>0</v>
      </c>
      <c r="AT155" s="732">
        <v>0</v>
      </c>
      <c r="AU155" s="732">
        <v>0</v>
      </c>
      <c r="AV155" s="732">
        <v>-94</v>
      </c>
      <c r="AW155" s="732">
        <v>3370648</v>
      </c>
      <c r="AX155" s="732">
        <v>3302013</v>
      </c>
      <c r="AY155" s="732">
        <v>1939018</v>
      </c>
      <c r="AZ155" s="732">
        <v>153088</v>
      </c>
      <c r="BA155" s="732">
        <v>1.8330000000000002</v>
      </c>
      <c r="BE155" s="732">
        <v>44</v>
      </c>
      <c r="BF155" s="732">
        <v>3071325</v>
      </c>
      <c r="BG155" s="732">
        <v>0</v>
      </c>
      <c r="BJ155" s="732">
        <v>12</v>
      </c>
      <c r="BK155" s="732">
        <v>0</v>
      </c>
      <c r="BL155" s="732">
        <v>0</v>
      </c>
      <c r="BM155" s="732">
        <v>0</v>
      </c>
      <c r="BN155" s="732">
        <v>0</v>
      </c>
      <c r="BO155" s="732">
        <v>0</v>
      </c>
      <c r="BP155" s="732">
        <v>0</v>
      </c>
      <c r="BQ155" s="732">
        <v>715</v>
      </c>
      <c r="BS155" s="732">
        <v>0</v>
      </c>
      <c r="BT155" s="732">
        <v>0</v>
      </c>
      <c r="BU155" s="732">
        <v>0</v>
      </c>
      <c r="BV155" s="732">
        <v>0</v>
      </c>
      <c r="BW155" s="732">
        <v>0</v>
      </c>
      <c r="BY155" s="732">
        <v>0</v>
      </c>
      <c r="CA155" s="732">
        <v>0</v>
      </c>
      <c r="CB155" s="732">
        <v>0</v>
      </c>
      <c r="CC155" s="732">
        <v>0</v>
      </c>
      <c r="CD155" s="732">
        <v>0</v>
      </c>
      <c r="CE155" s="732">
        <v>0</v>
      </c>
      <c r="CF155" s="732">
        <v>0</v>
      </c>
      <c r="CG155" s="732">
        <v>0</v>
      </c>
      <c r="CH155" s="732">
        <v>69160</v>
      </c>
      <c r="CI155" s="732">
        <v>0</v>
      </c>
      <c r="CJ155" s="732">
        <v>4</v>
      </c>
      <c r="CK155" s="732">
        <v>0</v>
      </c>
      <c r="CL155" s="732">
        <v>0</v>
      </c>
      <c r="CN155" s="732">
        <v>0</v>
      </c>
      <c r="CO155" s="732">
        <v>1</v>
      </c>
      <c r="CP155" s="732">
        <v>0</v>
      </c>
      <c r="CQ155" s="732">
        <v>2</v>
      </c>
      <c r="CR155" s="732">
        <v>369.505</v>
      </c>
      <c r="CS155" s="732">
        <v>0</v>
      </c>
      <c r="CT155" s="732">
        <v>0</v>
      </c>
      <c r="CU155" s="732">
        <v>0</v>
      </c>
      <c r="CV155" s="732">
        <v>0</v>
      </c>
      <c r="CW155" s="732">
        <v>0</v>
      </c>
      <c r="CX155" s="732">
        <v>0</v>
      </c>
      <c r="CY155" s="732">
        <v>0</v>
      </c>
      <c r="CZ155" s="732">
        <v>0</v>
      </c>
      <c r="DB155" s="732">
        <v>2205852</v>
      </c>
      <c r="DC155" s="732">
        <v>0</v>
      </c>
      <c r="DD155" s="732">
        <v>0</v>
      </c>
      <c r="DE155" s="732">
        <v>146894</v>
      </c>
      <c r="DF155" s="732">
        <v>146894</v>
      </c>
      <c r="DG155" s="732">
        <v>23.85</v>
      </c>
      <c r="DH155" s="732">
        <v>0</v>
      </c>
      <c r="DI155" s="732">
        <v>0</v>
      </c>
      <c r="DK155" s="732">
        <v>3058</v>
      </c>
      <c r="DL155" s="732">
        <v>0</v>
      </c>
      <c r="DM155" s="732">
        <v>115970</v>
      </c>
      <c r="DN155" s="732">
        <v>481</v>
      </c>
      <c r="DO155" s="732">
        <v>0</v>
      </c>
      <c r="DP155" s="732">
        <v>0</v>
      </c>
      <c r="DQ155" s="732">
        <v>0</v>
      </c>
      <c r="DR155" s="732">
        <v>0</v>
      </c>
      <c r="DS155" s="732">
        <v>0</v>
      </c>
      <c r="DT155" s="732">
        <v>0</v>
      </c>
      <c r="DU155" s="732">
        <v>0</v>
      </c>
      <c r="DV155" s="732">
        <v>0</v>
      </c>
      <c r="DW155" s="732">
        <v>0</v>
      </c>
      <c r="DX155" s="732">
        <v>0</v>
      </c>
      <c r="DY155" s="732">
        <v>0</v>
      </c>
      <c r="DZ155" s="732">
        <v>0</v>
      </c>
      <c r="EA155" s="732">
        <v>0</v>
      </c>
      <c r="EB155" s="732">
        <v>0</v>
      </c>
      <c r="EC155" s="732">
        <v>7.9020000000000001</v>
      </c>
      <c r="ED155" s="732">
        <v>55969</v>
      </c>
      <c r="EE155" s="732">
        <v>0</v>
      </c>
      <c r="EF155" s="732">
        <v>0</v>
      </c>
      <c r="EG155" s="732">
        <v>0</v>
      </c>
      <c r="EH155" s="732">
        <v>56115</v>
      </c>
      <c r="EI155" s="732">
        <v>0</v>
      </c>
      <c r="EJ155" s="732">
        <v>0</v>
      </c>
      <c r="EK155" s="732">
        <v>1.762</v>
      </c>
      <c r="EL155" s="732">
        <v>0</v>
      </c>
      <c r="EM155" s="732">
        <v>0</v>
      </c>
      <c r="EN155" s="732">
        <v>0.76500000000000001</v>
      </c>
      <c r="EO155" s="732">
        <v>0</v>
      </c>
      <c r="EP155" s="732">
        <v>0</v>
      </c>
      <c r="EQ155" s="732">
        <v>2.5270000000000001</v>
      </c>
      <c r="ER155" s="732">
        <v>0</v>
      </c>
      <c r="ES155" s="732">
        <v>9.1110000000000007</v>
      </c>
      <c r="EV155" s="732">
        <v>0</v>
      </c>
      <c r="EW155" s="732">
        <v>0</v>
      </c>
      <c r="EX155" s="732">
        <v>0</v>
      </c>
      <c r="EZ155" s="732">
        <v>2919849</v>
      </c>
      <c r="FA155" s="732">
        <v>0</v>
      </c>
      <c r="FB155" s="732">
        <v>3072412</v>
      </c>
      <c r="FD155" s="732">
        <v>0</v>
      </c>
      <c r="FE155" s="732">
        <v>317711</v>
      </c>
      <c r="FF155" s="732">
        <v>64453</v>
      </c>
      <c r="FG155" s="732">
        <v>6.4642999999999992E-2</v>
      </c>
      <c r="FH155" s="732">
        <v>2.6227999999999998E-2</v>
      </c>
      <c r="FI155" s="732">
        <v>0</v>
      </c>
      <c r="FJ155" s="732">
        <v>0</v>
      </c>
      <c r="FK155" s="732">
        <v>498.666</v>
      </c>
      <c r="FL155" s="732">
        <v>3523736</v>
      </c>
      <c r="FM155" s="732">
        <v>0</v>
      </c>
      <c r="FN155" s="732">
        <v>0</v>
      </c>
      <c r="FO155" s="732">
        <v>0</v>
      </c>
      <c r="FP155" s="732">
        <v>0</v>
      </c>
      <c r="FQ155" s="732">
        <v>0</v>
      </c>
      <c r="FR155" s="732">
        <v>0</v>
      </c>
      <c r="FS155" s="732">
        <v>0</v>
      </c>
      <c r="FT155" s="732">
        <v>0</v>
      </c>
      <c r="FU155" s="732">
        <v>0</v>
      </c>
      <c r="FV155" s="732">
        <v>0</v>
      </c>
      <c r="FW155" s="732">
        <v>0</v>
      </c>
      <c r="FX155" s="732">
        <v>0</v>
      </c>
      <c r="FY155" s="732">
        <v>0</v>
      </c>
      <c r="FZ155" s="732">
        <v>0</v>
      </c>
      <c r="GA155" s="732">
        <v>0</v>
      </c>
      <c r="GB155" s="732">
        <v>195946</v>
      </c>
      <c r="GC155" s="732">
        <v>195946</v>
      </c>
      <c r="GD155" s="732">
        <v>23.566000000000003</v>
      </c>
      <c r="GF155" s="732">
        <v>0</v>
      </c>
      <c r="GG155" s="732">
        <v>0</v>
      </c>
      <c r="GH155" s="732">
        <v>0</v>
      </c>
      <c r="GI155" s="732">
        <v>0</v>
      </c>
      <c r="GK155" s="732">
        <v>5117</v>
      </c>
      <c r="GL155" s="732">
        <v>9574</v>
      </c>
      <c r="GM155" s="732">
        <v>0</v>
      </c>
      <c r="GN155" s="732">
        <v>0</v>
      </c>
      <c r="GR155" s="732">
        <v>0</v>
      </c>
      <c r="HB155" s="732">
        <v>292382768</v>
      </c>
      <c r="HC155" s="732">
        <v>4.6019999999999998E-2</v>
      </c>
      <c r="HD155" s="732">
        <v>69160</v>
      </c>
      <c r="HE155" s="732">
        <v>0</v>
      </c>
      <c r="HF155" s="732">
        <v>379669</v>
      </c>
      <c r="HG155" s="732">
        <v>0</v>
      </c>
      <c r="HH155" s="732">
        <v>19093</v>
      </c>
      <c r="HI155" s="732">
        <v>0</v>
      </c>
      <c r="HJ155" s="732">
        <v>3742</v>
      </c>
      <c r="HK155" s="732">
        <v>796</v>
      </c>
      <c r="HL155" s="732">
        <v>816</v>
      </c>
      <c r="HM155" s="732">
        <v>0</v>
      </c>
      <c r="HN155" s="732">
        <v>0</v>
      </c>
      <c r="HO155" s="732">
        <v>0</v>
      </c>
      <c r="HP155" s="732">
        <v>0</v>
      </c>
      <c r="HQ155" s="732">
        <v>0</v>
      </c>
      <c r="HR155" s="732">
        <v>0</v>
      </c>
      <c r="HS155" s="732">
        <v>2919324</v>
      </c>
      <c r="HT155" s="732">
        <v>0</v>
      </c>
      <c r="HU155" s="732">
        <v>0</v>
      </c>
      <c r="HV155" s="732">
        <v>0</v>
      </c>
      <c r="HW155" s="732">
        <v>0</v>
      </c>
      <c r="HX155" s="732">
        <v>16</v>
      </c>
      <c r="HY155" s="732">
        <v>20</v>
      </c>
      <c r="HZ155" s="732">
        <v>20</v>
      </c>
      <c r="IA155" s="732">
        <v>18</v>
      </c>
      <c r="IB155" s="732">
        <v>21</v>
      </c>
      <c r="IC155" s="732">
        <v>84</v>
      </c>
      <c r="ID155" s="732">
        <v>0</v>
      </c>
      <c r="IE155" s="732">
        <v>0</v>
      </c>
      <c r="IF155" s="732">
        <v>0</v>
      </c>
      <c r="IG155" s="732">
        <v>0</v>
      </c>
      <c r="IH155" s="732">
        <v>31</v>
      </c>
      <c r="II155" s="732">
        <v>0</v>
      </c>
      <c r="IJ155" s="732">
        <v>5.9720000000000004</v>
      </c>
      <c r="IK155" s="732">
        <v>0</v>
      </c>
      <c r="IL155" s="732">
        <v>0</v>
      </c>
      <c r="IM155" s="732">
        <v>0</v>
      </c>
      <c r="IN155" s="732">
        <v>0</v>
      </c>
      <c r="IO155" s="732">
        <v>0</v>
      </c>
      <c r="IP155" s="732">
        <v>0</v>
      </c>
      <c r="IQ155" s="732">
        <v>5.9720000000000004</v>
      </c>
      <c r="IR155" s="732">
        <v>3678</v>
      </c>
      <c r="IS155" s="732">
        <v>0</v>
      </c>
      <c r="IT155" s="732">
        <v>0</v>
      </c>
      <c r="IU155" s="732">
        <v>0</v>
      </c>
      <c r="IV155" s="732">
        <v>0</v>
      </c>
      <c r="IW155" s="732">
        <v>6159</v>
      </c>
      <c r="IX155" s="732">
        <v>0</v>
      </c>
      <c r="IY155" s="732">
        <v>0</v>
      </c>
      <c r="IZ155" s="732">
        <v>0</v>
      </c>
      <c r="JA155" s="732">
        <v>0</v>
      </c>
      <c r="JB155" s="732">
        <v>0</v>
      </c>
      <c r="JC155" s="732">
        <v>0</v>
      </c>
      <c r="JD155" s="732">
        <v>0</v>
      </c>
      <c r="JE155" s="732">
        <v>0</v>
      </c>
      <c r="JF155" s="732">
        <v>0</v>
      </c>
      <c r="JG155" s="732">
        <v>0</v>
      </c>
      <c r="JH155" s="732">
        <v>0</v>
      </c>
      <c r="JJ155" s="732">
        <v>0</v>
      </c>
      <c r="JK155" s="732">
        <v>0</v>
      </c>
      <c r="JL155" s="732">
        <v>0</v>
      </c>
      <c r="JM155" s="732">
        <v>0</v>
      </c>
    </row>
    <row r="156" spans="1:273" s="732" customFormat="1" x14ac:dyDescent="0.2">
      <c r="A156" s="732">
        <v>31709</v>
      </c>
      <c r="B156" s="732">
        <v>220802</v>
      </c>
      <c r="C156" s="732">
        <v>9</v>
      </c>
      <c r="D156" s="732">
        <v>2021</v>
      </c>
      <c r="E156" s="732">
        <v>6159</v>
      </c>
      <c r="F156" s="732">
        <v>0</v>
      </c>
      <c r="G156" s="732">
        <v>1534.8320000000001</v>
      </c>
      <c r="H156" s="732">
        <v>1514.702</v>
      </c>
      <c r="I156" s="732">
        <v>1514.702</v>
      </c>
      <c r="J156" s="732">
        <v>1534.8320000000001</v>
      </c>
      <c r="K156" s="732">
        <v>0</v>
      </c>
      <c r="L156" s="732">
        <v>6159</v>
      </c>
      <c r="M156" s="732">
        <v>0</v>
      </c>
      <c r="N156" s="732">
        <v>0</v>
      </c>
      <c r="P156" s="732">
        <v>1513.972</v>
      </c>
      <c r="Q156" s="732">
        <v>0</v>
      </c>
      <c r="R156" s="732">
        <v>623112</v>
      </c>
      <c r="S156" s="732">
        <v>411.57400000000001</v>
      </c>
      <c r="U156" s="732">
        <v>435887</v>
      </c>
      <c r="V156" s="732">
        <v>85.865000000000009</v>
      </c>
      <c r="W156" s="732">
        <v>52885</v>
      </c>
      <c r="X156" s="732">
        <v>52885</v>
      </c>
      <c r="Z156" s="732">
        <v>0</v>
      </c>
      <c r="AC156" s="732">
        <v>0</v>
      </c>
      <c r="AD156" s="732" t="s">
        <v>318</v>
      </c>
      <c r="AE156" s="732">
        <v>0</v>
      </c>
      <c r="AH156" s="732">
        <v>0</v>
      </c>
      <c r="AI156" s="732">
        <v>0</v>
      </c>
      <c r="AJ156" s="732">
        <v>6159</v>
      </c>
      <c r="AK156" s="732" t="s">
        <v>787</v>
      </c>
      <c r="AL156" s="732" t="s">
        <v>78</v>
      </c>
      <c r="AM156" s="732">
        <v>0</v>
      </c>
      <c r="AN156" s="732">
        <v>0</v>
      </c>
      <c r="AO156" s="732">
        <v>0</v>
      </c>
      <c r="AP156" s="732">
        <v>0</v>
      </c>
      <c r="AQ156" s="732">
        <v>0</v>
      </c>
      <c r="AT156" s="732">
        <v>0</v>
      </c>
      <c r="AU156" s="732">
        <v>0</v>
      </c>
      <c r="AV156" s="732">
        <v>-265</v>
      </c>
      <c r="AW156" s="732">
        <v>13225243</v>
      </c>
      <c r="AX156" s="732">
        <v>12951350</v>
      </c>
      <c r="AY156" s="732">
        <v>7672048</v>
      </c>
      <c r="AZ156" s="732">
        <v>623112</v>
      </c>
      <c r="BA156" s="732">
        <v>33.5</v>
      </c>
      <c r="BE156" s="732">
        <v>173</v>
      </c>
      <c r="BF156" s="732">
        <v>12071932</v>
      </c>
      <c r="BG156" s="732">
        <v>0</v>
      </c>
      <c r="BJ156" s="732">
        <v>12</v>
      </c>
      <c r="BK156" s="732">
        <v>0</v>
      </c>
      <c r="BL156" s="732">
        <v>0</v>
      </c>
      <c r="BM156" s="732">
        <v>0</v>
      </c>
      <c r="BN156" s="732">
        <v>0</v>
      </c>
      <c r="BO156" s="732">
        <v>0</v>
      </c>
      <c r="BP156" s="732">
        <v>0</v>
      </c>
      <c r="BQ156" s="732">
        <v>537</v>
      </c>
      <c r="BS156" s="732">
        <v>0</v>
      </c>
      <c r="BT156" s="732">
        <v>0</v>
      </c>
      <c r="BU156" s="732">
        <v>0</v>
      </c>
      <c r="BV156" s="732">
        <v>0</v>
      </c>
      <c r="BW156" s="732">
        <v>0</v>
      </c>
      <c r="BY156" s="732">
        <v>0</v>
      </c>
      <c r="CA156" s="732">
        <v>0</v>
      </c>
      <c r="CB156" s="732">
        <v>0</v>
      </c>
      <c r="CC156" s="732">
        <v>0</v>
      </c>
      <c r="CD156" s="732">
        <v>0</v>
      </c>
      <c r="CE156" s="732">
        <v>0</v>
      </c>
      <c r="CF156" s="732">
        <v>0</v>
      </c>
      <c r="CG156" s="732">
        <v>0</v>
      </c>
      <c r="CH156" s="732">
        <v>275750</v>
      </c>
      <c r="CI156" s="732">
        <v>0</v>
      </c>
      <c r="CJ156" s="732">
        <v>4</v>
      </c>
      <c r="CK156" s="732">
        <v>0</v>
      </c>
      <c r="CL156" s="732">
        <v>0</v>
      </c>
      <c r="CN156" s="732">
        <v>0</v>
      </c>
      <c r="CO156" s="732">
        <v>1</v>
      </c>
      <c r="CP156" s="732">
        <v>0</v>
      </c>
      <c r="CQ156" s="732">
        <v>0</v>
      </c>
      <c r="CR156" s="732">
        <v>1502.57</v>
      </c>
      <c r="CS156" s="732">
        <v>0</v>
      </c>
      <c r="CT156" s="732">
        <v>0</v>
      </c>
      <c r="CU156" s="732">
        <v>0</v>
      </c>
      <c r="CV156" s="732">
        <v>0</v>
      </c>
      <c r="CW156" s="732">
        <v>0</v>
      </c>
      <c r="CX156" s="732">
        <v>0</v>
      </c>
      <c r="CY156" s="732">
        <v>0</v>
      </c>
      <c r="CZ156" s="732">
        <v>0</v>
      </c>
      <c r="DB156" s="732">
        <v>9313274</v>
      </c>
      <c r="DC156" s="732">
        <v>0</v>
      </c>
      <c r="DD156" s="732">
        <v>0</v>
      </c>
      <c r="DE156" s="732">
        <v>475481</v>
      </c>
      <c r="DF156" s="732">
        <v>475481</v>
      </c>
      <c r="DG156" s="732">
        <v>77.2</v>
      </c>
      <c r="DH156" s="732">
        <v>0</v>
      </c>
      <c r="DI156" s="732">
        <v>0</v>
      </c>
      <c r="DK156" s="732">
        <v>210</v>
      </c>
      <c r="DL156" s="732">
        <v>0</v>
      </c>
      <c r="DM156" s="732">
        <v>406875</v>
      </c>
      <c r="DN156" s="732">
        <v>1684</v>
      </c>
      <c r="DO156" s="732">
        <v>0</v>
      </c>
      <c r="DP156" s="732">
        <v>0</v>
      </c>
      <c r="DQ156" s="732">
        <v>0</v>
      </c>
      <c r="DR156" s="732">
        <v>0</v>
      </c>
      <c r="DS156" s="732">
        <v>0</v>
      </c>
      <c r="DT156" s="732">
        <v>0</v>
      </c>
      <c r="DU156" s="732">
        <v>0</v>
      </c>
      <c r="DV156" s="732">
        <v>0</v>
      </c>
      <c r="DW156" s="732">
        <v>0</v>
      </c>
      <c r="DX156" s="732">
        <v>0</v>
      </c>
      <c r="DY156" s="732">
        <v>0</v>
      </c>
      <c r="DZ156" s="732">
        <v>0</v>
      </c>
      <c r="EA156" s="732">
        <v>0</v>
      </c>
      <c r="EB156" s="732">
        <v>0</v>
      </c>
      <c r="EC156" s="732">
        <v>25.813000000000002</v>
      </c>
      <c r="ED156" s="732">
        <v>182832</v>
      </c>
      <c r="EE156" s="732">
        <v>0</v>
      </c>
      <c r="EF156" s="732">
        <v>0</v>
      </c>
      <c r="EG156" s="732">
        <v>0</v>
      </c>
      <c r="EH156" s="732">
        <v>209822</v>
      </c>
      <c r="EI156" s="732">
        <v>0</v>
      </c>
      <c r="EJ156" s="732">
        <v>0</v>
      </c>
      <c r="EK156" s="732">
        <v>9.4540000000000006</v>
      </c>
      <c r="EL156" s="732">
        <v>0</v>
      </c>
      <c r="EM156" s="732">
        <v>0</v>
      </c>
      <c r="EN156" s="732">
        <v>1.141</v>
      </c>
      <c r="EO156" s="732">
        <v>0</v>
      </c>
      <c r="EP156" s="732">
        <v>0</v>
      </c>
      <c r="EQ156" s="732">
        <v>10.595000000000001</v>
      </c>
      <c r="ER156" s="732">
        <v>0</v>
      </c>
      <c r="ES156" s="732">
        <v>34.067</v>
      </c>
      <c r="EV156" s="732">
        <v>0</v>
      </c>
      <c r="EW156" s="732">
        <v>0</v>
      </c>
      <c r="EX156" s="732">
        <v>0</v>
      </c>
      <c r="EZ156" s="732">
        <v>11449243</v>
      </c>
      <c r="FA156" s="732">
        <v>0</v>
      </c>
      <c r="FB156" s="732">
        <v>12070498</v>
      </c>
      <c r="FD156" s="732">
        <v>0</v>
      </c>
      <c r="FE156" s="732">
        <v>1248771</v>
      </c>
      <c r="FF156" s="732">
        <v>253336</v>
      </c>
      <c r="FG156" s="732">
        <v>6.4642999999999992E-2</v>
      </c>
      <c r="FH156" s="732">
        <v>2.6227999999999998E-2</v>
      </c>
      <c r="FI156" s="732">
        <v>0</v>
      </c>
      <c r="FJ156" s="732">
        <v>0</v>
      </c>
      <c r="FK156" s="732">
        <v>1960.02</v>
      </c>
      <c r="FL156" s="732">
        <v>13848355</v>
      </c>
      <c r="FM156" s="732">
        <v>0</v>
      </c>
      <c r="FN156" s="732">
        <v>0</v>
      </c>
      <c r="FO156" s="732">
        <v>0</v>
      </c>
      <c r="FP156" s="732">
        <v>0</v>
      </c>
      <c r="FQ156" s="732">
        <v>0</v>
      </c>
      <c r="FR156" s="732">
        <v>0</v>
      </c>
      <c r="FS156" s="732">
        <v>0</v>
      </c>
      <c r="FT156" s="732">
        <v>0</v>
      </c>
      <c r="FU156" s="732">
        <v>0</v>
      </c>
      <c r="FV156" s="732">
        <v>0</v>
      </c>
      <c r="FW156" s="732">
        <v>0</v>
      </c>
      <c r="FX156" s="732">
        <v>0</v>
      </c>
      <c r="FY156" s="732">
        <v>0</v>
      </c>
      <c r="FZ156" s="732">
        <v>0</v>
      </c>
      <c r="GA156" s="732">
        <v>0</v>
      </c>
      <c r="GB156" s="732">
        <v>79281</v>
      </c>
      <c r="GC156" s="732">
        <v>79281</v>
      </c>
      <c r="GD156" s="732">
        <v>9.5350000000000001</v>
      </c>
      <c r="GF156" s="732">
        <v>0</v>
      </c>
      <c r="GG156" s="732">
        <v>0</v>
      </c>
      <c r="GH156" s="732">
        <v>0</v>
      </c>
      <c r="GI156" s="732">
        <v>0</v>
      </c>
      <c r="GK156" s="732">
        <v>5007</v>
      </c>
      <c r="GL156" s="732">
        <v>12730</v>
      </c>
      <c r="GM156" s="732">
        <v>0</v>
      </c>
      <c r="GN156" s="732">
        <v>0</v>
      </c>
      <c r="GR156" s="732">
        <v>0</v>
      </c>
      <c r="HB156" s="732">
        <v>292382768</v>
      </c>
      <c r="HC156" s="732">
        <v>4.6019999999999998E-2</v>
      </c>
      <c r="HD156" s="732">
        <v>275750</v>
      </c>
      <c r="HE156" s="732">
        <v>0</v>
      </c>
      <c r="HF156" s="732">
        <v>1602555</v>
      </c>
      <c r="HG156" s="732">
        <v>14114</v>
      </c>
      <c r="HH156" s="732">
        <v>110864</v>
      </c>
      <c r="HI156" s="732">
        <v>0</v>
      </c>
      <c r="HJ156" s="732">
        <v>14919</v>
      </c>
      <c r="HK156" s="732">
        <v>0</v>
      </c>
      <c r="HL156" s="732">
        <v>423</v>
      </c>
      <c r="HM156" s="732">
        <v>0</v>
      </c>
      <c r="HN156" s="732">
        <v>0</v>
      </c>
      <c r="HO156" s="732">
        <v>0</v>
      </c>
      <c r="HP156" s="732">
        <v>0</v>
      </c>
      <c r="HQ156" s="732">
        <v>0</v>
      </c>
      <c r="HR156" s="732">
        <v>0</v>
      </c>
      <c r="HS156" s="732">
        <v>11447386</v>
      </c>
      <c r="HT156" s="732">
        <v>0</v>
      </c>
      <c r="HU156" s="732">
        <v>0</v>
      </c>
      <c r="HV156" s="732">
        <v>0</v>
      </c>
      <c r="HW156" s="732">
        <v>0</v>
      </c>
      <c r="HX156" s="732">
        <v>93</v>
      </c>
      <c r="HY156" s="732">
        <v>67</v>
      </c>
      <c r="HZ156" s="732">
        <v>58</v>
      </c>
      <c r="IA156" s="732">
        <v>65</v>
      </c>
      <c r="IB156" s="732">
        <v>32</v>
      </c>
      <c r="IC156" s="732">
        <v>317</v>
      </c>
      <c r="ID156" s="732">
        <v>0</v>
      </c>
      <c r="IE156" s="732">
        <v>0</v>
      </c>
      <c r="IF156" s="732">
        <v>0</v>
      </c>
      <c r="IG156" s="732">
        <v>22.915000000000003</v>
      </c>
      <c r="IH156" s="732">
        <v>180</v>
      </c>
      <c r="II156" s="732">
        <v>0</v>
      </c>
      <c r="IJ156" s="732">
        <v>85.865000000000009</v>
      </c>
      <c r="IK156" s="732">
        <v>0</v>
      </c>
      <c r="IL156" s="732">
        <v>0</v>
      </c>
      <c r="IM156" s="732">
        <v>0</v>
      </c>
      <c r="IN156" s="732">
        <v>0</v>
      </c>
      <c r="IO156" s="732">
        <v>0</v>
      </c>
      <c r="IP156" s="732">
        <v>0</v>
      </c>
      <c r="IQ156" s="732">
        <v>85.865000000000009</v>
      </c>
      <c r="IR156" s="732">
        <v>52885</v>
      </c>
      <c r="IS156" s="732">
        <v>0</v>
      </c>
      <c r="IT156" s="732">
        <v>0</v>
      </c>
      <c r="IU156" s="732">
        <v>0</v>
      </c>
      <c r="IV156" s="732">
        <v>0</v>
      </c>
      <c r="IW156" s="732">
        <v>6159</v>
      </c>
      <c r="IX156" s="732">
        <v>0</v>
      </c>
      <c r="IY156" s="732">
        <v>0</v>
      </c>
      <c r="IZ156" s="732">
        <v>0</v>
      </c>
      <c r="JA156" s="732">
        <v>0</v>
      </c>
      <c r="JB156" s="732">
        <v>0</v>
      </c>
      <c r="JC156" s="732">
        <v>0</v>
      </c>
      <c r="JD156" s="732">
        <v>0</v>
      </c>
      <c r="JE156" s="732">
        <v>0</v>
      </c>
      <c r="JF156" s="732">
        <v>0</v>
      </c>
      <c r="JG156" s="732">
        <v>0</v>
      </c>
      <c r="JH156" s="732">
        <v>0</v>
      </c>
      <c r="JJ156" s="732">
        <v>0</v>
      </c>
      <c r="JK156" s="732">
        <v>0</v>
      </c>
      <c r="JL156" s="732">
        <v>0</v>
      </c>
      <c r="JM156" s="732">
        <v>0</v>
      </c>
    </row>
    <row r="157" spans="1:273" s="732" customFormat="1" x14ac:dyDescent="0.2">
      <c r="A157" s="732">
        <v>31709</v>
      </c>
      <c r="B157" s="732">
        <v>220809</v>
      </c>
      <c r="C157" s="732">
        <v>9</v>
      </c>
      <c r="D157" s="732">
        <v>2021</v>
      </c>
      <c r="E157" s="732">
        <v>6159</v>
      </c>
      <c r="F157" s="732">
        <v>0</v>
      </c>
      <c r="G157" s="732">
        <v>613.76700000000005</v>
      </c>
      <c r="H157" s="732">
        <v>579.52</v>
      </c>
      <c r="I157" s="732">
        <v>579.52</v>
      </c>
      <c r="J157" s="732">
        <v>613.76700000000005</v>
      </c>
      <c r="K157" s="732">
        <v>0</v>
      </c>
      <c r="L157" s="732">
        <v>6159</v>
      </c>
      <c r="M157" s="732">
        <v>0</v>
      </c>
      <c r="N157" s="732">
        <v>0</v>
      </c>
      <c r="P157" s="732">
        <v>503.28700000000003</v>
      </c>
      <c r="Q157" s="732">
        <v>0</v>
      </c>
      <c r="R157" s="732">
        <v>207140</v>
      </c>
      <c r="S157" s="732">
        <v>411.57400000000001</v>
      </c>
      <c r="U157" s="732">
        <v>144899</v>
      </c>
      <c r="V157" s="732">
        <v>17.356999999999999</v>
      </c>
      <c r="W157" s="732">
        <v>10690</v>
      </c>
      <c r="X157" s="732">
        <v>10690</v>
      </c>
      <c r="Z157" s="732">
        <v>0</v>
      </c>
      <c r="AC157" s="732">
        <v>0</v>
      </c>
      <c r="AD157" s="732" t="s">
        <v>318</v>
      </c>
      <c r="AE157" s="732">
        <v>0</v>
      </c>
      <c r="AH157" s="732">
        <v>0</v>
      </c>
      <c r="AI157" s="732">
        <v>0</v>
      </c>
      <c r="AJ157" s="732">
        <v>6159</v>
      </c>
      <c r="AK157" s="732" t="s">
        <v>787</v>
      </c>
      <c r="AL157" s="732" t="s">
        <v>79</v>
      </c>
      <c r="AM157" s="732">
        <v>0</v>
      </c>
      <c r="AN157" s="732">
        <v>0</v>
      </c>
      <c r="AO157" s="732">
        <v>0</v>
      </c>
      <c r="AP157" s="732">
        <v>0</v>
      </c>
      <c r="AQ157" s="732">
        <v>0</v>
      </c>
      <c r="AT157" s="732">
        <v>0</v>
      </c>
      <c r="AU157" s="732">
        <v>0</v>
      </c>
      <c r="AV157" s="732">
        <v>-5482</v>
      </c>
      <c r="AW157" s="732">
        <v>5378897</v>
      </c>
      <c r="AX157" s="732">
        <v>5269641</v>
      </c>
      <c r="AY157" s="732">
        <v>2982312</v>
      </c>
      <c r="AZ157" s="732">
        <v>207140</v>
      </c>
      <c r="BA157" s="732">
        <v>7.25</v>
      </c>
      <c r="BE157" s="732">
        <v>70</v>
      </c>
      <c r="BF157" s="732">
        <v>4867124</v>
      </c>
      <c r="BG157" s="732">
        <v>0</v>
      </c>
      <c r="BJ157" s="732">
        <v>12</v>
      </c>
      <c r="BK157" s="732">
        <v>0</v>
      </c>
      <c r="BL157" s="732">
        <v>0</v>
      </c>
      <c r="BM157" s="732">
        <v>0</v>
      </c>
      <c r="BN157" s="732">
        <v>0</v>
      </c>
      <c r="BO157" s="732">
        <v>0</v>
      </c>
      <c r="BP157" s="732">
        <v>0</v>
      </c>
      <c r="BQ157" s="732">
        <v>681</v>
      </c>
      <c r="BS157" s="732">
        <v>0</v>
      </c>
      <c r="BT157" s="732">
        <v>0</v>
      </c>
      <c r="BU157" s="732">
        <v>0</v>
      </c>
      <c r="BV157" s="732">
        <v>0</v>
      </c>
      <c r="BW157" s="732">
        <v>0</v>
      </c>
      <c r="BY157" s="732">
        <v>0</v>
      </c>
      <c r="CA157" s="732">
        <v>0</v>
      </c>
      <c r="CB157" s="732">
        <v>0</v>
      </c>
      <c r="CC157" s="732">
        <v>0</v>
      </c>
      <c r="CD157" s="732">
        <v>0</v>
      </c>
      <c r="CE157" s="732">
        <v>0</v>
      </c>
      <c r="CF157" s="732">
        <v>0</v>
      </c>
      <c r="CG157" s="732">
        <v>0</v>
      </c>
      <c r="CH157" s="732">
        <v>110270</v>
      </c>
      <c r="CI157" s="732">
        <v>0</v>
      </c>
      <c r="CJ157" s="732">
        <v>4</v>
      </c>
      <c r="CK157" s="732">
        <v>0</v>
      </c>
      <c r="CL157" s="732">
        <v>0</v>
      </c>
      <c r="CN157" s="732">
        <v>0</v>
      </c>
      <c r="CO157" s="732">
        <v>1</v>
      </c>
      <c r="CP157" s="732">
        <v>0</v>
      </c>
      <c r="CQ157" s="732">
        <v>1.75</v>
      </c>
      <c r="CR157" s="732">
        <v>499.67400000000004</v>
      </c>
      <c r="CS157" s="732">
        <v>0</v>
      </c>
      <c r="CT157" s="732">
        <v>0</v>
      </c>
      <c r="CU157" s="732">
        <v>0</v>
      </c>
      <c r="CV157" s="732">
        <v>0</v>
      </c>
      <c r="CW157" s="732">
        <v>0</v>
      </c>
      <c r="CX157" s="732">
        <v>0</v>
      </c>
      <c r="CY157" s="732">
        <v>0</v>
      </c>
      <c r="CZ157" s="732">
        <v>0</v>
      </c>
      <c r="DB157" s="732">
        <v>3559630</v>
      </c>
      <c r="DC157" s="732">
        <v>0</v>
      </c>
      <c r="DD157" s="732">
        <v>0</v>
      </c>
      <c r="DE157" s="732">
        <v>136655</v>
      </c>
      <c r="DF157" s="732">
        <v>136655</v>
      </c>
      <c r="DG157" s="732">
        <v>22.188000000000002</v>
      </c>
      <c r="DH157" s="732">
        <v>0</v>
      </c>
      <c r="DI157" s="732">
        <v>0</v>
      </c>
      <c r="DK157" s="732">
        <v>2514</v>
      </c>
      <c r="DL157" s="732">
        <v>0</v>
      </c>
      <c r="DM157" s="732">
        <v>228868</v>
      </c>
      <c r="DN157" s="732">
        <v>944</v>
      </c>
      <c r="DO157" s="732">
        <v>0</v>
      </c>
      <c r="DP157" s="732">
        <v>0</v>
      </c>
      <c r="DQ157" s="732">
        <v>0</v>
      </c>
      <c r="DR157" s="732">
        <v>0</v>
      </c>
      <c r="DS157" s="732">
        <v>0</v>
      </c>
      <c r="DT157" s="732">
        <v>0</v>
      </c>
      <c r="DU157" s="732">
        <v>0</v>
      </c>
      <c r="DV157" s="732">
        <v>0</v>
      </c>
      <c r="DW157" s="732">
        <v>0</v>
      </c>
      <c r="DX157" s="732">
        <v>0</v>
      </c>
      <c r="DY157" s="732">
        <v>0</v>
      </c>
      <c r="DZ157" s="732">
        <v>0</v>
      </c>
      <c r="EA157" s="732">
        <v>0</v>
      </c>
      <c r="EB157" s="732">
        <v>0</v>
      </c>
      <c r="EC157" s="732">
        <v>12.13</v>
      </c>
      <c r="ED157" s="732">
        <v>85916</v>
      </c>
      <c r="EE157" s="732">
        <v>0</v>
      </c>
      <c r="EF157" s="732">
        <v>0</v>
      </c>
      <c r="EG157" s="732">
        <v>0</v>
      </c>
      <c r="EH157" s="732">
        <v>134213</v>
      </c>
      <c r="EI157" s="732">
        <v>0</v>
      </c>
      <c r="EJ157" s="732">
        <v>0</v>
      </c>
      <c r="EK157" s="732">
        <v>6.6859999999999999</v>
      </c>
      <c r="EL157" s="732">
        <v>0</v>
      </c>
      <c r="EM157" s="732">
        <v>0.186</v>
      </c>
      <c r="EN157" s="732">
        <v>0.23500000000000001</v>
      </c>
      <c r="EO157" s="732">
        <v>0</v>
      </c>
      <c r="EP157" s="732">
        <v>0</v>
      </c>
      <c r="EQ157" s="732">
        <v>7.1070000000000002</v>
      </c>
      <c r="ER157" s="732">
        <v>0</v>
      </c>
      <c r="ES157" s="732">
        <v>21.791</v>
      </c>
      <c r="EV157" s="732">
        <v>0</v>
      </c>
      <c r="EW157" s="732">
        <v>0</v>
      </c>
      <c r="EX157" s="732">
        <v>0</v>
      </c>
      <c r="EZ157" s="732">
        <v>4664026</v>
      </c>
      <c r="FA157" s="732">
        <v>0</v>
      </c>
      <c r="FB157" s="732">
        <v>4870152</v>
      </c>
      <c r="FD157" s="732">
        <v>0</v>
      </c>
      <c r="FE157" s="732">
        <v>503476</v>
      </c>
      <c r="FF157" s="732">
        <v>102139</v>
      </c>
      <c r="FG157" s="732">
        <v>6.4642999999999992E-2</v>
      </c>
      <c r="FH157" s="732">
        <v>2.6227999999999998E-2</v>
      </c>
      <c r="FI157" s="732">
        <v>0</v>
      </c>
      <c r="FJ157" s="732">
        <v>0</v>
      </c>
      <c r="FK157" s="732">
        <v>790.23500000000001</v>
      </c>
      <c r="FL157" s="732">
        <v>5586037</v>
      </c>
      <c r="FM157" s="732">
        <v>0</v>
      </c>
      <c r="FN157" s="732">
        <v>0</v>
      </c>
      <c r="FO157" s="732">
        <v>0</v>
      </c>
      <c r="FP157" s="732">
        <v>0</v>
      </c>
      <c r="FQ157" s="732">
        <v>0</v>
      </c>
      <c r="FR157" s="732">
        <v>0</v>
      </c>
      <c r="FS157" s="732">
        <v>0</v>
      </c>
      <c r="FT157" s="732">
        <v>0</v>
      </c>
      <c r="FU157" s="732">
        <v>0</v>
      </c>
      <c r="FV157" s="732">
        <v>0</v>
      </c>
      <c r="FW157" s="732">
        <v>0</v>
      </c>
      <c r="FX157" s="732">
        <v>0</v>
      </c>
      <c r="FY157" s="732">
        <v>0</v>
      </c>
      <c r="FZ157" s="732">
        <v>0</v>
      </c>
      <c r="GA157" s="732">
        <v>0</v>
      </c>
      <c r="GB157" s="732">
        <v>225663</v>
      </c>
      <c r="GC157" s="732">
        <v>225663</v>
      </c>
      <c r="GD157" s="732">
        <v>27.14</v>
      </c>
      <c r="GF157" s="732">
        <v>0</v>
      </c>
      <c r="GG157" s="732">
        <v>0</v>
      </c>
      <c r="GH157" s="732">
        <v>0</v>
      </c>
      <c r="GI157" s="732">
        <v>0</v>
      </c>
      <c r="GK157" s="732">
        <v>5169</v>
      </c>
      <c r="GL157" s="732">
        <v>10852</v>
      </c>
      <c r="GM157" s="732">
        <v>0</v>
      </c>
      <c r="GN157" s="732">
        <v>0</v>
      </c>
      <c r="GR157" s="732">
        <v>0</v>
      </c>
      <c r="HB157" s="732">
        <v>292382768</v>
      </c>
      <c r="HC157" s="732">
        <v>4.6019999999999998E-2</v>
      </c>
      <c r="HD157" s="732">
        <v>110270</v>
      </c>
      <c r="HE157" s="732">
        <v>0</v>
      </c>
      <c r="HF157" s="732">
        <v>613132</v>
      </c>
      <c r="HG157" s="732">
        <v>10265</v>
      </c>
      <c r="HH157" s="732">
        <v>4311</v>
      </c>
      <c r="HI157" s="732">
        <v>0</v>
      </c>
      <c r="HJ157" s="732">
        <v>5966</v>
      </c>
      <c r="HK157" s="732">
        <v>2389</v>
      </c>
      <c r="HL157" s="732">
        <v>1653</v>
      </c>
      <c r="HM157" s="732">
        <v>71000</v>
      </c>
      <c r="HN157" s="732">
        <v>0</v>
      </c>
      <c r="HO157" s="732">
        <v>0</v>
      </c>
      <c r="HP157" s="732">
        <v>0</v>
      </c>
      <c r="HQ157" s="732">
        <v>0</v>
      </c>
      <c r="HR157" s="732">
        <v>0</v>
      </c>
      <c r="HS157" s="732">
        <v>4663012</v>
      </c>
      <c r="HT157" s="732">
        <v>0</v>
      </c>
      <c r="HU157" s="732">
        <v>0</v>
      </c>
      <c r="HV157" s="732">
        <v>0</v>
      </c>
      <c r="HW157" s="732">
        <v>0</v>
      </c>
      <c r="HX157" s="732">
        <v>27</v>
      </c>
      <c r="HY157" s="732">
        <v>17</v>
      </c>
      <c r="HZ157" s="732">
        <v>13</v>
      </c>
      <c r="IA157" s="732">
        <v>20</v>
      </c>
      <c r="IB157" s="732">
        <v>13</v>
      </c>
      <c r="IC157" s="732">
        <v>90</v>
      </c>
      <c r="ID157" s="732">
        <v>0</v>
      </c>
      <c r="IE157" s="732">
        <v>0</v>
      </c>
      <c r="IF157" s="732">
        <v>0</v>
      </c>
      <c r="IG157" s="732">
        <v>16.666</v>
      </c>
      <c r="IH157" s="732">
        <v>7</v>
      </c>
      <c r="II157" s="732">
        <v>0</v>
      </c>
      <c r="IJ157" s="732">
        <v>17.356999999999999</v>
      </c>
      <c r="IK157" s="732">
        <v>0</v>
      </c>
      <c r="IL157" s="732">
        <v>4</v>
      </c>
      <c r="IM157" s="732">
        <v>17</v>
      </c>
      <c r="IN157" s="732">
        <v>0</v>
      </c>
      <c r="IO157" s="732">
        <v>21</v>
      </c>
      <c r="IP157" s="732">
        <v>0</v>
      </c>
      <c r="IQ157" s="732">
        <v>17.356999999999999</v>
      </c>
      <c r="IR157" s="732">
        <v>10690</v>
      </c>
      <c r="IS157" s="732">
        <v>0</v>
      </c>
      <c r="IT157" s="732">
        <v>20000</v>
      </c>
      <c r="IU157" s="732">
        <v>51000</v>
      </c>
      <c r="IV157" s="732">
        <v>0</v>
      </c>
      <c r="IW157" s="732">
        <v>6159</v>
      </c>
      <c r="IX157" s="732">
        <v>0</v>
      </c>
      <c r="IY157" s="732">
        <v>0</v>
      </c>
      <c r="IZ157" s="732">
        <v>0</v>
      </c>
      <c r="JA157" s="732">
        <v>0</v>
      </c>
      <c r="JB157" s="732">
        <v>0</v>
      </c>
      <c r="JC157" s="732">
        <v>0</v>
      </c>
      <c r="JD157" s="732">
        <v>0</v>
      </c>
      <c r="JE157" s="732">
        <v>0</v>
      </c>
      <c r="JF157" s="732">
        <v>0</v>
      </c>
      <c r="JG157" s="732">
        <v>0</v>
      </c>
      <c r="JH157" s="732">
        <v>0</v>
      </c>
      <c r="JJ157" s="732">
        <v>0</v>
      </c>
      <c r="JK157" s="732">
        <v>0</v>
      </c>
      <c r="JL157" s="732">
        <v>0</v>
      </c>
      <c r="JM157" s="732">
        <v>0</v>
      </c>
    </row>
    <row r="158" spans="1:273" s="732" customFormat="1" x14ac:dyDescent="0.2">
      <c r="A158" s="732">
        <v>31709</v>
      </c>
      <c r="B158" s="732">
        <v>220810</v>
      </c>
      <c r="C158" s="732">
        <v>9</v>
      </c>
      <c r="D158" s="732">
        <v>2021</v>
      </c>
      <c r="E158" s="732">
        <v>6159</v>
      </c>
      <c r="F158" s="732">
        <v>0</v>
      </c>
      <c r="G158" s="732">
        <v>846.37200000000007</v>
      </c>
      <c r="H158" s="732">
        <v>776.42400000000009</v>
      </c>
      <c r="I158" s="732">
        <v>776.42400000000009</v>
      </c>
      <c r="J158" s="732">
        <v>846.37200000000007</v>
      </c>
      <c r="K158" s="732">
        <v>0</v>
      </c>
      <c r="L158" s="732">
        <v>6159</v>
      </c>
      <c r="M158" s="732">
        <v>0</v>
      </c>
      <c r="N158" s="732">
        <v>0</v>
      </c>
      <c r="P158" s="732">
        <v>870.26300000000003</v>
      </c>
      <c r="Q158" s="732">
        <v>0</v>
      </c>
      <c r="R158" s="732">
        <v>358178</v>
      </c>
      <c r="S158" s="732">
        <v>411.57400000000001</v>
      </c>
      <c r="U158" s="732">
        <v>250557</v>
      </c>
      <c r="V158" s="732">
        <v>11.942</v>
      </c>
      <c r="W158" s="732">
        <v>7355</v>
      </c>
      <c r="X158" s="732">
        <v>7355</v>
      </c>
      <c r="Z158" s="732">
        <v>0</v>
      </c>
      <c r="AC158" s="732">
        <v>0</v>
      </c>
      <c r="AD158" s="732" t="s">
        <v>318</v>
      </c>
      <c r="AE158" s="732">
        <v>0</v>
      </c>
      <c r="AH158" s="732">
        <v>0</v>
      </c>
      <c r="AI158" s="732">
        <v>0</v>
      </c>
      <c r="AJ158" s="732">
        <v>6159</v>
      </c>
      <c r="AK158" s="732" t="s">
        <v>787</v>
      </c>
      <c r="AL158" s="732" t="s">
        <v>0</v>
      </c>
      <c r="AM158" s="732">
        <v>0</v>
      </c>
      <c r="AN158" s="732">
        <v>0</v>
      </c>
      <c r="AO158" s="732">
        <v>0</v>
      </c>
      <c r="AP158" s="732">
        <v>0</v>
      </c>
      <c r="AQ158" s="732">
        <v>0</v>
      </c>
      <c r="AT158" s="732">
        <v>0</v>
      </c>
      <c r="AU158" s="732">
        <v>0</v>
      </c>
      <c r="AV158" s="732">
        <v>-23269</v>
      </c>
      <c r="AW158" s="732">
        <v>7152498</v>
      </c>
      <c r="AX158" s="732">
        <v>7001674</v>
      </c>
      <c r="AY158" s="732">
        <v>4142142</v>
      </c>
      <c r="AZ158" s="732">
        <v>358178</v>
      </c>
      <c r="BA158" s="732">
        <v>0</v>
      </c>
      <c r="BE158" s="732">
        <v>94</v>
      </c>
      <c r="BF158" s="732">
        <v>6540054</v>
      </c>
      <c r="BG158" s="732">
        <v>0</v>
      </c>
      <c r="BJ158" s="732">
        <v>12</v>
      </c>
      <c r="BK158" s="732">
        <v>0</v>
      </c>
      <c r="BL158" s="732">
        <v>0</v>
      </c>
      <c r="BM158" s="732">
        <v>0</v>
      </c>
      <c r="BN158" s="732">
        <v>0</v>
      </c>
      <c r="BO158" s="732">
        <v>0</v>
      </c>
      <c r="BP158" s="732">
        <v>0</v>
      </c>
      <c r="BQ158" s="732">
        <v>650</v>
      </c>
      <c r="BS158" s="732">
        <v>0</v>
      </c>
      <c r="BT158" s="732">
        <v>0</v>
      </c>
      <c r="BU158" s="732">
        <v>0</v>
      </c>
      <c r="BV158" s="732">
        <v>0</v>
      </c>
      <c r="BW158" s="732">
        <v>0</v>
      </c>
      <c r="BY158" s="732">
        <v>0</v>
      </c>
      <c r="CA158" s="732">
        <v>0</v>
      </c>
      <c r="CB158" s="732">
        <v>0</v>
      </c>
      <c r="CC158" s="732">
        <v>0</v>
      </c>
      <c r="CD158" s="732">
        <v>0</v>
      </c>
      <c r="CE158" s="732">
        <v>0</v>
      </c>
      <c r="CF158" s="732">
        <v>0</v>
      </c>
      <c r="CG158" s="732">
        <v>0</v>
      </c>
      <c r="CH158" s="732">
        <v>152060</v>
      </c>
      <c r="CI158" s="732">
        <v>0</v>
      </c>
      <c r="CJ158" s="732">
        <v>4</v>
      </c>
      <c r="CK158" s="732">
        <v>0</v>
      </c>
      <c r="CL158" s="732">
        <v>0</v>
      </c>
      <c r="CN158" s="732">
        <v>0</v>
      </c>
      <c r="CO158" s="732">
        <v>1</v>
      </c>
      <c r="CP158" s="732">
        <v>0</v>
      </c>
      <c r="CQ158" s="732">
        <v>0</v>
      </c>
      <c r="CR158" s="732">
        <v>870.09</v>
      </c>
      <c r="CS158" s="732">
        <v>0</v>
      </c>
      <c r="CT158" s="732">
        <v>0</v>
      </c>
      <c r="CU158" s="732">
        <v>0</v>
      </c>
      <c r="CV158" s="732">
        <v>0</v>
      </c>
      <c r="CW158" s="732">
        <v>0</v>
      </c>
      <c r="CX158" s="732">
        <v>0</v>
      </c>
      <c r="CY158" s="732">
        <v>0</v>
      </c>
      <c r="CZ158" s="732">
        <v>0</v>
      </c>
      <c r="DB158" s="732">
        <v>4766190</v>
      </c>
      <c r="DC158" s="732">
        <v>0</v>
      </c>
      <c r="DD158" s="732">
        <v>0</v>
      </c>
      <c r="DE158" s="732">
        <v>24251</v>
      </c>
      <c r="DF158" s="732">
        <v>24251</v>
      </c>
      <c r="DG158" s="732">
        <v>3.9380000000000002</v>
      </c>
      <c r="DH158" s="732">
        <v>0</v>
      </c>
      <c r="DI158" s="732">
        <v>0</v>
      </c>
      <c r="DK158" s="732">
        <v>2029</v>
      </c>
      <c r="DL158" s="732">
        <v>0</v>
      </c>
      <c r="DM158" s="732">
        <v>281022</v>
      </c>
      <c r="DN158" s="732">
        <v>1142</v>
      </c>
      <c r="DO158" s="732">
        <v>0</v>
      </c>
      <c r="DP158" s="732">
        <v>0</v>
      </c>
      <c r="DQ158" s="732">
        <v>0</v>
      </c>
      <c r="DR158" s="732">
        <v>0</v>
      </c>
      <c r="DS158" s="732">
        <v>0</v>
      </c>
      <c r="DT158" s="732">
        <v>0</v>
      </c>
      <c r="DU158" s="732">
        <v>0</v>
      </c>
      <c r="DV158" s="732">
        <v>0</v>
      </c>
      <c r="DW158" s="732">
        <v>0</v>
      </c>
      <c r="DX158" s="732">
        <v>0</v>
      </c>
      <c r="DY158" s="732">
        <v>0</v>
      </c>
      <c r="DZ158" s="732">
        <v>0</v>
      </c>
      <c r="EA158" s="732">
        <v>0</v>
      </c>
      <c r="EB158" s="732">
        <v>0</v>
      </c>
      <c r="EC158" s="732">
        <v>1.9580000000000002</v>
      </c>
      <c r="ED158" s="732">
        <v>13868</v>
      </c>
      <c r="EE158" s="732">
        <v>0</v>
      </c>
      <c r="EF158" s="732">
        <v>0</v>
      </c>
      <c r="EG158" s="732">
        <v>0</v>
      </c>
      <c r="EH158" s="732">
        <v>252424</v>
      </c>
      <c r="EI158" s="732">
        <v>0</v>
      </c>
      <c r="EJ158" s="732">
        <v>0</v>
      </c>
      <c r="EK158" s="732">
        <v>10.290000000000001</v>
      </c>
      <c r="EL158" s="732">
        <v>0</v>
      </c>
      <c r="EM158" s="732">
        <v>1.288</v>
      </c>
      <c r="EN158" s="732">
        <v>1.25</v>
      </c>
      <c r="EO158" s="732">
        <v>0</v>
      </c>
      <c r="EP158" s="732">
        <v>0</v>
      </c>
      <c r="EQ158" s="732">
        <v>12.828000000000001</v>
      </c>
      <c r="ER158" s="732">
        <v>0</v>
      </c>
      <c r="ES158" s="732">
        <v>40.984000000000002</v>
      </c>
      <c r="EV158" s="732">
        <v>0</v>
      </c>
      <c r="EW158" s="732">
        <v>0</v>
      </c>
      <c r="EX158" s="732">
        <v>0</v>
      </c>
      <c r="EZ158" s="732">
        <v>6187897</v>
      </c>
      <c r="FA158" s="732">
        <v>0</v>
      </c>
      <c r="FB158" s="732">
        <v>6544839</v>
      </c>
      <c r="FD158" s="732">
        <v>0</v>
      </c>
      <c r="FE158" s="732">
        <v>676531</v>
      </c>
      <c r="FF158" s="732">
        <v>137246</v>
      </c>
      <c r="FG158" s="732">
        <v>6.4642999999999992E-2</v>
      </c>
      <c r="FH158" s="732">
        <v>2.6227999999999998E-2</v>
      </c>
      <c r="FI158" s="732">
        <v>0</v>
      </c>
      <c r="FJ158" s="732">
        <v>0</v>
      </c>
      <c r="FK158" s="732">
        <v>1061.855</v>
      </c>
      <c r="FL158" s="732">
        <v>7510676</v>
      </c>
      <c r="FM158" s="732">
        <v>0</v>
      </c>
      <c r="FN158" s="732">
        <v>0</v>
      </c>
      <c r="FO158" s="732">
        <v>0</v>
      </c>
      <c r="FP158" s="732">
        <v>0</v>
      </c>
      <c r="FQ158" s="732">
        <v>0</v>
      </c>
      <c r="FR158" s="732">
        <v>0</v>
      </c>
      <c r="FS158" s="732">
        <v>0</v>
      </c>
      <c r="FT158" s="732">
        <v>0</v>
      </c>
      <c r="FU158" s="732">
        <v>0</v>
      </c>
      <c r="FV158" s="732">
        <v>0</v>
      </c>
      <c r="FW158" s="732">
        <v>0</v>
      </c>
      <c r="FX158" s="732">
        <v>0</v>
      </c>
      <c r="FY158" s="732">
        <v>0</v>
      </c>
      <c r="FZ158" s="732">
        <v>0</v>
      </c>
      <c r="GA158" s="732">
        <v>0</v>
      </c>
      <c r="GB158" s="732">
        <v>474939</v>
      </c>
      <c r="GC158" s="732">
        <v>474939</v>
      </c>
      <c r="GD158" s="732">
        <v>57.120000000000005</v>
      </c>
      <c r="GF158" s="732">
        <v>0</v>
      </c>
      <c r="GG158" s="732">
        <v>0</v>
      </c>
      <c r="GH158" s="732">
        <v>0</v>
      </c>
      <c r="GI158" s="732">
        <v>0</v>
      </c>
      <c r="GK158" s="732">
        <v>5162</v>
      </c>
      <c r="GL158" s="732">
        <v>12422</v>
      </c>
      <c r="GM158" s="732">
        <v>0</v>
      </c>
      <c r="GN158" s="732">
        <v>0</v>
      </c>
      <c r="GR158" s="732">
        <v>0</v>
      </c>
      <c r="HB158" s="732">
        <v>292382768</v>
      </c>
      <c r="HC158" s="732">
        <v>4.6019999999999998E-2</v>
      </c>
      <c r="HD158" s="732">
        <v>152060</v>
      </c>
      <c r="HE158" s="732">
        <v>0</v>
      </c>
      <c r="HF158" s="732">
        <v>821457</v>
      </c>
      <c r="HG158" s="732">
        <v>26484</v>
      </c>
      <c r="HH158" s="732">
        <v>2987</v>
      </c>
      <c r="HI158" s="732">
        <v>0</v>
      </c>
      <c r="HJ158" s="732">
        <v>8227</v>
      </c>
      <c r="HK158" s="732">
        <v>3693</v>
      </c>
      <c r="HL158" s="732">
        <v>2328</v>
      </c>
      <c r="HM158" s="732">
        <v>126000</v>
      </c>
      <c r="HN158" s="732">
        <v>0</v>
      </c>
      <c r="HO158" s="732">
        <v>0</v>
      </c>
      <c r="HP158" s="732">
        <v>0</v>
      </c>
      <c r="HQ158" s="732">
        <v>0</v>
      </c>
      <c r="HR158" s="732">
        <v>0</v>
      </c>
      <c r="HS158" s="732">
        <v>6186661</v>
      </c>
      <c r="HT158" s="732">
        <v>0</v>
      </c>
      <c r="HU158" s="732">
        <v>0</v>
      </c>
      <c r="HV158" s="732">
        <v>0</v>
      </c>
      <c r="HW158" s="732">
        <v>0</v>
      </c>
      <c r="HX158" s="732">
        <v>10</v>
      </c>
      <c r="HY158" s="732">
        <v>5</v>
      </c>
      <c r="HZ158" s="732">
        <v>2</v>
      </c>
      <c r="IA158" s="732">
        <v>0</v>
      </c>
      <c r="IB158" s="732">
        <v>0</v>
      </c>
      <c r="IC158" s="732">
        <v>15</v>
      </c>
      <c r="ID158" s="732">
        <v>0</v>
      </c>
      <c r="IE158" s="732">
        <v>0</v>
      </c>
      <c r="IF158" s="732">
        <v>0</v>
      </c>
      <c r="IG158" s="732">
        <v>43</v>
      </c>
      <c r="IH158" s="732">
        <v>4.8500000000000005</v>
      </c>
      <c r="II158" s="732">
        <v>0</v>
      </c>
      <c r="IJ158" s="732">
        <v>11.942</v>
      </c>
      <c r="IK158" s="732">
        <v>0</v>
      </c>
      <c r="IL158" s="732">
        <v>0</v>
      </c>
      <c r="IM158" s="732">
        <v>42</v>
      </c>
      <c r="IN158" s="732">
        <v>0</v>
      </c>
      <c r="IO158" s="732">
        <v>42</v>
      </c>
      <c r="IP158" s="732">
        <v>0</v>
      </c>
      <c r="IQ158" s="732">
        <v>11.942</v>
      </c>
      <c r="IR158" s="732">
        <v>7355</v>
      </c>
      <c r="IS158" s="732">
        <v>0</v>
      </c>
      <c r="IT158" s="732">
        <v>0</v>
      </c>
      <c r="IU158" s="732">
        <v>126000</v>
      </c>
      <c r="IV158" s="732">
        <v>0</v>
      </c>
      <c r="IW158" s="732">
        <v>6159</v>
      </c>
      <c r="IX158" s="732">
        <v>0</v>
      </c>
      <c r="IY158" s="732">
        <v>0</v>
      </c>
      <c r="IZ158" s="732">
        <v>0</v>
      </c>
      <c r="JA158" s="732">
        <v>0</v>
      </c>
      <c r="JB158" s="732">
        <v>0</v>
      </c>
      <c r="JC158" s="732">
        <v>0</v>
      </c>
      <c r="JD158" s="732">
        <v>0</v>
      </c>
      <c r="JE158" s="732">
        <v>0</v>
      </c>
      <c r="JF158" s="732">
        <v>0</v>
      </c>
      <c r="JG158" s="732">
        <v>0</v>
      </c>
      <c r="JH158" s="732">
        <v>0</v>
      </c>
      <c r="JJ158" s="732">
        <v>0</v>
      </c>
      <c r="JK158" s="732">
        <v>0</v>
      </c>
      <c r="JL158" s="732">
        <v>0</v>
      </c>
      <c r="JM158" s="732">
        <v>0</v>
      </c>
    </row>
    <row r="159" spans="1:273" s="732" customFormat="1" x14ac:dyDescent="0.2">
      <c r="A159" s="732">
        <v>31709</v>
      </c>
      <c r="B159" s="732">
        <v>220811</v>
      </c>
      <c r="C159" s="732">
        <v>9</v>
      </c>
      <c r="D159" s="732">
        <v>2021</v>
      </c>
      <c r="E159" s="732">
        <v>6159</v>
      </c>
      <c r="F159" s="732">
        <v>0</v>
      </c>
      <c r="G159" s="732">
        <v>196.06300000000002</v>
      </c>
      <c r="H159" s="732">
        <v>193.26900000000001</v>
      </c>
      <c r="I159" s="732">
        <v>193.26900000000001</v>
      </c>
      <c r="J159" s="732">
        <v>196.06300000000002</v>
      </c>
      <c r="K159" s="732">
        <v>0</v>
      </c>
      <c r="L159" s="732">
        <v>6159</v>
      </c>
      <c r="M159" s="732">
        <v>0</v>
      </c>
      <c r="N159" s="732">
        <v>0</v>
      </c>
      <c r="P159" s="732">
        <v>206.09200000000001</v>
      </c>
      <c r="Q159" s="732">
        <v>0</v>
      </c>
      <c r="R159" s="732">
        <v>84822</v>
      </c>
      <c r="S159" s="732">
        <v>411.57400000000001</v>
      </c>
      <c r="U159" s="732">
        <v>59336</v>
      </c>
      <c r="V159" s="732">
        <v>57.4</v>
      </c>
      <c r="W159" s="732">
        <v>35353</v>
      </c>
      <c r="X159" s="732">
        <v>35353</v>
      </c>
      <c r="Z159" s="732">
        <v>0</v>
      </c>
      <c r="AC159" s="732">
        <v>0</v>
      </c>
      <c r="AD159" s="732" t="s">
        <v>318</v>
      </c>
      <c r="AE159" s="732">
        <v>0</v>
      </c>
      <c r="AH159" s="732">
        <v>0</v>
      </c>
      <c r="AI159" s="732">
        <v>0</v>
      </c>
      <c r="AJ159" s="732">
        <v>6159</v>
      </c>
      <c r="AK159" s="732" t="s">
        <v>787</v>
      </c>
      <c r="AL159" s="732" t="s">
        <v>64</v>
      </c>
      <c r="AM159" s="732">
        <v>0</v>
      </c>
      <c r="AN159" s="732">
        <v>0</v>
      </c>
      <c r="AO159" s="732">
        <v>0</v>
      </c>
      <c r="AP159" s="732">
        <v>0</v>
      </c>
      <c r="AQ159" s="732">
        <v>0</v>
      </c>
      <c r="AT159" s="732">
        <v>0</v>
      </c>
      <c r="AU159" s="732">
        <v>0</v>
      </c>
      <c r="AV159" s="732">
        <v>-150706</v>
      </c>
      <c r="AW159" s="732">
        <v>2106477</v>
      </c>
      <c r="AX159" s="732">
        <v>2071519</v>
      </c>
      <c r="AY159" s="732">
        <v>1139300</v>
      </c>
      <c r="AZ159" s="732">
        <v>84822</v>
      </c>
      <c r="BA159" s="732">
        <v>12.417</v>
      </c>
      <c r="BE159" s="732">
        <v>27</v>
      </c>
      <c r="BF159" s="732">
        <v>1917720</v>
      </c>
      <c r="BG159" s="732">
        <v>0</v>
      </c>
      <c r="BJ159" s="732">
        <v>12</v>
      </c>
      <c r="BK159" s="732">
        <v>0</v>
      </c>
      <c r="BL159" s="732">
        <v>0</v>
      </c>
      <c r="BM159" s="732">
        <v>0</v>
      </c>
      <c r="BN159" s="732">
        <v>0</v>
      </c>
      <c r="BO159" s="732">
        <v>0</v>
      </c>
      <c r="BP159" s="732">
        <v>0</v>
      </c>
      <c r="BQ159" s="732">
        <v>740</v>
      </c>
      <c r="BS159" s="732">
        <v>0</v>
      </c>
      <c r="BT159" s="732">
        <v>0</v>
      </c>
      <c r="BU159" s="732">
        <v>0</v>
      </c>
      <c r="BV159" s="732">
        <v>0</v>
      </c>
      <c r="BW159" s="732">
        <v>0</v>
      </c>
      <c r="BY159" s="732">
        <v>0</v>
      </c>
      <c r="CA159" s="732">
        <v>0</v>
      </c>
      <c r="CB159" s="732">
        <v>0</v>
      </c>
      <c r="CC159" s="732">
        <v>0</v>
      </c>
      <c r="CD159" s="732">
        <v>0</v>
      </c>
      <c r="CE159" s="732">
        <v>0</v>
      </c>
      <c r="CF159" s="732">
        <v>0</v>
      </c>
      <c r="CG159" s="732">
        <v>0</v>
      </c>
      <c r="CH159" s="732">
        <v>35225</v>
      </c>
      <c r="CI159" s="732">
        <v>0</v>
      </c>
      <c r="CJ159" s="732">
        <v>4</v>
      </c>
      <c r="CK159" s="732">
        <v>0</v>
      </c>
      <c r="CL159" s="732">
        <v>0</v>
      </c>
      <c r="CN159" s="732">
        <v>0</v>
      </c>
      <c r="CO159" s="732">
        <v>1</v>
      </c>
      <c r="CP159" s="732">
        <v>0</v>
      </c>
      <c r="CQ159" s="732">
        <v>0</v>
      </c>
      <c r="CR159" s="732">
        <v>191.70100000000002</v>
      </c>
      <c r="CS159" s="732">
        <v>0</v>
      </c>
      <c r="CT159" s="732">
        <v>0</v>
      </c>
      <c r="CU159" s="732">
        <v>0</v>
      </c>
      <c r="CV159" s="732">
        <v>0</v>
      </c>
      <c r="CW159" s="732">
        <v>0</v>
      </c>
      <c r="CX159" s="732">
        <v>0</v>
      </c>
      <c r="CY159" s="732">
        <v>0</v>
      </c>
      <c r="CZ159" s="732">
        <v>0</v>
      </c>
      <c r="DB159" s="732">
        <v>1186891</v>
      </c>
      <c r="DC159" s="732">
        <v>0</v>
      </c>
      <c r="DD159" s="732">
        <v>0</v>
      </c>
      <c r="DE159" s="732">
        <v>318502</v>
      </c>
      <c r="DF159" s="732">
        <v>318502</v>
      </c>
      <c r="DG159" s="732">
        <v>51.713000000000001</v>
      </c>
      <c r="DH159" s="732">
        <v>0</v>
      </c>
      <c r="DI159" s="732">
        <v>0</v>
      </c>
      <c r="DK159" s="732">
        <v>3466</v>
      </c>
      <c r="DL159" s="732">
        <v>0</v>
      </c>
      <c r="DM159" s="732">
        <v>59178</v>
      </c>
      <c r="DN159" s="732">
        <v>240</v>
      </c>
      <c r="DO159" s="732">
        <v>0</v>
      </c>
      <c r="DP159" s="732">
        <v>0</v>
      </c>
      <c r="DQ159" s="732">
        <v>0</v>
      </c>
      <c r="DR159" s="732">
        <v>0</v>
      </c>
      <c r="DS159" s="732">
        <v>0</v>
      </c>
      <c r="DT159" s="732">
        <v>0</v>
      </c>
      <c r="DU159" s="732">
        <v>0</v>
      </c>
      <c r="DV159" s="732">
        <v>0</v>
      </c>
      <c r="DW159" s="732">
        <v>0</v>
      </c>
      <c r="DX159" s="732">
        <v>0</v>
      </c>
      <c r="DY159" s="732">
        <v>0</v>
      </c>
      <c r="DZ159" s="732">
        <v>0</v>
      </c>
      <c r="EA159" s="732">
        <v>0</v>
      </c>
      <c r="EB159" s="732">
        <v>0</v>
      </c>
      <c r="EC159" s="732">
        <v>0</v>
      </c>
      <c r="ED159" s="732">
        <v>0</v>
      </c>
      <c r="EE159" s="732">
        <v>0</v>
      </c>
      <c r="EF159" s="732">
        <v>0</v>
      </c>
      <c r="EG159" s="732">
        <v>0</v>
      </c>
      <c r="EH159" s="732">
        <v>55949</v>
      </c>
      <c r="EI159" s="732">
        <v>0</v>
      </c>
      <c r="EJ159" s="732">
        <v>0</v>
      </c>
      <c r="EK159" s="732">
        <v>2.4430000000000001</v>
      </c>
      <c r="EL159" s="732">
        <v>0</v>
      </c>
      <c r="EM159" s="732">
        <v>0</v>
      </c>
      <c r="EN159" s="732">
        <v>0.35100000000000003</v>
      </c>
      <c r="EO159" s="732">
        <v>0</v>
      </c>
      <c r="EP159" s="732">
        <v>0</v>
      </c>
      <c r="EQ159" s="732">
        <v>2.794</v>
      </c>
      <c r="ER159" s="732">
        <v>0</v>
      </c>
      <c r="ES159" s="732">
        <v>9.0839999999999996</v>
      </c>
      <c r="EV159" s="732">
        <v>0</v>
      </c>
      <c r="EW159" s="732">
        <v>0</v>
      </c>
      <c r="EX159" s="732">
        <v>0</v>
      </c>
      <c r="EZ159" s="732">
        <v>1832898</v>
      </c>
      <c r="FA159" s="732">
        <v>0</v>
      </c>
      <c r="FB159" s="732">
        <v>1917453</v>
      </c>
      <c r="FD159" s="732">
        <v>0</v>
      </c>
      <c r="FE159" s="732">
        <v>198377</v>
      </c>
      <c r="FF159" s="732">
        <v>40244</v>
      </c>
      <c r="FG159" s="732">
        <v>6.4642999999999992E-2</v>
      </c>
      <c r="FH159" s="732">
        <v>2.6227999999999998E-2</v>
      </c>
      <c r="FI159" s="732">
        <v>0</v>
      </c>
      <c r="FJ159" s="732">
        <v>0</v>
      </c>
      <c r="FK159" s="732">
        <v>311.36400000000003</v>
      </c>
      <c r="FL159" s="732">
        <v>2191299</v>
      </c>
      <c r="FM159" s="732">
        <v>0</v>
      </c>
      <c r="FN159" s="732">
        <v>0</v>
      </c>
      <c r="FO159" s="732">
        <v>0</v>
      </c>
      <c r="FP159" s="732">
        <v>0</v>
      </c>
      <c r="FQ159" s="732">
        <v>0</v>
      </c>
      <c r="FR159" s="732">
        <v>0</v>
      </c>
      <c r="FS159" s="732">
        <v>0</v>
      </c>
      <c r="FT159" s="732">
        <v>0</v>
      </c>
      <c r="FU159" s="732">
        <v>0</v>
      </c>
      <c r="FV159" s="732">
        <v>0</v>
      </c>
      <c r="FW159" s="732">
        <v>0</v>
      </c>
      <c r="FX159" s="732">
        <v>0</v>
      </c>
      <c r="FY159" s="732">
        <v>0</v>
      </c>
      <c r="FZ159" s="732">
        <v>0</v>
      </c>
      <c r="GA159" s="732">
        <v>0</v>
      </c>
      <c r="GB159" s="732">
        <v>0</v>
      </c>
      <c r="GC159" s="732">
        <v>0</v>
      </c>
      <c r="GD159" s="732">
        <v>0</v>
      </c>
      <c r="GF159" s="732">
        <v>0</v>
      </c>
      <c r="GG159" s="732">
        <v>0</v>
      </c>
      <c r="GH159" s="732">
        <v>0</v>
      </c>
      <c r="GI159" s="732">
        <v>0</v>
      </c>
      <c r="GK159" s="732">
        <v>5115</v>
      </c>
      <c r="GL159" s="732">
        <v>9033</v>
      </c>
      <c r="GM159" s="732">
        <v>0</v>
      </c>
      <c r="GN159" s="732">
        <v>0</v>
      </c>
      <c r="GR159" s="732">
        <v>0</v>
      </c>
      <c r="HB159" s="732">
        <v>292382768</v>
      </c>
      <c r="HC159" s="732">
        <v>4.6019999999999998E-2</v>
      </c>
      <c r="HD159" s="732">
        <v>35225</v>
      </c>
      <c r="HE159" s="732">
        <v>0</v>
      </c>
      <c r="HF159" s="732">
        <v>204479</v>
      </c>
      <c r="HG159" s="732">
        <v>0</v>
      </c>
      <c r="HH159" s="732">
        <v>111171</v>
      </c>
      <c r="HI159" s="732">
        <v>0</v>
      </c>
      <c r="HJ159" s="732">
        <v>1906</v>
      </c>
      <c r="HK159" s="732">
        <v>0</v>
      </c>
      <c r="HL159" s="732">
        <v>0</v>
      </c>
      <c r="HM159" s="732">
        <v>0</v>
      </c>
      <c r="HN159" s="732">
        <v>0</v>
      </c>
      <c r="HO159" s="732">
        <v>0</v>
      </c>
      <c r="HP159" s="732">
        <v>0</v>
      </c>
      <c r="HQ159" s="732">
        <v>0</v>
      </c>
      <c r="HR159" s="732">
        <v>0</v>
      </c>
      <c r="HS159" s="732">
        <v>1832631</v>
      </c>
      <c r="HT159" s="732">
        <v>0</v>
      </c>
      <c r="HU159" s="732">
        <v>0</v>
      </c>
      <c r="HV159" s="732">
        <v>0</v>
      </c>
      <c r="HW159" s="732">
        <v>0</v>
      </c>
      <c r="HX159" s="732">
        <v>19</v>
      </c>
      <c r="HY159" s="732">
        <v>30</v>
      </c>
      <c r="HZ159" s="732">
        <v>31</v>
      </c>
      <c r="IA159" s="732">
        <v>35</v>
      </c>
      <c r="IB159" s="732">
        <v>85</v>
      </c>
      <c r="IC159" s="732">
        <v>162</v>
      </c>
      <c r="ID159" s="732">
        <v>0</v>
      </c>
      <c r="IE159" s="732">
        <v>0</v>
      </c>
      <c r="IF159" s="732">
        <v>0</v>
      </c>
      <c r="IG159" s="732">
        <v>0</v>
      </c>
      <c r="IH159" s="732">
        <v>180.5</v>
      </c>
      <c r="II159" s="732">
        <v>0</v>
      </c>
      <c r="IJ159" s="732">
        <v>57.4</v>
      </c>
      <c r="IK159" s="732">
        <v>0</v>
      </c>
      <c r="IL159" s="732">
        <v>0</v>
      </c>
      <c r="IM159" s="732">
        <v>0</v>
      </c>
      <c r="IN159" s="732">
        <v>0</v>
      </c>
      <c r="IO159" s="732">
        <v>0</v>
      </c>
      <c r="IP159" s="732">
        <v>0</v>
      </c>
      <c r="IQ159" s="732">
        <v>57.4</v>
      </c>
      <c r="IR159" s="732">
        <v>35353</v>
      </c>
      <c r="IS159" s="732">
        <v>0</v>
      </c>
      <c r="IT159" s="732">
        <v>0</v>
      </c>
      <c r="IU159" s="732">
        <v>0</v>
      </c>
      <c r="IV159" s="732">
        <v>0</v>
      </c>
      <c r="IW159" s="732">
        <v>6159</v>
      </c>
      <c r="IX159" s="732">
        <v>0</v>
      </c>
      <c r="IY159" s="732">
        <v>0</v>
      </c>
      <c r="IZ159" s="732">
        <v>0</v>
      </c>
      <c r="JA159" s="732">
        <v>0</v>
      </c>
      <c r="JB159" s="732">
        <v>0</v>
      </c>
      <c r="JC159" s="732">
        <v>0</v>
      </c>
      <c r="JD159" s="732">
        <v>0</v>
      </c>
      <c r="JE159" s="732">
        <v>0</v>
      </c>
      <c r="JF159" s="732">
        <v>0</v>
      </c>
      <c r="JG159" s="732">
        <v>0</v>
      </c>
      <c r="JH159" s="732">
        <v>0</v>
      </c>
      <c r="JJ159" s="732">
        <v>0</v>
      </c>
      <c r="JK159" s="732">
        <v>0</v>
      </c>
      <c r="JL159" s="732">
        <v>0</v>
      </c>
      <c r="JM159" s="732">
        <v>0</v>
      </c>
    </row>
    <row r="160" spans="1:273" s="732" customFormat="1" x14ac:dyDescent="0.2">
      <c r="A160" s="732">
        <v>31709</v>
      </c>
      <c r="B160" s="732">
        <v>220814</v>
      </c>
      <c r="C160" s="732">
        <v>9</v>
      </c>
      <c r="D160" s="732">
        <v>2021</v>
      </c>
      <c r="E160" s="732">
        <v>6159</v>
      </c>
      <c r="F160" s="732">
        <v>0</v>
      </c>
      <c r="G160" s="732">
        <v>280.05700000000002</v>
      </c>
      <c r="H160" s="732">
        <v>273.88800000000003</v>
      </c>
      <c r="I160" s="732">
        <v>273.88800000000003</v>
      </c>
      <c r="J160" s="732">
        <v>280.05700000000002</v>
      </c>
      <c r="K160" s="732">
        <v>0</v>
      </c>
      <c r="L160" s="732">
        <v>6159</v>
      </c>
      <c r="M160" s="732">
        <v>0</v>
      </c>
      <c r="N160" s="732">
        <v>0</v>
      </c>
      <c r="P160" s="732">
        <v>308.36</v>
      </c>
      <c r="Q160" s="732">
        <v>0</v>
      </c>
      <c r="R160" s="732">
        <v>126913</v>
      </c>
      <c r="S160" s="732">
        <v>411.57400000000001</v>
      </c>
      <c r="U160" s="732">
        <v>88779</v>
      </c>
      <c r="V160" s="732">
        <v>34.585000000000001</v>
      </c>
      <c r="W160" s="732">
        <v>21301</v>
      </c>
      <c r="X160" s="732">
        <v>21301</v>
      </c>
      <c r="Z160" s="732">
        <v>0</v>
      </c>
      <c r="AC160" s="732">
        <v>0</v>
      </c>
      <c r="AD160" s="732" t="s">
        <v>318</v>
      </c>
      <c r="AE160" s="732">
        <v>0</v>
      </c>
      <c r="AH160" s="732">
        <v>0</v>
      </c>
      <c r="AI160" s="732">
        <v>0</v>
      </c>
      <c r="AJ160" s="732">
        <v>6159</v>
      </c>
      <c r="AK160" s="732" t="s">
        <v>787</v>
      </c>
      <c r="AL160" s="732" t="s">
        <v>364</v>
      </c>
      <c r="AM160" s="732">
        <v>0</v>
      </c>
      <c r="AN160" s="732">
        <v>0</v>
      </c>
      <c r="AO160" s="732">
        <v>0</v>
      </c>
      <c r="AP160" s="732">
        <v>0</v>
      </c>
      <c r="AQ160" s="732">
        <v>0</v>
      </c>
      <c r="AT160" s="732">
        <v>0</v>
      </c>
      <c r="AU160" s="732">
        <v>0</v>
      </c>
      <c r="AV160" s="732">
        <v>-54</v>
      </c>
      <c r="AW160" s="732">
        <v>2441630</v>
      </c>
      <c r="AX160" s="732">
        <v>2391850</v>
      </c>
      <c r="AY160" s="732">
        <v>1459502</v>
      </c>
      <c r="AZ160" s="732">
        <v>126913</v>
      </c>
      <c r="BA160" s="732">
        <v>3</v>
      </c>
      <c r="BE160" s="732">
        <v>32</v>
      </c>
      <c r="BF160" s="732">
        <v>2240036</v>
      </c>
      <c r="BG160" s="732">
        <v>0</v>
      </c>
      <c r="BJ160" s="732">
        <v>12</v>
      </c>
      <c r="BK160" s="732">
        <v>0</v>
      </c>
      <c r="BL160" s="732">
        <v>0</v>
      </c>
      <c r="BM160" s="732">
        <v>0</v>
      </c>
      <c r="BN160" s="732">
        <v>0</v>
      </c>
      <c r="BO160" s="732">
        <v>0</v>
      </c>
      <c r="BP160" s="732">
        <v>0</v>
      </c>
      <c r="BQ160" s="732">
        <v>728</v>
      </c>
      <c r="BS160" s="732">
        <v>0</v>
      </c>
      <c r="BT160" s="732">
        <v>0</v>
      </c>
      <c r="BU160" s="732">
        <v>0</v>
      </c>
      <c r="BV160" s="732">
        <v>0</v>
      </c>
      <c r="BW160" s="732">
        <v>0</v>
      </c>
      <c r="BY160" s="732">
        <v>0</v>
      </c>
      <c r="CA160" s="732">
        <v>0</v>
      </c>
      <c r="CB160" s="732">
        <v>0</v>
      </c>
      <c r="CC160" s="732">
        <v>0</v>
      </c>
      <c r="CD160" s="732">
        <v>0</v>
      </c>
      <c r="CE160" s="732">
        <v>0</v>
      </c>
      <c r="CF160" s="732">
        <v>0</v>
      </c>
      <c r="CG160" s="732">
        <v>0</v>
      </c>
      <c r="CH160" s="732">
        <v>50315</v>
      </c>
      <c r="CI160" s="732">
        <v>0</v>
      </c>
      <c r="CJ160" s="732">
        <v>4</v>
      </c>
      <c r="CK160" s="732">
        <v>0</v>
      </c>
      <c r="CL160" s="732">
        <v>0</v>
      </c>
      <c r="CN160" s="732">
        <v>0</v>
      </c>
      <c r="CO160" s="732">
        <v>1</v>
      </c>
      <c r="CP160" s="732">
        <v>0</v>
      </c>
      <c r="CQ160" s="732">
        <v>3.4170000000000003</v>
      </c>
      <c r="CR160" s="732">
        <v>312.81200000000001</v>
      </c>
      <c r="CS160" s="732">
        <v>0</v>
      </c>
      <c r="CT160" s="732">
        <v>0</v>
      </c>
      <c r="CU160" s="732">
        <v>0</v>
      </c>
      <c r="CV160" s="732">
        <v>0</v>
      </c>
      <c r="CW160" s="732">
        <v>0</v>
      </c>
      <c r="CX160" s="732">
        <v>0</v>
      </c>
      <c r="CY160" s="732">
        <v>0</v>
      </c>
      <c r="CZ160" s="732">
        <v>0</v>
      </c>
      <c r="DB160" s="732">
        <v>1679627</v>
      </c>
      <c r="DC160" s="732">
        <v>0</v>
      </c>
      <c r="DD160" s="732">
        <v>0</v>
      </c>
      <c r="DE160" s="732">
        <v>97698</v>
      </c>
      <c r="DF160" s="732">
        <v>97698</v>
      </c>
      <c r="DG160" s="732">
        <v>15.863000000000001</v>
      </c>
      <c r="DH160" s="732">
        <v>0</v>
      </c>
      <c r="DI160" s="732">
        <v>0</v>
      </c>
      <c r="DK160" s="732">
        <v>3267</v>
      </c>
      <c r="DL160" s="732">
        <v>0</v>
      </c>
      <c r="DM160" s="732">
        <v>124057</v>
      </c>
      <c r="DN160" s="732">
        <v>503</v>
      </c>
      <c r="DO160" s="732">
        <v>0</v>
      </c>
      <c r="DP160" s="732">
        <v>0</v>
      </c>
      <c r="DQ160" s="732">
        <v>0</v>
      </c>
      <c r="DR160" s="732">
        <v>0</v>
      </c>
      <c r="DS160" s="732">
        <v>0</v>
      </c>
      <c r="DT160" s="732">
        <v>0</v>
      </c>
      <c r="DU160" s="732">
        <v>0</v>
      </c>
      <c r="DV160" s="732">
        <v>0</v>
      </c>
      <c r="DW160" s="732">
        <v>0</v>
      </c>
      <c r="DX160" s="732">
        <v>0</v>
      </c>
      <c r="DY160" s="732">
        <v>0</v>
      </c>
      <c r="DZ160" s="732">
        <v>0</v>
      </c>
      <c r="EA160" s="732">
        <v>0</v>
      </c>
      <c r="EB160" s="732">
        <v>0</v>
      </c>
      <c r="EC160" s="732">
        <v>0</v>
      </c>
      <c r="ED160" s="732">
        <v>0</v>
      </c>
      <c r="EE160" s="732">
        <v>0</v>
      </c>
      <c r="EF160" s="732">
        <v>0</v>
      </c>
      <c r="EG160" s="732">
        <v>0</v>
      </c>
      <c r="EH160" s="732">
        <v>117287</v>
      </c>
      <c r="EI160" s="732">
        <v>0</v>
      </c>
      <c r="EJ160" s="732">
        <v>0</v>
      </c>
      <c r="EK160" s="732">
        <v>5.9010000000000007</v>
      </c>
      <c r="EL160" s="732">
        <v>0</v>
      </c>
      <c r="EM160" s="732">
        <v>0</v>
      </c>
      <c r="EN160" s="732">
        <v>0.26800000000000002</v>
      </c>
      <c r="EO160" s="732">
        <v>0</v>
      </c>
      <c r="EP160" s="732">
        <v>0</v>
      </c>
      <c r="EQ160" s="732">
        <v>6.1690000000000005</v>
      </c>
      <c r="ER160" s="732">
        <v>0</v>
      </c>
      <c r="ES160" s="732">
        <v>19.042999999999999</v>
      </c>
      <c r="EV160" s="732">
        <v>0</v>
      </c>
      <c r="EW160" s="732">
        <v>0</v>
      </c>
      <c r="EX160" s="732">
        <v>0</v>
      </c>
      <c r="EZ160" s="732">
        <v>2113123</v>
      </c>
      <c r="FA160" s="732">
        <v>0</v>
      </c>
      <c r="FB160" s="732">
        <v>2239501</v>
      </c>
      <c r="FD160" s="732">
        <v>0</v>
      </c>
      <c r="FE160" s="732">
        <v>231719</v>
      </c>
      <c r="FF160" s="732">
        <v>47008</v>
      </c>
      <c r="FG160" s="732">
        <v>6.4642999999999992E-2</v>
      </c>
      <c r="FH160" s="732">
        <v>2.6227999999999998E-2</v>
      </c>
      <c r="FI160" s="732">
        <v>0</v>
      </c>
      <c r="FJ160" s="732">
        <v>0</v>
      </c>
      <c r="FK160" s="732">
        <v>363.69600000000003</v>
      </c>
      <c r="FL160" s="732">
        <v>2568543</v>
      </c>
      <c r="FM160" s="732">
        <v>0</v>
      </c>
      <c r="FN160" s="732">
        <v>0</v>
      </c>
      <c r="FO160" s="732">
        <v>0</v>
      </c>
      <c r="FP160" s="732">
        <v>0</v>
      </c>
      <c r="FQ160" s="732">
        <v>0</v>
      </c>
      <c r="FR160" s="732">
        <v>0</v>
      </c>
      <c r="FS160" s="732">
        <v>0</v>
      </c>
      <c r="FT160" s="732">
        <v>0</v>
      </c>
      <c r="FU160" s="732">
        <v>0</v>
      </c>
      <c r="FV160" s="732">
        <v>0</v>
      </c>
      <c r="FW160" s="732">
        <v>0</v>
      </c>
      <c r="FX160" s="732">
        <v>0</v>
      </c>
      <c r="FY160" s="732">
        <v>0</v>
      </c>
      <c r="FZ160" s="732">
        <v>0</v>
      </c>
      <c r="GA160" s="732">
        <v>0</v>
      </c>
      <c r="GB160" s="732">
        <v>0</v>
      </c>
      <c r="GC160" s="732">
        <v>0</v>
      </c>
      <c r="GD160" s="732">
        <v>0</v>
      </c>
      <c r="GF160" s="732">
        <v>0</v>
      </c>
      <c r="GG160" s="732">
        <v>0</v>
      </c>
      <c r="GH160" s="732">
        <v>0</v>
      </c>
      <c r="GI160" s="732">
        <v>0</v>
      </c>
      <c r="GK160" s="732">
        <v>5145</v>
      </c>
      <c r="GL160" s="732">
        <v>4560</v>
      </c>
      <c r="GM160" s="732">
        <v>0</v>
      </c>
      <c r="GN160" s="732">
        <v>0</v>
      </c>
      <c r="GR160" s="732">
        <v>0</v>
      </c>
      <c r="HB160" s="732">
        <v>292382768</v>
      </c>
      <c r="HC160" s="732">
        <v>4.6019999999999998E-2</v>
      </c>
      <c r="HD160" s="732">
        <v>50315</v>
      </c>
      <c r="HE160" s="732">
        <v>0</v>
      </c>
      <c r="HF160" s="732">
        <v>289774</v>
      </c>
      <c r="HG160" s="732">
        <v>8340</v>
      </c>
      <c r="HH160" s="732">
        <v>16014</v>
      </c>
      <c r="HI160" s="732">
        <v>0</v>
      </c>
      <c r="HJ160" s="732">
        <v>2722</v>
      </c>
      <c r="HK160" s="732">
        <v>0</v>
      </c>
      <c r="HL160" s="732">
        <v>0</v>
      </c>
      <c r="HM160" s="732">
        <v>0</v>
      </c>
      <c r="HN160" s="732">
        <v>0</v>
      </c>
      <c r="HO160" s="732">
        <v>0</v>
      </c>
      <c r="HP160" s="732">
        <v>0</v>
      </c>
      <c r="HQ160" s="732">
        <v>0</v>
      </c>
      <c r="HR160" s="732">
        <v>0</v>
      </c>
      <c r="HS160" s="732">
        <v>2112588</v>
      </c>
      <c r="HT160" s="732">
        <v>0</v>
      </c>
      <c r="HU160" s="732">
        <v>0</v>
      </c>
      <c r="HV160" s="732">
        <v>0</v>
      </c>
      <c r="HW160" s="732">
        <v>0</v>
      </c>
      <c r="HX160" s="732">
        <v>14</v>
      </c>
      <c r="HY160" s="732">
        <v>16</v>
      </c>
      <c r="HZ160" s="732">
        <v>9</v>
      </c>
      <c r="IA160" s="732">
        <v>17</v>
      </c>
      <c r="IB160" s="732">
        <v>8</v>
      </c>
      <c r="IC160" s="732">
        <v>64</v>
      </c>
      <c r="ID160" s="732">
        <v>0</v>
      </c>
      <c r="IE160" s="732">
        <v>0</v>
      </c>
      <c r="IF160" s="732">
        <v>0</v>
      </c>
      <c r="IG160" s="732">
        <v>13.541</v>
      </c>
      <c r="IH160" s="732">
        <v>26</v>
      </c>
      <c r="II160" s="732">
        <v>0</v>
      </c>
      <c r="IJ160" s="732">
        <v>34.585000000000001</v>
      </c>
      <c r="IK160" s="732">
        <v>0</v>
      </c>
      <c r="IL160" s="732">
        <v>0</v>
      </c>
      <c r="IM160" s="732">
        <v>0</v>
      </c>
      <c r="IN160" s="732">
        <v>0</v>
      </c>
      <c r="IO160" s="732">
        <v>0</v>
      </c>
      <c r="IP160" s="732">
        <v>0</v>
      </c>
      <c r="IQ160" s="732">
        <v>34.585000000000001</v>
      </c>
      <c r="IR160" s="732">
        <v>21301</v>
      </c>
      <c r="IS160" s="732">
        <v>0</v>
      </c>
      <c r="IT160" s="732">
        <v>0</v>
      </c>
      <c r="IU160" s="732">
        <v>0</v>
      </c>
      <c r="IV160" s="732">
        <v>0</v>
      </c>
      <c r="IW160" s="732">
        <v>6159</v>
      </c>
      <c r="IX160" s="732">
        <v>0</v>
      </c>
      <c r="IY160" s="732">
        <v>0</v>
      </c>
      <c r="IZ160" s="732">
        <v>0</v>
      </c>
      <c r="JA160" s="732">
        <v>0</v>
      </c>
      <c r="JB160" s="732">
        <v>0</v>
      </c>
      <c r="JC160" s="732">
        <v>0</v>
      </c>
      <c r="JD160" s="732">
        <v>0</v>
      </c>
      <c r="JE160" s="732">
        <v>0</v>
      </c>
      <c r="JF160" s="732">
        <v>0</v>
      </c>
      <c r="JG160" s="732">
        <v>0</v>
      </c>
      <c r="JH160" s="732">
        <v>0</v>
      </c>
      <c r="JJ160" s="732">
        <v>0</v>
      </c>
      <c r="JK160" s="732">
        <v>0</v>
      </c>
      <c r="JL160" s="732">
        <v>0</v>
      </c>
      <c r="JM160" s="732">
        <v>0</v>
      </c>
    </row>
    <row r="161" spans="1:273" s="732" customFormat="1" x14ac:dyDescent="0.2">
      <c r="A161" s="732">
        <v>31709</v>
      </c>
      <c r="B161" s="732">
        <v>220815</v>
      </c>
      <c r="C161" s="732">
        <v>9</v>
      </c>
      <c r="D161" s="732">
        <v>2021</v>
      </c>
      <c r="E161" s="732">
        <v>6159</v>
      </c>
      <c r="F161" s="732">
        <v>0</v>
      </c>
      <c r="G161" s="732">
        <v>677.40500000000009</v>
      </c>
      <c r="H161" s="732">
        <v>655.47400000000005</v>
      </c>
      <c r="I161" s="732">
        <v>655.47400000000005</v>
      </c>
      <c r="J161" s="732">
        <v>677.40500000000009</v>
      </c>
      <c r="K161" s="732">
        <v>0</v>
      </c>
      <c r="L161" s="732">
        <v>6159</v>
      </c>
      <c r="M161" s="732">
        <v>0</v>
      </c>
      <c r="N161" s="732">
        <v>0</v>
      </c>
      <c r="P161" s="732">
        <v>691.56500000000005</v>
      </c>
      <c r="Q161" s="732">
        <v>0</v>
      </c>
      <c r="R161" s="732">
        <v>284630</v>
      </c>
      <c r="S161" s="732">
        <v>411.57400000000001</v>
      </c>
      <c r="U161" s="732">
        <v>199107</v>
      </c>
      <c r="V161" s="732">
        <v>59.75</v>
      </c>
      <c r="W161" s="732">
        <v>36801</v>
      </c>
      <c r="X161" s="732">
        <v>36801</v>
      </c>
      <c r="Z161" s="732">
        <v>0</v>
      </c>
      <c r="AC161" s="732">
        <v>0</v>
      </c>
      <c r="AD161" s="732" t="s">
        <v>318</v>
      </c>
      <c r="AE161" s="732">
        <v>0</v>
      </c>
      <c r="AH161" s="732">
        <v>0</v>
      </c>
      <c r="AI161" s="732">
        <v>0</v>
      </c>
      <c r="AJ161" s="732">
        <v>6159</v>
      </c>
      <c r="AK161" s="732" t="s">
        <v>787</v>
      </c>
      <c r="AL161" s="732" t="s">
        <v>365</v>
      </c>
      <c r="AM161" s="732">
        <v>0</v>
      </c>
      <c r="AN161" s="732">
        <v>0</v>
      </c>
      <c r="AO161" s="732">
        <v>0</v>
      </c>
      <c r="AP161" s="732">
        <v>0</v>
      </c>
      <c r="AQ161" s="732">
        <v>0</v>
      </c>
      <c r="AT161" s="732">
        <v>0</v>
      </c>
      <c r="AU161" s="732">
        <v>0</v>
      </c>
      <c r="AV161" s="732">
        <v>-244694</v>
      </c>
      <c r="AW161" s="732">
        <v>6671185</v>
      </c>
      <c r="AX161" s="732">
        <v>6551525</v>
      </c>
      <c r="AY161" s="732">
        <v>4376030</v>
      </c>
      <c r="AZ161" s="732">
        <v>284630</v>
      </c>
      <c r="BA161" s="732">
        <v>0</v>
      </c>
      <c r="BE161" s="732">
        <v>87</v>
      </c>
      <c r="BF161" s="732">
        <v>6079664</v>
      </c>
      <c r="BG161" s="732">
        <v>0</v>
      </c>
      <c r="BJ161" s="732">
        <v>12</v>
      </c>
      <c r="BK161" s="732">
        <v>0</v>
      </c>
      <c r="BL161" s="732">
        <v>0</v>
      </c>
      <c r="BM161" s="732">
        <v>0</v>
      </c>
      <c r="BN161" s="732">
        <v>0</v>
      </c>
      <c r="BO161" s="732">
        <v>0</v>
      </c>
      <c r="BP161" s="732">
        <v>0</v>
      </c>
      <c r="BQ161" s="732">
        <v>669</v>
      </c>
      <c r="BS161" s="732">
        <v>0</v>
      </c>
      <c r="BT161" s="732">
        <v>0</v>
      </c>
      <c r="BU161" s="732">
        <v>0</v>
      </c>
      <c r="BV161" s="732">
        <v>0</v>
      </c>
      <c r="BW161" s="732">
        <v>0</v>
      </c>
      <c r="BY161" s="732">
        <v>0</v>
      </c>
      <c r="CA161" s="732">
        <v>0</v>
      </c>
      <c r="CB161" s="732">
        <v>0</v>
      </c>
      <c r="CC161" s="732">
        <v>0</v>
      </c>
      <c r="CD161" s="732">
        <v>0</v>
      </c>
      <c r="CE161" s="732">
        <v>0</v>
      </c>
      <c r="CF161" s="732">
        <v>0</v>
      </c>
      <c r="CG161" s="732">
        <v>0</v>
      </c>
      <c r="CH161" s="732">
        <v>121703</v>
      </c>
      <c r="CI161" s="732">
        <v>0</v>
      </c>
      <c r="CJ161" s="732">
        <v>5</v>
      </c>
      <c r="CK161" s="732">
        <v>0</v>
      </c>
      <c r="CL161" s="732">
        <v>0</v>
      </c>
      <c r="CN161" s="732">
        <v>0</v>
      </c>
      <c r="CO161" s="732">
        <v>1</v>
      </c>
      <c r="CP161" s="732">
        <v>0</v>
      </c>
      <c r="CQ161" s="732">
        <v>0</v>
      </c>
      <c r="CR161" s="732">
        <v>657.08300000000008</v>
      </c>
      <c r="CS161" s="732">
        <v>0</v>
      </c>
      <c r="CT161" s="732">
        <v>0</v>
      </c>
      <c r="CU161" s="732">
        <v>0</v>
      </c>
      <c r="CV161" s="732">
        <v>0</v>
      </c>
      <c r="CW161" s="732">
        <v>0</v>
      </c>
      <c r="CX161" s="732">
        <v>0</v>
      </c>
      <c r="CY161" s="732">
        <v>0</v>
      </c>
      <c r="CZ161" s="732">
        <v>0</v>
      </c>
      <c r="DB161" s="732">
        <v>4010200</v>
      </c>
      <c r="DC161" s="732">
        <v>0</v>
      </c>
      <c r="DD161" s="732">
        <v>0</v>
      </c>
      <c r="DE161" s="732">
        <v>707448</v>
      </c>
      <c r="DF161" s="732">
        <v>707448</v>
      </c>
      <c r="DG161" s="732">
        <v>114.863</v>
      </c>
      <c r="DH161" s="732">
        <v>0</v>
      </c>
      <c r="DI161" s="732">
        <v>0</v>
      </c>
      <c r="DK161" s="732">
        <v>2327</v>
      </c>
      <c r="DL161" s="732">
        <v>0</v>
      </c>
      <c r="DM161" s="732">
        <v>480909</v>
      </c>
      <c r="DN161" s="732">
        <v>1956</v>
      </c>
      <c r="DO161" s="732">
        <v>0</v>
      </c>
      <c r="DP161" s="732">
        <v>0</v>
      </c>
      <c r="DQ161" s="732">
        <v>0</v>
      </c>
      <c r="DR161" s="732">
        <v>0</v>
      </c>
      <c r="DS161" s="732">
        <v>0</v>
      </c>
      <c r="DT161" s="732">
        <v>0</v>
      </c>
      <c r="DU161" s="732">
        <v>0</v>
      </c>
      <c r="DV161" s="732">
        <v>0</v>
      </c>
      <c r="DW161" s="732">
        <v>0</v>
      </c>
      <c r="DX161" s="732">
        <v>0</v>
      </c>
      <c r="DY161" s="732">
        <v>0</v>
      </c>
      <c r="DZ161" s="732">
        <v>0</v>
      </c>
      <c r="EA161" s="732">
        <v>0</v>
      </c>
      <c r="EB161" s="732">
        <v>0</v>
      </c>
      <c r="EC161" s="732">
        <v>4.133</v>
      </c>
      <c r="ED161" s="732">
        <v>29274</v>
      </c>
      <c r="EE161" s="732">
        <v>0</v>
      </c>
      <c r="EF161" s="732">
        <v>0</v>
      </c>
      <c r="EG161" s="732">
        <v>0</v>
      </c>
      <c r="EH161" s="732">
        <v>426671</v>
      </c>
      <c r="EI161" s="732">
        <v>0</v>
      </c>
      <c r="EJ161" s="732">
        <v>0</v>
      </c>
      <c r="EK161" s="732">
        <v>20.190000000000001</v>
      </c>
      <c r="EL161" s="732">
        <v>0</v>
      </c>
      <c r="EM161" s="732">
        <v>0</v>
      </c>
      <c r="EN161" s="732">
        <v>1.7410000000000001</v>
      </c>
      <c r="EO161" s="732">
        <v>0</v>
      </c>
      <c r="EP161" s="732">
        <v>0</v>
      </c>
      <c r="EQ161" s="732">
        <v>21.931000000000001</v>
      </c>
      <c r="ER161" s="732">
        <v>0</v>
      </c>
      <c r="ES161" s="732">
        <v>69.275000000000006</v>
      </c>
      <c r="EV161" s="732">
        <v>0</v>
      </c>
      <c r="EW161" s="732">
        <v>0</v>
      </c>
      <c r="EX161" s="732">
        <v>0</v>
      </c>
      <c r="EZ161" s="732">
        <v>5795034</v>
      </c>
      <c r="FA161" s="732">
        <v>0</v>
      </c>
      <c r="FB161" s="732">
        <v>6077621</v>
      </c>
      <c r="FD161" s="732">
        <v>0</v>
      </c>
      <c r="FE161" s="732">
        <v>628906</v>
      </c>
      <c r="FF161" s="732">
        <v>127585</v>
      </c>
      <c r="FG161" s="732">
        <v>6.4642999999999992E-2</v>
      </c>
      <c r="FH161" s="732">
        <v>2.6227999999999998E-2</v>
      </c>
      <c r="FI161" s="732">
        <v>0</v>
      </c>
      <c r="FJ161" s="732">
        <v>0</v>
      </c>
      <c r="FK161" s="732">
        <v>987.10500000000002</v>
      </c>
      <c r="FL161" s="732">
        <v>6955815</v>
      </c>
      <c r="FM161" s="732">
        <v>0</v>
      </c>
      <c r="FN161" s="732">
        <v>0</v>
      </c>
      <c r="FO161" s="732">
        <v>0</v>
      </c>
      <c r="FP161" s="732">
        <v>0</v>
      </c>
      <c r="FQ161" s="732">
        <v>0</v>
      </c>
      <c r="FR161" s="732">
        <v>0</v>
      </c>
      <c r="FS161" s="732">
        <v>0</v>
      </c>
      <c r="FT161" s="732">
        <v>0</v>
      </c>
      <c r="FU161" s="732">
        <v>0</v>
      </c>
      <c r="FV161" s="732">
        <v>0</v>
      </c>
      <c r="FW161" s="732">
        <v>0</v>
      </c>
      <c r="FX161" s="732">
        <v>0</v>
      </c>
      <c r="FY161" s="732">
        <v>0</v>
      </c>
      <c r="FZ161" s="732">
        <v>0</v>
      </c>
      <c r="GA161" s="732">
        <v>0</v>
      </c>
      <c r="GB161" s="732">
        <v>0</v>
      </c>
      <c r="GC161" s="732">
        <v>0</v>
      </c>
      <c r="GD161" s="732">
        <v>0</v>
      </c>
      <c r="GF161" s="732">
        <v>0</v>
      </c>
      <c r="GG161" s="732">
        <v>0</v>
      </c>
      <c r="GH161" s="732">
        <v>0</v>
      </c>
      <c r="GI161" s="732">
        <v>0</v>
      </c>
      <c r="GK161" s="732">
        <v>4971</v>
      </c>
      <c r="GL161" s="732">
        <v>3931</v>
      </c>
      <c r="GM161" s="732">
        <v>0</v>
      </c>
      <c r="GN161" s="732">
        <v>0</v>
      </c>
      <c r="GR161" s="732">
        <v>0</v>
      </c>
      <c r="HB161" s="732">
        <v>292382768</v>
      </c>
      <c r="HC161" s="732">
        <v>4.6019999999999998E-2</v>
      </c>
      <c r="HD161" s="732">
        <v>121703</v>
      </c>
      <c r="HE161" s="732">
        <v>0</v>
      </c>
      <c r="HF161" s="732">
        <v>693491</v>
      </c>
      <c r="HG161" s="732">
        <v>9239</v>
      </c>
      <c r="HH161" s="732">
        <v>133036</v>
      </c>
      <c r="HI161" s="732">
        <v>0</v>
      </c>
      <c r="HJ161" s="732">
        <v>6584</v>
      </c>
      <c r="HK161" s="732">
        <v>0</v>
      </c>
      <c r="HL161" s="732">
        <v>0</v>
      </c>
      <c r="HM161" s="732">
        <v>0</v>
      </c>
      <c r="HN161" s="732">
        <v>0</v>
      </c>
      <c r="HO161" s="732">
        <v>0</v>
      </c>
      <c r="HP161" s="732">
        <v>0</v>
      </c>
      <c r="HQ161" s="732">
        <v>0</v>
      </c>
      <c r="HR161" s="732">
        <v>0</v>
      </c>
      <c r="HS161" s="732">
        <v>5792991</v>
      </c>
      <c r="HT161" s="732">
        <v>0</v>
      </c>
      <c r="HU161" s="732">
        <v>0</v>
      </c>
      <c r="HV161" s="732">
        <v>0</v>
      </c>
      <c r="HW161" s="732">
        <v>0</v>
      </c>
      <c r="HX161" s="732">
        <v>57</v>
      </c>
      <c r="HY161" s="732">
        <v>171</v>
      </c>
      <c r="HZ161" s="732">
        <v>73</v>
      </c>
      <c r="IA161" s="732">
        <v>88</v>
      </c>
      <c r="IB161" s="732">
        <v>73</v>
      </c>
      <c r="IC161" s="732">
        <v>462</v>
      </c>
      <c r="ID161" s="732">
        <v>0</v>
      </c>
      <c r="IE161" s="732">
        <v>0</v>
      </c>
      <c r="IF161" s="732">
        <v>0</v>
      </c>
      <c r="IG161" s="732">
        <v>15</v>
      </c>
      <c r="IH161" s="732">
        <v>216</v>
      </c>
      <c r="II161" s="732">
        <v>0</v>
      </c>
      <c r="IJ161" s="732">
        <v>59.75</v>
      </c>
      <c r="IK161" s="732">
        <v>0</v>
      </c>
      <c r="IL161" s="732">
        <v>0</v>
      </c>
      <c r="IM161" s="732">
        <v>0</v>
      </c>
      <c r="IN161" s="732">
        <v>0</v>
      </c>
      <c r="IO161" s="732">
        <v>0</v>
      </c>
      <c r="IP161" s="732">
        <v>0</v>
      </c>
      <c r="IQ161" s="732">
        <v>59.75</v>
      </c>
      <c r="IR161" s="732">
        <v>36801</v>
      </c>
      <c r="IS161" s="732">
        <v>0</v>
      </c>
      <c r="IT161" s="732">
        <v>0</v>
      </c>
      <c r="IU161" s="732">
        <v>0</v>
      </c>
      <c r="IV161" s="732">
        <v>0</v>
      </c>
      <c r="IW161" s="732">
        <v>6159</v>
      </c>
      <c r="IX161" s="732">
        <v>0</v>
      </c>
      <c r="IY161" s="732">
        <v>0</v>
      </c>
      <c r="IZ161" s="732">
        <v>0</v>
      </c>
      <c r="JA161" s="732">
        <v>0</v>
      </c>
      <c r="JB161" s="732">
        <v>0</v>
      </c>
      <c r="JC161" s="732">
        <v>0</v>
      </c>
      <c r="JD161" s="732">
        <v>0</v>
      </c>
      <c r="JE161" s="732">
        <v>0</v>
      </c>
      <c r="JF161" s="732">
        <v>0</v>
      </c>
      <c r="JG161" s="732">
        <v>0</v>
      </c>
      <c r="JH161" s="732">
        <v>0</v>
      </c>
      <c r="JJ161" s="732">
        <v>0</v>
      </c>
      <c r="JK161" s="732">
        <v>0</v>
      </c>
      <c r="JL161" s="732">
        <v>0</v>
      </c>
      <c r="JM161" s="732">
        <v>0</v>
      </c>
    </row>
    <row r="162" spans="1:273" s="732" customFormat="1" x14ac:dyDescent="0.2">
      <c r="A162" s="732">
        <v>31709</v>
      </c>
      <c r="B162" s="732">
        <v>220817</v>
      </c>
      <c r="C162" s="732">
        <v>9</v>
      </c>
      <c r="D162" s="732">
        <v>2021</v>
      </c>
      <c r="E162" s="732">
        <v>6159</v>
      </c>
      <c r="F162" s="732">
        <v>0</v>
      </c>
      <c r="G162" s="732">
        <v>2833.3220000000001</v>
      </c>
      <c r="H162" s="732">
        <v>2595.8340000000003</v>
      </c>
      <c r="I162" s="732">
        <v>2595.8340000000003</v>
      </c>
      <c r="J162" s="732">
        <v>2833.3220000000001</v>
      </c>
      <c r="K162" s="732">
        <v>0</v>
      </c>
      <c r="L162" s="732">
        <v>6159</v>
      </c>
      <c r="M162" s="732">
        <v>0</v>
      </c>
      <c r="N162" s="732">
        <v>0</v>
      </c>
      <c r="P162" s="732">
        <v>2961.9500000000003</v>
      </c>
      <c r="Q162" s="732">
        <v>0</v>
      </c>
      <c r="R162" s="732">
        <v>1219062</v>
      </c>
      <c r="S162" s="732">
        <v>411.57400000000001</v>
      </c>
      <c r="U162" s="732">
        <v>852772</v>
      </c>
      <c r="V162" s="732">
        <v>319.95699999999999</v>
      </c>
      <c r="W162" s="732">
        <v>197064</v>
      </c>
      <c r="X162" s="732">
        <v>197064</v>
      </c>
      <c r="Z162" s="732">
        <v>0</v>
      </c>
      <c r="AC162" s="732">
        <v>0</v>
      </c>
      <c r="AD162" s="732" t="s">
        <v>318</v>
      </c>
      <c r="AE162" s="732">
        <v>0</v>
      </c>
      <c r="AH162" s="732">
        <v>0</v>
      </c>
      <c r="AI162" s="732">
        <v>0</v>
      </c>
      <c r="AJ162" s="732">
        <v>6159</v>
      </c>
      <c r="AK162" s="732" t="s">
        <v>787</v>
      </c>
      <c r="AL162" s="732" t="s">
        <v>366</v>
      </c>
      <c r="AM162" s="732">
        <v>0</v>
      </c>
      <c r="AN162" s="732">
        <v>0</v>
      </c>
      <c r="AO162" s="732">
        <v>0</v>
      </c>
      <c r="AP162" s="732">
        <v>0</v>
      </c>
      <c r="AQ162" s="732">
        <v>0</v>
      </c>
      <c r="AT162" s="732">
        <v>0</v>
      </c>
      <c r="AU162" s="732">
        <v>0</v>
      </c>
      <c r="AV162" s="732">
        <v>-915179</v>
      </c>
      <c r="AW162" s="732">
        <v>27095305</v>
      </c>
      <c r="AX162" s="732">
        <v>26592061</v>
      </c>
      <c r="AY162" s="732">
        <v>15440366</v>
      </c>
      <c r="AZ162" s="732">
        <v>1219062</v>
      </c>
      <c r="BA162" s="732">
        <v>0</v>
      </c>
      <c r="BE162" s="732">
        <v>354</v>
      </c>
      <c r="BF162" s="732">
        <v>24720607</v>
      </c>
      <c r="BG162" s="732">
        <v>0</v>
      </c>
      <c r="BJ162" s="732">
        <v>12</v>
      </c>
      <c r="BK162" s="732">
        <v>0</v>
      </c>
      <c r="BL162" s="732">
        <v>0</v>
      </c>
      <c r="BM162" s="732">
        <v>0</v>
      </c>
      <c r="BN162" s="732">
        <v>0</v>
      </c>
      <c r="BO162" s="732">
        <v>0</v>
      </c>
      <c r="BP162" s="732">
        <v>0</v>
      </c>
      <c r="BQ162" s="732">
        <v>370</v>
      </c>
      <c r="BS162" s="732">
        <v>0</v>
      </c>
      <c r="BT162" s="732">
        <v>0</v>
      </c>
      <c r="BU162" s="732">
        <v>0</v>
      </c>
      <c r="BV162" s="732">
        <v>0</v>
      </c>
      <c r="BW162" s="732">
        <v>0</v>
      </c>
      <c r="BY162" s="732">
        <v>0</v>
      </c>
      <c r="CA162" s="732">
        <v>0</v>
      </c>
      <c r="CB162" s="732">
        <v>0</v>
      </c>
      <c r="CC162" s="732">
        <v>0</v>
      </c>
      <c r="CD162" s="732">
        <v>0</v>
      </c>
      <c r="CE162" s="732">
        <v>0</v>
      </c>
      <c r="CF162" s="732">
        <v>0</v>
      </c>
      <c r="CG162" s="732">
        <v>0</v>
      </c>
      <c r="CH162" s="732">
        <v>509038</v>
      </c>
      <c r="CI162" s="732">
        <v>0</v>
      </c>
      <c r="CJ162" s="732">
        <v>4</v>
      </c>
      <c r="CK162" s="732">
        <v>0</v>
      </c>
      <c r="CL162" s="732">
        <v>0</v>
      </c>
      <c r="CN162" s="732">
        <v>0</v>
      </c>
      <c r="CO162" s="732">
        <v>1</v>
      </c>
      <c r="CP162" s="732">
        <v>0</v>
      </c>
      <c r="CQ162" s="732">
        <v>0</v>
      </c>
      <c r="CR162" s="732">
        <v>2824.2240000000002</v>
      </c>
      <c r="CS162" s="732">
        <v>0</v>
      </c>
      <c r="CT162" s="732">
        <v>0</v>
      </c>
      <c r="CU162" s="732">
        <v>0</v>
      </c>
      <c r="CV162" s="732">
        <v>0</v>
      </c>
      <c r="CW162" s="732">
        <v>0</v>
      </c>
      <c r="CX162" s="732">
        <v>0</v>
      </c>
      <c r="CY162" s="732">
        <v>0</v>
      </c>
      <c r="CZ162" s="732">
        <v>0</v>
      </c>
      <c r="DB162" s="732">
        <v>15930896</v>
      </c>
      <c r="DC162" s="732">
        <v>0</v>
      </c>
      <c r="DD162" s="732">
        <v>0</v>
      </c>
      <c r="DE162" s="732">
        <v>2365012</v>
      </c>
      <c r="DF162" s="732">
        <v>2365012</v>
      </c>
      <c r="DG162" s="732">
        <v>383.988</v>
      </c>
      <c r="DH162" s="732">
        <v>0</v>
      </c>
      <c r="DI162" s="732">
        <v>0</v>
      </c>
      <c r="DK162" s="732">
        <v>0</v>
      </c>
      <c r="DL162" s="732">
        <v>0</v>
      </c>
      <c r="DM162" s="732">
        <v>1319958</v>
      </c>
      <c r="DN162" s="732">
        <v>5440</v>
      </c>
      <c r="DO162" s="732">
        <v>0</v>
      </c>
      <c r="DP162" s="732">
        <v>0</v>
      </c>
      <c r="DQ162" s="732">
        <v>0</v>
      </c>
      <c r="DR162" s="732">
        <v>0</v>
      </c>
      <c r="DS162" s="732">
        <v>0</v>
      </c>
      <c r="DT162" s="732">
        <v>0</v>
      </c>
      <c r="DU162" s="732">
        <v>0</v>
      </c>
      <c r="DV162" s="732">
        <v>0</v>
      </c>
      <c r="DW162" s="732">
        <v>0</v>
      </c>
      <c r="DX162" s="732">
        <v>0</v>
      </c>
      <c r="DY162" s="732">
        <v>0</v>
      </c>
      <c r="DZ162" s="732">
        <v>0</v>
      </c>
      <c r="EA162" s="732">
        <v>0</v>
      </c>
      <c r="EB162" s="732">
        <v>0.69200000000000006</v>
      </c>
      <c r="EC162" s="732">
        <v>65.983000000000004</v>
      </c>
      <c r="ED162" s="732">
        <v>467354</v>
      </c>
      <c r="EE162" s="732">
        <v>0</v>
      </c>
      <c r="EF162" s="732">
        <v>0</v>
      </c>
      <c r="EG162" s="732">
        <v>0</v>
      </c>
      <c r="EH162" s="732">
        <v>800977</v>
      </c>
      <c r="EI162" s="732">
        <v>0</v>
      </c>
      <c r="EJ162" s="732">
        <v>0</v>
      </c>
      <c r="EK162" s="732">
        <v>31.886000000000003</v>
      </c>
      <c r="EL162" s="732">
        <v>0</v>
      </c>
      <c r="EM162" s="732">
        <v>4.4729999999999999</v>
      </c>
      <c r="EN162" s="732">
        <v>3.7790000000000004</v>
      </c>
      <c r="EO162" s="732">
        <v>0</v>
      </c>
      <c r="EP162" s="732">
        <v>0</v>
      </c>
      <c r="EQ162" s="732">
        <v>40.83</v>
      </c>
      <c r="ER162" s="732">
        <v>0</v>
      </c>
      <c r="ES162" s="732">
        <v>130.048</v>
      </c>
      <c r="EV162" s="732">
        <v>0</v>
      </c>
      <c r="EW162" s="732">
        <v>0</v>
      </c>
      <c r="EX162" s="732">
        <v>0</v>
      </c>
      <c r="EZ162" s="732">
        <v>23516084</v>
      </c>
      <c r="FA162" s="732">
        <v>0</v>
      </c>
      <c r="FB162" s="732">
        <v>24729352</v>
      </c>
      <c r="FD162" s="732">
        <v>0</v>
      </c>
      <c r="FE162" s="732">
        <v>2557202</v>
      </c>
      <c r="FF162" s="732">
        <v>518775</v>
      </c>
      <c r="FG162" s="732">
        <v>6.4642999999999992E-2</v>
      </c>
      <c r="FH162" s="732">
        <v>2.6227999999999998E-2</v>
      </c>
      <c r="FI162" s="732">
        <v>0</v>
      </c>
      <c r="FJ162" s="732">
        <v>0</v>
      </c>
      <c r="FK162" s="732">
        <v>4013.681</v>
      </c>
      <c r="FL162" s="732">
        <v>28314367</v>
      </c>
      <c r="FM162" s="732">
        <v>0</v>
      </c>
      <c r="FN162" s="732">
        <v>0</v>
      </c>
      <c r="FO162" s="732">
        <v>0</v>
      </c>
      <c r="FP162" s="732">
        <v>0</v>
      </c>
      <c r="FQ162" s="732">
        <v>0</v>
      </c>
      <c r="FR162" s="732">
        <v>0</v>
      </c>
      <c r="FS162" s="732">
        <v>0</v>
      </c>
      <c r="FT162" s="732">
        <v>0</v>
      </c>
      <c r="FU162" s="732">
        <v>0</v>
      </c>
      <c r="FV162" s="732">
        <v>0</v>
      </c>
      <c r="FW162" s="732">
        <v>0</v>
      </c>
      <c r="FX162" s="732">
        <v>0</v>
      </c>
      <c r="FY162" s="732">
        <v>0</v>
      </c>
      <c r="FZ162" s="732">
        <v>0</v>
      </c>
      <c r="GA162" s="732">
        <v>0</v>
      </c>
      <c r="GB162" s="732">
        <v>1635165</v>
      </c>
      <c r="GC162" s="732">
        <v>1635165</v>
      </c>
      <c r="GD162" s="732">
        <v>196.65800000000002</v>
      </c>
      <c r="GF162" s="732">
        <v>0</v>
      </c>
      <c r="GG162" s="732">
        <v>0</v>
      </c>
      <c r="GH162" s="732">
        <v>0</v>
      </c>
      <c r="GI162" s="732">
        <v>0</v>
      </c>
      <c r="GK162" s="732">
        <v>4971</v>
      </c>
      <c r="GL162" s="732">
        <v>0</v>
      </c>
      <c r="GM162" s="732">
        <v>0</v>
      </c>
      <c r="GN162" s="732">
        <v>0</v>
      </c>
      <c r="GR162" s="732">
        <v>0</v>
      </c>
      <c r="HB162" s="732">
        <v>292382768</v>
      </c>
      <c r="HC162" s="732">
        <v>4.6019999999999998E-2</v>
      </c>
      <c r="HD162" s="732">
        <v>509038</v>
      </c>
      <c r="HE162" s="732">
        <v>0</v>
      </c>
      <c r="HF162" s="732">
        <v>2746392</v>
      </c>
      <c r="HG162" s="732">
        <v>59127</v>
      </c>
      <c r="HH162" s="732">
        <v>390240</v>
      </c>
      <c r="HI162" s="732">
        <v>0</v>
      </c>
      <c r="HJ162" s="732">
        <v>27540</v>
      </c>
      <c r="HK162" s="732">
        <v>6606</v>
      </c>
      <c r="HL162" s="732">
        <v>7933</v>
      </c>
      <c r="HM162" s="732">
        <v>8000</v>
      </c>
      <c r="HN162" s="732">
        <v>35773</v>
      </c>
      <c r="HO162" s="732">
        <v>0</v>
      </c>
      <c r="HP162" s="732">
        <v>0</v>
      </c>
      <c r="HQ162" s="732">
        <v>0</v>
      </c>
      <c r="HR162" s="732">
        <v>0</v>
      </c>
      <c r="HS162" s="732">
        <v>23510290</v>
      </c>
      <c r="HT162" s="732">
        <v>0</v>
      </c>
      <c r="HU162" s="732">
        <v>0</v>
      </c>
      <c r="HV162" s="732">
        <v>0</v>
      </c>
      <c r="HW162" s="732">
        <v>0</v>
      </c>
      <c r="HX162" s="732">
        <v>347</v>
      </c>
      <c r="HY162" s="732">
        <v>352</v>
      </c>
      <c r="HZ162" s="732">
        <v>238</v>
      </c>
      <c r="IA162" s="732">
        <v>307</v>
      </c>
      <c r="IB162" s="732">
        <v>299</v>
      </c>
      <c r="IC162" s="732">
        <v>1543</v>
      </c>
      <c r="ID162" s="732">
        <v>0</v>
      </c>
      <c r="IE162" s="732">
        <v>0</v>
      </c>
      <c r="IF162" s="732">
        <v>0</v>
      </c>
      <c r="IG162" s="732">
        <v>96</v>
      </c>
      <c r="IH162" s="732">
        <v>633.6</v>
      </c>
      <c r="II162" s="732">
        <v>0</v>
      </c>
      <c r="IJ162" s="732">
        <v>319.95699999999999</v>
      </c>
      <c r="IK162" s="732">
        <v>0</v>
      </c>
      <c r="IL162" s="732">
        <v>1</v>
      </c>
      <c r="IM162" s="732">
        <v>1</v>
      </c>
      <c r="IN162" s="732">
        <v>0</v>
      </c>
      <c r="IO162" s="732">
        <v>2</v>
      </c>
      <c r="IP162" s="732">
        <v>0</v>
      </c>
      <c r="IQ162" s="732">
        <v>319.95699999999999</v>
      </c>
      <c r="IR162" s="732">
        <v>197064</v>
      </c>
      <c r="IS162" s="732">
        <v>0</v>
      </c>
      <c r="IT162" s="732">
        <v>5000</v>
      </c>
      <c r="IU162" s="732">
        <v>3000</v>
      </c>
      <c r="IV162" s="732">
        <v>0</v>
      </c>
      <c r="IW162" s="732">
        <v>6159</v>
      </c>
      <c r="IX162" s="732">
        <v>0</v>
      </c>
      <c r="IY162" s="732">
        <v>0</v>
      </c>
      <c r="IZ162" s="732">
        <v>0</v>
      </c>
      <c r="JA162" s="732">
        <v>0</v>
      </c>
      <c r="JB162" s="732">
        <v>1</v>
      </c>
      <c r="JC162" s="732">
        <v>13409</v>
      </c>
      <c r="JD162" s="732">
        <v>2</v>
      </c>
      <c r="JE162" s="732">
        <v>20864</v>
      </c>
      <c r="JF162" s="732">
        <v>0</v>
      </c>
      <c r="JG162" s="732">
        <v>0</v>
      </c>
      <c r="JH162" s="732">
        <v>1500</v>
      </c>
      <c r="JJ162" s="732">
        <v>0</v>
      </c>
      <c r="JK162" s="732">
        <v>0</v>
      </c>
      <c r="JL162" s="732">
        <v>0</v>
      </c>
      <c r="JM162" s="732">
        <v>0</v>
      </c>
    </row>
    <row r="163" spans="1:273" s="732" customFormat="1" x14ac:dyDescent="0.2">
      <c r="A163" s="732">
        <v>31709</v>
      </c>
      <c r="B163" s="732">
        <v>220819</v>
      </c>
      <c r="C163" s="732">
        <v>9</v>
      </c>
      <c r="D163" s="732">
        <v>2021</v>
      </c>
      <c r="E163" s="732">
        <v>6159</v>
      </c>
      <c r="F163" s="732">
        <v>0</v>
      </c>
      <c r="G163" s="732">
        <v>1503.1120000000001</v>
      </c>
      <c r="H163" s="732">
        <v>1432.8520000000001</v>
      </c>
      <c r="I163" s="732">
        <v>1432.8520000000001</v>
      </c>
      <c r="J163" s="732">
        <v>1503.1120000000001</v>
      </c>
      <c r="K163" s="732">
        <v>0</v>
      </c>
      <c r="L163" s="732">
        <v>6159</v>
      </c>
      <c r="M163" s="732">
        <v>0</v>
      </c>
      <c r="N163" s="732">
        <v>0</v>
      </c>
      <c r="P163" s="732">
        <v>1583.94</v>
      </c>
      <c r="Q163" s="732">
        <v>0</v>
      </c>
      <c r="R163" s="732">
        <v>651909</v>
      </c>
      <c r="S163" s="732">
        <v>411.57400000000001</v>
      </c>
      <c r="U163" s="732">
        <v>456029</v>
      </c>
      <c r="V163" s="732">
        <v>88.03</v>
      </c>
      <c r="W163" s="732">
        <v>54218</v>
      </c>
      <c r="X163" s="732">
        <v>54218</v>
      </c>
      <c r="Z163" s="732">
        <v>0</v>
      </c>
      <c r="AC163" s="732">
        <v>0</v>
      </c>
      <c r="AD163" s="732" t="s">
        <v>318</v>
      </c>
      <c r="AE163" s="732">
        <v>0</v>
      </c>
      <c r="AH163" s="732">
        <v>0</v>
      </c>
      <c r="AI163" s="732">
        <v>0</v>
      </c>
      <c r="AJ163" s="732">
        <v>6159</v>
      </c>
      <c r="AK163" s="732" t="s">
        <v>787</v>
      </c>
      <c r="AL163" s="732" t="s">
        <v>375</v>
      </c>
      <c r="AM163" s="732">
        <v>0</v>
      </c>
      <c r="AN163" s="732">
        <v>0</v>
      </c>
      <c r="AO163" s="732">
        <v>0</v>
      </c>
      <c r="AP163" s="732">
        <v>0</v>
      </c>
      <c r="AQ163" s="732">
        <v>0</v>
      </c>
      <c r="AT163" s="732">
        <v>0</v>
      </c>
      <c r="AU163" s="732">
        <v>0</v>
      </c>
      <c r="AV163" s="732">
        <v>-274</v>
      </c>
      <c r="AW163" s="732">
        <v>13902945</v>
      </c>
      <c r="AX163" s="732">
        <v>13637227</v>
      </c>
      <c r="AY163" s="732">
        <v>9761288</v>
      </c>
      <c r="AZ163" s="732">
        <v>651909</v>
      </c>
      <c r="BA163" s="732">
        <v>0</v>
      </c>
      <c r="BE163" s="732">
        <v>182</v>
      </c>
      <c r="BF163" s="732">
        <v>12704732</v>
      </c>
      <c r="BG163" s="732">
        <v>0</v>
      </c>
      <c r="BJ163" s="732">
        <v>12</v>
      </c>
      <c r="BK163" s="732">
        <v>0</v>
      </c>
      <c r="BL163" s="732">
        <v>0</v>
      </c>
      <c r="BM163" s="732">
        <v>0</v>
      </c>
      <c r="BN163" s="732">
        <v>0</v>
      </c>
      <c r="BO163" s="732">
        <v>0</v>
      </c>
      <c r="BP163" s="732">
        <v>0</v>
      </c>
      <c r="BQ163" s="732">
        <v>549</v>
      </c>
      <c r="BS163" s="732">
        <v>0</v>
      </c>
      <c r="BT163" s="732">
        <v>0</v>
      </c>
      <c r="BU163" s="732">
        <v>0</v>
      </c>
      <c r="BV163" s="732">
        <v>0</v>
      </c>
      <c r="BW163" s="732">
        <v>0</v>
      </c>
      <c r="BY163" s="732">
        <v>0</v>
      </c>
      <c r="CA163" s="732">
        <v>0</v>
      </c>
      <c r="CB163" s="732">
        <v>0</v>
      </c>
      <c r="CC163" s="732">
        <v>0</v>
      </c>
      <c r="CD163" s="732">
        <v>0</v>
      </c>
      <c r="CE163" s="732">
        <v>0</v>
      </c>
      <c r="CF163" s="732">
        <v>0</v>
      </c>
      <c r="CG163" s="732">
        <v>0</v>
      </c>
      <c r="CH163" s="732">
        <v>270051</v>
      </c>
      <c r="CI163" s="732">
        <v>0</v>
      </c>
      <c r="CJ163" s="732">
        <v>5</v>
      </c>
      <c r="CK163" s="732">
        <v>0</v>
      </c>
      <c r="CL163" s="732">
        <v>0</v>
      </c>
      <c r="CN163" s="732">
        <v>0</v>
      </c>
      <c r="CO163" s="732">
        <v>1</v>
      </c>
      <c r="CP163" s="732">
        <v>0</v>
      </c>
      <c r="CQ163" s="732">
        <v>0</v>
      </c>
      <c r="CR163" s="732">
        <v>1580.72</v>
      </c>
      <c r="CS163" s="732">
        <v>0</v>
      </c>
      <c r="CT163" s="732">
        <v>0</v>
      </c>
      <c r="CU163" s="732">
        <v>0</v>
      </c>
      <c r="CV163" s="732">
        <v>0</v>
      </c>
      <c r="CW163" s="732">
        <v>0</v>
      </c>
      <c r="CX163" s="732">
        <v>0</v>
      </c>
      <c r="CY163" s="732">
        <v>0</v>
      </c>
      <c r="CZ163" s="732">
        <v>0</v>
      </c>
      <c r="DB163" s="732">
        <v>8777957</v>
      </c>
      <c r="DC163" s="732">
        <v>0</v>
      </c>
      <c r="DD163" s="732">
        <v>0</v>
      </c>
      <c r="DE163" s="732">
        <v>902922</v>
      </c>
      <c r="DF163" s="732">
        <v>902922</v>
      </c>
      <c r="DG163" s="732">
        <v>146.6</v>
      </c>
      <c r="DH163" s="732">
        <v>0</v>
      </c>
      <c r="DI163" s="732">
        <v>0</v>
      </c>
      <c r="DK163" s="732">
        <v>412</v>
      </c>
      <c r="DL163" s="732">
        <v>0</v>
      </c>
      <c r="DM163" s="732">
        <v>1010758</v>
      </c>
      <c r="DN163" s="732">
        <v>4151</v>
      </c>
      <c r="DO163" s="732">
        <v>0</v>
      </c>
      <c r="DP163" s="732">
        <v>0</v>
      </c>
      <c r="DQ163" s="732">
        <v>0</v>
      </c>
      <c r="DR163" s="732">
        <v>0</v>
      </c>
      <c r="DS163" s="732">
        <v>0</v>
      </c>
      <c r="DT163" s="732">
        <v>0</v>
      </c>
      <c r="DU163" s="732">
        <v>0</v>
      </c>
      <c r="DV163" s="732">
        <v>0</v>
      </c>
      <c r="DW163" s="732">
        <v>0</v>
      </c>
      <c r="DX163" s="732">
        <v>0</v>
      </c>
      <c r="DY163" s="732">
        <v>0</v>
      </c>
      <c r="DZ163" s="732">
        <v>0</v>
      </c>
      <c r="EA163" s="732">
        <v>0</v>
      </c>
      <c r="EB163" s="732">
        <v>0</v>
      </c>
      <c r="EC163" s="732">
        <v>39.480000000000004</v>
      </c>
      <c r="ED163" s="732">
        <v>279635</v>
      </c>
      <c r="EE163" s="732">
        <v>0</v>
      </c>
      <c r="EF163" s="732">
        <v>0</v>
      </c>
      <c r="EG163" s="732">
        <v>0</v>
      </c>
      <c r="EH163" s="732">
        <v>688173</v>
      </c>
      <c r="EI163" s="732">
        <v>0</v>
      </c>
      <c r="EJ163" s="732">
        <v>0</v>
      </c>
      <c r="EK163" s="732">
        <v>31.453000000000003</v>
      </c>
      <c r="EL163" s="732">
        <v>0</v>
      </c>
      <c r="EM163" s="732">
        <v>0.56300000000000006</v>
      </c>
      <c r="EN163" s="732">
        <v>3.137</v>
      </c>
      <c r="EO163" s="732">
        <v>0</v>
      </c>
      <c r="EP163" s="732">
        <v>0</v>
      </c>
      <c r="EQ163" s="732">
        <v>35.152999999999999</v>
      </c>
      <c r="ER163" s="732">
        <v>0</v>
      </c>
      <c r="ES163" s="732">
        <v>111.733</v>
      </c>
      <c r="EV163" s="732">
        <v>0</v>
      </c>
      <c r="EW163" s="732">
        <v>0</v>
      </c>
      <c r="EX163" s="732">
        <v>0</v>
      </c>
      <c r="EZ163" s="732">
        <v>12056382</v>
      </c>
      <c r="FA163" s="732">
        <v>0</v>
      </c>
      <c r="FB163" s="732">
        <v>12703958</v>
      </c>
      <c r="FD163" s="732">
        <v>0</v>
      </c>
      <c r="FE163" s="732">
        <v>1314230</v>
      </c>
      <c r="FF163" s="732">
        <v>266615</v>
      </c>
      <c r="FG163" s="732">
        <v>6.4642999999999992E-2</v>
      </c>
      <c r="FH163" s="732">
        <v>2.6227999999999998E-2</v>
      </c>
      <c r="FI163" s="732">
        <v>0</v>
      </c>
      <c r="FJ163" s="732">
        <v>0</v>
      </c>
      <c r="FK163" s="732">
        <v>2062.7629999999999</v>
      </c>
      <c r="FL163" s="732">
        <v>14554854</v>
      </c>
      <c r="FM163" s="732">
        <v>0</v>
      </c>
      <c r="FN163" s="732">
        <v>0</v>
      </c>
      <c r="FO163" s="732">
        <v>0</v>
      </c>
      <c r="FP163" s="732">
        <v>0</v>
      </c>
      <c r="FQ163" s="732">
        <v>0</v>
      </c>
      <c r="FR163" s="732">
        <v>0</v>
      </c>
      <c r="FS163" s="732">
        <v>0</v>
      </c>
      <c r="FT163" s="732">
        <v>0</v>
      </c>
      <c r="FU163" s="732">
        <v>0</v>
      </c>
      <c r="FV163" s="732">
        <v>0</v>
      </c>
      <c r="FW163" s="732">
        <v>0</v>
      </c>
      <c r="FX163" s="732">
        <v>0</v>
      </c>
      <c r="FY163" s="732">
        <v>0</v>
      </c>
      <c r="FZ163" s="732">
        <v>0</v>
      </c>
      <c r="GA163" s="732">
        <v>0</v>
      </c>
      <c r="GB163" s="732">
        <v>291906</v>
      </c>
      <c r="GC163" s="732">
        <v>291906</v>
      </c>
      <c r="GD163" s="732">
        <v>35.106999999999999</v>
      </c>
      <c r="GF163" s="732">
        <v>0</v>
      </c>
      <c r="GG163" s="732">
        <v>0</v>
      </c>
      <c r="GH163" s="732">
        <v>0</v>
      </c>
      <c r="GI163" s="732">
        <v>0</v>
      </c>
      <c r="GK163" s="732">
        <v>0</v>
      </c>
      <c r="GL163" s="732">
        <v>0</v>
      </c>
      <c r="GM163" s="732">
        <v>0</v>
      </c>
      <c r="GN163" s="732">
        <v>0</v>
      </c>
      <c r="GR163" s="732">
        <v>0</v>
      </c>
      <c r="HB163" s="732">
        <v>292382768</v>
      </c>
      <c r="HC163" s="732">
        <v>4.6019999999999998E-2</v>
      </c>
      <c r="HD163" s="732">
        <v>270051</v>
      </c>
      <c r="HE163" s="732">
        <v>0</v>
      </c>
      <c r="HF163" s="732">
        <v>1515957</v>
      </c>
      <c r="HG163" s="732">
        <v>60359</v>
      </c>
      <c r="HH163" s="732">
        <v>71894</v>
      </c>
      <c r="HI163" s="732">
        <v>0</v>
      </c>
      <c r="HJ163" s="732">
        <v>14610</v>
      </c>
      <c r="HK163" s="732">
        <v>2249</v>
      </c>
      <c r="HL163" s="732">
        <v>1310</v>
      </c>
      <c r="HM163" s="732">
        <v>0</v>
      </c>
      <c r="HN163" s="732">
        <v>0</v>
      </c>
      <c r="HO163" s="732">
        <v>0</v>
      </c>
      <c r="HP163" s="732">
        <v>0</v>
      </c>
      <c r="HQ163" s="732">
        <v>0</v>
      </c>
      <c r="HR163" s="732">
        <v>0</v>
      </c>
      <c r="HS163" s="732">
        <v>12052049</v>
      </c>
      <c r="HT163" s="732">
        <v>0</v>
      </c>
      <c r="HU163" s="732">
        <v>0</v>
      </c>
      <c r="HV163" s="732">
        <v>0</v>
      </c>
      <c r="HW163" s="732">
        <v>0</v>
      </c>
      <c r="HX163" s="732">
        <v>135</v>
      </c>
      <c r="HY163" s="732">
        <v>175</v>
      </c>
      <c r="HZ163" s="732">
        <v>80</v>
      </c>
      <c r="IA163" s="732">
        <v>115</v>
      </c>
      <c r="IB163" s="732">
        <v>89</v>
      </c>
      <c r="IC163" s="732">
        <v>414</v>
      </c>
      <c r="ID163" s="732">
        <v>0</v>
      </c>
      <c r="IE163" s="732">
        <v>0</v>
      </c>
      <c r="IF163" s="732">
        <v>0</v>
      </c>
      <c r="IG163" s="732">
        <v>98</v>
      </c>
      <c r="IH163" s="732">
        <v>116.72800000000001</v>
      </c>
      <c r="II163" s="732">
        <v>0</v>
      </c>
      <c r="IJ163" s="732">
        <v>88.03</v>
      </c>
      <c r="IK163" s="732">
        <v>0</v>
      </c>
      <c r="IL163" s="732">
        <v>0</v>
      </c>
      <c r="IM163" s="732">
        <v>0</v>
      </c>
      <c r="IN163" s="732">
        <v>0</v>
      </c>
      <c r="IO163" s="732">
        <v>0</v>
      </c>
      <c r="IP163" s="732">
        <v>0</v>
      </c>
      <c r="IQ163" s="732">
        <v>88.03</v>
      </c>
      <c r="IR163" s="732">
        <v>54218</v>
      </c>
      <c r="IS163" s="732">
        <v>0</v>
      </c>
      <c r="IT163" s="732">
        <v>0</v>
      </c>
      <c r="IU163" s="732">
        <v>0</v>
      </c>
      <c r="IV163" s="732">
        <v>0</v>
      </c>
      <c r="IW163" s="732">
        <v>6159</v>
      </c>
      <c r="IX163" s="732">
        <v>0</v>
      </c>
      <c r="IY163" s="732">
        <v>0</v>
      </c>
      <c r="IZ163" s="732">
        <v>0</v>
      </c>
      <c r="JA163" s="732">
        <v>0</v>
      </c>
      <c r="JB163" s="732">
        <v>0</v>
      </c>
      <c r="JC163" s="732">
        <v>0</v>
      </c>
      <c r="JD163" s="732">
        <v>0</v>
      </c>
      <c r="JE163" s="732">
        <v>0</v>
      </c>
      <c r="JF163" s="732">
        <v>0</v>
      </c>
      <c r="JG163" s="732">
        <v>0</v>
      </c>
      <c r="JH163" s="732">
        <v>0</v>
      </c>
      <c r="JJ163" s="732">
        <v>0</v>
      </c>
      <c r="JK163" s="732">
        <v>0</v>
      </c>
      <c r="JL163" s="732">
        <v>0</v>
      </c>
      <c r="JM163" s="732">
        <v>0</v>
      </c>
    </row>
    <row r="164" spans="1:273" s="732" customFormat="1" x14ac:dyDescent="0.2">
      <c r="A164" s="732">
        <v>31709</v>
      </c>
      <c r="B164" s="732">
        <v>221801</v>
      </c>
      <c r="C164" s="732">
        <v>9</v>
      </c>
      <c r="D164" s="732">
        <v>2021</v>
      </c>
      <c r="E164" s="732">
        <v>6159</v>
      </c>
      <c r="F164" s="732">
        <v>0</v>
      </c>
      <c r="G164" s="732">
        <v>14432.2</v>
      </c>
      <c r="H164" s="732">
        <v>14086.675999999999</v>
      </c>
      <c r="I164" s="732">
        <v>14086.675999999999</v>
      </c>
      <c r="J164" s="732">
        <v>14432.2</v>
      </c>
      <c r="K164" s="732">
        <v>0</v>
      </c>
      <c r="L164" s="732">
        <v>6159</v>
      </c>
      <c r="M164" s="732">
        <v>0</v>
      </c>
      <c r="N164" s="732">
        <v>0</v>
      </c>
      <c r="P164" s="732">
        <v>12224.406999999999</v>
      </c>
      <c r="Q164" s="732">
        <v>0</v>
      </c>
      <c r="R164" s="732">
        <v>5031248</v>
      </c>
      <c r="S164" s="732">
        <v>411.57400000000001</v>
      </c>
      <c r="U164" s="732">
        <v>3519518</v>
      </c>
      <c r="V164" s="732">
        <v>1319.383</v>
      </c>
      <c r="W164" s="732">
        <v>812619</v>
      </c>
      <c r="X164" s="732">
        <v>812619</v>
      </c>
      <c r="Z164" s="732">
        <v>0</v>
      </c>
      <c r="AC164" s="732">
        <v>0</v>
      </c>
      <c r="AD164" s="732" t="s">
        <v>318</v>
      </c>
      <c r="AE164" s="732">
        <v>0</v>
      </c>
      <c r="AH164" s="732">
        <v>0</v>
      </c>
      <c r="AI164" s="732">
        <v>0</v>
      </c>
      <c r="AJ164" s="732">
        <v>6159</v>
      </c>
      <c r="AK164" s="732" t="s">
        <v>787</v>
      </c>
      <c r="AL164" s="732" t="s">
        <v>367</v>
      </c>
      <c r="AM164" s="732">
        <v>0</v>
      </c>
      <c r="AN164" s="732">
        <v>0</v>
      </c>
      <c r="AO164" s="732">
        <v>0</v>
      </c>
      <c r="AP164" s="732">
        <v>0</v>
      </c>
      <c r="AQ164" s="732">
        <v>0</v>
      </c>
      <c r="AT164" s="732">
        <v>0</v>
      </c>
      <c r="AU164" s="732">
        <v>0</v>
      </c>
      <c r="AV164" s="732">
        <v>-3070</v>
      </c>
      <c r="AW164" s="732">
        <v>135318776</v>
      </c>
      <c r="AX164" s="732">
        <v>132759087</v>
      </c>
      <c r="AY164" s="732">
        <v>76714509</v>
      </c>
      <c r="AZ164" s="732">
        <v>5031248</v>
      </c>
      <c r="BA164" s="732">
        <v>557.83299999999997</v>
      </c>
      <c r="BE164" s="732">
        <v>1754</v>
      </c>
      <c r="BF164" s="732">
        <v>122043908</v>
      </c>
      <c r="BG164" s="732">
        <v>0</v>
      </c>
      <c r="BJ164" s="732">
        <v>12</v>
      </c>
      <c r="BK164" s="732">
        <v>0</v>
      </c>
      <c r="BL164" s="732">
        <v>0</v>
      </c>
      <c r="BM164" s="732">
        <v>0</v>
      </c>
      <c r="BN164" s="732">
        <v>0</v>
      </c>
      <c r="BO164" s="732">
        <v>0</v>
      </c>
      <c r="BP164" s="732">
        <v>0</v>
      </c>
      <c r="BQ164" s="732">
        <v>0</v>
      </c>
      <c r="BS164" s="732">
        <v>0</v>
      </c>
      <c r="BT164" s="732">
        <v>0</v>
      </c>
      <c r="BU164" s="732">
        <v>0</v>
      </c>
      <c r="BV164" s="732">
        <v>0</v>
      </c>
      <c r="BW164" s="732">
        <v>0</v>
      </c>
      <c r="BY164" s="732">
        <v>0</v>
      </c>
      <c r="CA164" s="732">
        <v>527.76700000000005</v>
      </c>
      <c r="CB164" s="732">
        <v>527767</v>
      </c>
      <c r="CC164" s="732">
        <v>0</v>
      </c>
      <c r="CD164" s="732">
        <v>0</v>
      </c>
      <c r="CE164" s="732">
        <v>0</v>
      </c>
      <c r="CF164" s="732">
        <v>0</v>
      </c>
      <c r="CG164" s="732">
        <v>0</v>
      </c>
      <c r="CH164" s="732">
        <v>2592908</v>
      </c>
      <c r="CI164" s="732">
        <v>0</v>
      </c>
      <c r="CJ164" s="732">
        <v>4</v>
      </c>
      <c r="CK164" s="732">
        <v>0</v>
      </c>
      <c r="CL164" s="732">
        <v>0</v>
      </c>
      <c r="CN164" s="732">
        <v>0</v>
      </c>
      <c r="CO164" s="732">
        <v>1</v>
      </c>
      <c r="CP164" s="732">
        <v>0</v>
      </c>
      <c r="CQ164" s="732">
        <v>156.75</v>
      </c>
      <c r="CR164" s="732">
        <v>12682.02</v>
      </c>
      <c r="CS164" s="732">
        <v>0</v>
      </c>
      <c r="CT164" s="732">
        <v>0</v>
      </c>
      <c r="CU164" s="732">
        <v>0</v>
      </c>
      <c r="CV164" s="732">
        <v>0</v>
      </c>
      <c r="CW164" s="732">
        <v>0</v>
      </c>
      <c r="CX164" s="732">
        <v>0</v>
      </c>
      <c r="CY164" s="732">
        <v>0</v>
      </c>
      <c r="CZ164" s="732">
        <v>0</v>
      </c>
      <c r="DB164" s="732">
        <v>86430881</v>
      </c>
      <c r="DC164" s="732">
        <v>0</v>
      </c>
      <c r="DD164" s="732">
        <v>0</v>
      </c>
      <c r="DE164" s="732">
        <v>8934600</v>
      </c>
      <c r="DF164" s="732">
        <v>8934600</v>
      </c>
      <c r="DG164" s="732">
        <v>1450.6380000000001</v>
      </c>
      <c r="DH164" s="732">
        <v>0</v>
      </c>
      <c r="DI164" s="732">
        <v>0</v>
      </c>
      <c r="DK164" s="732">
        <v>0</v>
      </c>
      <c r="DL164" s="732">
        <v>0</v>
      </c>
      <c r="DM164" s="732">
        <v>7634150</v>
      </c>
      <c r="DN164" s="732">
        <v>31465</v>
      </c>
      <c r="DO164" s="732">
        <v>0</v>
      </c>
      <c r="DP164" s="732">
        <v>0</v>
      </c>
      <c r="DQ164" s="732">
        <v>0</v>
      </c>
      <c r="DR164" s="732">
        <v>0</v>
      </c>
      <c r="DS164" s="732">
        <v>0</v>
      </c>
      <c r="DT164" s="732">
        <v>0</v>
      </c>
      <c r="DU164" s="732">
        <v>0</v>
      </c>
      <c r="DV164" s="732">
        <v>0</v>
      </c>
      <c r="DW164" s="732">
        <v>0</v>
      </c>
      <c r="DX164" s="732">
        <v>0</v>
      </c>
      <c r="DY164" s="732">
        <v>0</v>
      </c>
      <c r="DZ164" s="732">
        <v>0</v>
      </c>
      <c r="EA164" s="732">
        <v>0</v>
      </c>
      <c r="EB164" s="732">
        <v>0</v>
      </c>
      <c r="EC164" s="732">
        <v>381.28300000000002</v>
      </c>
      <c r="ED164" s="732">
        <v>2700608</v>
      </c>
      <c r="EE164" s="732">
        <v>0</v>
      </c>
      <c r="EF164" s="732">
        <v>0</v>
      </c>
      <c r="EG164" s="732">
        <v>0</v>
      </c>
      <c r="EH164" s="732">
        <v>4634847</v>
      </c>
      <c r="EI164" s="732">
        <v>0</v>
      </c>
      <c r="EJ164" s="732">
        <v>0</v>
      </c>
      <c r="EK164" s="732">
        <v>212.29400000000001</v>
      </c>
      <c r="EL164" s="732">
        <v>0</v>
      </c>
      <c r="EM164" s="732">
        <v>21.355</v>
      </c>
      <c r="EN164" s="732">
        <v>10.315000000000001</v>
      </c>
      <c r="EO164" s="732">
        <v>0</v>
      </c>
      <c r="EP164" s="732">
        <v>0</v>
      </c>
      <c r="EQ164" s="732">
        <v>243.964</v>
      </c>
      <c r="ER164" s="732">
        <v>0</v>
      </c>
      <c r="ES164" s="732">
        <v>752.52200000000005</v>
      </c>
      <c r="EV164" s="732">
        <v>0</v>
      </c>
      <c r="EW164" s="732">
        <v>0</v>
      </c>
      <c r="EX164" s="732">
        <v>0</v>
      </c>
      <c r="EZ164" s="732">
        <v>117573203</v>
      </c>
      <c r="FA164" s="732">
        <v>0</v>
      </c>
      <c r="FB164" s="732">
        <v>122571232</v>
      </c>
      <c r="FD164" s="732">
        <v>0</v>
      </c>
      <c r="FE164" s="732">
        <v>12624730</v>
      </c>
      <c r="FF164" s="732">
        <v>2561154</v>
      </c>
      <c r="FG164" s="732">
        <v>6.4642999999999992E-2</v>
      </c>
      <c r="FH164" s="732">
        <v>2.6227999999999998E-2</v>
      </c>
      <c r="FI164" s="732">
        <v>0</v>
      </c>
      <c r="FJ164" s="732">
        <v>0</v>
      </c>
      <c r="FK164" s="732">
        <v>19815.264999999999</v>
      </c>
      <c r="FL164" s="732">
        <v>140350024</v>
      </c>
      <c r="FM164" s="732">
        <v>0</v>
      </c>
      <c r="FN164" s="732">
        <v>0</v>
      </c>
      <c r="FO164" s="732">
        <v>79</v>
      </c>
      <c r="FP164" s="732">
        <v>0</v>
      </c>
      <c r="FQ164" s="732">
        <v>79</v>
      </c>
      <c r="FR164" s="732">
        <v>79</v>
      </c>
      <c r="FS164" s="732">
        <v>0</v>
      </c>
      <c r="FT164" s="732">
        <v>0</v>
      </c>
      <c r="FU164" s="732">
        <v>0</v>
      </c>
      <c r="FV164" s="732">
        <v>0</v>
      </c>
      <c r="FW164" s="732">
        <v>0</v>
      </c>
      <c r="FX164" s="732">
        <v>0</v>
      </c>
      <c r="FY164" s="732">
        <v>0</v>
      </c>
      <c r="FZ164" s="732">
        <v>0</v>
      </c>
      <c r="GA164" s="732">
        <v>0</v>
      </c>
      <c r="GB164" s="732">
        <v>844448</v>
      </c>
      <c r="GC164" s="732">
        <v>844448</v>
      </c>
      <c r="GD164" s="732">
        <v>101.56</v>
      </c>
      <c r="GF164" s="732">
        <v>0</v>
      </c>
      <c r="GG164" s="732">
        <v>0</v>
      </c>
      <c r="GH164" s="732">
        <v>0</v>
      </c>
      <c r="GI164" s="732">
        <v>0</v>
      </c>
      <c r="GK164" s="732">
        <v>5176</v>
      </c>
      <c r="GL164" s="732">
        <v>116386</v>
      </c>
      <c r="GM164" s="732">
        <v>0</v>
      </c>
      <c r="GN164" s="732">
        <v>45688</v>
      </c>
      <c r="GR164" s="732">
        <v>0</v>
      </c>
      <c r="HB164" s="732">
        <v>292382768</v>
      </c>
      <c r="HC164" s="732">
        <v>4.6019999999999998E-2</v>
      </c>
      <c r="HD164" s="732">
        <v>2592908</v>
      </c>
      <c r="HE164" s="732">
        <v>0</v>
      </c>
      <c r="HF164" s="732">
        <v>14903703</v>
      </c>
      <c r="HG164" s="732">
        <v>258537</v>
      </c>
      <c r="HH164" s="732">
        <v>1619224</v>
      </c>
      <c r="HI164" s="732">
        <v>0</v>
      </c>
      <c r="HJ164" s="732">
        <v>140281</v>
      </c>
      <c r="HK164" s="732">
        <v>26276</v>
      </c>
      <c r="HL164" s="732">
        <v>6421</v>
      </c>
      <c r="HM164" s="732">
        <v>398000</v>
      </c>
      <c r="HN164" s="732">
        <v>0</v>
      </c>
      <c r="HO164" s="732">
        <v>36000</v>
      </c>
      <c r="HP164" s="732">
        <v>0</v>
      </c>
      <c r="HQ164" s="732">
        <v>0</v>
      </c>
      <c r="HR164" s="732">
        <v>0</v>
      </c>
      <c r="HS164" s="732">
        <v>117539984</v>
      </c>
      <c r="HT164" s="732">
        <v>0</v>
      </c>
      <c r="HU164" s="732">
        <v>0</v>
      </c>
      <c r="HV164" s="732">
        <v>0</v>
      </c>
      <c r="HW164" s="732">
        <v>0</v>
      </c>
      <c r="HX164" s="732">
        <v>1479</v>
      </c>
      <c r="HY164" s="732">
        <v>1247</v>
      </c>
      <c r="HZ164" s="732">
        <v>1037</v>
      </c>
      <c r="IA164" s="732">
        <v>1116</v>
      </c>
      <c r="IB164" s="732">
        <v>980</v>
      </c>
      <c r="IC164" s="732">
        <v>5859</v>
      </c>
      <c r="ID164" s="732">
        <v>0</v>
      </c>
      <c r="IE164" s="732">
        <v>0</v>
      </c>
      <c r="IF164" s="732">
        <v>0</v>
      </c>
      <c r="IG164" s="732">
        <v>419.76500000000004</v>
      </c>
      <c r="IH164" s="732">
        <v>2629</v>
      </c>
      <c r="II164" s="732">
        <v>0</v>
      </c>
      <c r="IJ164" s="732">
        <v>1319.383</v>
      </c>
      <c r="IK164" s="732">
        <v>0</v>
      </c>
      <c r="IL164" s="732">
        <v>16</v>
      </c>
      <c r="IM164" s="732">
        <v>106</v>
      </c>
      <c r="IN164" s="732">
        <v>0</v>
      </c>
      <c r="IO164" s="732">
        <v>122</v>
      </c>
      <c r="IP164" s="732">
        <v>0</v>
      </c>
      <c r="IQ164" s="732">
        <v>1319.383</v>
      </c>
      <c r="IR164" s="732">
        <v>812619</v>
      </c>
      <c r="IS164" s="732">
        <v>0</v>
      </c>
      <c r="IT164" s="732">
        <v>80000</v>
      </c>
      <c r="IU164" s="732">
        <v>318000</v>
      </c>
      <c r="IV164" s="732">
        <v>0</v>
      </c>
      <c r="IW164" s="732">
        <v>6159</v>
      </c>
      <c r="IX164" s="732">
        <v>0</v>
      </c>
      <c r="IY164" s="732">
        <v>0</v>
      </c>
      <c r="IZ164" s="732">
        <v>0</v>
      </c>
      <c r="JA164" s="732">
        <v>0</v>
      </c>
      <c r="JB164" s="732">
        <v>0</v>
      </c>
      <c r="JC164" s="732">
        <v>0</v>
      </c>
      <c r="JD164" s="732">
        <v>0</v>
      </c>
      <c r="JE164" s="732">
        <v>0</v>
      </c>
      <c r="JF164" s="732">
        <v>0</v>
      </c>
      <c r="JG164" s="732">
        <v>0</v>
      </c>
      <c r="JH164" s="732">
        <v>0</v>
      </c>
      <c r="JJ164" s="732">
        <v>0</v>
      </c>
      <c r="JK164" s="732">
        <v>0</v>
      </c>
      <c r="JL164" s="732">
        <v>0</v>
      </c>
      <c r="JM164" s="732">
        <v>0</v>
      </c>
    </row>
    <row r="165" spans="1:273" s="732" customFormat="1" x14ac:dyDescent="0.2">
      <c r="A165" s="732">
        <v>31709</v>
      </c>
      <c r="B165" s="732">
        <v>226801</v>
      </c>
      <c r="C165" s="732">
        <v>9</v>
      </c>
      <c r="D165" s="732">
        <v>2021</v>
      </c>
      <c r="E165" s="732">
        <v>6159</v>
      </c>
      <c r="F165" s="732">
        <v>0</v>
      </c>
      <c r="G165" s="732">
        <v>2725.2180000000003</v>
      </c>
      <c r="H165" s="732">
        <v>2578.1849999999999</v>
      </c>
      <c r="I165" s="732">
        <v>2578.1849999999999</v>
      </c>
      <c r="J165" s="732">
        <v>2725.2180000000003</v>
      </c>
      <c r="K165" s="732">
        <v>0</v>
      </c>
      <c r="L165" s="732">
        <v>6159</v>
      </c>
      <c r="M165" s="732">
        <v>0</v>
      </c>
      <c r="N165" s="732">
        <v>0</v>
      </c>
      <c r="P165" s="732">
        <v>2783.7530000000002</v>
      </c>
      <c r="Q165" s="732">
        <v>0</v>
      </c>
      <c r="R165" s="732">
        <v>1145720</v>
      </c>
      <c r="S165" s="732">
        <v>411.57400000000001</v>
      </c>
      <c r="U165" s="732">
        <v>801467</v>
      </c>
      <c r="V165" s="732">
        <v>102.03700000000001</v>
      </c>
      <c r="W165" s="732">
        <v>62845</v>
      </c>
      <c r="X165" s="732">
        <v>62845</v>
      </c>
      <c r="Z165" s="732">
        <v>0</v>
      </c>
      <c r="AC165" s="732">
        <v>0</v>
      </c>
      <c r="AD165" s="732" t="s">
        <v>318</v>
      </c>
      <c r="AE165" s="732">
        <v>0</v>
      </c>
      <c r="AH165" s="732">
        <v>0</v>
      </c>
      <c r="AI165" s="732">
        <v>0</v>
      </c>
      <c r="AJ165" s="732">
        <v>6159</v>
      </c>
      <c r="AK165" s="732" t="s">
        <v>787</v>
      </c>
      <c r="AL165" s="732" t="s">
        <v>102</v>
      </c>
      <c r="AM165" s="732">
        <v>0</v>
      </c>
      <c r="AN165" s="732">
        <v>0</v>
      </c>
      <c r="AO165" s="732">
        <v>0</v>
      </c>
      <c r="AP165" s="732">
        <v>0</v>
      </c>
      <c r="AQ165" s="732">
        <v>0</v>
      </c>
      <c r="AT165" s="732">
        <v>0</v>
      </c>
      <c r="AU165" s="732">
        <v>0</v>
      </c>
      <c r="AV165" s="732">
        <v>-244447</v>
      </c>
      <c r="AW165" s="732">
        <v>26099306</v>
      </c>
      <c r="AX165" s="732">
        <v>25616837</v>
      </c>
      <c r="AY165" s="732">
        <v>15235653</v>
      </c>
      <c r="AZ165" s="732">
        <v>1145720</v>
      </c>
      <c r="BA165" s="732">
        <v>0</v>
      </c>
      <c r="BE165" s="732">
        <v>341</v>
      </c>
      <c r="BF165" s="732">
        <v>23734834</v>
      </c>
      <c r="BG165" s="732">
        <v>0</v>
      </c>
      <c r="BJ165" s="732">
        <v>12</v>
      </c>
      <c r="BK165" s="732">
        <v>0</v>
      </c>
      <c r="BL165" s="732">
        <v>0</v>
      </c>
      <c r="BM165" s="732">
        <v>0</v>
      </c>
      <c r="BN165" s="732">
        <v>0</v>
      </c>
      <c r="BO165" s="732">
        <v>0</v>
      </c>
      <c r="BP165" s="732">
        <v>0</v>
      </c>
      <c r="BQ165" s="732">
        <v>373</v>
      </c>
      <c r="BS165" s="732">
        <v>0</v>
      </c>
      <c r="BT165" s="732">
        <v>0</v>
      </c>
      <c r="BU165" s="732">
        <v>0</v>
      </c>
      <c r="BV165" s="732">
        <v>0</v>
      </c>
      <c r="BW165" s="732">
        <v>0</v>
      </c>
      <c r="BY165" s="732">
        <v>0</v>
      </c>
      <c r="CA165" s="732">
        <v>0</v>
      </c>
      <c r="CB165" s="732">
        <v>0</v>
      </c>
      <c r="CC165" s="732">
        <v>0</v>
      </c>
      <c r="CD165" s="732">
        <v>0</v>
      </c>
      <c r="CE165" s="732">
        <v>0</v>
      </c>
      <c r="CF165" s="732">
        <v>0</v>
      </c>
      <c r="CG165" s="732">
        <v>0</v>
      </c>
      <c r="CH165" s="732">
        <v>489616</v>
      </c>
      <c r="CI165" s="732">
        <v>0</v>
      </c>
      <c r="CJ165" s="732">
        <v>4</v>
      </c>
      <c r="CK165" s="732">
        <v>0</v>
      </c>
      <c r="CL165" s="732">
        <v>0</v>
      </c>
      <c r="CN165" s="732">
        <v>0</v>
      </c>
      <c r="CO165" s="732">
        <v>1</v>
      </c>
      <c r="CP165" s="732">
        <v>0</v>
      </c>
      <c r="CQ165" s="732">
        <v>0</v>
      </c>
      <c r="CR165" s="732">
        <v>2738.9250000000002</v>
      </c>
      <c r="CS165" s="732">
        <v>0</v>
      </c>
      <c r="CT165" s="732">
        <v>0</v>
      </c>
      <c r="CU165" s="732">
        <v>0</v>
      </c>
      <c r="CV165" s="732">
        <v>0</v>
      </c>
      <c r="CW165" s="732">
        <v>0</v>
      </c>
      <c r="CX165" s="732">
        <v>0</v>
      </c>
      <c r="CY165" s="732">
        <v>0</v>
      </c>
      <c r="CZ165" s="732">
        <v>0</v>
      </c>
      <c r="DB165" s="732">
        <v>15800958</v>
      </c>
      <c r="DC165" s="732">
        <v>0</v>
      </c>
      <c r="DD165" s="732">
        <v>0</v>
      </c>
      <c r="DE165" s="732">
        <v>2229743</v>
      </c>
      <c r="DF165" s="732">
        <v>2229743</v>
      </c>
      <c r="DG165" s="732">
        <v>362.02500000000003</v>
      </c>
      <c r="DH165" s="732">
        <v>0</v>
      </c>
      <c r="DI165" s="732">
        <v>0</v>
      </c>
      <c r="DK165" s="732">
        <v>0</v>
      </c>
      <c r="DL165" s="732">
        <v>0</v>
      </c>
      <c r="DM165" s="732">
        <v>1658281</v>
      </c>
      <c r="DN165" s="732">
        <v>6806</v>
      </c>
      <c r="DO165" s="732">
        <v>0</v>
      </c>
      <c r="DP165" s="732">
        <v>0</v>
      </c>
      <c r="DQ165" s="732">
        <v>0</v>
      </c>
      <c r="DR165" s="732">
        <v>0</v>
      </c>
      <c r="DS165" s="732">
        <v>0</v>
      </c>
      <c r="DT165" s="732">
        <v>0</v>
      </c>
      <c r="DU165" s="732">
        <v>0</v>
      </c>
      <c r="DV165" s="732">
        <v>0</v>
      </c>
      <c r="DW165" s="732">
        <v>0</v>
      </c>
      <c r="DX165" s="732">
        <v>0</v>
      </c>
      <c r="DY165" s="732">
        <v>0</v>
      </c>
      <c r="DZ165" s="732">
        <v>0</v>
      </c>
      <c r="EA165" s="732">
        <v>0</v>
      </c>
      <c r="EB165" s="732">
        <v>0</v>
      </c>
      <c r="EC165" s="732">
        <v>61.426000000000002</v>
      </c>
      <c r="ED165" s="732">
        <v>435077</v>
      </c>
      <c r="EE165" s="732">
        <v>0</v>
      </c>
      <c r="EF165" s="732">
        <v>0</v>
      </c>
      <c r="EG165" s="732">
        <v>0</v>
      </c>
      <c r="EH165" s="732">
        <v>1067129</v>
      </c>
      <c r="EI165" s="732">
        <v>84577</v>
      </c>
      <c r="EJ165" s="732">
        <v>3.4330000000000003</v>
      </c>
      <c r="EK165" s="732">
        <v>43.06</v>
      </c>
      <c r="EL165" s="732">
        <v>0</v>
      </c>
      <c r="EM165" s="732">
        <v>8.6070000000000011</v>
      </c>
      <c r="EN165" s="732">
        <v>3.6520000000000001</v>
      </c>
      <c r="EO165" s="732">
        <v>0</v>
      </c>
      <c r="EP165" s="732">
        <v>0</v>
      </c>
      <c r="EQ165" s="732">
        <v>58.752000000000002</v>
      </c>
      <c r="ER165" s="732">
        <v>0</v>
      </c>
      <c r="ES165" s="732">
        <v>173.261</v>
      </c>
      <c r="EV165" s="732">
        <v>0</v>
      </c>
      <c r="EW165" s="732">
        <v>0</v>
      </c>
      <c r="EX165" s="732">
        <v>0</v>
      </c>
      <c r="EZ165" s="732">
        <v>22663519</v>
      </c>
      <c r="FA165" s="732">
        <v>0</v>
      </c>
      <c r="FB165" s="732">
        <v>23802092</v>
      </c>
      <c r="FD165" s="732">
        <v>0</v>
      </c>
      <c r="FE165" s="732">
        <v>2455230</v>
      </c>
      <c r="FF165" s="732">
        <v>498088</v>
      </c>
      <c r="FG165" s="732">
        <v>6.4642999999999992E-2</v>
      </c>
      <c r="FH165" s="732">
        <v>2.6227999999999998E-2</v>
      </c>
      <c r="FI165" s="732">
        <v>0</v>
      </c>
      <c r="FJ165" s="732">
        <v>0</v>
      </c>
      <c r="FK165" s="732">
        <v>3853.63</v>
      </c>
      <c r="FL165" s="732">
        <v>27245026</v>
      </c>
      <c r="FM165" s="732">
        <v>0</v>
      </c>
      <c r="FN165" s="732">
        <v>0</v>
      </c>
      <c r="FO165" s="732">
        <v>64960</v>
      </c>
      <c r="FP165" s="732">
        <v>0</v>
      </c>
      <c r="FQ165" s="732">
        <v>64960</v>
      </c>
      <c r="FR165" s="732">
        <v>64960</v>
      </c>
      <c r="FS165" s="732">
        <v>0</v>
      </c>
      <c r="FT165" s="732">
        <v>0</v>
      </c>
      <c r="FU165" s="732">
        <v>0</v>
      </c>
      <c r="FV165" s="732">
        <v>0</v>
      </c>
      <c r="FW165" s="732">
        <v>0</v>
      </c>
      <c r="FX165" s="732">
        <v>0</v>
      </c>
      <c r="FY165" s="732">
        <v>0</v>
      </c>
      <c r="FZ165" s="732">
        <v>0</v>
      </c>
      <c r="GA165" s="732">
        <v>0</v>
      </c>
      <c r="GB165" s="732">
        <v>734036</v>
      </c>
      <c r="GC165" s="732">
        <v>734036</v>
      </c>
      <c r="GD165" s="732">
        <v>88.281000000000006</v>
      </c>
      <c r="GF165" s="732">
        <v>0</v>
      </c>
      <c r="GG165" s="732">
        <v>0</v>
      </c>
      <c r="GH165" s="732">
        <v>0</v>
      </c>
      <c r="GI165" s="732">
        <v>0</v>
      </c>
      <c r="GK165" s="732">
        <v>4998</v>
      </c>
      <c r="GL165" s="732">
        <v>0</v>
      </c>
      <c r="GM165" s="732">
        <v>0</v>
      </c>
      <c r="GN165" s="732">
        <v>0</v>
      </c>
      <c r="GR165" s="732">
        <v>0</v>
      </c>
      <c r="HB165" s="732">
        <v>292382768</v>
      </c>
      <c r="HC165" s="732">
        <v>4.6019999999999998E-2</v>
      </c>
      <c r="HD165" s="732">
        <v>489616</v>
      </c>
      <c r="HE165" s="732">
        <v>0</v>
      </c>
      <c r="HF165" s="732">
        <v>2727720</v>
      </c>
      <c r="HG165" s="732">
        <v>69598</v>
      </c>
      <c r="HH165" s="732">
        <v>418358</v>
      </c>
      <c r="HI165" s="732">
        <v>0</v>
      </c>
      <c r="HJ165" s="732">
        <v>26489</v>
      </c>
      <c r="HK165" s="732">
        <v>5373</v>
      </c>
      <c r="HL165" s="732">
        <v>4072</v>
      </c>
      <c r="HM165" s="732">
        <v>0</v>
      </c>
      <c r="HN165" s="732">
        <v>0</v>
      </c>
      <c r="HO165" s="732">
        <v>0</v>
      </c>
      <c r="HP165" s="732">
        <v>0</v>
      </c>
      <c r="HQ165" s="732">
        <v>0</v>
      </c>
      <c r="HR165" s="732">
        <v>0</v>
      </c>
      <c r="HS165" s="732">
        <v>22656372</v>
      </c>
      <c r="HT165" s="732">
        <v>0</v>
      </c>
      <c r="HU165" s="732">
        <v>0</v>
      </c>
      <c r="HV165" s="732">
        <v>0</v>
      </c>
      <c r="HW165" s="732">
        <v>0</v>
      </c>
      <c r="HX165" s="732">
        <v>220</v>
      </c>
      <c r="HY165" s="732">
        <v>220</v>
      </c>
      <c r="HZ165" s="732">
        <v>337</v>
      </c>
      <c r="IA165" s="732">
        <v>416</v>
      </c>
      <c r="IB165" s="732">
        <v>243</v>
      </c>
      <c r="IC165" s="732">
        <v>1439</v>
      </c>
      <c r="ID165" s="732">
        <v>0</v>
      </c>
      <c r="IE165" s="732">
        <v>0</v>
      </c>
      <c r="IF165" s="732">
        <v>0</v>
      </c>
      <c r="IG165" s="732">
        <v>113</v>
      </c>
      <c r="IH165" s="732">
        <v>679.25400000000002</v>
      </c>
      <c r="II165" s="732">
        <v>0</v>
      </c>
      <c r="IJ165" s="732">
        <v>102.03700000000001</v>
      </c>
      <c r="IK165" s="732">
        <v>0</v>
      </c>
      <c r="IL165" s="732">
        <v>0</v>
      </c>
      <c r="IM165" s="732">
        <v>0</v>
      </c>
      <c r="IN165" s="732">
        <v>0</v>
      </c>
      <c r="IO165" s="732">
        <v>0</v>
      </c>
      <c r="IP165" s="732">
        <v>0</v>
      </c>
      <c r="IQ165" s="732">
        <v>102.03700000000001</v>
      </c>
      <c r="IR165" s="732">
        <v>62845</v>
      </c>
      <c r="IS165" s="732">
        <v>0</v>
      </c>
      <c r="IT165" s="732">
        <v>0</v>
      </c>
      <c r="IU165" s="732">
        <v>0</v>
      </c>
      <c r="IV165" s="732">
        <v>0</v>
      </c>
      <c r="IW165" s="732">
        <v>6159</v>
      </c>
      <c r="IX165" s="732">
        <v>0</v>
      </c>
      <c r="IY165" s="732">
        <v>0</v>
      </c>
      <c r="IZ165" s="732">
        <v>0</v>
      </c>
      <c r="JA165" s="732">
        <v>0</v>
      </c>
      <c r="JB165" s="732">
        <v>0</v>
      </c>
      <c r="JC165" s="732">
        <v>0</v>
      </c>
      <c r="JD165" s="732">
        <v>0</v>
      </c>
      <c r="JE165" s="732">
        <v>0</v>
      </c>
      <c r="JF165" s="732">
        <v>0</v>
      </c>
      <c r="JG165" s="732">
        <v>0</v>
      </c>
      <c r="JH165" s="732">
        <v>0</v>
      </c>
      <c r="JJ165" s="732">
        <v>0</v>
      </c>
      <c r="JK165" s="732">
        <v>0</v>
      </c>
      <c r="JL165" s="732">
        <v>0</v>
      </c>
      <c r="JM165" s="732">
        <v>0</v>
      </c>
    </row>
    <row r="166" spans="1:273" s="732" customFormat="1" x14ac:dyDescent="0.2">
      <c r="A166" s="732">
        <v>31709</v>
      </c>
      <c r="B166" s="732">
        <v>227803</v>
      </c>
      <c r="C166" s="732">
        <v>9</v>
      </c>
      <c r="D166" s="732">
        <v>2021</v>
      </c>
      <c r="E166" s="732">
        <v>6159</v>
      </c>
      <c r="F166" s="732">
        <v>0</v>
      </c>
      <c r="G166" s="732">
        <v>1817.7350000000001</v>
      </c>
      <c r="H166" s="732">
        <v>1714.337</v>
      </c>
      <c r="I166" s="732">
        <v>1714.337</v>
      </c>
      <c r="J166" s="732">
        <v>1817.7350000000001</v>
      </c>
      <c r="K166" s="732">
        <v>0</v>
      </c>
      <c r="L166" s="732">
        <v>6159</v>
      </c>
      <c r="M166" s="732">
        <v>0</v>
      </c>
      <c r="N166" s="732">
        <v>0</v>
      </c>
      <c r="P166" s="732">
        <v>1776.9580000000001</v>
      </c>
      <c r="Q166" s="732">
        <v>0</v>
      </c>
      <c r="R166" s="732">
        <v>731350</v>
      </c>
      <c r="S166" s="732">
        <v>411.57400000000001</v>
      </c>
      <c r="U166" s="732">
        <v>511602</v>
      </c>
      <c r="V166" s="732">
        <v>706.10900000000004</v>
      </c>
      <c r="W166" s="732">
        <v>434899</v>
      </c>
      <c r="X166" s="732">
        <v>434899</v>
      </c>
      <c r="Z166" s="732">
        <v>0</v>
      </c>
      <c r="AC166" s="732">
        <v>0</v>
      </c>
      <c r="AD166" s="732" t="s">
        <v>318</v>
      </c>
      <c r="AE166" s="732">
        <v>0</v>
      </c>
      <c r="AH166" s="732">
        <v>0</v>
      </c>
      <c r="AI166" s="732">
        <v>0</v>
      </c>
      <c r="AJ166" s="732">
        <v>6159</v>
      </c>
      <c r="AK166" s="732" t="s">
        <v>787</v>
      </c>
      <c r="AL166" s="732" t="s">
        <v>368</v>
      </c>
      <c r="AM166" s="732">
        <v>0</v>
      </c>
      <c r="AN166" s="732">
        <v>0</v>
      </c>
      <c r="AO166" s="732">
        <v>0</v>
      </c>
      <c r="AP166" s="732">
        <v>0</v>
      </c>
      <c r="AQ166" s="732">
        <v>0</v>
      </c>
      <c r="AT166" s="732">
        <v>0</v>
      </c>
      <c r="AU166" s="732">
        <v>0</v>
      </c>
      <c r="AV166" s="732">
        <v>-224657</v>
      </c>
      <c r="AW166" s="732">
        <v>19068280</v>
      </c>
      <c r="AX166" s="732">
        <v>18747421</v>
      </c>
      <c r="AY166" s="732">
        <v>10865590</v>
      </c>
      <c r="AZ166" s="732">
        <v>731350</v>
      </c>
      <c r="BA166" s="732">
        <v>71.832999999999998</v>
      </c>
      <c r="BE166" s="732">
        <v>248</v>
      </c>
      <c r="BF166" s="732">
        <v>17318355</v>
      </c>
      <c r="BG166" s="732">
        <v>0</v>
      </c>
      <c r="BJ166" s="732">
        <v>12</v>
      </c>
      <c r="BK166" s="732">
        <v>0</v>
      </c>
      <c r="BL166" s="732">
        <v>0</v>
      </c>
      <c r="BM166" s="732">
        <v>0</v>
      </c>
      <c r="BN166" s="732">
        <v>0</v>
      </c>
      <c r="BO166" s="732">
        <v>0</v>
      </c>
      <c r="BP166" s="732">
        <v>0</v>
      </c>
      <c r="BQ166" s="732">
        <v>506</v>
      </c>
      <c r="BS166" s="732">
        <v>0</v>
      </c>
      <c r="BT166" s="732">
        <v>0</v>
      </c>
      <c r="BU166" s="732">
        <v>0</v>
      </c>
      <c r="BV166" s="732">
        <v>0</v>
      </c>
      <c r="BW166" s="732">
        <v>0</v>
      </c>
      <c r="BY166" s="732">
        <v>0</v>
      </c>
      <c r="CA166" s="732">
        <v>0</v>
      </c>
      <c r="CB166" s="732">
        <v>0</v>
      </c>
      <c r="CC166" s="732">
        <v>0</v>
      </c>
      <c r="CD166" s="732">
        <v>0</v>
      </c>
      <c r="CE166" s="732">
        <v>0</v>
      </c>
      <c r="CF166" s="732">
        <v>0</v>
      </c>
      <c r="CG166" s="732">
        <v>0</v>
      </c>
      <c r="CH166" s="732">
        <v>326577</v>
      </c>
      <c r="CI166" s="732">
        <v>0</v>
      </c>
      <c r="CJ166" s="732">
        <v>4</v>
      </c>
      <c r="CK166" s="732">
        <v>0</v>
      </c>
      <c r="CL166" s="732">
        <v>0</v>
      </c>
      <c r="CN166" s="732">
        <v>0</v>
      </c>
      <c r="CO166" s="732">
        <v>1</v>
      </c>
      <c r="CP166" s="732">
        <v>0</v>
      </c>
      <c r="CQ166" s="732">
        <v>2</v>
      </c>
      <c r="CR166" s="732">
        <v>1734.1130000000001</v>
      </c>
      <c r="CS166" s="732">
        <v>0</v>
      </c>
      <c r="CT166" s="732">
        <v>0</v>
      </c>
      <c r="CU166" s="732">
        <v>0</v>
      </c>
      <c r="CV166" s="732">
        <v>0</v>
      </c>
      <c r="CW166" s="732">
        <v>0</v>
      </c>
      <c r="CX166" s="732">
        <v>0</v>
      </c>
      <c r="CY166" s="732">
        <v>0</v>
      </c>
      <c r="CZ166" s="732">
        <v>0</v>
      </c>
      <c r="DB166" s="732">
        <v>10488325</v>
      </c>
      <c r="DC166" s="732">
        <v>0</v>
      </c>
      <c r="DD166" s="732">
        <v>0</v>
      </c>
      <c r="DE166" s="732">
        <v>2293643</v>
      </c>
      <c r="DF166" s="732">
        <v>2293643</v>
      </c>
      <c r="DG166" s="732">
        <v>372.40000000000003</v>
      </c>
      <c r="DH166" s="732">
        <v>0</v>
      </c>
      <c r="DI166" s="732">
        <v>0</v>
      </c>
      <c r="DK166" s="732">
        <v>0</v>
      </c>
      <c r="DL166" s="732">
        <v>0</v>
      </c>
      <c r="DM166" s="732">
        <v>1340211</v>
      </c>
      <c r="DN166" s="732">
        <v>5470</v>
      </c>
      <c r="DO166" s="732">
        <v>0</v>
      </c>
      <c r="DP166" s="732">
        <v>0</v>
      </c>
      <c r="DQ166" s="732">
        <v>0</v>
      </c>
      <c r="DR166" s="732">
        <v>0</v>
      </c>
      <c r="DS166" s="732">
        <v>0</v>
      </c>
      <c r="DT166" s="732">
        <v>0</v>
      </c>
      <c r="DU166" s="732">
        <v>0</v>
      </c>
      <c r="DV166" s="732">
        <v>0</v>
      </c>
      <c r="DW166" s="732">
        <v>0</v>
      </c>
      <c r="DX166" s="732">
        <v>0</v>
      </c>
      <c r="DY166" s="732">
        <v>0</v>
      </c>
      <c r="DZ166" s="732">
        <v>0</v>
      </c>
      <c r="EA166" s="732">
        <v>0</v>
      </c>
      <c r="EB166" s="732">
        <v>0</v>
      </c>
      <c r="EC166" s="732">
        <v>26.461000000000002</v>
      </c>
      <c r="ED166" s="732">
        <v>187422</v>
      </c>
      <c r="EE166" s="732">
        <v>0</v>
      </c>
      <c r="EF166" s="732">
        <v>0</v>
      </c>
      <c r="EG166" s="732">
        <v>0</v>
      </c>
      <c r="EH166" s="732">
        <v>1087836</v>
      </c>
      <c r="EI166" s="732">
        <v>0</v>
      </c>
      <c r="EJ166" s="732">
        <v>0</v>
      </c>
      <c r="EK166" s="732">
        <v>44.688000000000002</v>
      </c>
      <c r="EL166" s="732">
        <v>0</v>
      </c>
      <c r="EM166" s="732">
        <v>10.158000000000001</v>
      </c>
      <c r="EN166" s="732">
        <v>2.4170000000000003</v>
      </c>
      <c r="EO166" s="732">
        <v>0</v>
      </c>
      <c r="EP166" s="732">
        <v>0</v>
      </c>
      <c r="EQ166" s="732">
        <v>57.263000000000005</v>
      </c>
      <c r="ER166" s="732">
        <v>0</v>
      </c>
      <c r="ES166" s="732">
        <v>176.62300000000002</v>
      </c>
      <c r="EV166" s="732">
        <v>0</v>
      </c>
      <c r="EW166" s="732">
        <v>0</v>
      </c>
      <c r="EX166" s="732">
        <v>0</v>
      </c>
      <c r="EZ166" s="732">
        <v>16592503</v>
      </c>
      <c r="FA166" s="732">
        <v>0</v>
      </c>
      <c r="FB166" s="732">
        <v>17318135</v>
      </c>
      <c r="FD166" s="732">
        <v>0</v>
      </c>
      <c r="FE166" s="732">
        <v>1791483</v>
      </c>
      <c r="FF166" s="732">
        <v>363435</v>
      </c>
      <c r="FG166" s="732">
        <v>6.4642999999999992E-2</v>
      </c>
      <c r="FH166" s="732">
        <v>2.6227999999999998E-2</v>
      </c>
      <c r="FI166" s="732">
        <v>0</v>
      </c>
      <c r="FJ166" s="732">
        <v>0</v>
      </c>
      <c r="FK166" s="732">
        <v>2811.8389999999999</v>
      </c>
      <c r="FL166" s="732">
        <v>19799630</v>
      </c>
      <c r="FM166" s="732">
        <v>0</v>
      </c>
      <c r="FN166" s="732">
        <v>0</v>
      </c>
      <c r="FO166" s="732">
        <v>0</v>
      </c>
      <c r="FP166" s="732">
        <v>0</v>
      </c>
      <c r="FQ166" s="732">
        <v>0</v>
      </c>
      <c r="FR166" s="732">
        <v>0</v>
      </c>
      <c r="FS166" s="732">
        <v>0</v>
      </c>
      <c r="FT166" s="732">
        <v>0</v>
      </c>
      <c r="FU166" s="732">
        <v>0</v>
      </c>
      <c r="FV166" s="732">
        <v>0</v>
      </c>
      <c r="FW166" s="732">
        <v>0</v>
      </c>
      <c r="FX166" s="732">
        <v>0</v>
      </c>
      <c r="FY166" s="732">
        <v>0</v>
      </c>
      <c r="FZ166" s="732">
        <v>0</v>
      </c>
      <c r="GA166" s="732">
        <v>0</v>
      </c>
      <c r="GB166" s="732">
        <v>383602</v>
      </c>
      <c r="GC166" s="732">
        <v>383602</v>
      </c>
      <c r="GD166" s="732">
        <v>46.135000000000005</v>
      </c>
      <c r="GF166" s="732">
        <v>0</v>
      </c>
      <c r="GG166" s="732">
        <v>0</v>
      </c>
      <c r="GH166" s="732">
        <v>0</v>
      </c>
      <c r="GI166" s="732">
        <v>0</v>
      </c>
      <c r="GK166" s="732">
        <v>5240</v>
      </c>
      <c r="GL166" s="732">
        <v>5584</v>
      </c>
      <c r="GM166" s="732">
        <v>0</v>
      </c>
      <c r="GN166" s="732">
        <v>0</v>
      </c>
      <c r="GR166" s="732">
        <v>0</v>
      </c>
      <c r="HB166" s="732">
        <v>292382768</v>
      </c>
      <c r="HC166" s="732">
        <v>4.6019999999999998E-2</v>
      </c>
      <c r="HD166" s="732">
        <v>326577</v>
      </c>
      <c r="HE166" s="732">
        <v>0</v>
      </c>
      <c r="HF166" s="732">
        <v>1813769</v>
      </c>
      <c r="HG166" s="732">
        <v>43114</v>
      </c>
      <c r="HH166" s="732">
        <v>497654</v>
      </c>
      <c r="HI166" s="732">
        <v>0</v>
      </c>
      <c r="HJ166" s="732">
        <v>17668</v>
      </c>
      <c r="HK166" s="732">
        <v>3290</v>
      </c>
      <c r="HL166" s="732">
        <v>2208</v>
      </c>
      <c r="HM166" s="732">
        <v>0</v>
      </c>
      <c r="HN166" s="732">
        <v>0</v>
      </c>
      <c r="HO166" s="732">
        <v>0</v>
      </c>
      <c r="HP166" s="732">
        <v>0</v>
      </c>
      <c r="HQ166" s="732">
        <v>0</v>
      </c>
      <c r="HR166" s="732">
        <v>0</v>
      </c>
      <c r="HS166" s="732">
        <v>16586785</v>
      </c>
      <c r="HT166" s="732">
        <v>0</v>
      </c>
      <c r="HU166" s="732">
        <v>0</v>
      </c>
      <c r="HV166" s="732">
        <v>0</v>
      </c>
      <c r="HW166" s="732">
        <v>0</v>
      </c>
      <c r="HX166" s="732">
        <v>213</v>
      </c>
      <c r="HY166" s="732">
        <v>256</v>
      </c>
      <c r="HZ166" s="732">
        <v>419</v>
      </c>
      <c r="IA166" s="732">
        <v>376</v>
      </c>
      <c r="IB166" s="732">
        <v>219</v>
      </c>
      <c r="IC166" s="732">
        <v>1411</v>
      </c>
      <c r="ID166" s="732">
        <v>0</v>
      </c>
      <c r="IE166" s="732">
        <v>0</v>
      </c>
      <c r="IF166" s="732">
        <v>0</v>
      </c>
      <c r="IG166" s="732">
        <v>70</v>
      </c>
      <c r="IH166" s="732">
        <v>808</v>
      </c>
      <c r="II166" s="732">
        <v>0</v>
      </c>
      <c r="IJ166" s="732">
        <v>706.10900000000004</v>
      </c>
      <c r="IK166" s="732">
        <v>0</v>
      </c>
      <c r="IL166" s="732">
        <v>0</v>
      </c>
      <c r="IM166" s="732">
        <v>0</v>
      </c>
      <c r="IN166" s="732">
        <v>0</v>
      </c>
      <c r="IO166" s="732">
        <v>0</v>
      </c>
      <c r="IP166" s="732">
        <v>0</v>
      </c>
      <c r="IQ166" s="732">
        <v>706.10900000000004</v>
      </c>
      <c r="IR166" s="732">
        <v>434899</v>
      </c>
      <c r="IS166" s="732">
        <v>0</v>
      </c>
      <c r="IT166" s="732">
        <v>0</v>
      </c>
      <c r="IU166" s="732">
        <v>0</v>
      </c>
      <c r="IV166" s="732">
        <v>0</v>
      </c>
      <c r="IW166" s="732">
        <v>6159</v>
      </c>
      <c r="IX166" s="732">
        <v>0</v>
      </c>
      <c r="IY166" s="732">
        <v>0</v>
      </c>
      <c r="IZ166" s="732">
        <v>0</v>
      </c>
      <c r="JA166" s="732">
        <v>0</v>
      </c>
      <c r="JB166" s="732">
        <v>0</v>
      </c>
      <c r="JC166" s="732">
        <v>0</v>
      </c>
      <c r="JD166" s="732">
        <v>0</v>
      </c>
      <c r="JE166" s="732">
        <v>0</v>
      </c>
      <c r="JF166" s="732">
        <v>0</v>
      </c>
      <c r="JG166" s="732">
        <v>0</v>
      </c>
      <c r="JH166" s="732">
        <v>0</v>
      </c>
      <c r="JJ166" s="732">
        <v>0</v>
      </c>
      <c r="JK166" s="732">
        <v>0</v>
      </c>
      <c r="JL166" s="732">
        <v>0</v>
      </c>
      <c r="JM166" s="732">
        <v>0</v>
      </c>
    </row>
    <row r="167" spans="1:273" s="732" customFormat="1" x14ac:dyDescent="0.2">
      <c r="A167" s="732">
        <v>31709</v>
      </c>
      <c r="B167" s="732">
        <v>227804</v>
      </c>
      <c r="C167" s="732">
        <v>9</v>
      </c>
      <c r="D167" s="732">
        <v>2021</v>
      </c>
      <c r="E167" s="732">
        <v>6159</v>
      </c>
      <c r="F167" s="732">
        <v>0</v>
      </c>
      <c r="G167" s="732">
        <v>994.63</v>
      </c>
      <c r="H167" s="732">
        <v>917.35800000000006</v>
      </c>
      <c r="I167" s="732">
        <v>917.35800000000006</v>
      </c>
      <c r="J167" s="732">
        <v>994.63</v>
      </c>
      <c r="K167" s="732">
        <v>0</v>
      </c>
      <c r="L167" s="732">
        <v>6159</v>
      </c>
      <c r="M167" s="732">
        <v>0</v>
      </c>
      <c r="N167" s="732">
        <v>0</v>
      </c>
      <c r="P167" s="732">
        <v>978.78500000000008</v>
      </c>
      <c r="Q167" s="732">
        <v>0</v>
      </c>
      <c r="R167" s="732">
        <v>402842</v>
      </c>
      <c r="S167" s="732">
        <v>411.57400000000001</v>
      </c>
      <c r="U167" s="732">
        <v>281801</v>
      </c>
      <c r="V167" s="732">
        <v>203.63300000000001</v>
      </c>
      <c r="W167" s="732">
        <v>125419</v>
      </c>
      <c r="X167" s="732">
        <v>125419</v>
      </c>
      <c r="Z167" s="732">
        <v>0</v>
      </c>
      <c r="AC167" s="732">
        <v>0</v>
      </c>
      <c r="AD167" s="732" t="s">
        <v>318</v>
      </c>
      <c r="AE167" s="732">
        <v>0</v>
      </c>
      <c r="AH167" s="732">
        <v>0</v>
      </c>
      <c r="AI167" s="732">
        <v>0</v>
      </c>
      <c r="AJ167" s="732">
        <v>6159</v>
      </c>
      <c r="AK167" s="732" t="s">
        <v>787</v>
      </c>
      <c r="AL167" s="732" t="s">
        <v>80</v>
      </c>
      <c r="AM167" s="732">
        <v>0</v>
      </c>
      <c r="AN167" s="732">
        <v>0</v>
      </c>
      <c r="AO167" s="732">
        <v>0</v>
      </c>
      <c r="AP167" s="732">
        <v>0</v>
      </c>
      <c r="AQ167" s="732">
        <v>0</v>
      </c>
      <c r="AT167" s="732">
        <v>0</v>
      </c>
      <c r="AU167" s="732">
        <v>0</v>
      </c>
      <c r="AV167" s="732">
        <v>-14140</v>
      </c>
      <c r="AW167" s="732">
        <v>9472260</v>
      </c>
      <c r="AX167" s="732">
        <v>9296702</v>
      </c>
      <c r="AY167" s="732">
        <v>5179509</v>
      </c>
      <c r="AZ167" s="732">
        <v>402842</v>
      </c>
      <c r="BA167" s="732">
        <v>0</v>
      </c>
      <c r="BE167" s="732">
        <v>123</v>
      </c>
      <c r="BF167" s="732">
        <v>8621358</v>
      </c>
      <c r="BG167" s="732">
        <v>0</v>
      </c>
      <c r="BJ167" s="732">
        <v>12</v>
      </c>
      <c r="BK167" s="732">
        <v>0</v>
      </c>
      <c r="BL167" s="732">
        <v>0</v>
      </c>
      <c r="BM167" s="732">
        <v>0</v>
      </c>
      <c r="BN167" s="732">
        <v>0</v>
      </c>
      <c r="BO167" s="732">
        <v>0</v>
      </c>
      <c r="BP167" s="732">
        <v>0</v>
      </c>
      <c r="BQ167" s="732">
        <v>629</v>
      </c>
      <c r="BS167" s="732">
        <v>0</v>
      </c>
      <c r="BT167" s="732">
        <v>0</v>
      </c>
      <c r="BU167" s="732">
        <v>0</v>
      </c>
      <c r="BV167" s="732">
        <v>0</v>
      </c>
      <c r="BW167" s="732">
        <v>0</v>
      </c>
      <c r="BY167" s="732">
        <v>0</v>
      </c>
      <c r="CA167" s="732">
        <v>0</v>
      </c>
      <c r="CB167" s="732">
        <v>0</v>
      </c>
      <c r="CC167" s="732">
        <v>0</v>
      </c>
      <c r="CD167" s="732">
        <v>0</v>
      </c>
      <c r="CE167" s="732">
        <v>0</v>
      </c>
      <c r="CF167" s="732">
        <v>0</v>
      </c>
      <c r="CG167" s="732">
        <v>0</v>
      </c>
      <c r="CH167" s="732">
        <v>178697</v>
      </c>
      <c r="CI167" s="732">
        <v>0</v>
      </c>
      <c r="CJ167" s="732">
        <v>4</v>
      </c>
      <c r="CK167" s="732">
        <v>0</v>
      </c>
      <c r="CL167" s="732">
        <v>0</v>
      </c>
      <c r="CN167" s="732">
        <v>0</v>
      </c>
      <c r="CO167" s="732">
        <v>1</v>
      </c>
      <c r="CP167" s="732">
        <v>0</v>
      </c>
      <c r="CQ167" s="732">
        <v>0</v>
      </c>
      <c r="CR167" s="732">
        <v>965.25200000000007</v>
      </c>
      <c r="CS167" s="732">
        <v>0</v>
      </c>
      <c r="CT167" s="732">
        <v>0</v>
      </c>
      <c r="CU167" s="732">
        <v>0</v>
      </c>
      <c r="CV167" s="732">
        <v>0</v>
      </c>
      <c r="CW167" s="732">
        <v>0</v>
      </c>
      <c r="CX167" s="732">
        <v>0</v>
      </c>
      <c r="CY167" s="732">
        <v>0</v>
      </c>
      <c r="CZ167" s="732">
        <v>0</v>
      </c>
      <c r="DB167" s="732">
        <v>5617589</v>
      </c>
      <c r="DC167" s="732">
        <v>0</v>
      </c>
      <c r="DD167" s="732">
        <v>0</v>
      </c>
      <c r="DE167" s="732">
        <v>535763</v>
      </c>
      <c r="DF167" s="732">
        <v>535763</v>
      </c>
      <c r="DG167" s="732">
        <v>86.988</v>
      </c>
      <c r="DH167" s="732">
        <v>0</v>
      </c>
      <c r="DI167" s="732">
        <v>0</v>
      </c>
      <c r="DK167" s="732">
        <v>1682</v>
      </c>
      <c r="DL167" s="732">
        <v>0</v>
      </c>
      <c r="DM167" s="732">
        <v>732483</v>
      </c>
      <c r="DN167" s="732">
        <v>3016</v>
      </c>
      <c r="DO167" s="732">
        <v>0</v>
      </c>
      <c r="DP167" s="732">
        <v>0</v>
      </c>
      <c r="DQ167" s="732">
        <v>0</v>
      </c>
      <c r="DR167" s="732">
        <v>0</v>
      </c>
      <c r="DS167" s="732">
        <v>0</v>
      </c>
      <c r="DT167" s="732">
        <v>0</v>
      </c>
      <c r="DU167" s="732">
        <v>0</v>
      </c>
      <c r="DV167" s="732">
        <v>0</v>
      </c>
      <c r="DW167" s="732">
        <v>0</v>
      </c>
      <c r="DX167" s="732">
        <v>0</v>
      </c>
      <c r="DY167" s="732">
        <v>0</v>
      </c>
      <c r="DZ167" s="732">
        <v>0</v>
      </c>
      <c r="EA167" s="732">
        <v>0</v>
      </c>
      <c r="EB167" s="732">
        <v>0</v>
      </c>
      <c r="EC167" s="732">
        <v>33.923999999999999</v>
      </c>
      <c r="ED167" s="732">
        <v>240282</v>
      </c>
      <c r="EE167" s="732">
        <v>0</v>
      </c>
      <c r="EF167" s="732">
        <v>0</v>
      </c>
      <c r="EG167" s="732">
        <v>0</v>
      </c>
      <c r="EH167" s="732">
        <v>462720</v>
      </c>
      <c r="EI167" s="732">
        <v>0</v>
      </c>
      <c r="EJ167" s="732">
        <v>0</v>
      </c>
      <c r="EK167" s="732">
        <v>19.983000000000001</v>
      </c>
      <c r="EL167" s="732">
        <v>0</v>
      </c>
      <c r="EM167" s="732">
        <v>1.9430000000000001</v>
      </c>
      <c r="EN167" s="732">
        <v>1.87</v>
      </c>
      <c r="EO167" s="732">
        <v>0</v>
      </c>
      <c r="EP167" s="732">
        <v>0</v>
      </c>
      <c r="EQ167" s="732">
        <v>23.795999999999999</v>
      </c>
      <c r="ER167" s="732">
        <v>0</v>
      </c>
      <c r="ES167" s="732">
        <v>75.128</v>
      </c>
      <c r="EV167" s="732">
        <v>0</v>
      </c>
      <c r="EW167" s="732">
        <v>0</v>
      </c>
      <c r="EX167" s="732">
        <v>0</v>
      </c>
      <c r="EZ167" s="732">
        <v>8223949</v>
      </c>
      <c r="FA167" s="732">
        <v>0</v>
      </c>
      <c r="FB167" s="732">
        <v>8623652</v>
      </c>
      <c r="FD167" s="732">
        <v>0</v>
      </c>
      <c r="FE167" s="732">
        <v>891829</v>
      </c>
      <c r="FF167" s="732">
        <v>180924</v>
      </c>
      <c r="FG167" s="732">
        <v>6.4642999999999992E-2</v>
      </c>
      <c r="FH167" s="732">
        <v>2.6227999999999998E-2</v>
      </c>
      <c r="FI167" s="732">
        <v>0</v>
      </c>
      <c r="FJ167" s="732">
        <v>0</v>
      </c>
      <c r="FK167" s="732">
        <v>1399.779</v>
      </c>
      <c r="FL167" s="732">
        <v>9875102</v>
      </c>
      <c r="FM167" s="732">
        <v>0</v>
      </c>
      <c r="FN167" s="732">
        <v>0</v>
      </c>
      <c r="FO167" s="732">
        <v>0</v>
      </c>
      <c r="FP167" s="732">
        <v>0</v>
      </c>
      <c r="FQ167" s="732">
        <v>0</v>
      </c>
      <c r="FR167" s="732">
        <v>0</v>
      </c>
      <c r="FS167" s="732">
        <v>0</v>
      </c>
      <c r="FT167" s="732">
        <v>0</v>
      </c>
      <c r="FU167" s="732">
        <v>0</v>
      </c>
      <c r="FV167" s="732">
        <v>0</v>
      </c>
      <c r="FW167" s="732">
        <v>0</v>
      </c>
      <c r="FX167" s="732">
        <v>0</v>
      </c>
      <c r="FY167" s="732">
        <v>0</v>
      </c>
      <c r="FZ167" s="732">
        <v>0</v>
      </c>
      <c r="GA167" s="732">
        <v>0</v>
      </c>
      <c r="GB167" s="732">
        <v>444640</v>
      </c>
      <c r="GC167" s="732">
        <v>444640</v>
      </c>
      <c r="GD167" s="732">
        <v>53.475999999999999</v>
      </c>
      <c r="GF167" s="732">
        <v>0</v>
      </c>
      <c r="GG167" s="732">
        <v>0</v>
      </c>
      <c r="GH167" s="732">
        <v>0</v>
      </c>
      <c r="GI167" s="732">
        <v>0</v>
      </c>
      <c r="GK167" s="732">
        <v>5205</v>
      </c>
      <c r="GL167" s="732">
        <v>20185</v>
      </c>
      <c r="GM167" s="732">
        <v>0</v>
      </c>
      <c r="GN167" s="732">
        <v>0</v>
      </c>
      <c r="GR167" s="732">
        <v>0</v>
      </c>
      <c r="HB167" s="732">
        <v>292382768</v>
      </c>
      <c r="HC167" s="732">
        <v>4.6019999999999998E-2</v>
      </c>
      <c r="HD167" s="732">
        <v>178697</v>
      </c>
      <c r="HE167" s="732">
        <v>0</v>
      </c>
      <c r="HF167" s="732">
        <v>970565</v>
      </c>
      <c r="HG167" s="732">
        <v>23736</v>
      </c>
      <c r="HH167" s="732">
        <v>111479</v>
      </c>
      <c r="HI167" s="732">
        <v>0</v>
      </c>
      <c r="HJ167" s="732">
        <v>9668</v>
      </c>
      <c r="HK167" s="732">
        <v>3246</v>
      </c>
      <c r="HL167" s="732">
        <v>2187</v>
      </c>
      <c r="HM167" s="732">
        <v>47000</v>
      </c>
      <c r="HN167" s="732">
        <v>0</v>
      </c>
      <c r="HO167" s="732">
        <v>0</v>
      </c>
      <c r="HP167" s="732">
        <v>0</v>
      </c>
      <c r="HQ167" s="732">
        <v>0</v>
      </c>
      <c r="HR167" s="732">
        <v>0</v>
      </c>
      <c r="HS167" s="732">
        <v>8220810</v>
      </c>
      <c r="HT167" s="732">
        <v>0</v>
      </c>
      <c r="HU167" s="732">
        <v>0</v>
      </c>
      <c r="HV167" s="732">
        <v>0</v>
      </c>
      <c r="HW167" s="732">
        <v>0</v>
      </c>
      <c r="HX167" s="732">
        <v>70</v>
      </c>
      <c r="HY167" s="732">
        <v>133</v>
      </c>
      <c r="HZ167" s="732">
        <v>81</v>
      </c>
      <c r="IA167" s="732">
        <v>54</v>
      </c>
      <c r="IB167" s="732">
        <v>19</v>
      </c>
      <c r="IC167" s="732">
        <v>327</v>
      </c>
      <c r="ID167" s="732">
        <v>0</v>
      </c>
      <c r="IE167" s="732">
        <v>0</v>
      </c>
      <c r="IF167" s="732">
        <v>0</v>
      </c>
      <c r="IG167" s="732">
        <v>38.539000000000001</v>
      </c>
      <c r="IH167" s="732">
        <v>181</v>
      </c>
      <c r="II167" s="732">
        <v>0</v>
      </c>
      <c r="IJ167" s="732">
        <v>203.63300000000001</v>
      </c>
      <c r="IK167" s="732">
        <v>0</v>
      </c>
      <c r="IL167" s="732">
        <v>1</v>
      </c>
      <c r="IM167" s="732">
        <v>14</v>
      </c>
      <c r="IN167" s="732">
        <v>0</v>
      </c>
      <c r="IO167" s="732">
        <v>15</v>
      </c>
      <c r="IP167" s="732">
        <v>0</v>
      </c>
      <c r="IQ167" s="732">
        <v>203.63300000000001</v>
      </c>
      <c r="IR167" s="732">
        <v>125419</v>
      </c>
      <c r="IS167" s="732">
        <v>0</v>
      </c>
      <c r="IT167" s="732">
        <v>5000</v>
      </c>
      <c r="IU167" s="732">
        <v>42000</v>
      </c>
      <c r="IV167" s="732">
        <v>0</v>
      </c>
      <c r="IW167" s="732">
        <v>6159</v>
      </c>
      <c r="IX167" s="732">
        <v>0</v>
      </c>
      <c r="IY167" s="732">
        <v>0</v>
      </c>
      <c r="IZ167" s="732">
        <v>0</v>
      </c>
      <c r="JA167" s="732">
        <v>0</v>
      </c>
      <c r="JB167" s="732">
        <v>0</v>
      </c>
      <c r="JC167" s="732">
        <v>0</v>
      </c>
      <c r="JD167" s="732">
        <v>0</v>
      </c>
      <c r="JE167" s="732">
        <v>0</v>
      </c>
      <c r="JF167" s="732">
        <v>0</v>
      </c>
      <c r="JG167" s="732">
        <v>0</v>
      </c>
      <c r="JH167" s="732">
        <v>0</v>
      </c>
      <c r="JJ167" s="732">
        <v>0</v>
      </c>
      <c r="JK167" s="732">
        <v>0</v>
      </c>
      <c r="JL167" s="732">
        <v>0</v>
      </c>
      <c r="JM167" s="732">
        <v>0</v>
      </c>
    </row>
    <row r="168" spans="1:273" s="732" customFormat="1" x14ac:dyDescent="0.2">
      <c r="A168" s="732">
        <v>31709</v>
      </c>
      <c r="B168" s="732">
        <v>227805</v>
      </c>
      <c r="C168" s="732">
        <v>9</v>
      </c>
      <c r="D168" s="732">
        <v>2021</v>
      </c>
      <c r="E168" s="732">
        <v>6159</v>
      </c>
      <c r="F168" s="732">
        <v>0</v>
      </c>
      <c r="G168" s="732">
        <v>339.77800000000002</v>
      </c>
      <c r="H168" s="732">
        <v>328.35599999999999</v>
      </c>
      <c r="I168" s="732">
        <v>328.35599999999999</v>
      </c>
      <c r="J168" s="732">
        <v>339.77800000000002</v>
      </c>
      <c r="K168" s="732">
        <v>0</v>
      </c>
      <c r="L168" s="732">
        <v>6159</v>
      </c>
      <c r="M168" s="732">
        <v>0</v>
      </c>
      <c r="N168" s="732">
        <v>0</v>
      </c>
      <c r="P168" s="732">
        <v>337.56700000000001</v>
      </c>
      <c r="Q168" s="732">
        <v>0</v>
      </c>
      <c r="R168" s="732">
        <v>138934</v>
      </c>
      <c r="S168" s="732">
        <v>411.57400000000001</v>
      </c>
      <c r="U168" s="732">
        <v>97189</v>
      </c>
      <c r="V168" s="732">
        <v>0</v>
      </c>
      <c r="W168" s="732">
        <v>0</v>
      </c>
      <c r="X168" s="732">
        <v>0</v>
      </c>
      <c r="Z168" s="732">
        <v>0</v>
      </c>
      <c r="AC168" s="732">
        <v>0</v>
      </c>
      <c r="AD168" s="732" t="s">
        <v>318</v>
      </c>
      <c r="AE168" s="732">
        <v>0</v>
      </c>
      <c r="AH168" s="732">
        <v>0</v>
      </c>
      <c r="AI168" s="732">
        <v>0</v>
      </c>
      <c r="AJ168" s="732">
        <v>6159</v>
      </c>
      <c r="AK168" s="732" t="s">
        <v>787</v>
      </c>
      <c r="AL168" s="732" t="s">
        <v>81</v>
      </c>
      <c r="AM168" s="732">
        <v>0</v>
      </c>
      <c r="AN168" s="732">
        <v>0</v>
      </c>
      <c r="AO168" s="732">
        <v>0</v>
      </c>
      <c r="AP168" s="732">
        <v>0</v>
      </c>
      <c r="AQ168" s="732">
        <v>0</v>
      </c>
      <c r="AT168" s="732">
        <v>0</v>
      </c>
      <c r="AU168" s="732">
        <v>0</v>
      </c>
      <c r="AV168" s="732">
        <v>-124985</v>
      </c>
      <c r="AW168" s="732">
        <v>3500126</v>
      </c>
      <c r="AX168" s="732">
        <v>3440227</v>
      </c>
      <c r="AY168" s="732">
        <v>1960341</v>
      </c>
      <c r="AZ168" s="732">
        <v>138934</v>
      </c>
      <c r="BA168" s="732">
        <v>11.167</v>
      </c>
      <c r="BE168" s="732">
        <v>46</v>
      </c>
      <c r="BF168" s="732">
        <v>3182607</v>
      </c>
      <c r="BG168" s="732">
        <v>0</v>
      </c>
      <c r="BJ168" s="732">
        <v>12</v>
      </c>
      <c r="BK168" s="732">
        <v>0</v>
      </c>
      <c r="BL168" s="732">
        <v>0</v>
      </c>
      <c r="BM168" s="732">
        <v>0</v>
      </c>
      <c r="BN168" s="732">
        <v>0</v>
      </c>
      <c r="BO168" s="732">
        <v>0</v>
      </c>
      <c r="BP168" s="732">
        <v>0</v>
      </c>
      <c r="BQ168" s="732">
        <v>719</v>
      </c>
      <c r="BS168" s="732">
        <v>0</v>
      </c>
      <c r="BT168" s="732">
        <v>0</v>
      </c>
      <c r="BU168" s="732">
        <v>0</v>
      </c>
      <c r="BV168" s="732">
        <v>0</v>
      </c>
      <c r="BW168" s="732">
        <v>0</v>
      </c>
      <c r="BY168" s="732">
        <v>0</v>
      </c>
      <c r="CA168" s="732">
        <v>0</v>
      </c>
      <c r="CB168" s="732">
        <v>0</v>
      </c>
      <c r="CC168" s="732">
        <v>0</v>
      </c>
      <c r="CD168" s="732">
        <v>0</v>
      </c>
      <c r="CE168" s="732">
        <v>0</v>
      </c>
      <c r="CF168" s="732">
        <v>0</v>
      </c>
      <c r="CG168" s="732">
        <v>0</v>
      </c>
      <c r="CH168" s="732">
        <v>61045</v>
      </c>
      <c r="CI168" s="732">
        <v>0</v>
      </c>
      <c r="CJ168" s="732">
        <v>4</v>
      </c>
      <c r="CK168" s="732">
        <v>0</v>
      </c>
      <c r="CL168" s="732">
        <v>0</v>
      </c>
      <c r="CN168" s="732">
        <v>0</v>
      </c>
      <c r="CO168" s="732">
        <v>1</v>
      </c>
      <c r="CP168" s="732">
        <v>0</v>
      </c>
      <c r="CQ168" s="732">
        <v>0.83300000000000007</v>
      </c>
      <c r="CR168" s="732">
        <v>322.67400000000004</v>
      </c>
      <c r="CS168" s="732">
        <v>0</v>
      </c>
      <c r="CT168" s="732">
        <v>0</v>
      </c>
      <c r="CU168" s="732">
        <v>0</v>
      </c>
      <c r="CV168" s="732">
        <v>0</v>
      </c>
      <c r="CW168" s="732">
        <v>0</v>
      </c>
      <c r="CX168" s="732">
        <v>0</v>
      </c>
      <c r="CY168" s="732">
        <v>0</v>
      </c>
      <c r="CZ168" s="732">
        <v>0</v>
      </c>
      <c r="DB168" s="732">
        <v>2008801</v>
      </c>
      <c r="DC168" s="732">
        <v>0</v>
      </c>
      <c r="DD168" s="732">
        <v>0</v>
      </c>
      <c r="DE168" s="732">
        <v>475789</v>
      </c>
      <c r="DF168" s="732">
        <v>475789</v>
      </c>
      <c r="DG168" s="732">
        <v>77.25</v>
      </c>
      <c r="DH168" s="732">
        <v>0</v>
      </c>
      <c r="DI168" s="732">
        <v>0</v>
      </c>
      <c r="DK168" s="732">
        <v>3133</v>
      </c>
      <c r="DL168" s="732">
        <v>0</v>
      </c>
      <c r="DM168" s="732">
        <v>268961</v>
      </c>
      <c r="DN168" s="732">
        <v>1100</v>
      </c>
      <c r="DO168" s="732">
        <v>0</v>
      </c>
      <c r="DP168" s="732">
        <v>0</v>
      </c>
      <c r="DQ168" s="732">
        <v>0</v>
      </c>
      <c r="DR168" s="732">
        <v>0</v>
      </c>
      <c r="DS168" s="732">
        <v>0</v>
      </c>
      <c r="DT168" s="732">
        <v>0</v>
      </c>
      <c r="DU168" s="732">
        <v>0</v>
      </c>
      <c r="DV168" s="732">
        <v>0</v>
      </c>
      <c r="DW168" s="732">
        <v>0</v>
      </c>
      <c r="DX168" s="732">
        <v>0</v>
      </c>
      <c r="DY168" s="732">
        <v>0</v>
      </c>
      <c r="DZ168" s="732">
        <v>0</v>
      </c>
      <c r="EA168" s="732">
        <v>0</v>
      </c>
      <c r="EB168" s="732">
        <v>0</v>
      </c>
      <c r="EC168" s="732">
        <v>7.133</v>
      </c>
      <c r="ED168" s="732">
        <v>50523</v>
      </c>
      <c r="EE168" s="732">
        <v>0</v>
      </c>
      <c r="EF168" s="732">
        <v>0</v>
      </c>
      <c r="EG168" s="732">
        <v>0</v>
      </c>
      <c r="EH168" s="732">
        <v>205966</v>
      </c>
      <c r="EI168" s="732">
        <v>0</v>
      </c>
      <c r="EJ168" s="732">
        <v>0</v>
      </c>
      <c r="EK168" s="732">
        <v>9.9150000000000009</v>
      </c>
      <c r="EL168" s="732">
        <v>0</v>
      </c>
      <c r="EM168" s="732">
        <v>0.73699999999999999</v>
      </c>
      <c r="EN168" s="732">
        <v>0.29700000000000004</v>
      </c>
      <c r="EO168" s="732">
        <v>0</v>
      </c>
      <c r="EP168" s="732">
        <v>0</v>
      </c>
      <c r="EQ168" s="732">
        <v>10.949</v>
      </c>
      <c r="ER168" s="732">
        <v>0</v>
      </c>
      <c r="ES168" s="732">
        <v>33.441000000000003</v>
      </c>
      <c r="EV168" s="732">
        <v>0</v>
      </c>
      <c r="EW168" s="732">
        <v>0</v>
      </c>
      <c r="EX168" s="732">
        <v>0</v>
      </c>
      <c r="EZ168" s="732">
        <v>3044216</v>
      </c>
      <c r="FA168" s="732">
        <v>0</v>
      </c>
      <c r="FB168" s="732">
        <v>3182004</v>
      </c>
      <c r="FD168" s="732">
        <v>0</v>
      </c>
      <c r="FE168" s="732">
        <v>329222</v>
      </c>
      <c r="FF168" s="732">
        <v>66789</v>
      </c>
      <c r="FG168" s="732">
        <v>6.4642999999999992E-2</v>
      </c>
      <c r="FH168" s="732">
        <v>2.6227999999999998E-2</v>
      </c>
      <c r="FI168" s="732">
        <v>0</v>
      </c>
      <c r="FJ168" s="732">
        <v>0</v>
      </c>
      <c r="FK168" s="732">
        <v>516.73400000000004</v>
      </c>
      <c r="FL168" s="732">
        <v>3639060</v>
      </c>
      <c r="FM168" s="732">
        <v>0</v>
      </c>
      <c r="FN168" s="732">
        <v>0</v>
      </c>
      <c r="FO168" s="732">
        <v>0</v>
      </c>
      <c r="FP168" s="732">
        <v>0</v>
      </c>
      <c r="FQ168" s="732">
        <v>0</v>
      </c>
      <c r="FR168" s="732">
        <v>0</v>
      </c>
      <c r="FS168" s="732">
        <v>0</v>
      </c>
      <c r="FT168" s="732">
        <v>0</v>
      </c>
      <c r="FU168" s="732">
        <v>0</v>
      </c>
      <c r="FV168" s="732">
        <v>0</v>
      </c>
      <c r="FW168" s="732">
        <v>0</v>
      </c>
      <c r="FX168" s="732">
        <v>0</v>
      </c>
      <c r="FY168" s="732">
        <v>0</v>
      </c>
      <c r="FZ168" s="732">
        <v>0</v>
      </c>
      <c r="GA168" s="732">
        <v>0</v>
      </c>
      <c r="GB168" s="732">
        <v>3933</v>
      </c>
      <c r="GC168" s="732">
        <v>3933</v>
      </c>
      <c r="GD168" s="732">
        <v>0.47300000000000003</v>
      </c>
      <c r="GF168" s="732">
        <v>0</v>
      </c>
      <c r="GG168" s="732">
        <v>0</v>
      </c>
      <c r="GH168" s="732">
        <v>0</v>
      </c>
      <c r="GI168" s="732">
        <v>0</v>
      </c>
      <c r="GK168" s="732">
        <v>5191</v>
      </c>
      <c r="GL168" s="732">
        <v>4692</v>
      </c>
      <c r="GM168" s="732">
        <v>0</v>
      </c>
      <c r="GN168" s="732">
        <v>0</v>
      </c>
      <c r="GR168" s="732">
        <v>0</v>
      </c>
      <c r="HB168" s="732">
        <v>292382768</v>
      </c>
      <c r="HC168" s="732">
        <v>4.6019999999999998E-2</v>
      </c>
      <c r="HD168" s="732">
        <v>61045</v>
      </c>
      <c r="HE168" s="732">
        <v>0</v>
      </c>
      <c r="HF168" s="732">
        <v>347401</v>
      </c>
      <c r="HG168" s="732">
        <v>642</v>
      </c>
      <c r="HH168" s="732">
        <v>72677</v>
      </c>
      <c r="HI168" s="732">
        <v>0</v>
      </c>
      <c r="HJ168" s="732">
        <v>3303</v>
      </c>
      <c r="HK168" s="732">
        <v>543</v>
      </c>
      <c r="HL168" s="732">
        <v>0</v>
      </c>
      <c r="HM168" s="732">
        <v>0</v>
      </c>
      <c r="HN168" s="732">
        <v>0</v>
      </c>
      <c r="HO168" s="732">
        <v>0</v>
      </c>
      <c r="HP168" s="732">
        <v>0</v>
      </c>
      <c r="HQ168" s="732">
        <v>0</v>
      </c>
      <c r="HR168" s="732">
        <v>0</v>
      </c>
      <c r="HS168" s="732">
        <v>3043070</v>
      </c>
      <c r="HT168" s="732">
        <v>0</v>
      </c>
      <c r="HU168" s="732">
        <v>0</v>
      </c>
      <c r="HV168" s="732">
        <v>0</v>
      </c>
      <c r="HW168" s="732">
        <v>0</v>
      </c>
      <c r="HX168" s="732">
        <v>21</v>
      </c>
      <c r="HY168" s="732">
        <v>71</v>
      </c>
      <c r="HZ168" s="732">
        <v>57</v>
      </c>
      <c r="IA168" s="732">
        <v>75</v>
      </c>
      <c r="IB168" s="732">
        <v>79</v>
      </c>
      <c r="IC168" s="732">
        <v>258</v>
      </c>
      <c r="ID168" s="732">
        <v>0</v>
      </c>
      <c r="IE168" s="732">
        <v>0</v>
      </c>
      <c r="IF168" s="732">
        <v>0</v>
      </c>
      <c r="IG168" s="732">
        <v>1.042</v>
      </c>
      <c r="IH168" s="732">
        <v>118</v>
      </c>
      <c r="II168" s="732">
        <v>0</v>
      </c>
      <c r="IJ168" s="732">
        <v>0</v>
      </c>
      <c r="IK168" s="732">
        <v>0</v>
      </c>
      <c r="IL168" s="732">
        <v>0</v>
      </c>
      <c r="IM168" s="732">
        <v>0</v>
      </c>
      <c r="IN168" s="732">
        <v>0</v>
      </c>
      <c r="IO168" s="732">
        <v>0</v>
      </c>
      <c r="IP168" s="732">
        <v>0</v>
      </c>
      <c r="IQ168" s="732">
        <v>0</v>
      </c>
      <c r="IR168" s="732">
        <v>0</v>
      </c>
      <c r="IS168" s="732">
        <v>0</v>
      </c>
      <c r="IT168" s="732">
        <v>0</v>
      </c>
      <c r="IU168" s="732">
        <v>0</v>
      </c>
      <c r="IV168" s="732">
        <v>0</v>
      </c>
      <c r="IW168" s="732">
        <v>6159</v>
      </c>
      <c r="IX168" s="732">
        <v>0</v>
      </c>
      <c r="IY168" s="732">
        <v>0</v>
      </c>
      <c r="IZ168" s="732">
        <v>0</v>
      </c>
      <c r="JA168" s="732">
        <v>0</v>
      </c>
      <c r="JB168" s="732">
        <v>0</v>
      </c>
      <c r="JC168" s="732">
        <v>0</v>
      </c>
      <c r="JD168" s="732">
        <v>0</v>
      </c>
      <c r="JE168" s="732">
        <v>0</v>
      </c>
      <c r="JF168" s="732">
        <v>0</v>
      </c>
      <c r="JG168" s="732">
        <v>0</v>
      </c>
      <c r="JH168" s="732">
        <v>0</v>
      </c>
      <c r="JJ168" s="732">
        <v>0</v>
      </c>
      <c r="JK168" s="732">
        <v>0</v>
      </c>
      <c r="JL168" s="732">
        <v>0</v>
      </c>
      <c r="JM168" s="732">
        <v>0</v>
      </c>
    </row>
    <row r="169" spans="1:273" s="732" customFormat="1" x14ac:dyDescent="0.2">
      <c r="A169" s="732">
        <v>31709</v>
      </c>
      <c r="B169" s="732">
        <v>227806</v>
      </c>
      <c r="C169" s="732">
        <v>9</v>
      </c>
      <c r="D169" s="732">
        <v>2021</v>
      </c>
      <c r="E169" s="732">
        <v>6159</v>
      </c>
      <c r="F169" s="732">
        <v>0</v>
      </c>
      <c r="G169" s="732">
        <v>558.59800000000007</v>
      </c>
      <c r="H169" s="732">
        <v>368.64500000000004</v>
      </c>
      <c r="I169" s="732">
        <v>368.64500000000004</v>
      </c>
      <c r="J169" s="732">
        <v>558.59800000000007</v>
      </c>
      <c r="K169" s="732">
        <v>0</v>
      </c>
      <c r="L169" s="732">
        <v>6159</v>
      </c>
      <c r="M169" s="732">
        <v>0</v>
      </c>
      <c r="N169" s="732">
        <v>0</v>
      </c>
      <c r="P169" s="732">
        <v>564.1</v>
      </c>
      <c r="Q169" s="732">
        <v>0</v>
      </c>
      <c r="R169" s="732">
        <v>232169</v>
      </c>
      <c r="S169" s="732">
        <v>411.57400000000001</v>
      </c>
      <c r="U169" s="732">
        <v>162410</v>
      </c>
      <c r="V169" s="732">
        <v>24.75</v>
      </c>
      <c r="W169" s="732">
        <v>15244</v>
      </c>
      <c r="X169" s="732">
        <v>15244</v>
      </c>
      <c r="Z169" s="732">
        <v>0</v>
      </c>
      <c r="AC169" s="732">
        <v>0</v>
      </c>
      <c r="AD169" s="732" t="s">
        <v>318</v>
      </c>
      <c r="AE169" s="732">
        <v>0</v>
      </c>
      <c r="AH169" s="732">
        <v>0</v>
      </c>
      <c r="AI169" s="732">
        <v>0</v>
      </c>
      <c r="AJ169" s="732">
        <v>6159</v>
      </c>
      <c r="AK169" s="732" t="s">
        <v>787</v>
      </c>
      <c r="AL169" s="732" t="s">
        <v>87</v>
      </c>
      <c r="AM169" s="732">
        <v>0</v>
      </c>
      <c r="AN169" s="732">
        <v>0</v>
      </c>
      <c r="AO169" s="732">
        <v>0</v>
      </c>
      <c r="AP169" s="732">
        <v>0</v>
      </c>
      <c r="AQ169" s="732">
        <v>0</v>
      </c>
      <c r="AT169" s="732">
        <v>0</v>
      </c>
      <c r="AU169" s="732">
        <v>0</v>
      </c>
      <c r="AV169" s="732">
        <v>-297123</v>
      </c>
      <c r="AW169" s="732">
        <v>9862697</v>
      </c>
      <c r="AX169" s="732">
        <v>9240146</v>
      </c>
      <c r="AY169" s="732">
        <v>5632519</v>
      </c>
      <c r="AZ169" s="732">
        <v>232169</v>
      </c>
      <c r="BA169" s="732">
        <v>0</v>
      </c>
      <c r="BE169" s="732">
        <v>120</v>
      </c>
      <c r="BF169" s="732">
        <v>8307962</v>
      </c>
      <c r="BG169" s="732">
        <v>0</v>
      </c>
      <c r="BJ169" s="732">
        <v>12</v>
      </c>
      <c r="BK169" s="732">
        <v>0</v>
      </c>
      <c r="BL169" s="732">
        <v>0</v>
      </c>
      <c r="BM169" s="732">
        <v>0</v>
      </c>
      <c r="BN169" s="732">
        <v>0</v>
      </c>
      <c r="BO169" s="732">
        <v>0</v>
      </c>
      <c r="BP169" s="732">
        <v>0</v>
      </c>
      <c r="BQ169" s="732">
        <v>713</v>
      </c>
      <c r="BS169" s="732">
        <v>0</v>
      </c>
      <c r="BT169" s="732">
        <v>0</v>
      </c>
      <c r="BU169" s="732">
        <v>0</v>
      </c>
      <c r="BV169" s="732">
        <v>0</v>
      </c>
      <c r="BW169" s="732">
        <v>0</v>
      </c>
      <c r="BY169" s="732">
        <v>0</v>
      </c>
      <c r="CA169" s="732">
        <v>0</v>
      </c>
      <c r="CB169" s="732">
        <v>0</v>
      </c>
      <c r="CC169" s="732">
        <v>0</v>
      </c>
      <c r="CD169" s="732">
        <v>0</v>
      </c>
      <c r="CE169" s="732">
        <v>0</v>
      </c>
      <c r="CF169" s="732">
        <v>0</v>
      </c>
      <c r="CG169" s="732">
        <v>0</v>
      </c>
      <c r="CH169" s="732">
        <v>643253</v>
      </c>
      <c r="CI169" s="732">
        <v>0</v>
      </c>
      <c r="CJ169" s="732">
        <v>4</v>
      </c>
      <c r="CK169" s="732">
        <v>0</v>
      </c>
      <c r="CL169" s="732">
        <v>0</v>
      </c>
      <c r="CN169" s="732">
        <v>0</v>
      </c>
      <c r="CO169" s="732">
        <v>1</v>
      </c>
      <c r="CP169" s="732">
        <v>2.0020000000000002</v>
      </c>
      <c r="CQ169" s="732">
        <v>0</v>
      </c>
      <c r="CR169" s="732">
        <v>551.16500000000008</v>
      </c>
      <c r="CS169" s="732">
        <v>0</v>
      </c>
      <c r="CT169" s="732">
        <v>0</v>
      </c>
      <c r="CU169" s="732">
        <v>0</v>
      </c>
      <c r="CV169" s="732">
        <v>0</v>
      </c>
      <c r="CW169" s="732">
        <v>0</v>
      </c>
      <c r="CX169" s="732">
        <v>0</v>
      </c>
      <c r="CY169" s="732">
        <v>0</v>
      </c>
      <c r="CZ169" s="732">
        <v>0</v>
      </c>
      <c r="DB169" s="732">
        <v>1978603</v>
      </c>
      <c r="DC169" s="732">
        <v>0</v>
      </c>
      <c r="DD169" s="732">
        <v>0</v>
      </c>
      <c r="DE169" s="732">
        <v>618834</v>
      </c>
      <c r="DF169" s="732">
        <v>792673</v>
      </c>
      <c r="DG169" s="732">
        <v>100.47500000000001</v>
      </c>
      <c r="DH169" s="732">
        <v>0</v>
      </c>
      <c r="DI169" s="732">
        <v>29716</v>
      </c>
      <c r="DK169" s="732">
        <v>3034</v>
      </c>
      <c r="DL169" s="732">
        <v>0</v>
      </c>
      <c r="DM169" s="732">
        <v>5069200</v>
      </c>
      <c r="DN169" s="732">
        <v>20580</v>
      </c>
      <c r="DO169" s="732">
        <v>0</v>
      </c>
      <c r="DP169" s="732">
        <v>0</v>
      </c>
      <c r="DQ169" s="732">
        <v>0</v>
      </c>
      <c r="DR169" s="732">
        <v>0</v>
      </c>
      <c r="DS169" s="732">
        <v>0</v>
      </c>
      <c r="DT169" s="732">
        <v>0</v>
      </c>
      <c r="DU169" s="732">
        <v>0</v>
      </c>
      <c r="DV169" s="732">
        <v>0</v>
      </c>
      <c r="DW169" s="732">
        <v>0</v>
      </c>
      <c r="DX169" s="732">
        <v>0</v>
      </c>
      <c r="DY169" s="732">
        <v>0</v>
      </c>
      <c r="DZ169" s="732">
        <v>0</v>
      </c>
      <c r="EA169" s="732">
        <v>3.3000000000000002E-2</v>
      </c>
      <c r="EB169" s="732">
        <v>0</v>
      </c>
      <c r="EC169" s="732">
        <v>17.108000000000001</v>
      </c>
      <c r="ED169" s="732">
        <v>121175</v>
      </c>
      <c r="EE169" s="732">
        <v>0</v>
      </c>
      <c r="EF169" s="732">
        <v>0</v>
      </c>
      <c r="EG169" s="732">
        <v>0</v>
      </c>
      <c r="EH169" s="732">
        <v>75141</v>
      </c>
      <c r="EI169" s="732">
        <v>4601551</v>
      </c>
      <c r="EJ169" s="732">
        <v>186.779</v>
      </c>
      <c r="EK169" s="732">
        <v>1.8350000000000002</v>
      </c>
      <c r="EL169" s="732">
        <v>0</v>
      </c>
      <c r="EM169" s="732">
        <v>0</v>
      </c>
      <c r="EN169" s="732">
        <v>1.306</v>
      </c>
      <c r="EO169" s="732">
        <v>0</v>
      </c>
      <c r="EP169" s="732">
        <v>0</v>
      </c>
      <c r="EQ169" s="732">
        <v>189.953</v>
      </c>
      <c r="ER169" s="732">
        <v>0</v>
      </c>
      <c r="ES169" s="732">
        <v>12.200000000000001</v>
      </c>
      <c r="EV169" s="732">
        <v>0</v>
      </c>
      <c r="EW169" s="732">
        <v>0</v>
      </c>
      <c r="EX169" s="732">
        <v>0</v>
      </c>
      <c r="EZ169" s="732">
        <v>8206389</v>
      </c>
      <c r="FA169" s="732">
        <v>0</v>
      </c>
      <c r="FB169" s="732">
        <v>8417857</v>
      </c>
      <c r="FD169" s="732">
        <v>0</v>
      </c>
      <c r="FE169" s="732">
        <v>859410</v>
      </c>
      <c r="FF169" s="732">
        <v>174347</v>
      </c>
      <c r="FG169" s="732">
        <v>6.4642999999999992E-2</v>
      </c>
      <c r="FH169" s="732">
        <v>2.6227999999999998E-2</v>
      </c>
      <c r="FI169" s="732">
        <v>0</v>
      </c>
      <c r="FJ169" s="732">
        <v>0</v>
      </c>
      <c r="FK169" s="732">
        <v>1348.895</v>
      </c>
      <c r="FL169" s="732">
        <v>10094866</v>
      </c>
      <c r="FM169" s="732">
        <v>0</v>
      </c>
      <c r="FN169" s="732">
        <v>0</v>
      </c>
      <c r="FO169" s="732">
        <v>0</v>
      </c>
      <c r="FP169" s="732">
        <v>0</v>
      </c>
      <c r="FQ169" s="732">
        <v>0</v>
      </c>
      <c r="FR169" s="732">
        <v>0</v>
      </c>
      <c r="FS169" s="732">
        <v>0</v>
      </c>
      <c r="FT169" s="732">
        <v>0</v>
      </c>
      <c r="FU169" s="732">
        <v>0</v>
      </c>
      <c r="FV169" s="732">
        <v>0</v>
      </c>
      <c r="FW169" s="732">
        <v>0</v>
      </c>
      <c r="FX169" s="732">
        <v>0</v>
      </c>
      <c r="FY169" s="732">
        <v>0</v>
      </c>
      <c r="FZ169" s="732">
        <v>0</v>
      </c>
      <c r="GA169" s="732">
        <v>0</v>
      </c>
      <c r="GB169" s="732">
        <v>0</v>
      </c>
      <c r="GC169" s="732">
        <v>0</v>
      </c>
      <c r="GD169" s="732">
        <v>0</v>
      </c>
      <c r="GF169" s="732">
        <v>0</v>
      </c>
      <c r="GG169" s="732">
        <v>0</v>
      </c>
      <c r="GH169" s="732">
        <v>0</v>
      </c>
      <c r="GI169" s="732">
        <v>0</v>
      </c>
      <c r="GK169" s="732">
        <v>5062</v>
      </c>
      <c r="GL169" s="732">
        <v>68817</v>
      </c>
      <c r="GM169" s="732">
        <v>0</v>
      </c>
      <c r="GN169" s="732">
        <v>0</v>
      </c>
      <c r="GR169" s="732">
        <v>0</v>
      </c>
      <c r="HB169" s="732">
        <v>292382768</v>
      </c>
      <c r="HC169" s="732">
        <v>4.6019999999999998E-2</v>
      </c>
      <c r="HD169" s="732">
        <v>100358</v>
      </c>
      <c r="HE169" s="732">
        <v>0</v>
      </c>
      <c r="HF169" s="732">
        <v>390026</v>
      </c>
      <c r="HG169" s="732">
        <v>10265</v>
      </c>
      <c r="HH169" s="732">
        <v>20941</v>
      </c>
      <c r="HI169" s="732">
        <v>0</v>
      </c>
      <c r="HJ169" s="732">
        <v>5430</v>
      </c>
      <c r="HK169" s="732">
        <v>4585</v>
      </c>
      <c r="HL169" s="732">
        <v>1351</v>
      </c>
      <c r="HM169" s="732">
        <v>5000</v>
      </c>
      <c r="HN169" s="732">
        <v>0</v>
      </c>
      <c r="HO169" s="732">
        <v>0</v>
      </c>
      <c r="HP169" s="732">
        <v>124660</v>
      </c>
      <c r="HQ169" s="732">
        <v>0</v>
      </c>
      <c r="HR169" s="732">
        <v>0</v>
      </c>
      <c r="HS169" s="732">
        <v>8185688</v>
      </c>
      <c r="HT169" s="732">
        <v>0</v>
      </c>
      <c r="HU169" s="732">
        <v>542895</v>
      </c>
      <c r="HV169" s="732">
        <v>0</v>
      </c>
      <c r="HW169" s="732">
        <v>0</v>
      </c>
      <c r="HX169" s="732">
        <v>7</v>
      </c>
      <c r="HY169" s="732">
        <v>5</v>
      </c>
      <c r="HZ169" s="732">
        <v>2</v>
      </c>
      <c r="IA169" s="732">
        <v>11</v>
      </c>
      <c r="IB169" s="732">
        <v>343</v>
      </c>
      <c r="IC169" s="732">
        <v>359</v>
      </c>
      <c r="ID169" s="732">
        <v>117</v>
      </c>
      <c r="IE169" s="732">
        <v>0</v>
      </c>
      <c r="IF169" s="732">
        <v>0</v>
      </c>
      <c r="IG169" s="732">
        <v>16.666</v>
      </c>
      <c r="IH169" s="732">
        <v>34</v>
      </c>
      <c r="II169" s="732">
        <v>453.30800000000005</v>
      </c>
      <c r="IJ169" s="732">
        <v>24.75</v>
      </c>
      <c r="IK169" s="732">
        <v>0</v>
      </c>
      <c r="IL169" s="732">
        <v>1</v>
      </c>
      <c r="IM169" s="732">
        <v>0</v>
      </c>
      <c r="IN169" s="732">
        <v>0</v>
      </c>
      <c r="IO169" s="732">
        <v>1</v>
      </c>
      <c r="IP169" s="732">
        <v>453.30800000000005</v>
      </c>
      <c r="IQ169" s="732">
        <v>24.75</v>
      </c>
      <c r="IR169" s="732">
        <v>15244</v>
      </c>
      <c r="IS169" s="732">
        <v>0</v>
      </c>
      <c r="IT169" s="732">
        <v>5000</v>
      </c>
      <c r="IU169" s="732">
        <v>0</v>
      </c>
      <c r="IV169" s="732">
        <v>0</v>
      </c>
      <c r="IW169" s="732">
        <v>6159</v>
      </c>
      <c r="IX169" s="732">
        <v>0</v>
      </c>
      <c r="IY169" s="732">
        <v>0</v>
      </c>
      <c r="IZ169" s="732">
        <v>124660</v>
      </c>
      <c r="JA169" s="732">
        <v>144123</v>
      </c>
      <c r="JB169" s="732">
        <v>0</v>
      </c>
      <c r="JC169" s="732">
        <v>0</v>
      </c>
      <c r="JD169" s="732">
        <v>0</v>
      </c>
      <c r="JE169" s="732">
        <v>0</v>
      </c>
      <c r="JF169" s="732">
        <v>0</v>
      </c>
      <c r="JG169" s="732">
        <v>0</v>
      </c>
      <c r="JH169" s="732">
        <v>0</v>
      </c>
      <c r="JJ169" s="732">
        <v>0</v>
      </c>
      <c r="JK169" s="732">
        <v>0</v>
      </c>
      <c r="JL169" s="732">
        <v>0</v>
      </c>
      <c r="JM169" s="732">
        <v>0</v>
      </c>
    </row>
    <row r="170" spans="1:273" s="732" customFormat="1" x14ac:dyDescent="0.2">
      <c r="A170" s="732">
        <v>31709</v>
      </c>
      <c r="B170" s="732">
        <v>227814</v>
      </c>
      <c r="C170" s="732">
        <v>9</v>
      </c>
      <c r="D170" s="732">
        <v>2021</v>
      </c>
      <c r="E170" s="732">
        <v>6159</v>
      </c>
      <c r="F170" s="732">
        <v>0</v>
      </c>
      <c r="G170" s="732">
        <v>358.88200000000001</v>
      </c>
      <c r="H170" s="732">
        <v>357.709</v>
      </c>
      <c r="I170" s="732">
        <v>357.709</v>
      </c>
      <c r="J170" s="732">
        <v>358.88200000000001</v>
      </c>
      <c r="K170" s="732">
        <v>0</v>
      </c>
      <c r="L170" s="732">
        <v>6159</v>
      </c>
      <c r="M170" s="732">
        <v>0</v>
      </c>
      <c r="N170" s="732">
        <v>0</v>
      </c>
      <c r="P170" s="732">
        <v>347.96700000000004</v>
      </c>
      <c r="Q170" s="732">
        <v>0</v>
      </c>
      <c r="R170" s="732">
        <v>143214</v>
      </c>
      <c r="S170" s="732">
        <v>411.57400000000001</v>
      </c>
      <c r="U170" s="732">
        <v>100182</v>
      </c>
      <c r="V170" s="732">
        <v>36.521999999999998</v>
      </c>
      <c r="W170" s="732">
        <v>22494</v>
      </c>
      <c r="X170" s="732">
        <v>22494</v>
      </c>
      <c r="Z170" s="732">
        <v>0</v>
      </c>
      <c r="AC170" s="732">
        <v>0</v>
      </c>
      <c r="AD170" s="732" t="s">
        <v>318</v>
      </c>
      <c r="AE170" s="732">
        <v>0</v>
      </c>
      <c r="AH170" s="732">
        <v>0</v>
      </c>
      <c r="AI170" s="732">
        <v>0</v>
      </c>
      <c r="AJ170" s="732">
        <v>6159</v>
      </c>
      <c r="AK170" s="732" t="s">
        <v>787</v>
      </c>
      <c r="AL170" s="732" t="s">
        <v>94</v>
      </c>
      <c r="AM170" s="732">
        <v>0</v>
      </c>
      <c r="AN170" s="732">
        <v>0</v>
      </c>
      <c r="AO170" s="732">
        <v>0</v>
      </c>
      <c r="AP170" s="732">
        <v>0</v>
      </c>
      <c r="AQ170" s="732">
        <v>0</v>
      </c>
      <c r="AT170" s="732">
        <v>0</v>
      </c>
      <c r="AU170" s="732">
        <v>0</v>
      </c>
      <c r="AV170" s="732">
        <v>-86</v>
      </c>
      <c r="AW170" s="732">
        <v>2982029</v>
      </c>
      <c r="AX170" s="732">
        <v>2917644</v>
      </c>
      <c r="AY170" s="732">
        <v>1719763</v>
      </c>
      <c r="AZ170" s="732">
        <v>143214</v>
      </c>
      <c r="BA170" s="732">
        <v>1</v>
      </c>
      <c r="BE170" s="732">
        <v>39</v>
      </c>
      <c r="BF170" s="732">
        <v>2719961</v>
      </c>
      <c r="BG170" s="732">
        <v>0</v>
      </c>
      <c r="BJ170" s="732">
        <v>12</v>
      </c>
      <c r="BK170" s="732">
        <v>0</v>
      </c>
      <c r="BL170" s="732">
        <v>0</v>
      </c>
      <c r="BM170" s="732">
        <v>0</v>
      </c>
      <c r="BN170" s="732">
        <v>0</v>
      </c>
      <c r="BO170" s="732">
        <v>0</v>
      </c>
      <c r="BP170" s="732">
        <v>0</v>
      </c>
      <c r="BQ170" s="732">
        <v>715</v>
      </c>
      <c r="BS170" s="732">
        <v>0</v>
      </c>
      <c r="BT170" s="732">
        <v>0</v>
      </c>
      <c r="BU170" s="732">
        <v>0</v>
      </c>
      <c r="BV170" s="732">
        <v>0</v>
      </c>
      <c r="BW170" s="732">
        <v>0</v>
      </c>
      <c r="BY170" s="732">
        <v>0</v>
      </c>
      <c r="CA170" s="732">
        <v>0</v>
      </c>
      <c r="CB170" s="732">
        <v>0</v>
      </c>
      <c r="CC170" s="732">
        <v>0</v>
      </c>
      <c r="CD170" s="732">
        <v>0</v>
      </c>
      <c r="CE170" s="732">
        <v>0</v>
      </c>
      <c r="CF170" s="732">
        <v>0</v>
      </c>
      <c r="CG170" s="732">
        <v>0</v>
      </c>
      <c r="CH170" s="732">
        <v>64477</v>
      </c>
      <c r="CI170" s="732">
        <v>0</v>
      </c>
      <c r="CJ170" s="732">
        <v>4</v>
      </c>
      <c r="CK170" s="732">
        <v>0</v>
      </c>
      <c r="CL170" s="732">
        <v>0</v>
      </c>
      <c r="CN170" s="732">
        <v>0</v>
      </c>
      <c r="CO170" s="732">
        <v>1</v>
      </c>
      <c r="CP170" s="732">
        <v>0</v>
      </c>
      <c r="CQ170" s="732">
        <v>0</v>
      </c>
      <c r="CR170" s="732">
        <v>347.529</v>
      </c>
      <c r="CS170" s="732">
        <v>0</v>
      </c>
      <c r="CT170" s="732">
        <v>0</v>
      </c>
      <c r="CU170" s="732">
        <v>0</v>
      </c>
      <c r="CV170" s="732">
        <v>0</v>
      </c>
      <c r="CW170" s="732">
        <v>0</v>
      </c>
      <c r="CX170" s="732">
        <v>0</v>
      </c>
      <c r="CY170" s="732">
        <v>0</v>
      </c>
      <c r="CZ170" s="732">
        <v>0</v>
      </c>
      <c r="DB170" s="732">
        <v>2202694</v>
      </c>
      <c r="DC170" s="732">
        <v>0</v>
      </c>
      <c r="DD170" s="732">
        <v>0</v>
      </c>
      <c r="DE170" s="732">
        <v>47271</v>
      </c>
      <c r="DF170" s="732">
        <v>47271</v>
      </c>
      <c r="DG170" s="732">
        <v>7.6750000000000007</v>
      </c>
      <c r="DH170" s="732">
        <v>0</v>
      </c>
      <c r="DI170" s="732">
        <v>0</v>
      </c>
      <c r="DK170" s="732">
        <v>3061</v>
      </c>
      <c r="DL170" s="732">
        <v>0</v>
      </c>
      <c r="DM170" s="732">
        <v>12709</v>
      </c>
      <c r="DN170" s="732">
        <v>53</v>
      </c>
      <c r="DO170" s="732">
        <v>0</v>
      </c>
      <c r="DP170" s="732">
        <v>0</v>
      </c>
      <c r="DQ170" s="732">
        <v>0</v>
      </c>
      <c r="DR170" s="732">
        <v>0</v>
      </c>
      <c r="DS170" s="732">
        <v>0</v>
      </c>
      <c r="DT170" s="732">
        <v>0</v>
      </c>
      <c r="DU170" s="732">
        <v>0</v>
      </c>
      <c r="DV170" s="732">
        <v>0</v>
      </c>
      <c r="DW170" s="732">
        <v>0</v>
      </c>
      <c r="DX170" s="732">
        <v>0</v>
      </c>
      <c r="DY170" s="732">
        <v>0</v>
      </c>
      <c r="DZ170" s="732">
        <v>0</v>
      </c>
      <c r="EA170" s="732">
        <v>0</v>
      </c>
      <c r="EB170" s="732">
        <v>0</v>
      </c>
      <c r="EC170" s="732">
        <v>0.91</v>
      </c>
      <c r="ED170" s="732">
        <v>6445</v>
      </c>
      <c r="EE170" s="732">
        <v>0</v>
      </c>
      <c r="EF170" s="732">
        <v>0</v>
      </c>
      <c r="EG170" s="732">
        <v>0</v>
      </c>
      <c r="EH170" s="732">
        <v>5851</v>
      </c>
      <c r="EI170" s="732">
        <v>0</v>
      </c>
      <c r="EJ170" s="732">
        <v>0</v>
      </c>
      <c r="EK170" s="732">
        <v>0</v>
      </c>
      <c r="EL170" s="732">
        <v>0</v>
      </c>
      <c r="EM170" s="732">
        <v>0</v>
      </c>
      <c r="EN170" s="732">
        <v>0.19</v>
      </c>
      <c r="EO170" s="732">
        <v>0</v>
      </c>
      <c r="EP170" s="732">
        <v>0</v>
      </c>
      <c r="EQ170" s="732">
        <v>0.19</v>
      </c>
      <c r="ER170" s="732">
        <v>0</v>
      </c>
      <c r="ES170" s="732">
        <v>0.95000000000000007</v>
      </c>
      <c r="EV170" s="732">
        <v>0</v>
      </c>
      <c r="EW170" s="732">
        <v>0</v>
      </c>
      <c r="EX170" s="732">
        <v>0</v>
      </c>
      <c r="EZ170" s="732">
        <v>2579200</v>
      </c>
      <c r="FA170" s="732">
        <v>0</v>
      </c>
      <c r="FB170" s="732">
        <v>2722322</v>
      </c>
      <c r="FD170" s="732">
        <v>0</v>
      </c>
      <c r="FE170" s="732">
        <v>281364</v>
      </c>
      <c r="FF170" s="732">
        <v>57080</v>
      </c>
      <c r="FG170" s="732">
        <v>6.4642999999999992E-2</v>
      </c>
      <c r="FH170" s="732">
        <v>2.6227999999999998E-2</v>
      </c>
      <c r="FI170" s="732">
        <v>0</v>
      </c>
      <c r="FJ170" s="732">
        <v>0</v>
      </c>
      <c r="FK170" s="732">
        <v>441.61799999999999</v>
      </c>
      <c r="FL170" s="732">
        <v>3125243</v>
      </c>
      <c r="FM170" s="732">
        <v>0</v>
      </c>
      <c r="FN170" s="732">
        <v>0</v>
      </c>
      <c r="FO170" s="732">
        <v>0</v>
      </c>
      <c r="FP170" s="732">
        <v>0</v>
      </c>
      <c r="FQ170" s="732">
        <v>0</v>
      </c>
      <c r="FR170" s="732">
        <v>0</v>
      </c>
      <c r="FS170" s="732">
        <v>0</v>
      </c>
      <c r="FT170" s="732">
        <v>0</v>
      </c>
      <c r="FU170" s="732">
        <v>0</v>
      </c>
      <c r="FV170" s="732">
        <v>0</v>
      </c>
      <c r="FW170" s="732">
        <v>0</v>
      </c>
      <c r="FX170" s="732">
        <v>0</v>
      </c>
      <c r="FY170" s="732">
        <v>0</v>
      </c>
      <c r="FZ170" s="732">
        <v>0</v>
      </c>
      <c r="GA170" s="732">
        <v>0</v>
      </c>
      <c r="GB170" s="732">
        <v>8173</v>
      </c>
      <c r="GC170" s="732">
        <v>8173</v>
      </c>
      <c r="GD170" s="732">
        <v>0.9830000000000001</v>
      </c>
      <c r="GF170" s="732">
        <v>0</v>
      </c>
      <c r="GG170" s="732">
        <v>0</v>
      </c>
      <c r="GH170" s="732">
        <v>0</v>
      </c>
      <c r="GI170" s="732">
        <v>0</v>
      </c>
      <c r="GK170" s="732">
        <v>5359</v>
      </c>
      <c r="GL170" s="732">
        <v>8117</v>
      </c>
      <c r="GM170" s="732">
        <v>0</v>
      </c>
      <c r="GN170" s="732">
        <v>0</v>
      </c>
      <c r="GR170" s="732">
        <v>0</v>
      </c>
      <c r="HB170" s="732">
        <v>292382768</v>
      </c>
      <c r="HC170" s="732">
        <v>4.6019999999999998E-2</v>
      </c>
      <c r="HD170" s="732">
        <v>64477</v>
      </c>
      <c r="HE170" s="732">
        <v>0</v>
      </c>
      <c r="HF170" s="732">
        <v>378456</v>
      </c>
      <c r="HG170" s="732">
        <v>616</v>
      </c>
      <c r="HH170" s="732">
        <v>8007</v>
      </c>
      <c r="HI170" s="732">
        <v>0</v>
      </c>
      <c r="HJ170" s="732">
        <v>3488</v>
      </c>
      <c r="HK170" s="732">
        <v>1304</v>
      </c>
      <c r="HL170" s="732">
        <v>1149</v>
      </c>
      <c r="HM170" s="732">
        <v>36000</v>
      </c>
      <c r="HN170" s="732">
        <v>0</v>
      </c>
      <c r="HO170" s="732">
        <v>0</v>
      </c>
      <c r="HP170" s="732">
        <v>0</v>
      </c>
      <c r="HQ170" s="732">
        <v>0</v>
      </c>
      <c r="HR170" s="732">
        <v>0</v>
      </c>
      <c r="HS170" s="732">
        <v>2579108</v>
      </c>
      <c r="HT170" s="732">
        <v>0</v>
      </c>
      <c r="HU170" s="732">
        <v>0</v>
      </c>
      <c r="HV170" s="732">
        <v>0</v>
      </c>
      <c r="HW170" s="732">
        <v>0</v>
      </c>
      <c r="HX170" s="732">
        <v>5</v>
      </c>
      <c r="HY170" s="732">
        <v>17</v>
      </c>
      <c r="HZ170" s="732">
        <v>9</v>
      </c>
      <c r="IA170" s="732">
        <v>1</v>
      </c>
      <c r="IB170" s="732">
        <v>0</v>
      </c>
      <c r="IC170" s="732">
        <v>32</v>
      </c>
      <c r="ID170" s="732">
        <v>0</v>
      </c>
      <c r="IE170" s="732">
        <v>0</v>
      </c>
      <c r="IF170" s="732">
        <v>0</v>
      </c>
      <c r="IG170" s="732">
        <v>1</v>
      </c>
      <c r="IH170" s="732">
        <v>13</v>
      </c>
      <c r="II170" s="732">
        <v>0</v>
      </c>
      <c r="IJ170" s="732">
        <v>36.521999999999998</v>
      </c>
      <c r="IK170" s="732">
        <v>0</v>
      </c>
      <c r="IL170" s="732">
        <v>0</v>
      </c>
      <c r="IM170" s="732">
        <v>12</v>
      </c>
      <c r="IN170" s="732">
        <v>0</v>
      </c>
      <c r="IO170" s="732">
        <v>12</v>
      </c>
      <c r="IP170" s="732">
        <v>0</v>
      </c>
      <c r="IQ170" s="732">
        <v>36.521999999999998</v>
      </c>
      <c r="IR170" s="732">
        <v>22494</v>
      </c>
      <c r="IS170" s="732">
        <v>0</v>
      </c>
      <c r="IT170" s="732">
        <v>0</v>
      </c>
      <c r="IU170" s="732">
        <v>36000</v>
      </c>
      <c r="IV170" s="732">
        <v>0</v>
      </c>
      <c r="IW170" s="732">
        <v>6159</v>
      </c>
      <c r="IX170" s="732">
        <v>0</v>
      </c>
      <c r="IY170" s="732">
        <v>0</v>
      </c>
      <c r="IZ170" s="732">
        <v>0</v>
      </c>
      <c r="JA170" s="732">
        <v>0</v>
      </c>
      <c r="JB170" s="732">
        <v>0</v>
      </c>
      <c r="JC170" s="732">
        <v>0</v>
      </c>
      <c r="JD170" s="732">
        <v>0</v>
      </c>
      <c r="JE170" s="732">
        <v>0</v>
      </c>
      <c r="JF170" s="732">
        <v>0</v>
      </c>
      <c r="JG170" s="732">
        <v>0</v>
      </c>
      <c r="JH170" s="732">
        <v>0</v>
      </c>
      <c r="JJ170" s="732">
        <v>0</v>
      </c>
      <c r="JK170" s="732">
        <v>0</v>
      </c>
      <c r="JL170" s="732">
        <v>0</v>
      </c>
      <c r="JM170" s="732">
        <v>0</v>
      </c>
    </row>
    <row r="171" spans="1:273" s="732" customFormat="1" x14ac:dyDescent="0.2">
      <c r="A171" s="732">
        <v>31709</v>
      </c>
      <c r="B171" s="732">
        <v>227816</v>
      </c>
      <c r="C171" s="732">
        <v>9</v>
      </c>
      <c r="D171" s="732">
        <v>2021</v>
      </c>
      <c r="E171" s="732">
        <v>6159</v>
      </c>
      <c r="F171" s="732">
        <v>0</v>
      </c>
      <c r="G171" s="732">
        <v>4256.8580000000002</v>
      </c>
      <c r="H171" s="732">
        <v>4031.5040000000004</v>
      </c>
      <c r="I171" s="732">
        <v>4031.5040000000004</v>
      </c>
      <c r="J171" s="732">
        <v>4256.8580000000002</v>
      </c>
      <c r="K171" s="732">
        <v>0</v>
      </c>
      <c r="L171" s="732">
        <v>6159</v>
      </c>
      <c r="M171" s="732">
        <v>0</v>
      </c>
      <c r="N171" s="732">
        <v>0</v>
      </c>
      <c r="P171" s="732">
        <v>3899.922</v>
      </c>
      <c r="Q171" s="732">
        <v>0</v>
      </c>
      <c r="R171" s="732">
        <v>1605106</v>
      </c>
      <c r="S171" s="732">
        <v>411.57400000000001</v>
      </c>
      <c r="U171" s="732">
        <v>1122822</v>
      </c>
      <c r="V171" s="732">
        <v>1849.9680000000001</v>
      </c>
      <c r="W171" s="732">
        <v>1139411</v>
      </c>
      <c r="X171" s="732">
        <v>1139411</v>
      </c>
      <c r="Z171" s="732">
        <v>0</v>
      </c>
      <c r="AC171" s="732">
        <v>0</v>
      </c>
      <c r="AD171" s="732" t="s">
        <v>318</v>
      </c>
      <c r="AE171" s="732">
        <v>0</v>
      </c>
      <c r="AH171" s="732">
        <v>0</v>
      </c>
      <c r="AI171" s="732">
        <v>0</v>
      </c>
      <c r="AJ171" s="732">
        <v>6159</v>
      </c>
      <c r="AK171" s="732" t="s">
        <v>787</v>
      </c>
      <c r="AL171" s="732" t="s">
        <v>88</v>
      </c>
      <c r="AM171" s="732">
        <v>0</v>
      </c>
      <c r="AN171" s="732">
        <v>0</v>
      </c>
      <c r="AO171" s="732">
        <v>0</v>
      </c>
      <c r="AP171" s="732">
        <v>0</v>
      </c>
      <c r="AQ171" s="732">
        <v>0</v>
      </c>
      <c r="AT171" s="732">
        <v>0</v>
      </c>
      <c r="AU171" s="732">
        <v>0</v>
      </c>
      <c r="AV171" s="732">
        <v>-199629</v>
      </c>
      <c r="AW171" s="732">
        <v>43467291</v>
      </c>
      <c r="AX171" s="732">
        <v>42712065</v>
      </c>
      <c r="AY171" s="732">
        <v>25101400</v>
      </c>
      <c r="AZ171" s="732">
        <v>1605106</v>
      </c>
      <c r="BA171" s="732">
        <v>83</v>
      </c>
      <c r="BE171" s="732">
        <v>564</v>
      </c>
      <c r="BF171" s="732">
        <v>39270827</v>
      </c>
      <c r="BG171" s="732">
        <v>0</v>
      </c>
      <c r="BJ171" s="732">
        <v>12</v>
      </c>
      <c r="BK171" s="732">
        <v>0</v>
      </c>
      <c r="BL171" s="732">
        <v>0</v>
      </c>
      <c r="BM171" s="732">
        <v>0</v>
      </c>
      <c r="BN171" s="732">
        <v>0</v>
      </c>
      <c r="BO171" s="732">
        <v>0</v>
      </c>
      <c r="BP171" s="732">
        <v>0</v>
      </c>
      <c r="BQ171" s="732">
        <v>149</v>
      </c>
      <c r="BS171" s="732">
        <v>0</v>
      </c>
      <c r="BT171" s="732">
        <v>0</v>
      </c>
      <c r="BU171" s="732">
        <v>0</v>
      </c>
      <c r="BV171" s="732">
        <v>0</v>
      </c>
      <c r="BW171" s="732">
        <v>0</v>
      </c>
      <c r="BY171" s="732">
        <v>0</v>
      </c>
      <c r="CA171" s="732">
        <v>0</v>
      </c>
      <c r="CB171" s="732">
        <v>0</v>
      </c>
      <c r="CC171" s="732">
        <v>0</v>
      </c>
      <c r="CD171" s="732">
        <v>0</v>
      </c>
      <c r="CE171" s="732">
        <v>0</v>
      </c>
      <c r="CF171" s="732">
        <v>0</v>
      </c>
      <c r="CG171" s="732">
        <v>0</v>
      </c>
      <c r="CH171" s="732">
        <v>764793</v>
      </c>
      <c r="CI171" s="732">
        <v>0</v>
      </c>
      <c r="CJ171" s="732">
        <v>4</v>
      </c>
      <c r="CK171" s="732">
        <v>0</v>
      </c>
      <c r="CL171" s="732">
        <v>0</v>
      </c>
      <c r="CN171" s="732">
        <v>0</v>
      </c>
      <c r="CO171" s="732">
        <v>1</v>
      </c>
      <c r="CP171" s="732">
        <v>0</v>
      </c>
      <c r="CQ171" s="732">
        <v>0</v>
      </c>
      <c r="CR171" s="732">
        <v>3774.5770000000002</v>
      </c>
      <c r="CS171" s="732">
        <v>0</v>
      </c>
      <c r="CT171" s="732">
        <v>0</v>
      </c>
      <c r="CU171" s="732">
        <v>0</v>
      </c>
      <c r="CV171" s="732">
        <v>0</v>
      </c>
      <c r="CW171" s="732">
        <v>0</v>
      </c>
      <c r="CX171" s="732">
        <v>0</v>
      </c>
      <c r="CY171" s="732">
        <v>0</v>
      </c>
      <c r="CZ171" s="732">
        <v>0</v>
      </c>
      <c r="DB171" s="732">
        <v>24720776</v>
      </c>
      <c r="DC171" s="732">
        <v>0</v>
      </c>
      <c r="DD171" s="732">
        <v>0</v>
      </c>
      <c r="DE171" s="732">
        <v>4392737</v>
      </c>
      <c r="DF171" s="732">
        <v>4392737</v>
      </c>
      <c r="DG171" s="732">
        <v>713.21300000000008</v>
      </c>
      <c r="DH171" s="732">
        <v>0</v>
      </c>
      <c r="DI171" s="732">
        <v>0</v>
      </c>
      <c r="DK171" s="732">
        <v>0</v>
      </c>
      <c r="DL171" s="732">
        <v>0</v>
      </c>
      <c r="DM171" s="732">
        <v>2199335</v>
      </c>
      <c r="DN171" s="732">
        <v>9002</v>
      </c>
      <c r="DO171" s="732">
        <v>0</v>
      </c>
      <c r="DP171" s="732">
        <v>0</v>
      </c>
      <c r="DQ171" s="732">
        <v>0</v>
      </c>
      <c r="DR171" s="732">
        <v>0</v>
      </c>
      <c r="DS171" s="732">
        <v>0</v>
      </c>
      <c r="DT171" s="732">
        <v>0</v>
      </c>
      <c r="DU171" s="732">
        <v>0</v>
      </c>
      <c r="DV171" s="732">
        <v>0</v>
      </c>
      <c r="DW171" s="732">
        <v>0</v>
      </c>
      <c r="DX171" s="732">
        <v>0</v>
      </c>
      <c r="DY171" s="732">
        <v>0</v>
      </c>
      <c r="DZ171" s="732">
        <v>0</v>
      </c>
      <c r="EA171" s="732">
        <v>0</v>
      </c>
      <c r="EB171" s="732">
        <v>0</v>
      </c>
      <c r="EC171" s="732">
        <v>62.796000000000006</v>
      </c>
      <c r="ED171" s="732">
        <v>444781</v>
      </c>
      <c r="EE171" s="732">
        <v>0</v>
      </c>
      <c r="EF171" s="732">
        <v>0</v>
      </c>
      <c r="EG171" s="732">
        <v>0</v>
      </c>
      <c r="EH171" s="732">
        <v>1653955</v>
      </c>
      <c r="EI171" s="732">
        <v>0</v>
      </c>
      <c r="EJ171" s="732">
        <v>0</v>
      </c>
      <c r="EK171" s="732">
        <v>69.25</v>
      </c>
      <c r="EL171" s="732">
        <v>0</v>
      </c>
      <c r="EM171" s="732">
        <v>11.158000000000001</v>
      </c>
      <c r="EN171" s="732">
        <v>5.4630000000000001</v>
      </c>
      <c r="EO171" s="732">
        <v>0</v>
      </c>
      <c r="EP171" s="732">
        <v>0</v>
      </c>
      <c r="EQ171" s="732">
        <v>85.871000000000009</v>
      </c>
      <c r="ER171" s="732">
        <v>0</v>
      </c>
      <c r="ES171" s="732">
        <v>268.53899999999999</v>
      </c>
      <c r="EV171" s="732">
        <v>0</v>
      </c>
      <c r="EW171" s="732">
        <v>0</v>
      </c>
      <c r="EX171" s="732">
        <v>0</v>
      </c>
      <c r="EZ171" s="732">
        <v>37825608</v>
      </c>
      <c r="FA171" s="732">
        <v>0</v>
      </c>
      <c r="FB171" s="732">
        <v>39421147</v>
      </c>
      <c r="FD171" s="732">
        <v>0</v>
      </c>
      <c r="FE171" s="732">
        <v>4062338</v>
      </c>
      <c r="FF171" s="732">
        <v>824119</v>
      </c>
      <c r="FG171" s="732">
        <v>6.4642999999999992E-2</v>
      </c>
      <c r="FH171" s="732">
        <v>2.6227999999999998E-2</v>
      </c>
      <c r="FI171" s="732">
        <v>0</v>
      </c>
      <c r="FJ171" s="732">
        <v>0</v>
      </c>
      <c r="FK171" s="732">
        <v>6376.0810000000001</v>
      </c>
      <c r="FL171" s="732">
        <v>45072397</v>
      </c>
      <c r="FM171" s="732">
        <v>0</v>
      </c>
      <c r="FN171" s="732">
        <v>0</v>
      </c>
      <c r="FO171" s="732">
        <v>140595</v>
      </c>
      <c r="FP171" s="732">
        <v>0</v>
      </c>
      <c r="FQ171" s="732">
        <v>140595</v>
      </c>
      <c r="FR171" s="732">
        <v>140595</v>
      </c>
      <c r="FS171" s="732">
        <v>0</v>
      </c>
      <c r="FT171" s="732">
        <v>0</v>
      </c>
      <c r="FU171" s="732">
        <v>0</v>
      </c>
      <c r="FV171" s="732">
        <v>0</v>
      </c>
      <c r="FW171" s="732">
        <v>0</v>
      </c>
      <c r="FX171" s="732">
        <v>0</v>
      </c>
      <c r="FY171" s="732">
        <v>0</v>
      </c>
      <c r="FZ171" s="732">
        <v>0</v>
      </c>
      <c r="GA171" s="732">
        <v>0</v>
      </c>
      <c r="GB171" s="732">
        <v>1159768</v>
      </c>
      <c r="GC171" s="732">
        <v>1159768</v>
      </c>
      <c r="GD171" s="732">
        <v>139.483</v>
      </c>
      <c r="GF171" s="732">
        <v>0</v>
      </c>
      <c r="GG171" s="732">
        <v>0</v>
      </c>
      <c r="GH171" s="732">
        <v>0</v>
      </c>
      <c r="GI171" s="732">
        <v>0</v>
      </c>
      <c r="GK171" s="732">
        <v>5135.8940000000002</v>
      </c>
      <c r="GL171" s="732">
        <v>13351</v>
      </c>
      <c r="GM171" s="732">
        <v>0</v>
      </c>
      <c r="GN171" s="732">
        <v>0</v>
      </c>
      <c r="GR171" s="732">
        <v>0</v>
      </c>
      <c r="HB171" s="732">
        <v>292382768</v>
      </c>
      <c r="HC171" s="732">
        <v>4.6019999999999998E-2</v>
      </c>
      <c r="HD171" s="732">
        <v>764793</v>
      </c>
      <c r="HE171" s="732">
        <v>0</v>
      </c>
      <c r="HF171" s="732">
        <v>4265331</v>
      </c>
      <c r="HG171" s="732">
        <v>72061</v>
      </c>
      <c r="HH171" s="732">
        <v>627308</v>
      </c>
      <c r="HI171" s="732">
        <v>0</v>
      </c>
      <c r="HJ171" s="732">
        <v>41377</v>
      </c>
      <c r="HK171" s="732">
        <v>9625</v>
      </c>
      <c r="HL171" s="732">
        <v>9667</v>
      </c>
      <c r="HM171" s="732">
        <v>260000</v>
      </c>
      <c r="HN171" s="732">
        <v>284721</v>
      </c>
      <c r="HO171" s="732">
        <v>99000</v>
      </c>
      <c r="HP171" s="732">
        <v>0</v>
      </c>
      <c r="HQ171" s="732">
        <v>0</v>
      </c>
      <c r="HR171" s="732">
        <v>0</v>
      </c>
      <c r="HS171" s="732">
        <v>37816041</v>
      </c>
      <c r="HT171" s="732">
        <v>0</v>
      </c>
      <c r="HU171" s="732">
        <v>0</v>
      </c>
      <c r="HV171" s="732">
        <v>0</v>
      </c>
      <c r="HW171" s="732">
        <v>0</v>
      </c>
      <c r="HX171" s="732">
        <v>403</v>
      </c>
      <c r="HY171" s="732">
        <v>655</v>
      </c>
      <c r="HZ171" s="732">
        <v>526</v>
      </c>
      <c r="IA171" s="732">
        <v>596</v>
      </c>
      <c r="IB171" s="732">
        <v>651</v>
      </c>
      <c r="IC171" s="732">
        <v>2842</v>
      </c>
      <c r="ID171" s="732">
        <v>0</v>
      </c>
      <c r="IE171" s="732">
        <v>0</v>
      </c>
      <c r="IF171" s="732">
        <v>0</v>
      </c>
      <c r="IG171" s="732">
        <v>117</v>
      </c>
      <c r="IH171" s="732">
        <v>1018.509</v>
      </c>
      <c r="II171" s="732">
        <v>0</v>
      </c>
      <c r="IJ171" s="732">
        <v>1849.9680000000001</v>
      </c>
      <c r="IK171" s="732">
        <v>0</v>
      </c>
      <c r="IL171" s="732">
        <v>34</v>
      </c>
      <c r="IM171" s="732">
        <v>28</v>
      </c>
      <c r="IN171" s="732">
        <v>3</v>
      </c>
      <c r="IO171" s="732">
        <v>65</v>
      </c>
      <c r="IP171" s="732">
        <v>0</v>
      </c>
      <c r="IQ171" s="732">
        <v>1849.9680000000001</v>
      </c>
      <c r="IR171" s="732">
        <v>1139411</v>
      </c>
      <c r="IS171" s="732">
        <v>0</v>
      </c>
      <c r="IT171" s="732">
        <v>170000</v>
      </c>
      <c r="IU171" s="732">
        <v>84000</v>
      </c>
      <c r="IV171" s="732">
        <v>6000</v>
      </c>
      <c r="IW171" s="732">
        <v>6159</v>
      </c>
      <c r="IX171" s="732">
        <v>0</v>
      </c>
      <c r="IY171" s="732">
        <v>0</v>
      </c>
      <c r="IZ171" s="732">
        <v>0</v>
      </c>
      <c r="JA171" s="732">
        <v>0</v>
      </c>
      <c r="JB171" s="732">
        <v>1</v>
      </c>
      <c r="JC171" s="732">
        <v>13799</v>
      </c>
      <c r="JD171" s="732">
        <v>17</v>
      </c>
      <c r="JE171" s="732">
        <v>153807</v>
      </c>
      <c r="JF171" s="732">
        <v>20</v>
      </c>
      <c r="JG171" s="732">
        <v>96115</v>
      </c>
      <c r="JH171" s="732">
        <v>21000</v>
      </c>
      <c r="JJ171" s="732">
        <v>0</v>
      </c>
      <c r="JK171" s="732">
        <v>0</v>
      </c>
      <c r="JL171" s="732">
        <v>0</v>
      </c>
      <c r="JM171" s="732">
        <v>0</v>
      </c>
    </row>
    <row r="172" spans="1:273" s="732" customFormat="1" x14ac:dyDescent="0.2">
      <c r="A172" s="732">
        <v>31709</v>
      </c>
      <c r="B172" s="732">
        <v>227817</v>
      </c>
      <c r="C172" s="732">
        <v>9</v>
      </c>
      <c r="D172" s="732">
        <v>2021</v>
      </c>
      <c r="E172" s="732">
        <v>6159</v>
      </c>
      <c r="F172" s="732">
        <v>0</v>
      </c>
      <c r="G172" s="732">
        <v>454.88800000000003</v>
      </c>
      <c r="H172" s="732">
        <v>433.47500000000002</v>
      </c>
      <c r="I172" s="732">
        <v>433.47500000000002</v>
      </c>
      <c r="J172" s="732">
        <v>454.88800000000003</v>
      </c>
      <c r="K172" s="732">
        <v>0</v>
      </c>
      <c r="L172" s="732">
        <v>6159</v>
      </c>
      <c r="M172" s="732">
        <v>0</v>
      </c>
      <c r="N172" s="732">
        <v>0</v>
      </c>
      <c r="P172" s="732">
        <v>450.27</v>
      </c>
      <c r="Q172" s="732">
        <v>0</v>
      </c>
      <c r="R172" s="732">
        <v>185319</v>
      </c>
      <c r="S172" s="732">
        <v>411.57400000000001</v>
      </c>
      <c r="U172" s="732">
        <v>129636</v>
      </c>
      <c r="V172" s="732">
        <v>213.94800000000001</v>
      </c>
      <c r="W172" s="732">
        <v>131772</v>
      </c>
      <c r="X172" s="732">
        <v>131772</v>
      </c>
      <c r="Z172" s="732">
        <v>0</v>
      </c>
      <c r="AC172" s="732">
        <v>0</v>
      </c>
      <c r="AD172" s="732" t="s">
        <v>318</v>
      </c>
      <c r="AE172" s="732">
        <v>0</v>
      </c>
      <c r="AH172" s="732">
        <v>0</v>
      </c>
      <c r="AI172" s="732">
        <v>0</v>
      </c>
      <c r="AJ172" s="732">
        <v>6159</v>
      </c>
      <c r="AK172" s="732" t="s">
        <v>787</v>
      </c>
      <c r="AL172" s="732" t="s">
        <v>82</v>
      </c>
      <c r="AM172" s="732">
        <v>0</v>
      </c>
      <c r="AN172" s="732">
        <v>0</v>
      </c>
      <c r="AO172" s="732">
        <v>0</v>
      </c>
      <c r="AP172" s="732">
        <v>0</v>
      </c>
      <c r="AQ172" s="732">
        <v>0</v>
      </c>
      <c r="AT172" s="732">
        <v>0</v>
      </c>
      <c r="AU172" s="732">
        <v>0</v>
      </c>
      <c r="AV172" s="732">
        <v>-132067</v>
      </c>
      <c r="AW172" s="732">
        <v>5058118</v>
      </c>
      <c r="AX172" s="732">
        <v>4978252</v>
      </c>
      <c r="AY172" s="732">
        <v>2881983</v>
      </c>
      <c r="AZ172" s="732">
        <v>185319</v>
      </c>
      <c r="BA172" s="732">
        <v>17.833000000000002</v>
      </c>
      <c r="BE172" s="732">
        <v>66</v>
      </c>
      <c r="BF172" s="732">
        <v>4589995</v>
      </c>
      <c r="BG172" s="732">
        <v>0</v>
      </c>
      <c r="BJ172" s="732">
        <v>12</v>
      </c>
      <c r="BK172" s="732">
        <v>0</v>
      </c>
      <c r="BL172" s="732">
        <v>0</v>
      </c>
      <c r="BM172" s="732">
        <v>0</v>
      </c>
      <c r="BN172" s="732">
        <v>0</v>
      </c>
      <c r="BO172" s="732">
        <v>0</v>
      </c>
      <c r="BP172" s="732">
        <v>0</v>
      </c>
      <c r="BQ172" s="732">
        <v>703</v>
      </c>
      <c r="BS172" s="732">
        <v>0</v>
      </c>
      <c r="BT172" s="732">
        <v>0</v>
      </c>
      <c r="BU172" s="732">
        <v>0</v>
      </c>
      <c r="BV172" s="732">
        <v>0</v>
      </c>
      <c r="BW172" s="732">
        <v>0</v>
      </c>
      <c r="BY172" s="732">
        <v>0</v>
      </c>
      <c r="CA172" s="732">
        <v>0</v>
      </c>
      <c r="CB172" s="732">
        <v>0</v>
      </c>
      <c r="CC172" s="732">
        <v>0</v>
      </c>
      <c r="CD172" s="732">
        <v>0</v>
      </c>
      <c r="CE172" s="732">
        <v>0</v>
      </c>
      <c r="CF172" s="732">
        <v>0</v>
      </c>
      <c r="CG172" s="732">
        <v>0</v>
      </c>
      <c r="CH172" s="732">
        <v>81726</v>
      </c>
      <c r="CI172" s="732">
        <v>0</v>
      </c>
      <c r="CJ172" s="732">
        <v>4</v>
      </c>
      <c r="CK172" s="732">
        <v>0</v>
      </c>
      <c r="CL172" s="732">
        <v>0</v>
      </c>
      <c r="CN172" s="732">
        <v>0</v>
      </c>
      <c r="CO172" s="732">
        <v>1</v>
      </c>
      <c r="CP172" s="732">
        <v>0</v>
      </c>
      <c r="CQ172" s="732">
        <v>0.66700000000000004</v>
      </c>
      <c r="CR172" s="732">
        <v>432.02700000000004</v>
      </c>
      <c r="CS172" s="732">
        <v>0</v>
      </c>
      <c r="CT172" s="732">
        <v>0</v>
      </c>
      <c r="CU172" s="732">
        <v>0</v>
      </c>
      <c r="CV172" s="732">
        <v>0</v>
      </c>
      <c r="CW172" s="732">
        <v>0</v>
      </c>
      <c r="CX172" s="732">
        <v>0</v>
      </c>
      <c r="CY172" s="732">
        <v>0</v>
      </c>
      <c r="CZ172" s="732">
        <v>0</v>
      </c>
      <c r="DB172" s="732">
        <v>2650303</v>
      </c>
      <c r="DC172" s="732">
        <v>0</v>
      </c>
      <c r="DD172" s="732">
        <v>0</v>
      </c>
      <c r="DE172" s="732">
        <v>678808</v>
      </c>
      <c r="DF172" s="732">
        <v>678808</v>
      </c>
      <c r="DG172" s="732">
        <v>110.21300000000001</v>
      </c>
      <c r="DH172" s="732">
        <v>0</v>
      </c>
      <c r="DI172" s="732">
        <v>0</v>
      </c>
      <c r="DK172" s="732">
        <v>2874</v>
      </c>
      <c r="DL172" s="732">
        <v>0</v>
      </c>
      <c r="DM172" s="732">
        <v>436117</v>
      </c>
      <c r="DN172" s="732">
        <v>1795</v>
      </c>
      <c r="DO172" s="732">
        <v>0</v>
      </c>
      <c r="DP172" s="732">
        <v>0</v>
      </c>
      <c r="DQ172" s="732">
        <v>0</v>
      </c>
      <c r="DR172" s="732">
        <v>0</v>
      </c>
      <c r="DS172" s="732">
        <v>0</v>
      </c>
      <c r="DT172" s="732">
        <v>0</v>
      </c>
      <c r="DU172" s="732">
        <v>0</v>
      </c>
      <c r="DV172" s="732">
        <v>0</v>
      </c>
      <c r="DW172" s="732">
        <v>0</v>
      </c>
      <c r="DX172" s="732">
        <v>0</v>
      </c>
      <c r="DY172" s="732">
        <v>0</v>
      </c>
      <c r="DZ172" s="732">
        <v>0</v>
      </c>
      <c r="EA172" s="732">
        <v>0</v>
      </c>
      <c r="EB172" s="732">
        <v>0</v>
      </c>
      <c r="EC172" s="732">
        <v>19.687000000000001</v>
      </c>
      <c r="ED172" s="732">
        <v>139442</v>
      </c>
      <c r="EE172" s="732">
        <v>0</v>
      </c>
      <c r="EF172" s="732">
        <v>0</v>
      </c>
      <c r="EG172" s="732">
        <v>0</v>
      </c>
      <c r="EH172" s="732">
        <v>278963</v>
      </c>
      <c r="EI172" s="732">
        <v>0</v>
      </c>
      <c r="EJ172" s="732">
        <v>0</v>
      </c>
      <c r="EK172" s="732">
        <v>13.363000000000001</v>
      </c>
      <c r="EL172" s="732">
        <v>0</v>
      </c>
      <c r="EM172" s="732">
        <v>6.8000000000000005E-2</v>
      </c>
      <c r="EN172" s="732">
        <v>1</v>
      </c>
      <c r="EO172" s="732">
        <v>0</v>
      </c>
      <c r="EP172" s="732">
        <v>0</v>
      </c>
      <c r="EQ172" s="732">
        <v>14.431000000000001</v>
      </c>
      <c r="ER172" s="732">
        <v>0</v>
      </c>
      <c r="ES172" s="732">
        <v>45.292999999999999</v>
      </c>
      <c r="EV172" s="732">
        <v>0</v>
      </c>
      <c r="EW172" s="732">
        <v>0</v>
      </c>
      <c r="EX172" s="732">
        <v>0</v>
      </c>
      <c r="EZ172" s="732">
        <v>4407121</v>
      </c>
      <c r="FA172" s="732">
        <v>0</v>
      </c>
      <c r="FB172" s="732">
        <v>4590580</v>
      </c>
      <c r="FD172" s="732">
        <v>0</v>
      </c>
      <c r="FE172" s="732">
        <v>474808</v>
      </c>
      <c r="FF172" s="732">
        <v>96323</v>
      </c>
      <c r="FG172" s="732">
        <v>6.4642999999999992E-2</v>
      </c>
      <c r="FH172" s="732">
        <v>2.6227999999999998E-2</v>
      </c>
      <c r="FI172" s="732">
        <v>0</v>
      </c>
      <c r="FJ172" s="732">
        <v>0</v>
      </c>
      <c r="FK172" s="732">
        <v>745.24</v>
      </c>
      <c r="FL172" s="732">
        <v>5243437</v>
      </c>
      <c r="FM172" s="732">
        <v>0</v>
      </c>
      <c r="FN172" s="732">
        <v>0</v>
      </c>
      <c r="FO172" s="732">
        <v>0</v>
      </c>
      <c r="FP172" s="732">
        <v>0</v>
      </c>
      <c r="FQ172" s="732">
        <v>0</v>
      </c>
      <c r="FR172" s="732">
        <v>0</v>
      </c>
      <c r="FS172" s="732">
        <v>0</v>
      </c>
      <c r="FT172" s="732">
        <v>0</v>
      </c>
      <c r="FU172" s="732">
        <v>0</v>
      </c>
      <c r="FV172" s="732">
        <v>0</v>
      </c>
      <c r="FW172" s="732">
        <v>0</v>
      </c>
      <c r="FX172" s="732">
        <v>0</v>
      </c>
      <c r="FY172" s="732">
        <v>0</v>
      </c>
      <c r="FZ172" s="732">
        <v>0</v>
      </c>
      <c r="GA172" s="732">
        <v>0</v>
      </c>
      <c r="GB172" s="732">
        <v>58054</v>
      </c>
      <c r="GC172" s="732">
        <v>58054</v>
      </c>
      <c r="GD172" s="732">
        <v>6.9820000000000002</v>
      </c>
      <c r="GF172" s="732">
        <v>0</v>
      </c>
      <c r="GG172" s="732">
        <v>0</v>
      </c>
      <c r="GH172" s="732">
        <v>0</v>
      </c>
      <c r="GI172" s="732">
        <v>0</v>
      </c>
      <c r="GK172" s="732">
        <v>5220</v>
      </c>
      <c r="GL172" s="732">
        <v>6252</v>
      </c>
      <c r="GM172" s="732">
        <v>0</v>
      </c>
      <c r="GN172" s="732">
        <v>0</v>
      </c>
      <c r="GR172" s="732">
        <v>0</v>
      </c>
      <c r="HB172" s="732">
        <v>292382768</v>
      </c>
      <c r="HC172" s="732">
        <v>4.6019999999999998E-2</v>
      </c>
      <c r="HD172" s="732">
        <v>81726</v>
      </c>
      <c r="HE172" s="732">
        <v>0</v>
      </c>
      <c r="HF172" s="732">
        <v>458617</v>
      </c>
      <c r="HG172" s="732">
        <v>11086</v>
      </c>
      <c r="HH172" s="732">
        <v>159021</v>
      </c>
      <c r="HI172" s="732">
        <v>0</v>
      </c>
      <c r="HJ172" s="732">
        <v>4422</v>
      </c>
      <c r="HK172" s="732">
        <v>1356</v>
      </c>
      <c r="HL172" s="732">
        <v>1089</v>
      </c>
      <c r="HM172" s="732">
        <v>0</v>
      </c>
      <c r="HN172" s="732">
        <v>0</v>
      </c>
      <c r="HO172" s="732">
        <v>0</v>
      </c>
      <c r="HP172" s="732">
        <v>0</v>
      </c>
      <c r="HQ172" s="732">
        <v>0</v>
      </c>
      <c r="HR172" s="732">
        <v>0</v>
      </c>
      <c r="HS172" s="732">
        <v>4405261</v>
      </c>
      <c r="HT172" s="732">
        <v>0</v>
      </c>
      <c r="HU172" s="732">
        <v>0</v>
      </c>
      <c r="HV172" s="732">
        <v>0</v>
      </c>
      <c r="HW172" s="732">
        <v>0</v>
      </c>
      <c r="HX172" s="732">
        <v>40</v>
      </c>
      <c r="HY172" s="732">
        <v>74</v>
      </c>
      <c r="HZ172" s="732">
        <v>55</v>
      </c>
      <c r="IA172" s="732">
        <v>85</v>
      </c>
      <c r="IB172" s="732">
        <v>173</v>
      </c>
      <c r="IC172" s="732">
        <v>396</v>
      </c>
      <c r="ID172" s="732">
        <v>0</v>
      </c>
      <c r="IE172" s="732">
        <v>0</v>
      </c>
      <c r="IF172" s="732">
        <v>0</v>
      </c>
      <c r="IG172" s="732">
        <v>18</v>
      </c>
      <c r="IH172" s="732">
        <v>258.18900000000002</v>
      </c>
      <c r="II172" s="732">
        <v>0</v>
      </c>
      <c r="IJ172" s="732">
        <v>213.94800000000001</v>
      </c>
      <c r="IK172" s="732">
        <v>0</v>
      </c>
      <c r="IL172" s="732">
        <v>0</v>
      </c>
      <c r="IM172" s="732">
        <v>0</v>
      </c>
      <c r="IN172" s="732">
        <v>0</v>
      </c>
      <c r="IO172" s="732">
        <v>0</v>
      </c>
      <c r="IP172" s="732">
        <v>0</v>
      </c>
      <c r="IQ172" s="732">
        <v>213.94800000000001</v>
      </c>
      <c r="IR172" s="732">
        <v>131772</v>
      </c>
      <c r="IS172" s="732">
        <v>0</v>
      </c>
      <c r="IT172" s="732">
        <v>0</v>
      </c>
      <c r="IU172" s="732">
        <v>0</v>
      </c>
      <c r="IV172" s="732">
        <v>0</v>
      </c>
      <c r="IW172" s="732">
        <v>6159</v>
      </c>
      <c r="IX172" s="732">
        <v>0</v>
      </c>
      <c r="IY172" s="732">
        <v>0</v>
      </c>
      <c r="IZ172" s="732">
        <v>0</v>
      </c>
      <c r="JA172" s="732">
        <v>0</v>
      </c>
      <c r="JB172" s="732">
        <v>0</v>
      </c>
      <c r="JC172" s="732">
        <v>0</v>
      </c>
      <c r="JD172" s="732">
        <v>0</v>
      </c>
      <c r="JE172" s="732">
        <v>0</v>
      </c>
      <c r="JF172" s="732">
        <v>0</v>
      </c>
      <c r="JG172" s="732">
        <v>0</v>
      </c>
      <c r="JH172" s="732">
        <v>0</v>
      </c>
      <c r="JJ172" s="732">
        <v>0</v>
      </c>
      <c r="JK172" s="732">
        <v>0</v>
      </c>
      <c r="JL172" s="732">
        <v>0</v>
      </c>
      <c r="JM172" s="732">
        <v>0</v>
      </c>
    </row>
    <row r="173" spans="1:273" s="732" customFormat="1" x14ac:dyDescent="0.2">
      <c r="A173" s="732">
        <v>31709</v>
      </c>
      <c r="B173" s="732">
        <v>227819</v>
      </c>
      <c r="C173" s="732">
        <v>9</v>
      </c>
      <c r="D173" s="732">
        <v>2021</v>
      </c>
      <c r="E173" s="732">
        <v>6159</v>
      </c>
      <c r="F173" s="732">
        <v>0</v>
      </c>
      <c r="G173" s="732">
        <v>262.28800000000001</v>
      </c>
      <c r="H173" s="732">
        <v>245.935</v>
      </c>
      <c r="I173" s="732">
        <v>245.935</v>
      </c>
      <c r="J173" s="732">
        <v>262.28800000000001</v>
      </c>
      <c r="K173" s="732">
        <v>0</v>
      </c>
      <c r="L173" s="732">
        <v>6159</v>
      </c>
      <c r="M173" s="732">
        <v>0</v>
      </c>
      <c r="N173" s="732">
        <v>0</v>
      </c>
      <c r="P173" s="732">
        <v>261.90700000000004</v>
      </c>
      <c r="Q173" s="732">
        <v>0</v>
      </c>
      <c r="R173" s="732">
        <v>107794</v>
      </c>
      <c r="S173" s="732">
        <v>411.57400000000001</v>
      </c>
      <c r="U173" s="732">
        <v>75404</v>
      </c>
      <c r="V173" s="732">
        <v>52.145000000000003</v>
      </c>
      <c r="W173" s="732">
        <v>32117</v>
      </c>
      <c r="X173" s="732">
        <v>32117</v>
      </c>
      <c r="Z173" s="732">
        <v>0</v>
      </c>
      <c r="AC173" s="732">
        <v>0</v>
      </c>
      <c r="AD173" s="732" t="s">
        <v>318</v>
      </c>
      <c r="AE173" s="732">
        <v>0</v>
      </c>
      <c r="AH173" s="732">
        <v>0</v>
      </c>
      <c r="AI173" s="732">
        <v>0</v>
      </c>
      <c r="AJ173" s="732">
        <v>6159</v>
      </c>
      <c r="AK173" s="732" t="s">
        <v>787</v>
      </c>
      <c r="AL173" s="732" t="s">
        <v>89</v>
      </c>
      <c r="AM173" s="732">
        <v>0</v>
      </c>
      <c r="AN173" s="732">
        <v>0</v>
      </c>
      <c r="AO173" s="732">
        <v>0</v>
      </c>
      <c r="AP173" s="732">
        <v>0</v>
      </c>
      <c r="AQ173" s="732">
        <v>0</v>
      </c>
      <c r="AT173" s="732">
        <v>0</v>
      </c>
      <c r="AU173" s="732">
        <v>0</v>
      </c>
      <c r="AV173" s="732">
        <v>-53946</v>
      </c>
      <c r="AW173" s="732">
        <v>2751288</v>
      </c>
      <c r="AX173" s="732">
        <v>2705666</v>
      </c>
      <c r="AY173" s="732">
        <v>1557666</v>
      </c>
      <c r="AZ173" s="732">
        <v>107794</v>
      </c>
      <c r="BA173" s="732">
        <v>0</v>
      </c>
      <c r="BE173" s="732">
        <v>36</v>
      </c>
      <c r="BF173" s="732">
        <v>2493250</v>
      </c>
      <c r="BG173" s="732">
        <v>0</v>
      </c>
      <c r="BJ173" s="732">
        <v>12</v>
      </c>
      <c r="BK173" s="732">
        <v>0</v>
      </c>
      <c r="BL173" s="732">
        <v>0</v>
      </c>
      <c r="BM173" s="732">
        <v>0</v>
      </c>
      <c r="BN173" s="732">
        <v>0</v>
      </c>
      <c r="BO173" s="732">
        <v>0</v>
      </c>
      <c r="BP173" s="732">
        <v>0</v>
      </c>
      <c r="BQ173" s="732">
        <v>732</v>
      </c>
      <c r="BS173" s="732">
        <v>0</v>
      </c>
      <c r="BT173" s="732">
        <v>0</v>
      </c>
      <c r="BU173" s="732">
        <v>0</v>
      </c>
      <c r="BV173" s="732">
        <v>0</v>
      </c>
      <c r="BW173" s="732">
        <v>0</v>
      </c>
      <c r="BY173" s="732">
        <v>0</v>
      </c>
      <c r="CA173" s="732">
        <v>0</v>
      </c>
      <c r="CB173" s="732">
        <v>0</v>
      </c>
      <c r="CC173" s="732">
        <v>0</v>
      </c>
      <c r="CD173" s="732">
        <v>0</v>
      </c>
      <c r="CE173" s="732">
        <v>0</v>
      </c>
      <c r="CF173" s="732">
        <v>0</v>
      </c>
      <c r="CG173" s="732">
        <v>0</v>
      </c>
      <c r="CH173" s="732">
        <v>47123</v>
      </c>
      <c r="CI173" s="732">
        <v>0</v>
      </c>
      <c r="CJ173" s="732">
        <v>4</v>
      </c>
      <c r="CK173" s="732">
        <v>0</v>
      </c>
      <c r="CL173" s="732">
        <v>0</v>
      </c>
      <c r="CN173" s="732">
        <v>0</v>
      </c>
      <c r="CO173" s="732">
        <v>1</v>
      </c>
      <c r="CP173" s="732">
        <v>0</v>
      </c>
      <c r="CQ173" s="732">
        <v>0</v>
      </c>
      <c r="CR173" s="732">
        <v>256.34300000000002</v>
      </c>
      <c r="CS173" s="732">
        <v>0</v>
      </c>
      <c r="CT173" s="732">
        <v>0</v>
      </c>
      <c r="CU173" s="732">
        <v>0</v>
      </c>
      <c r="CV173" s="732">
        <v>0</v>
      </c>
      <c r="CW173" s="732">
        <v>0</v>
      </c>
      <c r="CX173" s="732">
        <v>0</v>
      </c>
      <c r="CY173" s="732">
        <v>0</v>
      </c>
      <c r="CZ173" s="732">
        <v>0</v>
      </c>
      <c r="DB173" s="732">
        <v>1494669</v>
      </c>
      <c r="DC173" s="732">
        <v>0</v>
      </c>
      <c r="DD173" s="732">
        <v>0</v>
      </c>
      <c r="DE173" s="732">
        <v>252215</v>
      </c>
      <c r="DF173" s="732">
        <v>252215</v>
      </c>
      <c r="DG173" s="732">
        <v>40.950000000000003</v>
      </c>
      <c r="DH173" s="732">
        <v>0</v>
      </c>
      <c r="DI173" s="732">
        <v>0</v>
      </c>
      <c r="DK173" s="732">
        <v>3336</v>
      </c>
      <c r="DL173" s="732">
        <v>0</v>
      </c>
      <c r="DM173" s="732">
        <v>360267</v>
      </c>
      <c r="DN173" s="732">
        <v>1466</v>
      </c>
      <c r="DO173" s="732">
        <v>0</v>
      </c>
      <c r="DP173" s="732">
        <v>0</v>
      </c>
      <c r="DQ173" s="732">
        <v>0</v>
      </c>
      <c r="DR173" s="732">
        <v>0</v>
      </c>
      <c r="DS173" s="732">
        <v>0</v>
      </c>
      <c r="DT173" s="732">
        <v>0</v>
      </c>
      <c r="DU173" s="732">
        <v>0</v>
      </c>
      <c r="DV173" s="732">
        <v>0</v>
      </c>
      <c r="DW173" s="732">
        <v>0</v>
      </c>
      <c r="DX173" s="732">
        <v>0</v>
      </c>
      <c r="DY173" s="732">
        <v>0</v>
      </c>
      <c r="DZ173" s="732">
        <v>0</v>
      </c>
      <c r="EA173" s="732">
        <v>0</v>
      </c>
      <c r="EB173" s="732">
        <v>0</v>
      </c>
      <c r="EC173" s="732">
        <v>3.4250000000000003</v>
      </c>
      <c r="ED173" s="732">
        <v>24259</v>
      </c>
      <c r="EE173" s="732">
        <v>0</v>
      </c>
      <c r="EF173" s="732">
        <v>0</v>
      </c>
      <c r="EG173" s="732">
        <v>0</v>
      </c>
      <c r="EH173" s="732">
        <v>317408</v>
      </c>
      <c r="EI173" s="732">
        <v>0</v>
      </c>
      <c r="EJ173" s="732">
        <v>0</v>
      </c>
      <c r="EK173" s="732">
        <v>13.607000000000001</v>
      </c>
      <c r="EL173" s="732">
        <v>0</v>
      </c>
      <c r="EM173" s="732">
        <v>1.508</v>
      </c>
      <c r="EN173" s="732">
        <v>1.238</v>
      </c>
      <c r="EO173" s="732">
        <v>0</v>
      </c>
      <c r="EP173" s="732">
        <v>0</v>
      </c>
      <c r="EQ173" s="732">
        <v>16.353000000000002</v>
      </c>
      <c r="ER173" s="732">
        <v>0</v>
      </c>
      <c r="ES173" s="732">
        <v>51.535000000000004</v>
      </c>
      <c r="EV173" s="732">
        <v>0</v>
      </c>
      <c r="EW173" s="732">
        <v>0</v>
      </c>
      <c r="EX173" s="732">
        <v>0</v>
      </c>
      <c r="EZ173" s="732">
        <v>2395432</v>
      </c>
      <c r="FA173" s="732">
        <v>0</v>
      </c>
      <c r="FB173" s="732">
        <v>2501725</v>
      </c>
      <c r="FD173" s="732">
        <v>0</v>
      </c>
      <c r="FE173" s="732">
        <v>257912</v>
      </c>
      <c r="FF173" s="732">
        <v>52322</v>
      </c>
      <c r="FG173" s="732">
        <v>6.4642999999999992E-2</v>
      </c>
      <c r="FH173" s="732">
        <v>2.6227999999999998E-2</v>
      </c>
      <c r="FI173" s="732">
        <v>0</v>
      </c>
      <c r="FJ173" s="732">
        <v>0</v>
      </c>
      <c r="FK173" s="732">
        <v>404.80799999999999</v>
      </c>
      <c r="FL173" s="732">
        <v>2859082</v>
      </c>
      <c r="FM173" s="732">
        <v>0</v>
      </c>
      <c r="FN173" s="732">
        <v>0</v>
      </c>
      <c r="FO173" s="732">
        <v>9976</v>
      </c>
      <c r="FP173" s="732">
        <v>0</v>
      </c>
      <c r="FQ173" s="732">
        <v>9976</v>
      </c>
      <c r="FR173" s="732">
        <v>9976</v>
      </c>
      <c r="FS173" s="732">
        <v>0</v>
      </c>
      <c r="FT173" s="732">
        <v>0</v>
      </c>
      <c r="FU173" s="732">
        <v>0</v>
      </c>
      <c r="FV173" s="732">
        <v>0</v>
      </c>
      <c r="FW173" s="732">
        <v>0</v>
      </c>
      <c r="FX173" s="732">
        <v>0</v>
      </c>
      <c r="FY173" s="732">
        <v>0</v>
      </c>
      <c r="FZ173" s="732">
        <v>0</v>
      </c>
      <c r="GA173" s="732">
        <v>0</v>
      </c>
      <c r="GB173" s="732">
        <v>0</v>
      </c>
      <c r="GC173" s="732">
        <v>0</v>
      </c>
      <c r="GD173" s="732">
        <v>0</v>
      </c>
      <c r="GF173" s="732">
        <v>0</v>
      </c>
      <c r="GG173" s="732">
        <v>0</v>
      </c>
      <c r="GH173" s="732">
        <v>0</v>
      </c>
      <c r="GI173" s="732">
        <v>0</v>
      </c>
      <c r="GK173" s="732">
        <v>5089</v>
      </c>
      <c r="GL173" s="732">
        <v>8007</v>
      </c>
      <c r="GM173" s="732">
        <v>0</v>
      </c>
      <c r="GN173" s="732">
        <v>7195</v>
      </c>
      <c r="GR173" s="732">
        <v>0</v>
      </c>
      <c r="HB173" s="732">
        <v>292382768</v>
      </c>
      <c r="HC173" s="732">
        <v>4.6019999999999998E-2</v>
      </c>
      <c r="HD173" s="732">
        <v>47123</v>
      </c>
      <c r="HE173" s="732">
        <v>0</v>
      </c>
      <c r="HF173" s="732">
        <v>260199</v>
      </c>
      <c r="HG173" s="732">
        <v>11548</v>
      </c>
      <c r="HH173" s="732">
        <v>78220</v>
      </c>
      <c r="HI173" s="732">
        <v>0</v>
      </c>
      <c r="HJ173" s="732">
        <v>2549</v>
      </c>
      <c r="HK173" s="732">
        <v>0</v>
      </c>
      <c r="HL173" s="732">
        <v>0</v>
      </c>
      <c r="HM173" s="732">
        <v>0</v>
      </c>
      <c r="HN173" s="732">
        <v>0</v>
      </c>
      <c r="HO173" s="732">
        <v>0</v>
      </c>
      <c r="HP173" s="732">
        <v>0</v>
      </c>
      <c r="HQ173" s="732">
        <v>0</v>
      </c>
      <c r="HR173" s="732">
        <v>0</v>
      </c>
      <c r="HS173" s="732">
        <v>2393931</v>
      </c>
      <c r="HT173" s="732">
        <v>0</v>
      </c>
      <c r="HU173" s="732">
        <v>0</v>
      </c>
      <c r="HV173" s="732">
        <v>0</v>
      </c>
      <c r="HW173" s="732">
        <v>0</v>
      </c>
      <c r="HX173" s="732">
        <v>21</v>
      </c>
      <c r="HY173" s="732">
        <v>34</v>
      </c>
      <c r="HZ173" s="732">
        <v>50</v>
      </c>
      <c r="IA173" s="732">
        <v>24</v>
      </c>
      <c r="IB173" s="732">
        <v>34</v>
      </c>
      <c r="IC173" s="732">
        <v>161</v>
      </c>
      <c r="ID173" s="732">
        <v>0</v>
      </c>
      <c r="IE173" s="732">
        <v>0</v>
      </c>
      <c r="IF173" s="732">
        <v>0</v>
      </c>
      <c r="IG173" s="732">
        <v>18.749000000000002</v>
      </c>
      <c r="IH173" s="732">
        <v>127</v>
      </c>
      <c r="II173" s="732">
        <v>0</v>
      </c>
      <c r="IJ173" s="732">
        <v>52.145000000000003</v>
      </c>
      <c r="IK173" s="732">
        <v>0</v>
      </c>
      <c r="IL173" s="732">
        <v>0</v>
      </c>
      <c r="IM173" s="732">
        <v>0</v>
      </c>
      <c r="IN173" s="732">
        <v>0</v>
      </c>
      <c r="IO173" s="732">
        <v>0</v>
      </c>
      <c r="IP173" s="732">
        <v>0</v>
      </c>
      <c r="IQ173" s="732">
        <v>52.145000000000003</v>
      </c>
      <c r="IR173" s="732">
        <v>32117</v>
      </c>
      <c r="IS173" s="732">
        <v>0</v>
      </c>
      <c r="IT173" s="732">
        <v>0</v>
      </c>
      <c r="IU173" s="732">
        <v>0</v>
      </c>
      <c r="IV173" s="732">
        <v>0</v>
      </c>
      <c r="IW173" s="732">
        <v>6159</v>
      </c>
      <c r="IX173" s="732">
        <v>0</v>
      </c>
      <c r="IY173" s="732">
        <v>0</v>
      </c>
      <c r="IZ173" s="732">
        <v>0</v>
      </c>
      <c r="JA173" s="732">
        <v>0</v>
      </c>
      <c r="JB173" s="732">
        <v>0</v>
      </c>
      <c r="JC173" s="732">
        <v>0</v>
      </c>
      <c r="JD173" s="732">
        <v>0</v>
      </c>
      <c r="JE173" s="732">
        <v>0</v>
      </c>
      <c r="JF173" s="732">
        <v>0</v>
      </c>
      <c r="JG173" s="732">
        <v>0</v>
      </c>
      <c r="JH173" s="732">
        <v>0</v>
      </c>
      <c r="JJ173" s="732">
        <v>0</v>
      </c>
      <c r="JK173" s="732">
        <v>0</v>
      </c>
      <c r="JL173" s="732">
        <v>0</v>
      </c>
      <c r="JM173" s="732">
        <v>0</v>
      </c>
    </row>
    <row r="174" spans="1:273" s="732" customFormat="1" x14ac:dyDescent="0.2">
      <c r="A174" s="732">
        <v>31709</v>
      </c>
      <c r="B174" s="732">
        <v>227820</v>
      </c>
      <c r="C174" s="732">
        <v>9</v>
      </c>
      <c r="D174" s="732">
        <v>2021</v>
      </c>
      <c r="E174" s="732">
        <v>6159</v>
      </c>
      <c r="F174" s="732">
        <v>0</v>
      </c>
      <c r="G174" s="732">
        <v>28102.477999999999</v>
      </c>
      <c r="H174" s="732">
        <v>27002.743999999999</v>
      </c>
      <c r="I174" s="732">
        <v>27002.743999999999</v>
      </c>
      <c r="J174" s="732">
        <v>28102.477999999999</v>
      </c>
      <c r="K174" s="732">
        <v>0</v>
      </c>
      <c r="L174" s="732">
        <v>6159</v>
      </c>
      <c r="M174" s="732">
        <v>0</v>
      </c>
      <c r="N174" s="732">
        <v>0</v>
      </c>
      <c r="P174" s="732">
        <v>26129.565000000002</v>
      </c>
      <c r="Q174" s="732">
        <v>0</v>
      </c>
      <c r="R174" s="732">
        <v>10754250</v>
      </c>
      <c r="S174" s="732">
        <v>411.57400000000001</v>
      </c>
      <c r="U174" s="732">
        <v>7522940</v>
      </c>
      <c r="V174" s="732">
        <v>9955.2540000000008</v>
      </c>
      <c r="W174" s="732">
        <v>6131526</v>
      </c>
      <c r="X174" s="732">
        <v>6131526</v>
      </c>
      <c r="Z174" s="732">
        <v>0</v>
      </c>
      <c r="AC174" s="732">
        <v>0</v>
      </c>
      <c r="AD174" s="732" t="s">
        <v>318</v>
      </c>
      <c r="AE174" s="732">
        <v>0</v>
      </c>
      <c r="AH174" s="732">
        <v>0</v>
      </c>
      <c r="AI174" s="732">
        <v>0</v>
      </c>
      <c r="AJ174" s="732">
        <v>6159</v>
      </c>
      <c r="AK174" s="732" t="s">
        <v>787</v>
      </c>
      <c r="AL174" s="732" t="s">
        <v>509</v>
      </c>
      <c r="AM174" s="732">
        <v>0</v>
      </c>
      <c r="AN174" s="732">
        <v>0</v>
      </c>
      <c r="AO174" s="732">
        <v>0</v>
      </c>
      <c r="AP174" s="732">
        <v>0</v>
      </c>
      <c r="AQ174" s="732">
        <v>0</v>
      </c>
      <c r="AT174" s="732">
        <v>0</v>
      </c>
      <c r="AU174" s="732">
        <v>0</v>
      </c>
      <c r="AV174" s="732">
        <v>-6064115</v>
      </c>
      <c r="AW174" s="732">
        <v>301205525</v>
      </c>
      <c r="AX174" s="732">
        <v>296236441</v>
      </c>
      <c r="AY174" s="732">
        <v>188059129</v>
      </c>
      <c r="AZ174" s="732">
        <v>10754250</v>
      </c>
      <c r="BA174" s="732">
        <v>0</v>
      </c>
      <c r="BE174" s="732">
        <v>3912</v>
      </c>
      <c r="BF174" s="732">
        <v>269644163</v>
      </c>
      <c r="BG174" s="732">
        <v>0</v>
      </c>
      <c r="BJ174" s="732">
        <v>12</v>
      </c>
      <c r="BK174" s="732">
        <v>0</v>
      </c>
      <c r="BL174" s="732">
        <v>0</v>
      </c>
      <c r="BM174" s="732">
        <v>0</v>
      </c>
      <c r="BN174" s="732">
        <v>0</v>
      </c>
      <c r="BO174" s="732">
        <v>0</v>
      </c>
      <c r="BP174" s="732">
        <v>0</v>
      </c>
      <c r="BQ174" s="732">
        <v>0</v>
      </c>
      <c r="BS174" s="732">
        <v>0</v>
      </c>
      <c r="BT174" s="732">
        <v>0</v>
      </c>
      <c r="BU174" s="732">
        <v>0</v>
      </c>
      <c r="BV174" s="732">
        <v>0</v>
      </c>
      <c r="BW174" s="732">
        <v>0</v>
      </c>
      <c r="BY174" s="732">
        <v>0</v>
      </c>
      <c r="CA174" s="732">
        <v>1599.261</v>
      </c>
      <c r="CB174" s="732">
        <v>1599261</v>
      </c>
      <c r="CC174" s="732">
        <v>0</v>
      </c>
      <c r="CD174" s="732">
        <v>0</v>
      </c>
      <c r="CE174" s="732">
        <v>0</v>
      </c>
      <c r="CF174" s="732">
        <v>0</v>
      </c>
      <c r="CG174" s="732">
        <v>0</v>
      </c>
      <c r="CH174" s="732">
        <v>5048928</v>
      </c>
      <c r="CI174" s="732">
        <v>0</v>
      </c>
      <c r="CJ174" s="732">
        <v>5</v>
      </c>
      <c r="CK174" s="732">
        <v>0</v>
      </c>
      <c r="CL174" s="732">
        <v>0</v>
      </c>
      <c r="CN174" s="732">
        <v>0</v>
      </c>
      <c r="CO174" s="732">
        <v>1</v>
      </c>
      <c r="CP174" s="732">
        <v>0</v>
      </c>
      <c r="CQ174" s="732">
        <v>0</v>
      </c>
      <c r="CR174" s="732">
        <v>24872.061000000002</v>
      </c>
      <c r="CS174" s="732">
        <v>0</v>
      </c>
      <c r="CT174" s="732">
        <v>0</v>
      </c>
      <c r="CU174" s="732">
        <v>0</v>
      </c>
      <c r="CV174" s="732">
        <v>0</v>
      </c>
      <c r="CW174" s="732">
        <v>0</v>
      </c>
      <c r="CX174" s="732">
        <v>0</v>
      </c>
      <c r="CY174" s="732">
        <v>0</v>
      </c>
      <c r="CZ174" s="732">
        <v>0</v>
      </c>
      <c r="DB174" s="732">
        <v>165493523</v>
      </c>
      <c r="DC174" s="732">
        <v>0</v>
      </c>
      <c r="DD174" s="732">
        <v>0</v>
      </c>
      <c r="DE174" s="732">
        <v>44657527</v>
      </c>
      <c r="DF174" s="732">
        <v>44657527</v>
      </c>
      <c r="DG174" s="732">
        <v>7250.6750000000002</v>
      </c>
      <c r="DH174" s="732">
        <v>0</v>
      </c>
      <c r="DI174" s="732">
        <v>0</v>
      </c>
      <c r="DK174" s="732">
        <v>0</v>
      </c>
      <c r="DL174" s="732">
        <v>0</v>
      </c>
      <c r="DM174" s="732">
        <v>18444589</v>
      </c>
      <c r="DN174" s="732">
        <v>75932</v>
      </c>
      <c r="DO174" s="732">
        <v>0</v>
      </c>
      <c r="DP174" s="732">
        <v>0</v>
      </c>
      <c r="DQ174" s="732">
        <v>0</v>
      </c>
      <c r="DR174" s="732">
        <v>0</v>
      </c>
      <c r="DS174" s="732">
        <v>0</v>
      </c>
      <c r="DT174" s="732">
        <v>0</v>
      </c>
      <c r="DU174" s="732">
        <v>0</v>
      </c>
      <c r="DV174" s="732">
        <v>0</v>
      </c>
      <c r="DW174" s="732">
        <v>0</v>
      </c>
      <c r="DX174" s="732">
        <v>0</v>
      </c>
      <c r="DY174" s="732">
        <v>0</v>
      </c>
      <c r="DZ174" s="732">
        <v>0</v>
      </c>
      <c r="EA174" s="732">
        <v>0.187</v>
      </c>
      <c r="EB174" s="732">
        <v>0</v>
      </c>
      <c r="EC174" s="732">
        <v>853.01200000000006</v>
      </c>
      <c r="ED174" s="732">
        <v>6041840</v>
      </c>
      <c r="EE174" s="732">
        <v>0</v>
      </c>
      <c r="EF174" s="732">
        <v>0</v>
      </c>
      <c r="EG174" s="732">
        <v>2.0409999999999999</v>
      </c>
      <c r="EH174" s="732">
        <v>11659997</v>
      </c>
      <c r="EI174" s="732">
        <v>0</v>
      </c>
      <c r="EJ174" s="732">
        <v>0</v>
      </c>
      <c r="EK174" s="732">
        <v>463.97</v>
      </c>
      <c r="EL174" s="732">
        <v>0.66800000000000004</v>
      </c>
      <c r="EM174" s="732">
        <v>89.484000000000009</v>
      </c>
      <c r="EN174" s="732">
        <v>45.266000000000005</v>
      </c>
      <c r="EO174" s="732">
        <v>0</v>
      </c>
      <c r="EP174" s="732">
        <v>0</v>
      </c>
      <c r="EQ174" s="732">
        <v>600.94799999999998</v>
      </c>
      <c r="ER174" s="732">
        <v>0</v>
      </c>
      <c r="ES174" s="732">
        <v>1893.1380000000001</v>
      </c>
      <c r="EV174" s="732">
        <v>0</v>
      </c>
      <c r="EW174" s="732">
        <v>0</v>
      </c>
      <c r="EX174" s="732">
        <v>0</v>
      </c>
      <c r="EZ174" s="732">
        <v>262684706</v>
      </c>
      <c r="FA174" s="732">
        <v>0</v>
      </c>
      <c r="FB174" s="732">
        <v>273359112</v>
      </c>
      <c r="FD174" s="732">
        <v>0</v>
      </c>
      <c r="FE174" s="732">
        <v>27893113</v>
      </c>
      <c r="FF174" s="732">
        <v>5658622</v>
      </c>
      <c r="FG174" s="732">
        <v>6.4642999999999992E-2</v>
      </c>
      <c r="FH174" s="732">
        <v>2.6227999999999998E-2</v>
      </c>
      <c r="FI174" s="732">
        <v>0</v>
      </c>
      <c r="FJ174" s="732">
        <v>0</v>
      </c>
      <c r="FK174" s="732">
        <v>43779.902999999998</v>
      </c>
      <c r="FL174" s="732">
        <v>311959775</v>
      </c>
      <c r="FM174" s="732">
        <v>0</v>
      </c>
      <c r="FN174" s="732">
        <v>0</v>
      </c>
      <c r="FO174" s="732">
        <v>1948358</v>
      </c>
      <c r="FP174" s="732">
        <v>164261</v>
      </c>
      <c r="FQ174" s="732">
        <v>2112619</v>
      </c>
      <c r="FR174" s="732">
        <v>1948358</v>
      </c>
      <c r="FS174" s="732">
        <v>0</v>
      </c>
      <c r="FT174" s="732">
        <v>0</v>
      </c>
      <c r="FU174" s="732">
        <v>0</v>
      </c>
      <c r="FV174" s="732">
        <v>0</v>
      </c>
      <c r="FW174" s="732">
        <v>0</v>
      </c>
      <c r="FX174" s="732">
        <v>0</v>
      </c>
      <c r="FY174" s="732">
        <v>0</v>
      </c>
      <c r="FZ174" s="732">
        <v>0</v>
      </c>
      <c r="GA174" s="732">
        <v>0</v>
      </c>
      <c r="GB174" s="732">
        <v>4147289</v>
      </c>
      <c r="GC174" s="732">
        <v>4147289</v>
      </c>
      <c r="GD174" s="732">
        <v>498.786</v>
      </c>
      <c r="GF174" s="732">
        <v>0</v>
      </c>
      <c r="GG174" s="732">
        <v>0</v>
      </c>
      <c r="GH174" s="732">
        <v>0</v>
      </c>
      <c r="GI174" s="732">
        <v>0</v>
      </c>
      <c r="GK174" s="732">
        <v>5220</v>
      </c>
      <c r="GL174" s="732">
        <v>16538</v>
      </c>
      <c r="GM174" s="732">
        <v>0</v>
      </c>
      <c r="GN174" s="732">
        <v>87195</v>
      </c>
      <c r="GR174" s="732">
        <v>0</v>
      </c>
      <c r="HB174" s="732">
        <v>292382768</v>
      </c>
      <c r="HC174" s="732">
        <v>4.6019999999999998E-2</v>
      </c>
      <c r="HD174" s="732">
        <v>5048928</v>
      </c>
      <c r="HE174" s="732">
        <v>0</v>
      </c>
      <c r="HF174" s="732">
        <v>28568903</v>
      </c>
      <c r="HG174" s="732">
        <v>107168</v>
      </c>
      <c r="HH174" s="732">
        <v>1561550</v>
      </c>
      <c r="HI174" s="732">
        <v>0</v>
      </c>
      <c r="HJ174" s="732">
        <v>273156</v>
      </c>
      <c r="HK174" s="732">
        <v>60576</v>
      </c>
      <c r="HL174" s="732">
        <v>22337</v>
      </c>
      <c r="HM174" s="732">
        <v>183000</v>
      </c>
      <c r="HN174" s="732">
        <v>0</v>
      </c>
      <c r="HO174" s="732">
        <v>0</v>
      </c>
      <c r="HP174" s="732">
        <v>0</v>
      </c>
      <c r="HQ174" s="732">
        <v>0</v>
      </c>
      <c r="HR174" s="732">
        <v>0</v>
      </c>
      <c r="HS174" s="732">
        <v>262604862</v>
      </c>
      <c r="HT174" s="732">
        <v>0</v>
      </c>
      <c r="HU174" s="732">
        <v>0</v>
      </c>
      <c r="HV174" s="732">
        <v>0</v>
      </c>
      <c r="HW174" s="732">
        <v>0</v>
      </c>
      <c r="HX174" s="732">
        <v>2403</v>
      </c>
      <c r="HY174" s="732">
        <v>3929</v>
      </c>
      <c r="HZ174" s="732">
        <v>5067</v>
      </c>
      <c r="IA174" s="732">
        <v>7317</v>
      </c>
      <c r="IB174" s="732">
        <v>9416</v>
      </c>
      <c r="IC174" s="732">
        <v>28132</v>
      </c>
      <c r="ID174" s="732">
        <v>0</v>
      </c>
      <c r="IE174" s="732">
        <v>0</v>
      </c>
      <c r="IF174" s="732">
        <v>0</v>
      </c>
      <c r="IG174" s="732">
        <v>174</v>
      </c>
      <c r="IH174" s="732">
        <v>2535.36</v>
      </c>
      <c r="II174" s="732">
        <v>0</v>
      </c>
      <c r="IJ174" s="732">
        <v>9955.2540000000008</v>
      </c>
      <c r="IK174" s="732">
        <v>0</v>
      </c>
      <c r="IL174" s="732">
        <v>33</v>
      </c>
      <c r="IM174" s="732">
        <v>6</v>
      </c>
      <c r="IN174" s="732">
        <v>0</v>
      </c>
      <c r="IO174" s="732">
        <v>39</v>
      </c>
      <c r="IP174" s="732">
        <v>0</v>
      </c>
      <c r="IQ174" s="732">
        <v>9955.2540000000008</v>
      </c>
      <c r="IR174" s="732">
        <v>6131526</v>
      </c>
      <c r="IS174" s="732">
        <v>0</v>
      </c>
      <c r="IT174" s="732">
        <v>165000</v>
      </c>
      <c r="IU174" s="732">
        <v>18000</v>
      </c>
      <c r="IV174" s="732">
        <v>0</v>
      </c>
      <c r="IW174" s="732">
        <v>6159</v>
      </c>
      <c r="IX174" s="732">
        <v>0</v>
      </c>
      <c r="IY174" s="732">
        <v>0</v>
      </c>
      <c r="IZ174" s="732">
        <v>0</v>
      </c>
      <c r="JA174" s="732">
        <v>0</v>
      </c>
      <c r="JB174" s="732">
        <v>0</v>
      </c>
      <c r="JC174" s="732">
        <v>0</v>
      </c>
      <c r="JD174" s="732">
        <v>0</v>
      </c>
      <c r="JE174" s="732">
        <v>0</v>
      </c>
      <c r="JF174" s="732">
        <v>0</v>
      </c>
      <c r="JG174" s="732">
        <v>0</v>
      </c>
      <c r="JH174" s="732">
        <v>0</v>
      </c>
      <c r="JJ174" s="732">
        <v>0</v>
      </c>
      <c r="JK174" s="732">
        <v>0</v>
      </c>
      <c r="JL174" s="732">
        <v>0</v>
      </c>
      <c r="JM174" s="732">
        <v>0</v>
      </c>
    </row>
    <row r="175" spans="1:273" s="732" customFormat="1" x14ac:dyDescent="0.2">
      <c r="A175" s="732">
        <v>31709</v>
      </c>
      <c r="B175" s="732">
        <v>227821</v>
      </c>
      <c r="C175" s="732">
        <v>9</v>
      </c>
      <c r="D175" s="732">
        <v>2021</v>
      </c>
      <c r="E175" s="732">
        <v>6159</v>
      </c>
      <c r="F175" s="732">
        <v>0</v>
      </c>
      <c r="G175" s="732">
        <v>410.37800000000004</v>
      </c>
      <c r="H175" s="732">
        <v>392.976</v>
      </c>
      <c r="I175" s="732">
        <v>392.976</v>
      </c>
      <c r="J175" s="732">
        <v>410.37800000000004</v>
      </c>
      <c r="K175" s="732">
        <v>0</v>
      </c>
      <c r="L175" s="732">
        <v>6159</v>
      </c>
      <c r="M175" s="732">
        <v>0</v>
      </c>
      <c r="N175" s="732">
        <v>0</v>
      </c>
      <c r="P175" s="732">
        <v>430.22200000000004</v>
      </c>
      <c r="Q175" s="732">
        <v>0</v>
      </c>
      <c r="R175" s="732">
        <v>177068</v>
      </c>
      <c r="S175" s="732">
        <v>411.57400000000001</v>
      </c>
      <c r="U175" s="732">
        <v>123864</v>
      </c>
      <c r="V175" s="732">
        <v>1.9660000000000002</v>
      </c>
      <c r="W175" s="732">
        <v>1211</v>
      </c>
      <c r="X175" s="732">
        <v>1211</v>
      </c>
      <c r="Z175" s="732">
        <v>0</v>
      </c>
      <c r="AC175" s="732">
        <v>0</v>
      </c>
      <c r="AD175" s="732" t="s">
        <v>318</v>
      </c>
      <c r="AE175" s="732">
        <v>0</v>
      </c>
      <c r="AH175" s="732">
        <v>0</v>
      </c>
      <c r="AI175" s="732">
        <v>0</v>
      </c>
      <c r="AJ175" s="732">
        <v>6159</v>
      </c>
      <c r="AK175" s="732" t="s">
        <v>787</v>
      </c>
      <c r="AL175" s="732" t="s">
        <v>69</v>
      </c>
      <c r="AM175" s="732">
        <v>0</v>
      </c>
      <c r="AN175" s="732">
        <v>0</v>
      </c>
      <c r="AO175" s="732">
        <v>0</v>
      </c>
      <c r="AP175" s="732">
        <v>0</v>
      </c>
      <c r="AQ175" s="732">
        <v>0</v>
      </c>
      <c r="AT175" s="732">
        <v>0</v>
      </c>
      <c r="AU175" s="732">
        <v>0</v>
      </c>
      <c r="AV175" s="732">
        <v>-151471</v>
      </c>
      <c r="AW175" s="732">
        <v>3731854</v>
      </c>
      <c r="AX175" s="732">
        <v>3659730</v>
      </c>
      <c r="AY175" s="732">
        <v>2141733</v>
      </c>
      <c r="AZ175" s="732">
        <v>177068</v>
      </c>
      <c r="BA175" s="732">
        <v>7.75</v>
      </c>
      <c r="BE175" s="732">
        <v>49</v>
      </c>
      <c r="BF175" s="732">
        <v>3412217</v>
      </c>
      <c r="BG175" s="732">
        <v>0</v>
      </c>
      <c r="BJ175" s="732">
        <v>12</v>
      </c>
      <c r="BK175" s="732">
        <v>0</v>
      </c>
      <c r="BL175" s="732">
        <v>0</v>
      </c>
      <c r="BM175" s="732">
        <v>0</v>
      </c>
      <c r="BN175" s="732">
        <v>0</v>
      </c>
      <c r="BO175" s="732">
        <v>0</v>
      </c>
      <c r="BP175" s="732">
        <v>0</v>
      </c>
      <c r="BQ175" s="732">
        <v>709</v>
      </c>
      <c r="BS175" s="732">
        <v>0</v>
      </c>
      <c r="BT175" s="732">
        <v>0</v>
      </c>
      <c r="BU175" s="732">
        <v>0</v>
      </c>
      <c r="BV175" s="732">
        <v>0</v>
      </c>
      <c r="BW175" s="732">
        <v>0</v>
      </c>
      <c r="BY175" s="732">
        <v>0</v>
      </c>
      <c r="CA175" s="732">
        <v>0</v>
      </c>
      <c r="CB175" s="732">
        <v>0</v>
      </c>
      <c r="CC175" s="732">
        <v>0</v>
      </c>
      <c r="CD175" s="732">
        <v>0</v>
      </c>
      <c r="CE175" s="732">
        <v>0</v>
      </c>
      <c r="CF175" s="732">
        <v>0</v>
      </c>
      <c r="CG175" s="732">
        <v>0</v>
      </c>
      <c r="CH175" s="732">
        <v>73729</v>
      </c>
      <c r="CI175" s="732">
        <v>0</v>
      </c>
      <c r="CJ175" s="732">
        <v>4</v>
      </c>
      <c r="CK175" s="732">
        <v>0</v>
      </c>
      <c r="CL175" s="732">
        <v>0</v>
      </c>
      <c r="CN175" s="732">
        <v>0</v>
      </c>
      <c r="CO175" s="732">
        <v>1</v>
      </c>
      <c r="CP175" s="732">
        <v>0</v>
      </c>
      <c r="CQ175" s="732">
        <v>9.5830000000000002</v>
      </c>
      <c r="CR175" s="732">
        <v>412.85200000000003</v>
      </c>
      <c r="CS175" s="732">
        <v>0</v>
      </c>
      <c r="CT175" s="732">
        <v>0</v>
      </c>
      <c r="CU175" s="732">
        <v>0</v>
      </c>
      <c r="CV175" s="732">
        <v>0</v>
      </c>
      <c r="CW175" s="732">
        <v>0</v>
      </c>
      <c r="CX175" s="732">
        <v>0</v>
      </c>
      <c r="CY175" s="732">
        <v>0</v>
      </c>
      <c r="CZ175" s="732">
        <v>0</v>
      </c>
      <c r="DB175" s="732">
        <v>2399446</v>
      </c>
      <c r="DC175" s="732">
        <v>0</v>
      </c>
      <c r="DD175" s="732">
        <v>0</v>
      </c>
      <c r="DE175" s="732">
        <v>122643</v>
      </c>
      <c r="DF175" s="732">
        <v>122643</v>
      </c>
      <c r="DG175" s="732">
        <v>19.913</v>
      </c>
      <c r="DH175" s="732">
        <v>0</v>
      </c>
      <c r="DI175" s="732">
        <v>0</v>
      </c>
      <c r="DK175" s="732">
        <v>2974</v>
      </c>
      <c r="DL175" s="732">
        <v>0</v>
      </c>
      <c r="DM175" s="732">
        <v>382097</v>
      </c>
      <c r="DN175" s="732">
        <v>1556</v>
      </c>
      <c r="DO175" s="732">
        <v>0</v>
      </c>
      <c r="DP175" s="732">
        <v>0</v>
      </c>
      <c r="DQ175" s="732">
        <v>0</v>
      </c>
      <c r="DR175" s="732">
        <v>0</v>
      </c>
      <c r="DS175" s="732">
        <v>0</v>
      </c>
      <c r="DT175" s="732">
        <v>0</v>
      </c>
      <c r="DU175" s="732">
        <v>0</v>
      </c>
      <c r="DV175" s="732">
        <v>0</v>
      </c>
      <c r="DW175" s="732">
        <v>0</v>
      </c>
      <c r="DX175" s="732">
        <v>0</v>
      </c>
      <c r="DY175" s="732">
        <v>0</v>
      </c>
      <c r="DZ175" s="732">
        <v>0</v>
      </c>
      <c r="EA175" s="732">
        <v>0</v>
      </c>
      <c r="EB175" s="732">
        <v>0</v>
      </c>
      <c r="EC175" s="732">
        <v>4.7850000000000001</v>
      </c>
      <c r="ED175" s="732">
        <v>33892</v>
      </c>
      <c r="EE175" s="732">
        <v>0</v>
      </c>
      <c r="EF175" s="732">
        <v>0</v>
      </c>
      <c r="EG175" s="732">
        <v>0</v>
      </c>
      <c r="EH175" s="732">
        <v>328834</v>
      </c>
      <c r="EI175" s="732">
        <v>0</v>
      </c>
      <c r="EJ175" s="732">
        <v>0</v>
      </c>
      <c r="EK175" s="732">
        <v>15.860000000000001</v>
      </c>
      <c r="EL175" s="732">
        <v>0</v>
      </c>
      <c r="EM175" s="732">
        <v>0.95000000000000007</v>
      </c>
      <c r="EN175" s="732">
        <v>0.59200000000000008</v>
      </c>
      <c r="EO175" s="732">
        <v>0</v>
      </c>
      <c r="EP175" s="732">
        <v>0</v>
      </c>
      <c r="EQ175" s="732">
        <v>17.402000000000001</v>
      </c>
      <c r="ER175" s="732">
        <v>0</v>
      </c>
      <c r="ES175" s="732">
        <v>53.39</v>
      </c>
      <c r="EV175" s="732">
        <v>0</v>
      </c>
      <c r="EW175" s="732">
        <v>0</v>
      </c>
      <c r="EX175" s="732">
        <v>0</v>
      </c>
      <c r="EZ175" s="732">
        <v>3235149</v>
      </c>
      <c r="FA175" s="732">
        <v>0</v>
      </c>
      <c r="FB175" s="732">
        <v>3410612</v>
      </c>
      <c r="FD175" s="732">
        <v>0</v>
      </c>
      <c r="FE175" s="732">
        <v>352974</v>
      </c>
      <c r="FF175" s="732">
        <v>71607</v>
      </c>
      <c r="FG175" s="732">
        <v>6.4642999999999992E-2</v>
      </c>
      <c r="FH175" s="732">
        <v>2.6227999999999998E-2</v>
      </c>
      <c r="FI175" s="732">
        <v>0</v>
      </c>
      <c r="FJ175" s="732">
        <v>0</v>
      </c>
      <c r="FK175" s="732">
        <v>554.01400000000001</v>
      </c>
      <c r="FL175" s="732">
        <v>3908922</v>
      </c>
      <c r="FM175" s="732">
        <v>0</v>
      </c>
      <c r="FN175" s="732">
        <v>0</v>
      </c>
      <c r="FO175" s="732">
        <v>0</v>
      </c>
      <c r="FP175" s="732">
        <v>0</v>
      </c>
      <c r="FQ175" s="732">
        <v>0</v>
      </c>
      <c r="FR175" s="732">
        <v>0</v>
      </c>
      <c r="FS175" s="732">
        <v>0</v>
      </c>
      <c r="FT175" s="732">
        <v>0</v>
      </c>
      <c r="FU175" s="732">
        <v>0</v>
      </c>
      <c r="FV175" s="732">
        <v>0</v>
      </c>
      <c r="FW175" s="732">
        <v>0</v>
      </c>
      <c r="FX175" s="732">
        <v>0</v>
      </c>
      <c r="FY175" s="732">
        <v>0</v>
      </c>
      <c r="FZ175" s="732">
        <v>0</v>
      </c>
      <c r="GA175" s="732">
        <v>0</v>
      </c>
      <c r="GB175" s="732">
        <v>0</v>
      </c>
      <c r="GC175" s="732">
        <v>0</v>
      </c>
      <c r="GD175" s="732">
        <v>0</v>
      </c>
      <c r="GF175" s="732">
        <v>0</v>
      </c>
      <c r="GG175" s="732">
        <v>0</v>
      </c>
      <c r="GH175" s="732">
        <v>0</v>
      </c>
      <c r="GI175" s="732">
        <v>0</v>
      </c>
      <c r="GK175" s="732">
        <v>5173</v>
      </c>
      <c r="GL175" s="732">
        <v>7158</v>
      </c>
      <c r="GM175" s="732">
        <v>0</v>
      </c>
      <c r="GN175" s="732">
        <v>0</v>
      </c>
      <c r="GR175" s="732">
        <v>0</v>
      </c>
      <c r="HB175" s="732">
        <v>292382768</v>
      </c>
      <c r="HC175" s="732">
        <v>4.6019999999999998E-2</v>
      </c>
      <c r="HD175" s="732">
        <v>73729</v>
      </c>
      <c r="HE175" s="732">
        <v>0</v>
      </c>
      <c r="HF175" s="732">
        <v>415769</v>
      </c>
      <c r="HG175" s="732">
        <v>28227</v>
      </c>
      <c r="HH175" s="732">
        <v>57279</v>
      </c>
      <c r="HI175" s="732">
        <v>0</v>
      </c>
      <c r="HJ175" s="732">
        <v>3989</v>
      </c>
      <c r="HK175" s="732">
        <v>0</v>
      </c>
      <c r="HL175" s="732">
        <v>0</v>
      </c>
      <c r="HM175" s="732">
        <v>0</v>
      </c>
      <c r="HN175" s="732">
        <v>0</v>
      </c>
      <c r="HO175" s="732">
        <v>0</v>
      </c>
      <c r="HP175" s="732">
        <v>0</v>
      </c>
      <c r="HQ175" s="732">
        <v>0</v>
      </c>
      <c r="HR175" s="732">
        <v>0</v>
      </c>
      <c r="HS175" s="732">
        <v>3233544</v>
      </c>
      <c r="HT175" s="732">
        <v>0</v>
      </c>
      <c r="HU175" s="732">
        <v>0</v>
      </c>
      <c r="HV175" s="732">
        <v>0</v>
      </c>
      <c r="HW175" s="732">
        <v>0</v>
      </c>
      <c r="HX175" s="732">
        <v>35</v>
      </c>
      <c r="HY175" s="732">
        <v>20</v>
      </c>
      <c r="HZ175" s="732">
        <v>12</v>
      </c>
      <c r="IA175" s="732">
        <v>9</v>
      </c>
      <c r="IB175" s="732">
        <v>7</v>
      </c>
      <c r="IC175" s="732">
        <v>83</v>
      </c>
      <c r="ID175" s="732">
        <v>0</v>
      </c>
      <c r="IE175" s="732">
        <v>0</v>
      </c>
      <c r="IF175" s="732">
        <v>0</v>
      </c>
      <c r="IG175" s="732">
        <v>45.83</v>
      </c>
      <c r="IH175" s="732">
        <v>93</v>
      </c>
      <c r="II175" s="732">
        <v>0</v>
      </c>
      <c r="IJ175" s="732">
        <v>1.9660000000000002</v>
      </c>
      <c r="IK175" s="732">
        <v>0</v>
      </c>
      <c r="IL175" s="732">
        <v>0</v>
      </c>
      <c r="IM175" s="732">
        <v>0</v>
      </c>
      <c r="IN175" s="732">
        <v>0</v>
      </c>
      <c r="IO175" s="732">
        <v>0</v>
      </c>
      <c r="IP175" s="732">
        <v>0</v>
      </c>
      <c r="IQ175" s="732">
        <v>1.9660000000000002</v>
      </c>
      <c r="IR175" s="732">
        <v>1211</v>
      </c>
      <c r="IS175" s="732">
        <v>0</v>
      </c>
      <c r="IT175" s="732">
        <v>0</v>
      </c>
      <c r="IU175" s="732">
        <v>0</v>
      </c>
      <c r="IV175" s="732">
        <v>0</v>
      </c>
      <c r="IW175" s="732">
        <v>6159</v>
      </c>
      <c r="IX175" s="732">
        <v>0</v>
      </c>
      <c r="IY175" s="732">
        <v>0</v>
      </c>
      <c r="IZ175" s="732">
        <v>0</v>
      </c>
      <c r="JA175" s="732">
        <v>0</v>
      </c>
      <c r="JB175" s="732">
        <v>0</v>
      </c>
      <c r="JC175" s="732">
        <v>0</v>
      </c>
      <c r="JD175" s="732">
        <v>0</v>
      </c>
      <c r="JE175" s="732">
        <v>0</v>
      </c>
      <c r="JF175" s="732">
        <v>0</v>
      </c>
      <c r="JG175" s="732">
        <v>0</v>
      </c>
      <c r="JH175" s="732">
        <v>0</v>
      </c>
      <c r="JJ175" s="732">
        <v>0</v>
      </c>
      <c r="JK175" s="732">
        <v>0</v>
      </c>
      <c r="JL175" s="732">
        <v>0</v>
      </c>
      <c r="JM175" s="732">
        <v>0</v>
      </c>
    </row>
    <row r="176" spans="1:273" s="732" customFormat="1" x14ac:dyDescent="0.2">
      <c r="A176" s="732">
        <v>31709</v>
      </c>
      <c r="B176" s="732">
        <v>227824</v>
      </c>
      <c r="C176" s="732">
        <v>9</v>
      </c>
      <c r="D176" s="732">
        <v>2021</v>
      </c>
      <c r="E176" s="732">
        <v>6159</v>
      </c>
      <c r="F176" s="732">
        <v>0</v>
      </c>
      <c r="G176" s="732">
        <v>814.37700000000007</v>
      </c>
      <c r="H176" s="732">
        <v>806.58100000000002</v>
      </c>
      <c r="I176" s="732">
        <v>806.58100000000002</v>
      </c>
      <c r="J176" s="732">
        <v>814.37700000000007</v>
      </c>
      <c r="K176" s="732">
        <v>0</v>
      </c>
      <c r="L176" s="732">
        <v>6159</v>
      </c>
      <c r="M176" s="732">
        <v>0</v>
      </c>
      <c r="N176" s="732">
        <v>0</v>
      </c>
      <c r="P176" s="732">
        <v>886.35700000000008</v>
      </c>
      <c r="Q176" s="732">
        <v>0</v>
      </c>
      <c r="R176" s="732">
        <v>364801</v>
      </c>
      <c r="S176" s="732">
        <v>411.57400000000001</v>
      </c>
      <c r="U176" s="732">
        <v>255188</v>
      </c>
      <c r="V176" s="732">
        <v>253.33700000000002</v>
      </c>
      <c r="W176" s="732">
        <v>156032</v>
      </c>
      <c r="X176" s="732">
        <v>156032</v>
      </c>
      <c r="Z176" s="732">
        <v>0</v>
      </c>
      <c r="AC176" s="732">
        <v>0</v>
      </c>
      <c r="AD176" s="732" t="s">
        <v>318</v>
      </c>
      <c r="AE176" s="732">
        <v>0</v>
      </c>
      <c r="AH176" s="732">
        <v>0</v>
      </c>
      <c r="AI176" s="732">
        <v>0</v>
      </c>
      <c r="AJ176" s="732">
        <v>6159</v>
      </c>
      <c r="AK176" s="732" t="s">
        <v>787</v>
      </c>
      <c r="AL176" s="732" t="s">
        <v>482</v>
      </c>
      <c r="AM176" s="732">
        <v>0</v>
      </c>
      <c r="AN176" s="732">
        <v>0</v>
      </c>
      <c r="AO176" s="732">
        <v>0</v>
      </c>
      <c r="AP176" s="732">
        <v>0</v>
      </c>
      <c r="AQ176" s="732">
        <v>0</v>
      </c>
      <c r="AT176" s="732">
        <v>0</v>
      </c>
      <c r="AU176" s="732">
        <v>0</v>
      </c>
      <c r="AV176" s="732">
        <v>-715108</v>
      </c>
      <c r="AW176" s="732">
        <v>8756013</v>
      </c>
      <c r="AX176" s="732">
        <v>8611309</v>
      </c>
      <c r="AY176" s="732">
        <v>4782984</v>
      </c>
      <c r="AZ176" s="732">
        <v>364801</v>
      </c>
      <c r="BA176" s="732">
        <v>0</v>
      </c>
      <c r="BE176" s="732">
        <v>114</v>
      </c>
      <c r="BF176" s="732">
        <v>7840583</v>
      </c>
      <c r="BG176" s="732">
        <v>0</v>
      </c>
      <c r="BJ176" s="732">
        <v>12</v>
      </c>
      <c r="BK176" s="732">
        <v>0</v>
      </c>
      <c r="BL176" s="732">
        <v>0</v>
      </c>
      <c r="BM176" s="732">
        <v>0</v>
      </c>
      <c r="BN176" s="732">
        <v>0</v>
      </c>
      <c r="BO176" s="732">
        <v>0</v>
      </c>
      <c r="BP176" s="732">
        <v>0</v>
      </c>
      <c r="BQ176" s="732">
        <v>646</v>
      </c>
      <c r="BS176" s="732">
        <v>0</v>
      </c>
      <c r="BT176" s="732">
        <v>0</v>
      </c>
      <c r="BU176" s="732">
        <v>0</v>
      </c>
      <c r="BV176" s="732">
        <v>0</v>
      </c>
      <c r="BW176" s="732">
        <v>0</v>
      </c>
      <c r="BY176" s="732">
        <v>0</v>
      </c>
      <c r="CA176" s="732">
        <v>0</v>
      </c>
      <c r="CB176" s="732">
        <v>0</v>
      </c>
      <c r="CC176" s="732">
        <v>0</v>
      </c>
      <c r="CD176" s="732">
        <v>0</v>
      </c>
      <c r="CE176" s="732">
        <v>0</v>
      </c>
      <c r="CF176" s="732">
        <v>0</v>
      </c>
      <c r="CG176" s="732">
        <v>0</v>
      </c>
      <c r="CH176" s="732">
        <v>146312</v>
      </c>
      <c r="CI176" s="732">
        <v>0</v>
      </c>
      <c r="CJ176" s="732">
        <v>4</v>
      </c>
      <c r="CK176" s="732">
        <v>0</v>
      </c>
      <c r="CL176" s="732">
        <v>0</v>
      </c>
      <c r="CN176" s="732">
        <v>0</v>
      </c>
      <c r="CO176" s="732">
        <v>1</v>
      </c>
      <c r="CP176" s="732">
        <v>0</v>
      </c>
      <c r="CQ176" s="732">
        <v>0</v>
      </c>
      <c r="CR176" s="732">
        <v>775.79100000000005</v>
      </c>
      <c r="CS176" s="732">
        <v>0</v>
      </c>
      <c r="CT176" s="732">
        <v>0</v>
      </c>
      <c r="CU176" s="732">
        <v>0</v>
      </c>
      <c r="CV176" s="732">
        <v>0</v>
      </c>
      <c r="CW176" s="732">
        <v>0</v>
      </c>
      <c r="CX176" s="732">
        <v>0</v>
      </c>
      <c r="CY176" s="732">
        <v>0</v>
      </c>
      <c r="CZ176" s="732">
        <v>0</v>
      </c>
      <c r="DB176" s="732">
        <v>4954564</v>
      </c>
      <c r="DC176" s="732">
        <v>0</v>
      </c>
      <c r="DD176" s="732">
        <v>0</v>
      </c>
      <c r="DE176" s="732">
        <v>1447385</v>
      </c>
      <c r="DF176" s="732">
        <v>1447385</v>
      </c>
      <c r="DG176" s="732">
        <v>235</v>
      </c>
      <c r="DH176" s="732">
        <v>0</v>
      </c>
      <c r="DI176" s="732">
        <v>0</v>
      </c>
      <c r="DK176" s="732">
        <v>1955</v>
      </c>
      <c r="DL176" s="732">
        <v>0</v>
      </c>
      <c r="DM176" s="732">
        <v>360018</v>
      </c>
      <c r="DN176" s="732">
        <v>1494</v>
      </c>
      <c r="DO176" s="732">
        <v>0</v>
      </c>
      <c r="DP176" s="732">
        <v>0</v>
      </c>
      <c r="DQ176" s="732">
        <v>0</v>
      </c>
      <c r="DR176" s="732">
        <v>0</v>
      </c>
      <c r="DS176" s="732">
        <v>0</v>
      </c>
      <c r="DT176" s="732">
        <v>0</v>
      </c>
      <c r="DU176" s="732">
        <v>0</v>
      </c>
      <c r="DV176" s="732">
        <v>0</v>
      </c>
      <c r="DW176" s="732">
        <v>0</v>
      </c>
      <c r="DX176" s="732">
        <v>0</v>
      </c>
      <c r="DY176" s="732">
        <v>0</v>
      </c>
      <c r="DZ176" s="732">
        <v>0</v>
      </c>
      <c r="EA176" s="732">
        <v>0</v>
      </c>
      <c r="EB176" s="732">
        <v>0</v>
      </c>
      <c r="EC176" s="732">
        <v>25.557000000000002</v>
      </c>
      <c r="ED176" s="732">
        <v>181019</v>
      </c>
      <c r="EE176" s="732">
        <v>0</v>
      </c>
      <c r="EF176" s="732">
        <v>0</v>
      </c>
      <c r="EG176" s="732">
        <v>0</v>
      </c>
      <c r="EH176" s="732">
        <v>167256</v>
      </c>
      <c r="EI176" s="732">
        <v>0</v>
      </c>
      <c r="EJ176" s="732">
        <v>0</v>
      </c>
      <c r="EK176" s="732">
        <v>5.9119999999999999</v>
      </c>
      <c r="EL176" s="732">
        <v>0</v>
      </c>
      <c r="EM176" s="732">
        <v>0</v>
      </c>
      <c r="EN176" s="732">
        <v>1.8840000000000001</v>
      </c>
      <c r="EO176" s="732">
        <v>0</v>
      </c>
      <c r="EP176" s="732">
        <v>0</v>
      </c>
      <c r="EQ176" s="732">
        <v>7.7960000000000003</v>
      </c>
      <c r="ER176" s="732">
        <v>0</v>
      </c>
      <c r="ES176" s="732">
        <v>27.156000000000002</v>
      </c>
      <c r="EV176" s="732">
        <v>0</v>
      </c>
      <c r="EW176" s="732">
        <v>0</v>
      </c>
      <c r="EX176" s="732">
        <v>0</v>
      </c>
      <c r="EZ176" s="732">
        <v>7635707</v>
      </c>
      <c r="FA176" s="732">
        <v>0</v>
      </c>
      <c r="FB176" s="732">
        <v>7998900</v>
      </c>
      <c r="FD176" s="732">
        <v>0</v>
      </c>
      <c r="FE176" s="732">
        <v>811063</v>
      </c>
      <c r="FF176" s="732">
        <v>164539</v>
      </c>
      <c r="FG176" s="732">
        <v>6.4642999999999992E-2</v>
      </c>
      <c r="FH176" s="732">
        <v>2.6227999999999998E-2</v>
      </c>
      <c r="FI176" s="732">
        <v>0</v>
      </c>
      <c r="FJ176" s="732">
        <v>0</v>
      </c>
      <c r="FK176" s="732">
        <v>1273.011</v>
      </c>
      <c r="FL176" s="732">
        <v>9120814</v>
      </c>
      <c r="FM176" s="732">
        <v>0</v>
      </c>
      <c r="FN176" s="732">
        <v>0</v>
      </c>
      <c r="FO176" s="732">
        <v>157482</v>
      </c>
      <c r="FP176" s="732">
        <v>0</v>
      </c>
      <c r="FQ176" s="732">
        <v>157482</v>
      </c>
      <c r="FR176" s="732">
        <v>157482</v>
      </c>
      <c r="FS176" s="732">
        <v>0</v>
      </c>
      <c r="FT176" s="732">
        <v>0</v>
      </c>
      <c r="FU176" s="732">
        <v>0</v>
      </c>
      <c r="FV176" s="732">
        <v>0</v>
      </c>
      <c r="FW176" s="732">
        <v>0</v>
      </c>
      <c r="FX176" s="732">
        <v>0</v>
      </c>
      <c r="FY176" s="732">
        <v>0</v>
      </c>
      <c r="FZ176" s="732">
        <v>0</v>
      </c>
      <c r="GA176" s="732">
        <v>0</v>
      </c>
      <c r="GB176" s="732">
        <v>0</v>
      </c>
      <c r="GC176" s="732">
        <v>0</v>
      </c>
      <c r="GD176" s="732">
        <v>0</v>
      </c>
      <c r="GF176" s="732">
        <v>0</v>
      </c>
      <c r="GG176" s="732">
        <v>0</v>
      </c>
      <c r="GH176" s="732">
        <v>0</v>
      </c>
      <c r="GI176" s="732">
        <v>0</v>
      </c>
      <c r="GK176" s="732">
        <v>5068</v>
      </c>
      <c r="GL176" s="732">
        <v>0</v>
      </c>
      <c r="GM176" s="732">
        <v>0</v>
      </c>
      <c r="GN176" s="732">
        <v>13619</v>
      </c>
      <c r="GR176" s="732">
        <v>0</v>
      </c>
      <c r="HB176" s="732">
        <v>292382768</v>
      </c>
      <c r="HC176" s="732">
        <v>4.6019999999999998E-2</v>
      </c>
      <c r="HD176" s="732">
        <v>146312</v>
      </c>
      <c r="HE176" s="732">
        <v>0</v>
      </c>
      <c r="HF176" s="732">
        <v>853363</v>
      </c>
      <c r="HG176" s="732">
        <v>13472</v>
      </c>
      <c r="HH176" s="732">
        <v>36339</v>
      </c>
      <c r="HI176" s="732">
        <v>0</v>
      </c>
      <c r="HJ176" s="732">
        <v>7916</v>
      </c>
      <c r="HK176" s="732">
        <v>2161</v>
      </c>
      <c r="HL176" s="732">
        <v>282</v>
      </c>
      <c r="HM176" s="732">
        <v>10000</v>
      </c>
      <c r="HN176" s="732">
        <v>0</v>
      </c>
      <c r="HO176" s="732">
        <v>0</v>
      </c>
      <c r="HP176" s="732">
        <v>0</v>
      </c>
      <c r="HQ176" s="732">
        <v>0</v>
      </c>
      <c r="HR176" s="732">
        <v>0</v>
      </c>
      <c r="HS176" s="732">
        <v>7634099</v>
      </c>
      <c r="HT176" s="732">
        <v>0</v>
      </c>
      <c r="HU176" s="732">
        <v>0</v>
      </c>
      <c r="HV176" s="732">
        <v>0</v>
      </c>
      <c r="HW176" s="732">
        <v>0</v>
      </c>
      <c r="HX176" s="732">
        <v>70</v>
      </c>
      <c r="HY176" s="732">
        <v>185</v>
      </c>
      <c r="HZ176" s="732">
        <v>179</v>
      </c>
      <c r="IA176" s="732">
        <v>225</v>
      </c>
      <c r="IB176" s="732">
        <v>260</v>
      </c>
      <c r="IC176" s="732">
        <v>919</v>
      </c>
      <c r="ID176" s="732">
        <v>0</v>
      </c>
      <c r="IE176" s="732">
        <v>0</v>
      </c>
      <c r="IF176" s="732">
        <v>0</v>
      </c>
      <c r="IG176" s="732">
        <v>21.874000000000002</v>
      </c>
      <c r="IH176" s="732">
        <v>59</v>
      </c>
      <c r="II176" s="732">
        <v>0</v>
      </c>
      <c r="IJ176" s="732">
        <v>253.33700000000002</v>
      </c>
      <c r="IK176" s="732">
        <v>0</v>
      </c>
      <c r="IL176" s="732">
        <v>2</v>
      </c>
      <c r="IM176" s="732">
        <v>0</v>
      </c>
      <c r="IN176" s="732">
        <v>0</v>
      </c>
      <c r="IO176" s="732">
        <v>2</v>
      </c>
      <c r="IP176" s="732">
        <v>0</v>
      </c>
      <c r="IQ176" s="732">
        <v>253.33700000000002</v>
      </c>
      <c r="IR176" s="732">
        <v>156032</v>
      </c>
      <c r="IS176" s="732">
        <v>0</v>
      </c>
      <c r="IT176" s="732">
        <v>10000</v>
      </c>
      <c r="IU176" s="732">
        <v>0</v>
      </c>
      <c r="IV176" s="732">
        <v>0</v>
      </c>
      <c r="IW176" s="732">
        <v>6159</v>
      </c>
      <c r="IX176" s="732">
        <v>0</v>
      </c>
      <c r="IY176" s="732">
        <v>0</v>
      </c>
      <c r="IZ176" s="732">
        <v>0</v>
      </c>
      <c r="JA176" s="732">
        <v>0</v>
      </c>
      <c r="JB176" s="732">
        <v>0</v>
      </c>
      <c r="JC176" s="732">
        <v>0</v>
      </c>
      <c r="JD176" s="732">
        <v>0</v>
      </c>
      <c r="JE176" s="732">
        <v>0</v>
      </c>
      <c r="JF176" s="732">
        <v>0</v>
      </c>
      <c r="JG176" s="732">
        <v>0</v>
      </c>
      <c r="JH176" s="732">
        <v>0</v>
      </c>
      <c r="JJ176" s="732">
        <v>0</v>
      </c>
      <c r="JK176" s="732">
        <v>0</v>
      </c>
      <c r="JL176" s="732">
        <v>0</v>
      </c>
      <c r="JM176" s="732">
        <v>0</v>
      </c>
    </row>
    <row r="177" spans="1:276" s="732" customFormat="1" x14ac:dyDescent="0.2">
      <c r="A177" s="732">
        <v>31709</v>
      </c>
      <c r="B177" s="732">
        <v>227825</v>
      </c>
      <c r="C177" s="732">
        <v>9</v>
      </c>
      <c r="D177" s="732">
        <v>2021</v>
      </c>
      <c r="E177" s="732">
        <v>6159</v>
      </c>
      <c r="F177" s="732">
        <v>0</v>
      </c>
      <c r="G177" s="732">
        <v>2016</v>
      </c>
      <c r="H177" s="732">
        <v>1975.643</v>
      </c>
      <c r="I177" s="732">
        <v>1975.643</v>
      </c>
      <c r="J177" s="732">
        <v>2016</v>
      </c>
      <c r="K177" s="732">
        <v>0</v>
      </c>
      <c r="L177" s="732">
        <v>6159</v>
      </c>
      <c r="M177" s="732">
        <v>0</v>
      </c>
      <c r="N177" s="732">
        <v>0</v>
      </c>
      <c r="P177" s="732">
        <v>1707.5050000000001</v>
      </c>
      <c r="Q177" s="732">
        <v>0</v>
      </c>
      <c r="R177" s="732">
        <v>702765</v>
      </c>
      <c r="S177" s="732">
        <v>411.57400000000001</v>
      </c>
      <c r="U177" s="732">
        <v>491607</v>
      </c>
      <c r="V177" s="732">
        <v>1272</v>
      </c>
      <c r="W177" s="732">
        <v>783436</v>
      </c>
      <c r="X177" s="732">
        <v>783436</v>
      </c>
      <c r="Z177" s="732">
        <v>0</v>
      </c>
      <c r="AC177" s="732">
        <v>0</v>
      </c>
      <c r="AD177" s="732" t="s">
        <v>318</v>
      </c>
      <c r="AE177" s="732">
        <v>0</v>
      </c>
      <c r="AH177" s="732">
        <v>0</v>
      </c>
      <c r="AI177" s="732">
        <v>0</v>
      </c>
      <c r="AJ177" s="732">
        <v>6159</v>
      </c>
      <c r="AK177" s="732" t="s">
        <v>787</v>
      </c>
      <c r="AL177" s="732" t="s">
        <v>121</v>
      </c>
      <c r="AM177" s="732">
        <v>0</v>
      </c>
      <c r="AN177" s="732">
        <v>0</v>
      </c>
      <c r="AO177" s="732">
        <v>0</v>
      </c>
      <c r="AP177" s="732">
        <v>0</v>
      </c>
      <c r="AQ177" s="732">
        <v>0</v>
      </c>
      <c r="AT177" s="732">
        <v>0</v>
      </c>
      <c r="AU177" s="732">
        <v>0</v>
      </c>
      <c r="AV177" s="732">
        <v>-97539</v>
      </c>
      <c r="AW177" s="732">
        <v>22411734</v>
      </c>
      <c r="AX177" s="732">
        <v>22055809</v>
      </c>
      <c r="AY177" s="732">
        <v>14184523</v>
      </c>
      <c r="AZ177" s="732">
        <v>702765</v>
      </c>
      <c r="BA177" s="732">
        <v>0</v>
      </c>
      <c r="BE177" s="732">
        <v>290</v>
      </c>
      <c r="BF177" s="732">
        <v>20064594</v>
      </c>
      <c r="BG177" s="732">
        <v>0</v>
      </c>
      <c r="BJ177" s="732">
        <v>12</v>
      </c>
      <c r="BK177" s="732">
        <v>0</v>
      </c>
      <c r="BL177" s="732">
        <v>0</v>
      </c>
      <c r="BM177" s="732">
        <v>0</v>
      </c>
      <c r="BN177" s="732">
        <v>0</v>
      </c>
      <c r="BO177" s="732">
        <v>0</v>
      </c>
      <c r="BP177" s="732">
        <v>0</v>
      </c>
      <c r="BQ177" s="732">
        <v>466</v>
      </c>
      <c r="BS177" s="732">
        <v>0</v>
      </c>
      <c r="BT177" s="732">
        <v>0</v>
      </c>
      <c r="BU177" s="732">
        <v>0</v>
      </c>
      <c r="BV177" s="732">
        <v>0</v>
      </c>
      <c r="BW177" s="732">
        <v>0</v>
      </c>
      <c r="BY177" s="732">
        <v>0</v>
      </c>
      <c r="CA177" s="732">
        <v>32.270000000000003</v>
      </c>
      <c r="CB177" s="732">
        <v>32270</v>
      </c>
      <c r="CC177" s="732">
        <v>0</v>
      </c>
      <c r="CD177" s="732">
        <v>0</v>
      </c>
      <c r="CE177" s="732">
        <v>0</v>
      </c>
      <c r="CF177" s="732">
        <v>0</v>
      </c>
      <c r="CG177" s="732">
        <v>0</v>
      </c>
      <c r="CH177" s="732">
        <v>362197</v>
      </c>
      <c r="CI177" s="732">
        <v>0</v>
      </c>
      <c r="CJ177" s="732">
        <v>5</v>
      </c>
      <c r="CK177" s="732">
        <v>0</v>
      </c>
      <c r="CL177" s="732">
        <v>0</v>
      </c>
      <c r="CN177" s="732">
        <v>0</v>
      </c>
      <c r="CO177" s="732">
        <v>1</v>
      </c>
      <c r="CP177" s="732">
        <v>0</v>
      </c>
      <c r="CQ177" s="732">
        <v>0</v>
      </c>
      <c r="CR177" s="732">
        <v>1633.9640000000002</v>
      </c>
      <c r="CS177" s="732">
        <v>0</v>
      </c>
      <c r="CT177" s="732">
        <v>0</v>
      </c>
      <c r="CU177" s="732">
        <v>0</v>
      </c>
      <c r="CV177" s="732">
        <v>0</v>
      </c>
      <c r="CW177" s="732">
        <v>0</v>
      </c>
      <c r="CX177" s="732">
        <v>0</v>
      </c>
      <c r="CY177" s="732">
        <v>0</v>
      </c>
      <c r="CZ177" s="732">
        <v>0</v>
      </c>
      <c r="DB177" s="732">
        <v>12117775</v>
      </c>
      <c r="DC177" s="732">
        <v>0</v>
      </c>
      <c r="DD177" s="732">
        <v>0</v>
      </c>
      <c r="DE177" s="732">
        <v>3164538</v>
      </c>
      <c r="DF177" s="732">
        <v>3164538</v>
      </c>
      <c r="DG177" s="732">
        <v>513.79999999999995</v>
      </c>
      <c r="DH177" s="732">
        <v>0</v>
      </c>
      <c r="DI177" s="732">
        <v>0</v>
      </c>
      <c r="DK177" s="732">
        <v>0</v>
      </c>
      <c r="DL177" s="732">
        <v>0</v>
      </c>
      <c r="DM177" s="732">
        <v>1439114</v>
      </c>
      <c r="DN177" s="732">
        <v>5983</v>
      </c>
      <c r="DO177" s="732">
        <v>0</v>
      </c>
      <c r="DP177" s="732">
        <v>0</v>
      </c>
      <c r="DQ177" s="732">
        <v>0</v>
      </c>
      <c r="DR177" s="732">
        <v>0</v>
      </c>
      <c r="DS177" s="732">
        <v>0</v>
      </c>
      <c r="DT177" s="732">
        <v>0</v>
      </c>
      <c r="DU177" s="732">
        <v>0</v>
      </c>
      <c r="DV177" s="732">
        <v>0</v>
      </c>
      <c r="DW177" s="732">
        <v>0</v>
      </c>
      <c r="DX177" s="732">
        <v>0</v>
      </c>
      <c r="DY177" s="732">
        <v>0</v>
      </c>
      <c r="DZ177" s="732">
        <v>0</v>
      </c>
      <c r="EA177" s="732">
        <v>0</v>
      </c>
      <c r="EB177" s="732">
        <v>0</v>
      </c>
      <c r="EC177" s="732">
        <v>110.4</v>
      </c>
      <c r="ED177" s="732">
        <v>781957</v>
      </c>
      <c r="EE177" s="732">
        <v>0</v>
      </c>
      <c r="EF177" s="732">
        <v>0</v>
      </c>
      <c r="EG177" s="732">
        <v>0</v>
      </c>
      <c r="EH177" s="732">
        <v>612761</v>
      </c>
      <c r="EI177" s="732">
        <v>0</v>
      </c>
      <c r="EJ177" s="732">
        <v>0</v>
      </c>
      <c r="EK177" s="732">
        <v>27.446000000000002</v>
      </c>
      <c r="EL177" s="732">
        <v>0</v>
      </c>
      <c r="EM177" s="732">
        <v>4.117</v>
      </c>
      <c r="EN177" s="732">
        <v>0.96</v>
      </c>
      <c r="EO177" s="732">
        <v>0</v>
      </c>
      <c r="EP177" s="732">
        <v>0</v>
      </c>
      <c r="EQ177" s="732">
        <v>32.523000000000003</v>
      </c>
      <c r="ER177" s="732">
        <v>0</v>
      </c>
      <c r="ES177" s="732">
        <v>99.489000000000004</v>
      </c>
      <c r="EV177" s="732">
        <v>0</v>
      </c>
      <c r="EW177" s="732">
        <v>0</v>
      </c>
      <c r="EX177" s="732">
        <v>0</v>
      </c>
      <c r="EZ177" s="732">
        <v>19559178</v>
      </c>
      <c r="FA177" s="732">
        <v>0</v>
      </c>
      <c r="FB177" s="732">
        <v>20255671</v>
      </c>
      <c r="FD177" s="732">
        <v>0</v>
      </c>
      <c r="FE177" s="732">
        <v>2075565</v>
      </c>
      <c r="FF177" s="732">
        <v>421066</v>
      </c>
      <c r="FG177" s="732">
        <v>6.4642999999999992E-2</v>
      </c>
      <c r="FH177" s="732">
        <v>2.6227999999999998E-2</v>
      </c>
      <c r="FI177" s="732">
        <v>0</v>
      </c>
      <c r="FJ177" s="732">
        <v>0</v>
      </c>
      <c r="FK177" s="732">
        <v>3257.723</v>
      </c>
      <c r="FL177" s="732">
        <v>23114499</v>
      </c>
      <c r="FM177" s="732">
        <v>0</v>
      </c>
      <c r="FN177" s="732">
        <v>0</v>
      </c>
      <c r="FO177" s="732">
        <v>156613</v>
      </c>
      <c r="FP177" s="732">
        <v>0</v>
      </c>
      <c r="FQ177" s="732">
        <v>156613</v>
      </c>
      <c r="FR177" s="732">
        <v>156613</v>
      </c>
      <c r="FS177" s="732">
        <v>0</v>
      </c>
      <c r="FT177" s="732">
        <v>0</v>
      </c>
      <c r="FU177" s="732">
        <v>0</v>
      </c>
      <c r="FV177" s="732">
        <v>0</v>
      </c>
      <c r="FW177" s="732">
        <v>0</v>
      </c>
      <c r="FX177" s="732">
        <v>0</v>
      </c>
      <c r="FY177" s="732">
        <v>0</v>
      </c>
      <c r="FZ177" s="732">
        <v>0</v>
      </c>
      <c r="GA177" s="732">
        <v>0</v>
      </c>
      <c r="GB177" s="732">
        <v>65138</v>
      </c>
      <c r="GC177" s="732">
        <v>65138</v>
      </c>
      <c r="GD177" s="732">
        <v>7.8340000000000005</v>
      </c>
      <c r="GF177" s="732">
        <v>0</v>
      </c>
      <c r="GG177" s="732">
        <v>0</v>
      </c>
      <c r="GH177" s="732">
        <v>0</v>
      </c>
      <c r="GI177" s="732">
        <v>0</v>
      </c>
      <c r="GK177" s="732">
        <v>4971</v>
      </c>
      <c r="GL177" s="732">
        <v>0</v>
      </c>
      <c r="GM177" s="732">
        <v>0</v>
      </c>
      <c r="GN177" s="732">
        <v>0</v>
      </c>
      <c r="GR177" s="732">
        <v>0</v>
      </c>
      <c r="HB177" s="732">
        <v>292382768</v>
      </c>
      <c r="HC177" s="732">
        <v>4.6019999999999998E-2</v>
      </c>
      <c r="HD177" s="732">
        <v>362197</v>
      </c>
      <c r="HE177" s="732">
        <v>0</v>
      </c>
      <c r="HF177" s="732">
        <v>2090230</v>
      </c>
      <c r="HG177" s="732">
        <v>0</v>
      </c>
      <c r="HH177" s="732">
        <v>378784</v>
      </c>
      <c r="HI177" s="732">
        <v>0</v>
      </c>
      <c r="HJ177" s="732">
        <v>19596</v>
      </c>
      <c r="HK177" s="732">
        <v>6510</v>
      </c>
      <c r="HL177" s="732">
        <v>1956</v>
      </c>
      <c r="HM177" s="732">
        <v>0</v>
      </c>
      <c r="HN177" s="732">
        <v>0</v>
      </c>
      <c r="HO177" s="732">
        <v>0</v>
      </c>
      <c r="HP177" s="732">
        <v>0</v>
      </c>
      <c r="HQ177" s="732">
        <v>0</v>
      </c>
      <c r="HR177" s="732">
        <v>0</v>
      </c>
      <c r="HS177" s="732">
        <v>19552906</v>
      </c>
      <c r="HT177" s="732">
        <v>0</v>
      </c>
      <c r="HU177" s="732">
        <v>0</v>
      </c>
      <c r="HV177" s="732">
        <v>0</v>
      </c>
      <c r="HW177" s="732">
        <v>0</v>
      </c>
      <c r="HX177" s="732">
        <v>181</v>
      </c>
      <c r="HY177" s="732">
        <v>364</v>
      </c>
      <c r="HZ177" s="732">
        <v>246</v>
      </c>
      <c r="IA177" s="732">
        <v>522</v>
      </c>
      <c r="IB177" s="732">
        <v>684</v>
      </c>
      <c r="IC177" s="732">
        <v>1997</v>
      </c>
      <c r="ID177" s="732">
        <v>0</v>
      </c>
      <c r="IE177" s="732">
        <v>0</v>
      </c>
      <c r="IF177" s="732">
        <v>0</v>
      </c>
      <c r="IG177" s="732">
        <v>0</v>
      </c>
      <c r="IH177" s="732">
        <v>615</v>
      </c>
      <c r="II177" s="732">
        <v>0</v>
      </c>
      <c r="IJ177" s="732">
        <v>1272</v>
      </c>
      <c r="IK177" s="732">
        <v>0</v>
      </c>
      <c r="IL177" s="732">
        <v>0</v>
      </c>
      <c r="IM177" s="732">
        <v>0</v>
      </c>
      <c r="IN177" s="732">
        <v>0</v>
      </c>
      <c r="IO177" s="732">
        <v>0</v>
      </c>
      <c r="IP177" s="732">
        <v>0</v>
      </c>
      <c r="IQ177" s="732">
        <v>1272</v>
      </c>
      <c r="IR177" s="732">
        <v>783436</v>
      </c>
      <c r="IS177" s="732">
        <v>0</v>
      </c>
      <c r="IT177" s="732">
        <v>0</v>
      </c>
      <c r="IU177" s="732">
        <v>0</v>
      </c>
      <c r="IV177" s="732">
        <v>0</v>
      </c>
      <c r="IW177" s="732">
        <v>6159</v>
      </c>
      <c r="IX177" s="732">
        <v>0</v>
      </c>
      <c r="IY177" s="732">
        <v>0</v>
      </c>
      <c r="IZ177" s="732">
        <v>0</v>
      </c>
      <c r="JA177" s="732">
        <v>0</v>
      </c>
      <c r="JB177" s="732">
        <v>0</v>
      </c>
      <c r="JC177" s="732">
        <v>0</v>
      </c>
      <c r="JD177" s="732">
        <v>0</v>
      </c>
      <c r="JE177" s="732">
        <v>0</v>
      </c>
      <c r="JF177" s="732">
        <v>0</v>
      </c>
      <c r="JG177" s="732">
        <v>0</v>
      </c>
      <c r="JH177" s="732">
        <v>0</v>
      </c>
      <c r="JJ177" s="732">
        <v>0</v>
      </c>
      <c r="JK177" s="732">
        <v>0</v>
      </c>
      <c r="JL177" s="732">
        <v>0</v>
      </c>
      <c r="JM177" s="732">
        <v>0</v>
      </c>
    </row>
    <row r="178" spans="1:276" s="732" customFormat="1" x14ac:dyDescent="0.2">
      <c r="A178" s="732">
        <v>31709</v>
      </c>
      <c r="B178" s="732">
        <v>227826</v>
      </c>
      <c r="C178" s="732">
        <v>9</v>
      </c>
      <c r="D178" s="732">
        <v>2021</v>
      </c>
      <c r="E178" s="732">
        <v>6159</v>
      </c>
      <c r="F178" s="732">
        <v>0</v>
      </c>
      <c r="G178" s="732">
        <v>364.31800000000004</v>
      </c>
      <c r="H178" s="732">
        <v>352.512</v>
      </c>
      <c r="I178" s="732">
        <v>352.512</v>
      </c>
      <c r="J178" s="732">
        <v>364.31800000000004</v>
      </c>
      <c r="K178" s="732">
        <v>0</v>
      </c>
      <c r="L178" s="732">
        <v>6159</v>
      </c>
      <c r="M178" s="732">
        <v>0</v>
      </c>
      <c r="N178" s="732">
        <v>0</v>
      </c>
      <c r="P178" s="732">
        <v>376.39</v>
      </c>
      <c r="Q178" s="732">
        <v>0</v>
      </c>
      <c r="R178" s="732">
        <v>154912</v>
      </c>
      <c r="S178" s="732">
        <v>411.57400000000001</v>
      </c>
      <c r="U178" s="732">
        <v>108367</v>
      </c>
      <c r="V178" s="732">
        <v>85.152000000000001</v>
      </c>
      <c r="W178" s="732">
        <v>52446</v>
      </c>
      <c r="X178" s="732">
        <v>52446</v>
      </c>
      <c r="Z178" s="732">
        <v>0</v>
      </c>
      <c r="AC178" s="732">
        <v>0</v>
      </c>
      <c r="AD178" s="732" t="s">
        <v>318</v>
      </c>
      <c r="AE178" s="732">
        <v>0</v>
      </c>
      <c r="AH178" s="732">
        <v>0</v>
      </c>
      <c r="AI178" s="732">
        <v>0</v>
      </c>
      <c r="AJ178" s="732">
        <v>6159</v>
      </c>
      <c r="AK178" s="732" t="s">
        <v>787</v>
      </c>
      <c r="AL178" s="732" t="s">
        <v>369</v>
      </c>
      <c r="AM178" s="732">
        <v>0</v>
      </c>
      <c r="AN178" s="732">
        <v>0</v>
      </c>
      <c r="AO178" s="732">
        <v>0</v>
      </c>
      <c r="AP178" s="732">
        <v>0</v>
      </c>
      <c r="AQ178" s="732">
        <v>0</v>
      </c>
      <c r="AT178" s="732">
        <v>0</v>
      </c>
      <c r="AU178" s="732">
        <v>0</v>
      </c>
      <c r="AV178" s="732">
        <v>-64</v>
      </c>
      <c r="AW178" s="732">
        <v>3621991</v>
      </c>
      <c r="AX178" s="732">
        <v>3557672</v>
      </c>
      <c r="AY178" s="732">
        <v>2113701</v>
      </c>
      <c r="AZ178" s="732">
        <v>154912</v>
      </c>
      <c r="BA178" s="732">
        <v>0</v>
      </c>
      <c r="BE178" s="732">
        <v>47</v>
      </c>
      <c r="BF178" s="732">
        <v>3301748</v>
      </c>
      <c r="BG178" s="732">
        <v>0</v>
      </c>
      <c r="BJ178" s="732">
        <v>12</v>
      </c>
      <c r="BK178" s="732">
        <v>0</v>
      </c>
      <c r="BL178" s="732">
        <v>0</v>
      </c>
      <c r="BM178" s="732">
        <v>0</v>
      </c>
      <c r="BN178" s="732">
        <v>0</v>
      </c>
      <c r="BO178" s="732">
        <v>0</v>
      </c>
      <c r="BP178" s="732">
        <v>0</v>
      </c>
      <c r="BQ178" s="732">
        <v>716</v>
      </c>
      <c r="BS178" s="732">
        <v>0</v>
      </c>
      <c r="BT178" s="732">
        <v>0</v>
      </c>
      <c r="BU178" s="732">
        <v>0</v>
      </c>
      <c r="BV178" s="732">
        <v>0</v>
      </c>
      <c r="BW178" s="732">
        <v>0</v>
      </c>
      <c r="BY178" s="732">
        <v>0</v>
      </c>
      <c r="CA178" s="732">
        <v>0</v>
      </c>
      <c r="CB178" s="732">
        <v>0</v>
      </c>
      <c r="CC178" s="732">
        <v>0</v>
      </c>
      <c r="CD178" s="732">
        <v>0</v>
      </c>
      <c r="CE178" s="732">
        <v>0</v>
      </c>
      <c r="CF178" s="732">
        <v>0</v>
      </c>
      <c r="CG178" s="732">
        <v>0</v>
      </c>
      <c r="CH178" s="732">
        <v>65454</v>
      </c>
      <c r="CI178" s="732">
        <v>0</v>
      </c>
      <c r="CJ178" s="732">
        <v>4</v>
      </c>
      <c r="CK178" s="732">
        <v>0</v>
      </c>
      <c r="CL178" s="732">
        <v>0</v>
      </c>
      <c r="CN178" s="732">
        <v>0</v>
      </c>
      <c r="CO178" s="732">
        <v>1</v>
      </c>
      <c r="CP178" s="732">
        <v>0</v>
      </c>
      <c r="CQ178" s="732">
        <v>0</v>
      </c>
      <c r="CR178" s="732">
        <v>373.40100000000001</v>
      </c>
      <c r="CS178" s="732">
        <v>0</v>
      </c>
      <c r="CT178" s="732">
        <v>0</v>
      </c>
      <c r="CU178" s="732">
        <v>0</v>
      </c>
      <c r="CV178" s="732">
        <v>0</v>
      </c>
      <c r="CW178" s="732">
        <v>0</v>
      </c>
      <c r="CX178" s="732">
        <v>0</v>
      </c>
      <c r="CY178" s="732">
        <v>0</v>
      </c>
      <c r="CZ178" s="732">
        <v>0</v>
      </c>
      <c r="DB178" s="732">
        <v>2156660</v>
      </c>
      <c r="DC178" s="732">
        <v>0</v>
      </c>
      <c r="DD178" s="732">
        <v>0</v>
      </c>
      <c r="DE178" s="732">
        <v>373933</v>
      </c>
      <c r="DF178" s="732">
        <v>373933</v>
      </c>
      <c r="DG178" s="732">
        <v>60.713000000000001</v>
      </c>
      <c r="DH178" s="732">
        <v>0</v>
      </c>
      <c r="DI178" s="732">
        <v>0</v>
      </c>
      <c r="DK178" s="732">
        <v>3073</v>
      </c>
      <c r="DL178" s="732">
        <v>0</v>
      </c>
      <c r="DM178" s="732">
        <v>267085</v>
      </c>
      <c r="DN178" s="732">
        <v>1088</v>
      </c>
      <c r="DO178" s="732">
        <v>0</v>
      </c>
      <c r="DP178" s="732">
        <v>0</v>
      </c>
      <c r="DQ178" s="732">
        <v>0</v>
      </c>
      <c r="DR178" s="732">
        <v>0</v>
      </c>
      <c r="DS178" s="732">
        <v>0</v>
      </c>
      <c r="DT178" s="732">
        <v>0</v>
      </c>
      <c r="DU178" s="732">
        <v>0</v>
      </c>
      <c r="DV178" s="732">
        <v>0</v>
      </c>
      <c r="DW178" s="732">
        <v>0</v>
      </c>
      <c r="DX178" s="732">
        <v>0</v>
      </c>
      <c r="DY178" s="732">
        <v>0</v>
      </c>
      <c r="DZ178" s="732">
        <v>0</v>
      </c>
      <c r="EA178" s="732">
        <v>0</v>
      </c>
      <c r="EB178" s="732">
        <v>0</v>
      </c>
      <c r="EC178" s="732">
        <v>3.7880000000000003</v>
      </c>
      <c r="ED178" s="732">
        <v>26830</v>
      </c>
      <c r="EE178" s="732">
        <v>0</v>
      </c>
      <c r="EF178" s="732">
        <v>0</v>
      </c>
      <c r="EG178" s="732">
        <v>0</v>
      </c>
      <c r="EH178" s="732">
        <v>226851</v>
      </c>
      <c r="EI178" s="732">
        <v>0</v>
      </c>
      <c r="EJ178" s="732">
        <v>0</v>
      </c>
      <c r="EK178" s="732">
        <v>10.781000000000001</v>
      </c>
      <c r="EL178" s="732">
        <v>0</v>
      </c>
      <c r="EM178" s="732">
        <v>0.318</v>
      </c>
      <c r="EN178" s="732">
        <v>0.70700000000000007</v>
      </c>
      <c r="EO178" s="732">
        <v>0</v>
      </c>
      <c r="EP178" s="732">
        <v>0</v>
      </c>
      <c r="EQ178" s="732">
        <v>11.806000000000001</v>
      </c>
      <c r="ER178" s="732">
        <v>0</v>
      </c>
      <c r="ES178" s="732">
        <v>36.832000000000001</v>
      </c>
      <c r="EV178" s="732">
        <v>0</v>
      </c>
      <c r="EW178" s="732">
        <v>0</v>
      </c>
      <c r="EX178" s="732">
        <v>0</v>
      </c>
      <c r="EZ178" s="732">
        <v>3146836</v>
      </c>
      <c r="FA178" s="732">
        <v>0</v>
      </c>
      <c r="FB178" s="732">
        <v>3300613</v>
      </c>
      <c r="FD178" s="732">
        <v>0</v>
      </c>
      <c r="FE178" s="732">
        <v>341547</v>
      </c>
      <c r="FF178" s="732">
        <v>69289</v>
      </c>
      <c r="FG178" s="732">
        <v>6.4642999999999992E-2</v>
      </c>
      <c r="FH178" s="732">
        <v>2.6227999999999998E-2</v>
      </c>
      <c r="FI178" s="732">
        <v>0</v>
      </c>
      <c r="FJ178" s="732">
        <v>0</v>
      </c>
      <c r="FK178" s="732">
        <v>536.07799999999997</v>
      </c>
      <c r="FL178" s="732">
        <v>3776903</v>
      </c>
      <c r="FM178" s="732">
        <v>0</v>
      </c>
      <c r="FN178" s="732">
        <v>0</v>
      </c>
      <c r="FO178" s="732">
        <v>0</v>
      </c>
      <c r="FP178" s="732">
        <v>0</v>
      </c>
      <c r="FQ178" s="732">
        <v>0</v>
      </c>
      <c r="FR178" s="732">
        <v>0</v>
      </c>
      <c r="FS178" s="732">
        <v>0</v>
      </c>
      <c r="FT178" s="732">
        <v>0</v>
      </c>
      <c r="FU178" s="732">
        <v>0</v>
      </c>
      <c r="FV178" s="732">
        <v>0</v>
      </c>
      <c r="FW178" s="732">
        <v>0</v>
      </c>
      <c r="FX178" s="732">
        <v>0</v>
      </c>
      <c r="FY178" s="732">
        <v>0</v>
      </c>
      <c r="FZ178" s="732">
        <v>0</v>
      </c>
      <c r="GA178" s="732">
        <v>0</v>
      </c>
      <c r="GB178" s="732">
        <v>0</v>
      </c>
      <c r="GC178" s="732">
        <v>0</v>
      </c>
      <c r="GD178" s="732">
        <v>0</v>
      </c>
      <c r="GF178" s="732">
        <v>0</v>
      </c>
      <c r="GG178" s="732">
        <v>0</v>
      </c>
      <c r="GH178" s="732">
        <v>0</v>
      </c>
      <c r="GI178" s="732">
        <v>0</v>
      </c>
      <c r="GK178" s="732">
        <v>0</v>
      </c>
      <c r="GL178" s="732">
        <v>0</v>
      </c>
      <c r="GM178" s="732">
        <v>0</v>
      </c>
      <c r="GN178" s="732">
        <v>0</v>
      </c>
      <c r="GR178" s="732">
        <v>0</v>
      </c>
      <c r="HB178" s="732">
        <v>292382768</v>
      </c>
      <c r="HC178" s="732">
        <v>4.6019999999999998E-2</v>
      </c>
      <c r="HD178" s="732">
        <v>65454</v>
      </c>
      <c r="HE178" s="732">
        <v>0</v>
      </c>
      <c r="HF178" s="732">
        <v>372958</v>
      </c>
      <c r="HG178" s="732">
        <v>3208</v>
      </c>
      <c r="HH178" s="732">
        <v>70829</v>
      </c>
      <c r="HI178" s="732">
        <v>0</v>
      </c>
      <c r="HJ178" s="732">
        <v>3541</v>
      </c>
      <c r="HK178" s="732">
        <v>0</v>
      </c>
      <c r="HL178" s="732">
        <v>0</v>
      </c>
      <c r="HM178" s="732">
        <v>0</v>
      </c>
      <c r="HN178" s="732">
        <v>0</v>
      </c>
      <c r="HO178" s="732">
        <v>0</v>
      </c>
      <c r="HP178" s="732">
        <v>0</v>
      </c>
      <c r="HQ178" s="732">
        <v>0</v>
      </c>
      <c r="HR178" s="732">
        <v>0</v>
      </c>
      <c r="HS178" s="732">
        <v>3145701</v>
      </c>
      <c r="HT178" s="732">
        <v>0</v>
      </c>
      <c r="HU178" s="732">
        <v>0</v>
      </c>
      <c r="HV178" s="732">
        <v>0</v>
      </c>
      <c r="HW178" s="732">
        <v>0</v>
      </c>
      <c r="HX178" s="732">
        <v>37</v>
      </c>
      <c r="HY178" s="732">
        <v>62</v>
      </c>
      <c r="HZ178" s="732">
        <v>39</v>
      </c>
      <c r="IA178" s="732">
        <v>55</v>
      </c>
      <c r="IB178" s="732">
        <v>49</v>
      </c>
      <c r="IC178" s="732">
        <v>234</v>
      </c>
      <c r="ID178" s="732">
        <v>0</v>
      </c>
      <c r="IE178" s="732">
        <v>0</v>
      </c>
      <c r="IF178" s="732">
        <v>0</v>
      </c>
      <c r="IG178" s="732">
        <v>5.2080000000000002</v>
      </c>
      <c r="IH178" s="732">
        <v>115</v>
      </c>
      <c r="II178" s="732">
        <v>0</v>
      </c>
      <c r="IJ178" s="732">
        <v>85.152000000000001</v>
      </c>
      <c r="IK178" s="732">
        <v>0</v>
      </c>
      <c r="IL178" s="732">
        <v>0</v>
      </c>
      <c r="IM178" s="732">
        <v>0</v>
      </c>
      <c r="IN178" s="732">
        <v>0</v>
      </c>
      <c r="IO178" s="732">
        <v>0</v>
      </c>
      <c r="IP178" s="732">
        <v>0</v>
      </c>
      <c r="IQ178" s="732">
        <v>85.152000000000001</v>
      </c>
      <c r="IR178" s="732">
        <v>52446</v>
      </c>
      <c r="IS178" s="732">
        <v>0</v>
      </c>
      <c r="IT178" s="732">
        <v>0</v>
      </c>
      <c r="IU178" s="732">
        <v>0</v>
      </c>
      <c r="IV178" s="732">
        <v>0</v>
      </c>
      <c r="IW178" s="732">
        <v>6159</v>
      </c>
      <c r="IX178" s="732">
        <v>0</v>
      </c>
      <c r="IY178" s="732">
        <v>0</v>
      </c>
      <c r="IZ178" s="732">
        <v>0</v>
      </c>
      <c r="JA178" s="732">
        <v>0</v>
      </c>
      <c r="JB178" s="732">
        <v>0</v>
      </c>
      <c r="JC178" s="732">
        <v>0</v>
      </c>
      <c r="JD178" s="732">
        <v>0</v>
      </c>
      <c r="JE178" s="732">
        <v>0</v>
      </c>
      <c r="JF178" s="732">
        <v>0</v>
      </c>
      <c r="JG178" s="732">
        <v>0</v>
      </c>
      <c r="JH178" s="732">
        <v>0</v>
      </c>
      <c r="JJ178" s="732">
        <v>0</v>
      </c>
      <c r="JK178" s="732">
        <v>0</v>
      </c>
      <c r="JL178" s="732">
        <v>0</v>
      </c>
      <c r="JM178" s="732">
        <v>0</v>
      </c>
    </row>
    <row r="179" spans="1:276" s="732" customFormat="1" x14ac:dyDescent="0.2">
      <c r="A179" s="732">
        <v>31709</v>
      </c>
      <c r="B179" s="732">
        <v>227827</v>
      </c>
      <c r="C179" s="732">
        <v>9</v>
      </c>
      <c r="D179" s="732">
        <v>2021</v>
      </c>
      <c r="E179" s="732">
        <v>6159</v>
      </c>
      <c r="F179" s="732">
        <v>0</v>
      </c>
      <c r="G179" s="732">
        <v>530.26100000000008</v>
      </c>
      <c r="H179" s="732">
        <v>491.72800000000001</v>
      </c>
      <c r="I179" s="732">
        <v>491.72800000000001</v>
      </c>
      <c r="J179" s="732">
        <v>530.26100000000008</v>
      </c>
      <c r="K179" s="732">
        <v>0</v>
      </c>
      <c r="L179" s="732">
        <v>6159</v>
      </c>
      <c r="M179" s="732">
        <v>0</v>
      </c>
      <c r="N179" s="732">
        <v>0</v>
      </c>
      <c r="P179" s="732">
        <v>441.80700000000002</v>
      </c>
      <c r="Q179" s="732">
        <v>0</v>
      </c>
      <c r="R179" s="732">
        <v>181836</v>
      </c>
      <c r="S179" s="732">
        <v>411.57400000000001</v>
      </c>
      <c r="U179" s="732">
        <v>127199</v>
      </c>
      <c r="V179" s="732">
        <v>62.682000000000002</v>
      </c>
      <c r="W179" s="732">
        <v>38606</v>
      </c>
      <c r="X179" s="732">
        <v>38606</v>
      </c>
      <c r="Z179" s="732">
        <v>0</v>
      </c>
      <c r="AC179" s="732">
        <v>0</v>
      </c>
      <c r="AD179" s="732" t="s">
        <v>318</v>
      </c>
      <c r="AE179" s="732">
        <v>0</v>
      </c>
      <c r="AH179" s="732">
        <v>0</v>
      </c>
      <c r="AI179" s="732">
        <v>0</v>
      </c>
      <c r="AJ179" s="732">
        <v>6159</v>
      </c>
      <c r="AK179" s="732" t="s">
        <v>787</v>
      </c>
      <c r="AL179" s="732" t="s">
        <v>370</v>
      </c>
      <c r="AM179" s="732">
        <v>0</v>
      </c>
      <c r="AN179" s="732">
        <v>0</v>
      </c>
      <c r="AO179" s="732">
        <v>0</v>
      </c>
      <c r="AP179" s="732">
        <v>0</v>
      </c>
      <c r="AQ179" s="732">
        <v>0</v>
      </c>
      <c r="AT179" s="732">
        <v>0</v>
      </c>
      <c r="AU179" s="732">
        <v>0</v>
      </c>
      <c r="AV179" s="732">
        <v>0</v>
      </c>
      <c r="AW179" s="732">
        <v>5474924</v>
      </c>
      <c r="AX179" s="732">
        <v>5475225</v>
      </c>
      <c r="AY179" s="732">
        <v>2693799</v>
      </c>
      <c r="AZ179" s="732">
        <v>181836</v>
      </c>
      <c r="BA179" s="732">
        <v>0</v>
      </c>
      <c r="BE179" s="732">
        <v>72</v>
      </c>
      <c r="BF179" s="732">
        <v>5015712</v>
      </c>
      <c r="BG179" s="732">
        <v>0</v>
      </c>
      <c r="BJ179" s="732">
        <v>12</v>
      </c>
      <c r="BK179" s="732">
        <v>0</v>
      </c>
      <c r="BL179" s="732">
        <v>0</v>
      </c>
      <c r="BM179" s="732">
        <v>0</v>
      </c>
      <c r="BN179" s="732">
        <v>0</v>
      </c>
      <c r="BO179" s="732">
        <v>0</v>
      </c>
      <c r="BP179" s="732">
        <v>0</v>
      </c>
      <c r="BQ179" s="732">
        <v>694</v>
      </c>
      <c r="BS179" s="732">
        <v>0</v>
      </c>
      <c r="BT179" s="732">
        <v>0</v>
      </c>
      <c r="BU179" s="732">
        <v>0</v>
      </c>
      <c r="BV179" s="732">
        <v>0</v>
      </c>
      <c r="BW179" s="732">
        <v>0</v>
      </c>
      <c r="BY179" s="732">
        <v>0</v>
      </c>
      <c r="CA179" s="732">
        <v>0</v>
      </c>
      <c r="CB179" s="732">
        <v>0</v>
      </c>
      <c r="CC179" s="732">
        <v>0</v>
      </c>
      <c r="CD179" s="732">
        <v>0</v>
      </c>
      <c r="CE179" s="732">
        <v>0</v>
      </c>
      <c r="CF179" s="732">
        <v>0</v>
      </c>
      <c r="CG179" s="732">
        <v>0</v>
      </c>
      <c r="CH179" s="732">
        <v>0</v>
      </c>
      <c r="CI179" s="732">
        <v>0</v>
      </c>
      <c r="CJ179" s="732">
        <v>4</v>
      </c>
      <c r="CK179" s="732">
        <v>0</v>
      </c>
      <c r="CL179" s="732">
        <v>0</v>
      </c>
      <c r="CN179" s="732">
        <v>0</v>
      </c>
      <c r="CO179" s="732">
        <v>1</v>
      </c>
      <c r="CP179" s="732">
        <v>0.255</v>
      </c>
      <c r="CQ179" s="732">
        <v>0</v>
      </c>
      <c r="CR179" s="732">
        <v>461.21300000000002</v>
      </c>
      <c r="CS179" s="732">
        <v>0</v>
      </c>
      <c r="CT179" s="732">
        <v>0</v>
      </c>
      <c r="CU179" s="732">
        <v>0</v>
      </c>
      <c r="CV179" s="732">
        <v>0</v>
      </c>
      <c r="CW179" s="732">
        <v>0</v>
      </c>
      <c r="CX179" s="732">
        <v>0</v>
      </c>
      <c r="CY179" s="732">
        <v>0</v>
      </c>
      <c r="CZ179" s="732">
        <v>0</v>
      </c>
      <c r="DB179" s="732">
        <v>3027751</v>
      </c>
      <c r="DC179" s="732">
        <v>0</v>
      </c>
      <c r="DD179" s="732">
        <v>0</v>
      </c>
      <c r="DE179" s="732">
        <v>1045582</v>
      </c>
      <c r="DF179" s="732">
        <v>1049367</v>
      </c>
      <c r="DG179" s="732">
        <v>169.76300000000001</v>
      </c>
      <c r="DH179" s="732">
        <v>0</v>
      </c>
      <c r="DI179" s="732">
        <v>3785</v>
      </c>
      <c r="DK179" s="732">
        <v>2730</v>
      </c>
      <c r="DL179" s="732">
        <v>0</v>
      </c>
      <c r="DM179" s="732">
        <v>53964</v>
      </c>
      <c r="DN179" s="732">
        <v>229</v>
      </c>
      <c r="DO179" s="732">
        <v>0</v>
      </c>
      <c r="DP179" s="732">
        <v>0</v>
      </c>
      <c r="DQ179" s="732">
        <v>0</v>
      </c>
      <c r="DR179" s="732">
        <v>0</v>
      </c>
      <c r="DS179" s="732">
        <v>0</v>
      </c>
      <c r="DT179" s="732">
        <v>0</v>
      </c>
      <c r="DU179" s="732">
        <v>0</v>
      </c>
      <c r="DV179" s="732">
        <v>0</v>
      </c>
      <c r="DW179" s="732">
        <v>0</v>
      </c>
      <c r="DX179" s="732">
        <v>0</v>
      </c>
      <c r="DY179" s="732">
        <v>0</v>
      </c>
      <c r="DZ179" s="732">
        <v>0</v>
      </c>
      <c r="EA179" s="732">
        <v>0</v>
      </c>
      <c r="EB179" s="732">
        <v>0</v>
      </c>
      <c r="EC179" s="732">
        <v>7.532</v>
      </c>
      <c r="ED179" s="732">
        <v>53349</v>
      </c>
      <c r="EE179" s="732">
        <v>0</v>
      </c>
      <c r="EF179" s="732">
        <v>0</v>
      </c>
      <c r="EG179" s="732">
        <v>0</v>
      </c>
      <c r="EH179" s="732">
        <v>0</v>
      </c>
      <c r="EI179" s="732">
        <v>0</v>
      </c>
      <c r="EJ179" s="732">
        <v>0</v>
      </c>
      <c r="EK179" s="732">
        <v>0</v>
      </c>
      <c r="EL179" s="732">
        <v>0</v>
      </c>
      <c r="EM179" s="732">
        <v>0</v>
      </c>
      <c r="EN179" s="732">
        <v>0</v>
      </c>
      <c r="EO179" s="732">
        <v>0</v>
      </c>
      <c r="EP179" s="732">
        <v>0</v>
      </c>
      <c r="EQ179" s="732">
        <v>0</v>
      </c>
      <c r="ER179" s="732">
        <v>0</v>
      </c>
      <c r="ES179" s="732">
        <v>0</v>
      </c>
      <c r="EV179" s="732">
        <v>0</v>
      </c>
      <c r="EW179" s="732">
        <v>0</v>
      </c>
      <c r="EX179" s="732">
        <v>0</v>
      </c>
      <c r="EZ179" s="732">
        <v>4851122</v>
      </c>
      <c r="FA179" s="732">
        <v>0</v>
      </c>
      <c r="FB179" s="732">
        <v>5032657</v>
      </c>
      <c r="FD179" s="732">
        <v>0</v>
      </c>
      <c r="FE179" s="732">
        <v>518846</v>
      </c>
      <c r="FF179" s="732">
        <v>105257</v>
      </c>
      <c r="FG179" s="732">
        <v>6.4642999999999992E-2</v>
      </c>
      <c r="FH179" s="732">
        <v>2.6227999999999998E-2</v>
      </c>
      <c r="FI179" s="732">
        <v>0</v>
      </c>
      <c r="FJ179" s="732">
        <v>0</v>
      </c>
      <c r="FK179" s="732">
        <v>814.36</v>
      </c>
      <c r="FL179" s="732">
        <v>5656760</v>
      </c>
      <c r="FM179" s="732">
        <v>0</v>
      </c>
      <c r="FN179" s="732">
        <v>0</v>
      </c>
      <c r="FO179" s="732">
        <v>5310</v>
      </c>
      <c r="FP179" s="732">
        <v>0</v>
      </c>
      <c r="FQ179" s="732">
        <v>5310</v>
      </c>
      <c r="FR179" s="732">
        <v>5310</v>
      </c>
      <c r="FS179" s="732">
        <v>0</v>
      </c>
      <c r="FT179" s="732">
        <v>0</v>
      </c>
      <c r="FU179" s="732">
        <v>0</v>
      </c>
      <c r="FV179" s="732">
        <v>0</v>
      </c>
      <c r="FW179" s="732">
        <v>0</v>
      </c>
      <c r="FX179" s="732">
        <v>0</v>
      </c>
      <c r="FY179" s="732">
        <v>0</v>
      </c>
      <c r="FZ179" s="732">
        <v>0</v>
      </c>
      <c r="GA179" s="732">
        <v>0</v>
      </c>
      <c r="GB179" s="732">
        <v>320393</v>
      </c>
      <c r="GC179" s="732">
        <v>320393</v>
      </c>
      <c r="GD179" s="732">
        <v>38.533000000000001</v>
      </c>
      <c r="GF179" s="732">
        <v>0</v>
      </c>
      <c r="GG179" s="732">
        <v>0</v>
      </c>
      <c r="GH179" s="732">
        <v>0</v>
      </c>
      <c r="GI179" s="732">
        <v>0</v>
      </c>
      <c r="GK179" s="732">
        <v>0</v>
      </c>
      <c r="GL179" s="732">
        <v>0</v>
      </c>
      <c r="GM179" s="732">
        <v>0</v>
      </c>
      <c r="GN179" s="732">
        <v>0</v>
      </c>
      <c r="GR179" s="732">
        <v>0</v>
      </c>
      <c r="HB179" s="732">
        <v>0</v>
      </c>
      <c r="HC179" s="732">
        <v>4.6019999999999998E-2</v>
      </c>
      <c r="HD179" s="732">
        <v>0</v>
      </c>
      <c r="HE179" s="732">
        <v>0</v>
      </c>
      <c r="HF179" s="732">
        <v>520248</v>
      </c>
      <c r="HG179" s="732">
        <v>0</v>
      </c>
      <c r="HH179" s="732">
        <v>0</v>
      </c>
      <c r="HI179" s="732">
        <v>0</v>
      </c>
      <c r="HJ179" s="732">
        <v>5154</v>
      </c>
      <c r="HK179" s="732">
        <v>6563</v>
      </c>
      <c r="HL179" s="732">
        <v>5373</v>
      </c>
      <c r="HM179" s="732">
        <v>0</v>
      </c>
      <c r="HN179" s="732">
        <v>0</v>
      </c>
      <c r="HO179" s="732">
        <v>0</v>
      </c>
      <c r="HP179" s="732">
        <v>0</v>
      </c>
      <c r="HQ179" s="732">
        <v>0</v>
      </c>
      <c r="HR179" s="732">
        <v>0</v>
      </c>
      <c r="HS179" s="732">
        <v>4850821</v>
      </c>
      <c r="HT179" s="732">
        <v>0</v>
      </c>
      <c r="HU179" s="732">
        <v>0</v>
      </c>
      <c r="HV179" s="732">
        <v>0</v>
      </c>
      <c r="HW179" s="732">
        <v>0</v>
      </c>
      <c r="HX179" s="732">
        <v>68</v>
      </c>
      <c r="HY179" s="732">
        <v>210</v>
      </c>
      <c r="HZ179" s="732">
        <v>100</v>
      </c>
      <c r="IA179" s="732">
        <v>101</v>
      </c>
      <c r="IB179" s="732">
        <v>193</v>
      </c>
      <c r="IC179" s="732">
        <v>672</v>
      </c>
      <c r="ID179" s="732">
        <v>0</v>
      </c>
      <c r="IE179" s="732">
        <v>0</v>
      </c>
      <c r="IF179" s="732">
        <v>0</v>
      </c>
      <c r="IG179" s="732">
        <v>0</v>
      </c>
      <c r="IH179" s="732">
        <v>0</v>
      </c>
      <c r="II179" s="732">
        <v>0</v>
      </c>
      <c r="IJ179" s="732">
        <v>62.682000000000002</v>
      </c>
      <c r="IK179" s="732">
        <v>0</v>
      </c>
      <c r="IL179" s="732">
        <v>0</v>
      </c>
      <c r="IM179" s="732">
        <v>0</v>
      </c>
      <c r="IN179" s="732">
        <v>0</v>
      </c>
      <c r="IO179" s="732">
        <v>0</v>
      </c>
      <c r="IP179" s="732">
        <v>0</v>
      </c>
      <c r="IQ179" s="732">
        <v>62.682000000000002</v>
      </c>
      <c r="IR179" s="732">
        <v>38606</v>
      </c>
      <c r="IS179" s="732">
        <v>0</v>
      </c>
      <c r="IT179" s="732">
        <v>0</v>
      </c>
      <c r="IU179" s="732">
        <v>0</v>
      </c>
      <c r="IV179" s="732">
        <v>0</v>
      </c>
      <c r="IW179" s="732">
        <v>6159</v>
      </c>
      <c r="IX179" s="732">
        <v>0</v>
      </c>
      <c r="IY179" s="732">
        <v>0</v>
      </c>
      <c r="IZ179" s="732">
        <v>0</v>
      </c>
      <c r="JA179" s="732">
        <v>0</v>
      </c>
      <c r="JB179" s="732">
        <v>0</v>
      </c>
      <c r="JC179" s="732">
        <v>0</v>
      </c>
      <c r="JD179" s="732">
        <v>0</v>
      </c>
      <c r="JE179" s="732">
        <v>0</v>
      </c>
      <c r="JF179" s="732">
        <v>0</v>
      </c>
      <c r="JG179" s="732">
        <v>0</v>
      </c>
      <c r="JH179" s="732">
        <v>0</v>
      </c>
      <c r="JJ179" s="732">
        <v>0</v>
      </c>
      <c r="JK179" s="732">
        <v>0</v>
      </c>
      <c r="JL179" s="732">
        <v>0</v>
      </c>
      <c r="JM179" s="732">
        <v>0</v>
      </c>
    </row>
    <row r="180" spans="1:276" s="732" customFormat="1" x14ac:dyDescent="0.2">
      <c r="A180" s="732">
        <v>31709</v>
      </c>
      <c r="B180" s="732">
        <v>227829</v>
      </c>
      <c r="C180" s="732">
        <v>9</v>
      </c>
      <c r="D180" s="732">
        <v>2021</v>
      </c>
      <c r="E180" s="732">
        <v>6159</v>
      </c>
      <c r="F180" s="732">
        <v>0</v>
      </c>
      <c r="G180" s="732">
        <v>1070.4550000000002</v>
      </c>
      <c r="H180" s="732">
        <v>1043.547</v>
      </c>
      <c r="I180" s="732">
        <v>1043.547</v>
      </c>
      <c r="J180" s="732">
        <v>1070.4550000000002</v>
      </c>
      <c r="K180" s="732">
        <v>0</v>
      </c>
      <c r="L180" s="732">
        <v>6159</v>
      </c>
      <c r="M180" s="732">
        <v>0</v>
      </c>
      <c r="N180" s="732">
        <v>0</v>
      </c>
      <c r="P180" s="732">
        <v>513.32299999999998</v>
      </c>
      <c r="Q180" s="732">
        <v>0</v>
      </c>
      <c r="R180" s="732">
        <v>211270</v>
      </c>
      <c r="S180" s="732">
        <v>411.57400000000001</v>
      </c>
      <c r="U180" s="732">
        <v>147792</v>
      </c>
      <c r="V180" s="732">
        <v>33.075000000000003</v>
      </c>
      <c r="W180" s="732">
        <v>20371</v>
      </c>
      <c r="X180" s="732">
        <v>20371</v>
      </c>
      <c r="Z180" s="732">
        <v>0</v>
      </c>
      <c r="AC180" s="732">
        <v>0</v>
      </c>
      <c r="AD180" s="732" t="s">
        <v>318</v>
      </c>
      <c r="AE180" s="732">
        <v>0</v>
      </c>
      <c r="AH180" s="732">
        <v>0</v>
      </c>
      <c r="AI180" s="732">
        <v>0</v>
      </c>
      <c r="AJ180" s="732">
        <v>6159</v>
      </c>
      <c r="AK180" s="732" t="s">
        <v>787</v>
      </c>
      <c r="AL180" s="732" t="s">
        <v>484</v>
      </c>
      <c r="AM180" s="732">
        <v>0</v>
      </c>
      <c r="AN180" s="732">
        <v>0</v>
      </c>
      <c r="AO180" s="732">
        <v>0</v>
      </c>
      <c r="AP180" s="732">
        <v>0</v>
      </c>
      <c r="AQ180" s="732">
        <v>0</v>
      </c>
      <c r="AT180" s="732">
        <v>0</v>
      </c>
      <c r="AU180" s="732">
        <v>0</v>
      </c>
      <c r="AV180" s="732">
        <v>-90</v>
      </c>
      <c r="AW180" s="732">
        <v>10042724</v>
      </c>
      <c r="AX180" s="732">
        <v>9852981</v>
      </c>
      <c r="AY180" s="732">
        <v>5683745</v>
      </c>
      <c r="AZ180" s="732">
        <v>211270</v>
      </c>
      <c r="BA180" s="732">
        <v>0</v>
      </c>
      <c r="BE180" s="732">
        <v>129</v>
      </c>
      <c r="BF180" s="732">
        <v>8475138</v>
      </c>
      <c r="BG180" s="732">
        <v>0</v>
      </c>
      <c r="BJ180" s="732">
        <v>12</v>
      </c>
      <c r="BK180" s="732">
        <v>0</v>
      </c>
      <c r="BL180" s="732">
        <v>0</v>
      </c>
      <c r="BM180" s="732">
        <v>0</v>
      </c>
      <c r="BN180" s="732">
        <v>0</v>
      </c>
      <c r="BO180" s="732">
        <v>0</v>
      </c>
      <c r="BP180" s="732">
        <v>0</v>
      </c>
      <c r="BQ180" s="732">
        <v>609</v>
      </c>
      <c r="BS180" s="732">
        <v>0</v>
      </c>
      <c r="BT180" s="732">
        <v>0</v>
      </c>
      <c r="BU180" s="732">
        <v>0</v>
      </c>
      <c r="BV180" s="732">
        <v>0</v>
      </c>
      <c r="BW180" s="732">
        <v>0</v>
      </c>
      <c r="BY180" s="732">
        <v>0</v>
      </c>
      <c r="CA180" s="732">
        <v>534.55500000000006</v>
      </c>
      <c r="CB180" s="732">
        <v>534555</v>
      </c>
      <c r="CC180" s="732">
        <v>0</v>
      </c>
      <c r="CD180" s="732">
        <v>0</v>
      </c>
      <c r="CE180" s="732">
        <v>0</v>
      </c>
      <c r="CF180" s="732">
        <v>0</v>
      </c>
      <c r="CG180" s="732">
        <v>0</v>
      </c>
      <c r="CH180" s="732">
        <v>192319</v>
      </c>
      <c r="CI180" s="732">
        <v>0</v>
      </c>
      <c r="CJ180" s="732">
        <v>4</v>
      </c>
      <c r="CK180" s="732">
        <v>0</v>
      </c>
      <c r="CL180" s="732">
        <v>0</v>
      </c>
      <c r="CN180" s="732">
        <v>0</v>
      </c>
      <c r="CO180" s="732">
        <v>1</v>
      </c>
      <c r="CP180" s="732">
        <v>0</v>
      </c>
      <c r="CQ180" s="732">
        <v>0</v>
      </c>
      <c r="CR180" s="732">
        <v>506.85600000000005</v>
      </c>
      <c r="CS180" s="732">
        <v>0</v>
      </c>
      <c r="CT180" s="732">
        <v>0</v>
      </c>
      <c r="CU180" s="732">
        <v>0</v>
      </c>
      <c r="CV180" s="732">
        <v>0</v>
      </c>
      <c r="CW180" s="732">
        <v>0</v>
      </c>
      <c r="CX180" s="732">
        <v>0</v>
      </c>
      <c r="CY180" s="732">
        <v>0</v>
      </c>
      <c r="CZ180" s="732">
        <v>0</v>
      </c>
      <c r="DB180" s="732">
        <v>6394588</v>
      </c>
      <c r="DC180" s="732">
        <v>0</v>
      </c>
      <c r="DD180" s="732">
        <v>0</v>
      </c>
      <c r="DE180" s="732">
        <v>324045</v>
      </c>
      <c r="DF180" s="732">
        <v>324045</v>
      </c>
      <c r="DG180" s="732">
        <v>52.613</v>
      </c>
      <c r="DH180" s="732">
        <v>0</v>
      </c>
      <c r="DI180" s="732">
        <v>0</v>
      </c>
      <c r="DK180" s="732">
        <v>1371</v>
      </c>
      <c r="DL180" s="732">
        <v>0</v>
      </c>
      <c r="DM180" s="732">
        <v>600732</v>
      </c>
      <c r="DN180" s="732">
        <v>2447</v>
      </c>
      <c r="DO180" s="732">
        <v>0</v>
      </c>
      <c r="DP180" s="732">
        <v>0</v>
      </c>
      <c r="DQ180" s="732">
        <v>0</v>
      </c>
      <c r="DR180" s="732">
        <v>0</v>
      </c>
      <c r="DS180" s="732">
        <v>0</v>
      </c>
      <c r="DT180" s="732">
        <v>0</v>
      </c>
      <c r="DU180" s="732">
        <v>0</v>
      </c>
      <c r="DV180" s="732">
        <v>0</v>
      </c>
      <c r="DW180" s="732">
        <v>0</v>
      </c>
      <c r="DX180" s="732">
        <v>0</v>
      </c>
      <c r="DY180" s="732">
        <v>0</v>
      </c>
      <c r="DZ180" s="732">
        <v>0</v>
      </c>
      <c r="EA180" s="732">
        <v>0</v>
      </c>
      <c r="EB180" s="732">
        <v>0</v>
      </c>
      <c r="EC180" s="732">
        <v>8.152000000000001</v>
      </c>
      <c r="ED180" s="732">
        <v>57740</v>
      </c>
      <c r="EE180" s="732">
        <v>0</v>
      </c>
      <c r="EF180" s="732">
        <v>0</v>
      </c>
      <c r="EG180" s="732">
        <v>0</v>
      </c>
      <c r="EH180" s="732">
        <v>512732</v>
      </c>
      <c r="EI180" s="732">
        <v>0</v>
      </c>
      <c r="EJ180" s="732">
        <v>0</v>
      </c>
      <c r="EK180" s="732">
        <v>25.646000000000001</v>
      </c>
      <c r="EL180" s="732">
        <v>0</v>
      </c>
      <c r="EM180" s="732">
        <v>0</v>
      </c>
      <c r="EN180" s="732">
        <v>1.262</v>
      </c>
      <c r="EO180" s="732">
        <v>0</v>
      </c>
      <c r="EP180" s="732">
        <v>0</v>
      </c>
      <c r="EQ180" s="732">
        <v>26.908000000000001</v>
      </c>
      <c r="ER180" s="732">
        <v>0</v>
      </c>
      <c r="ES180" s="732">
        <v>83.248000000000005</v>
      </c>
      <c r="EV180" s="732">
        <v>0</v>
      </c>
      <c r="EW180" s="732">
        <v>0</v>
      </c>
      <c r="EX180" s="732">
        <v>0</v>
      </c>
      <c r="EZ180" s="732">
        <v>8798423</v>
      </c>
      <c r="FA180" s="732">
        <v>0</v>
      </c>
      <c r="FB180" s="732">
        <v>9007117</v>
      </c>
      <c r="FD180" s="732">
        <v>0</v>
      </c>
      <c r="FE180" s="732">
        <v>876703</v>
      </c>
      <c r="FF180" s="732">
        <v>177855</v>
      </c>
      <c r="FG180" s="732">
        <v>6.4642999999999992E-2</v>
      </c>
      <c r="FH180" s="732">
        <v>2.6227999999999998E-2</v>
      </c>
      <c r="FI180" s="732">
        <v>0</v>
      </c>
      <c r="FJ180" s="732">
        <v>0</v>
      </c>
      <c r="FK180" s="732">
        <v>1376.038</v>
      </c>
      <c r="FL180" s="732">
        <v>10253994</v>
      </c>
      <c r="FM180" s="732">
        <v>0</v>
      </c>
      <c r="FN180" s="732">
        <v>0</v>
      </c>
      <c r="FO180" s="732">
        <v>0</v>
      </c>
      <c r="FP180" s="732">
        <v>0</v>
      </c>
      <c r="FQ180" s="732">
        <v>0</v>
      </c>
      <c r="FR180" s="732">
        <v>0</v>
      </c>
      <c r="FS180" s="732">
        <v>0</v>
      </c>
      <c r="FT180" s="732">
        <v>0</v>
      </c>
      <c r="FU180" s="732">
        <v>0</v>
      </c>
      <c r="FV180" s="732">
        <v>0</v>
      </c>
      <c r="FW180" s="732">
        <v>0</v>
      </c>
      <c r="FX180" s="732">
        <v>0</v>
      </c>
      <c r="FY180" s="732">
        <v>0</v>
      </c>
      <c r="FZ180" s="732">
        <v>0</v>
      </c>
      <c r="GA180" s="732">
        <v>0</v>
      </c>
      <c r="GB180" s="732">
        <v>0</v>
      </c>
      <c r="GC180" s="732">
        <v>0</v>
      </c>
      <c r="GD180" s="732">
        <v>0</v>
      </c>
      <c r="GF180" s="732">
        <v>0</v>
      </c>
      <c r="GG180" s="732">
        <v>0</v>
      </c>
      <c r="GH180" s="732">
        <v>0</v>
      </c>
      <c r="GI180" s="732">
        <v>0</v>
      </c>
      <c r="GK180" s="732">
        <v>0</v>
      </c>
      <c r="GL180" s="732">
        <v>0</v>
      </c>
      <c r="GM180" s="732">
        <v>0</v>
      </c>
      <c r="GN180" s="732">
        <v>0</v>
      </c>
      <c r="GR180" s="732">
        <v>0</v>
      </c>
      <c r="HB180" s="732">
        <v>292382768</v>
      </c>
      <c r="HC180" s="732">
        <v>4.6019999999999998E-2</v>
      </c>
      <c r="HD180" s="732">
        <v>192319</v>
      </c>
      <c r="HE180" s="732">
        <v>0</v>
      </c>
      <c r="HF180" s="732">
        <v>1104073</v>
      </c>
      <c r="HG180" s="732">
        <v>18477</v>
      </c>
      <c r="HH180" s="732">
        <v>0</v>
      </c>
      <c r="HI180" s="732">
        <v>0</v>
      </c>
      <c r="HJ180" s="732">
        <v>10405</v>
      </c>
      <c r="HK180" s="732">
        <v>0</v>
      </c>
      <c r="HL180" s="732">
        <v>0</v>
      </c>
      <c r="HM180" s="732">
        <v>0</v>
      </c>
      <c r="HN180" s="732">
        <v>0</v>
      </c>
      <c r="HO180" s="732">
        <v>0</v>
      </c>
      <c r="HP180" s="732">
        <v>0</v>
      </c>
      <c r="HQ180" s="732">
        <v>0</v>
      </c>
      <c r="HR180" s="732">
        <v>0</v>
      </c>
      <c r="HS180" s="732">
        <v>8795847</v>
      </c>
      <c r="HT180" s="732">
        <v>0</v>
      </c>
      <c r="HU180" s="732">
        <v>0</v>
      </c>
      <c r="HV180" s="732">
        <v>0</v>
      </c>
      <c r="HW180" s="732">
        <v>0</v>
      </c>
      <c r="HX180" s="732">
        <v>78</v>
      </c>
      <c r="HY180" s="732">
        <v>75</v>
      </c>
      <c r="HZ180" s="732">
        <v>34</v>
      </c>
      <c r="IA180" s="732">
        <v>26</v>
      </c>
      <c r="IB180" s="732">
        <v>7</v>
      </c>
      <c r="IC180" s="732">
        <v>220</v>
      </c>
      <c r="ID180" s="732">
        <v>0</v>
      </c>
      <c r="IE180" s="732">
        <v>0</v>
      </c>
      <c r="IF180" s="732">
        <v>0</v>
      </c>
      <c r="IG180" s="732">
        <v>30</v>
      </c>
      <c r="IH180" s="732">
        <v>0</v>
      </c>
      <c r="II180" s="732">
        <v>0</v>
      </c>
      <c r="IJ180" s="732">
        <v>33.075000000000003</v>
      </c>
      <c r="IK180" s="732">
        <v>0</v>
      </c>
      <c r="IL180" s="732">
        <v>0</v>
      </c>
      <c r="IM180" s="732">
        <v>0</v>
      </c>
      <c r="IN180" s="732">
        <v>0</v>
      </c>
      <c r="IO180" s="732">
        <v>0</v>
      </c>
      <c r="IP180" s="732">
        <v>0</v>
      </c>
      <c r="IQ180" s="732">
        <v>33.075000000000003</v>
      </c>
      <c r="IR180" s="732">
        <v>20371</v>
      </c>
      <c r="IS180" s="732">
        <v>0</v>
      </c>
      <c r="IT180" s="732">
        <v>0</v>
      </c>
      <c r="IU180" s="732">
        <v>0</v>
      </c>
      <c r="IV180" s="732">
        <v>0</v>
      </c>
      <c r="IW180" s="732">
        <v>6159</v>
      </c>
      <c r="IX180" s="732">
        <v>0</v>
      </c>
      <c r="IY180" s="732">
        <v>0</v>
      </c>
      <c r="IZ180" s="732">
        <v>0</v>
      </c>
      <c r="JA180" s="732">
        <v>0</v>
      </c>
      <c r="JB180" s="732">
        <v>0</v>
      </c>
      <c r="JC180" s="732">
        <v>0</v>
      </c>
      <c r="JD180" s="732">
        <v>0</v>
      </c>
      <c r="JE180" s="732">
        <v>0</v>
      </c>
      <c r="JF180" s="732">
        <v>0</v>
      </c>
      <c r="JG180" s="732">
        <v>0</v>
      </c>
      <c r="JH180" s="732">
        <v>0</v>
      </c>
      <c r="JJ180" s="732">
        <v>0</v>
      </c>
      <c r="JK180" s="732">
        <v>0</v>
      </c>
      <c r="JL180" s="732">
        <v>0</v>
      </c>
      <c r="JM180" s="732">
        <v>0</v>
      </c>
    </row>
    <row r="181" spans="1:276" s="732" customFormat="1" x14ac:dyDescent="0.2">
      <c r="A181" s="732">
        <v>31709</v>
      </c>
      <c r="B181" s="732">
        <v>234801</v>
      </c>
      <c r="C181" s="732">
        <v>9</v>
      </c>
      <c r="D181" s="732">
        <v>2021</v>
      </c>
      <c r="E181" s="732">
        <v>6159</v>
      </c>
      <c r="F181" s="732">
        <v>0</v>
      </c>
      <c r="G181" s="732">
        <v>65.650000000000006</v>
      </c>
      <c r="H181" s="732">
        <v>61.636000000000003</v>
      </c>
      <c r="I181" s="732">
        <v>61.636000000000003</v>
      </c>
      <c r="J181" s="732">
        <v>65.650000000000006</v>
      </c>
      <c r="K181" s="732">
        <v>0</v>
      </c>
      <c r="L181" s="732">
        <v>6159</v>
      </c>
      <c r="M181" s="732">
        <v>0</v>
      </c>
      <c r="N181" s="732">
        <v>0</v>
      </c>
      <c r="P181" s="732">
        <v>65.75</v>
      </c>
      <c r="Q181" s="732">
        <v>0</v>
      </c>
      <c r="R181" s="732">
        <v>27061</v>
      </c>
      <c r="S181" s="732">
        <v>411.57400000000001</v>
      </c>
      <c r="U181" s="732">
        <v>18931</v>
      </c>
      <c r="V181" s="732">
        <v>0</v>
      </c>
      <c r="W181" s="732">
        <v>0</v>
      </c>
      <c r="X181" s="732">
        <v>0</v>
      </c>
      <c r="Z181" s="732">
        <v>0</v>
      </c>
      <c r="AC181" s="732">
        <v>0</v>
      </c>
      <c r="AD181" s="732" t="s">
        <v>318</v>
      </c>
      <c r="AE181" s="732">
        <v>0</v>
      </c>
      <c r="AH181" s="732">
        <v>0</v>
      </c>
      <c r="AI181" s="732">
        <v>0</v>
      </c>
      <c r="AJ181" s="732">
        <v>6159</v>
      </c>
      <c r="AK181" s="732" t="s">
        <v>787</v>
      </c>
      <c r="AL181" s="732" t="s">
        <v>83</v>
      </c>
      <c r="AM181" s="732">
        <v>0</v>
      </c>
      <c r="AN181" s="732">
        <v>0</v>
      </c>
      <c r="AO181" s="732">
        <v>0</v>
      </c>
      <c r="AP181" s="732">
        <v>0</v>
      </c>
      <c r="AQ181" s="732">
        <v>0</v>
      </c>
      <c r="AT181" s="732">
        <v>0</v>
      </c>
      <c r="AU181" s="732">
        <v>0</v>
      </c>
      <c r="AV181" s="732">
        <v>-11</v>
      </c>
      <c r="AW181" s="732">
        <v>750366</v>
      </c>
      <c r="AX181" s="732">
        <v>736310</v>
      </c>
      <c r="AY181" s="732">
        <v>529517</v>
      </c>
      <c r="AZ181" s="732">
        <v>27061</v>
      </c>
      <c r="BA181" s="732">
        <v>7</v>
      </c>
      <c r="BE181" s="732">
        <v>10</v>
      </c>
      <c r="BF181" s="732">
        <v>657825</v>
      </c>
      <c r="BG181" s="732">
        <v>0</v>
      </c>
      <c r="BJ181" s="732">
        <v>12</v>
      </c>
      <c r="BK181" s="732">
        <v>0</v>
      </c>
      <c r="BL181" s="732">
        <v>0</v>
      </c>
      <c r="BM181" s="732">
        <v>0</v>
      </c>
      <c r="BN181" s="732">
        <v>0</v>
      </c>
      <c r="BO181" s="732">
        <v>0</v>
      </c>
      <c r="BP181" s="732">
        <v>0</v>
      </c>
      <c r="BQ181" s="732">
        <v>760</v>
      </c>
      <c r="BS181" s="732">
        <v>0</v>
      </c>
      <c r="BT181" s="732">
        <v>0</v>
      </c>
      <c r="BU181" s="732">
        <v>0</v>
      </c>
      <c r="BV181" s="732">
        <v>0</v>
      </c>
      <c r="BW181" s="732">
        <v>0</v>
      </c>
      <c r="BY181" s="732">
        <v>0</v>
      </c>
      <c r="CA181" s="732">
        <v>0</v>
      </c>
      <c r="CB181" s="732">
        <v>0</v>
      </c>
      <c r="CC181" s="732">
        <v>0</v>
      </c>
      <c r="CD181" s="732">
        <v>0</v>
      </c>
      <c r="CE181" s="732">
        <v>0</v>
      </c>
      <c r="CF181" s="732">
        <v>0</v>
      </c>
      <c r="CG181" s="732">
        <v>0</v>
      </c>
      <c r="CH181" s="732">
        <v>14599</v>
      </c>
      <c r="CI181" s="732">
        <v>0</v>
      </c>
      <c r="CJ181" s="732">
        <v>4</v>
      </c>
      <c r="CK181" s="732">
        <v>0</v>
      </c>
      <c r="CL181" s="732">
        <v>0</v>
      </c>
      <c r="CN181" s="732">
        <v>0</v>
      </c>
      <c r="CO181" s="732">
        <v>1</v>
      </c>
      <c r="CP181" s="732">
        <v>0</v>
      </c>
      <c r="CQ181" s="732">
        <v>0</v>
      </c>
      <c r="CR181" s="732">
        <v>68.334000000000003</v>
      </c>
      <c r="CS181" s="732">
        <v>0</v>
      </c>
      <c r="CT181" s="732">
        <v>0</v>
      </c>
      <c r="CU181" s="732">
        <v>0</v>
      </c>
      <c r="CV181" s="732">
        <v>0</v>
      </c>
      <c r="CW181" s="732">
        <v>0</v>
      </c>
      <c r="CX181" s="732">
        <v>0</v>
      </c>
      <c r="CY181" s="732">
        <v>0</v>
      </c>
      <c r="CZ181" s="732">
        <v>0</v>
      </c>
      <c r="DB181" s="732">
        <v>373827</v>
      </c>
      <c r="DC181" s="732">
        <v>0</v>
      </c>
      <c r="DD181" s="732">
        <v>0</v>
      </c>
      <c r="DE181" s="732">
        <v>65363</v>
      </c>
      <c r="DF181" s="732">
        <v>82608</v>
      </c>
      <c r="DG181" s="732">
        <v>10.613000000000001</v>
      </c>
      <c r="DH181" s="732">
        <v>0</v>
      </c>
      <c r="DI181" s="732">
        <v>0</v>
      </c>
      <c r="DK181" s="732">
        <v>3790</v>
      </c>
      <c r="DL181" s="732">
        <v>0</v>
      </c>
      <c r="DM181" s="732">
        <v>129465</v>
      </c>
      <c r="DN181" s="732">
        <v>533</v>
      </c>
      <c r="DO181" s="732">
        <v>0</v>
      </c>
      <c r="DP181" s="732">
        <v>0</v>
      </c>
      <c r="DQ181" s="732">
        <v>0</v>
      </c>
      <c r="DR181" s="732">
        <v>0</v>
      </c>
      <c r="DS181" s="732">
        <v>0</v>
      </c>
      <c r="DT181" s="732">
        <v>0</v>
      </c>
      <c r="DU181" s="732">
        <v>0</v>
      </c>
      <c r="DV181" s="732">
        <v>0</v>
      </c>
      <c r="DW181" s="732">
        <v>0</v>
      </c>
      <c r="DX181" s="732">
        <v>0</v>
      </c>
      <c r="DY181" s="732">
        <v>0</v>
      </c>
      <c r="DZ181" s="732">
        <v>0</v>
      </c>
      <c r="EA181" s="732">
        <v>0</v>
      </c>
      <c r="EB181" s="732">
        <v>0</v>
      </c>
      <c r="EC181" s="732">
        <v>5.8330000000000002</v>
      </c>
      <c r="ED181" s="732">
        <v>41315</v>
      </c>
      <c r="EE181" s="732">
        <v>0</v>
      </c>
      <c r="EF181" s="732">
        <v>0</v>
      </c>
      <c r="EG181" s="732">
        <v>0</v>
      </c>
      <c r="EH181" s="732">
        <v>48004</v>
      </c>
      <c r="EI181" s="732">
        <v>34885</v>
      </c>
      <c r="EJ181" s="732">
        <v>1.4160000000000001</v>
      </c>
      <c r="EK181" s="732">
        <v>2.5980000000000003</v>
      </c>
      <c r="EL181" s="732">
        <v>0</v>
      </c>
      <c r="EM181" s="732">
        <v>0</v>
      </c>
      <c r="EN181" s="732">
        <v>0</v>
      </c>
      <c r="EO181" s="732">
        <v>0</v>
      </c>
      <c r="EP181" s="732">
        <v>0</v>
      </c>
      <c r="EQ181" s="732">
        <v>4.0140000000000002</v>
      </c>
      <c r="ER181" s="732">
        <v>0</v>
      </c>
      <c r="ES181" s="732">
        <v>7.7940000000000005</v>
      </c>
      <c r="EV181" s="732">
        <v>0</v>
      </c>
      <c r="EW181" s="732">
        <v>0</v>
      </c>
      <c r="EX181" s="732">
        <v>0</v>
      </c>
      <c r="EZ181" s="732">
        <v>654457</v>
      </c>
      <c r="FA181" s="732">
        <v>0</v>
      </c>
      <c r="FB181" s="732">
        <v>680976</v>
      </c>
      <c r="FD181" s="732">
        <v>0</v>
      </c>
      <c r="FE181" s="732">
        <v>68048</v>
      </c>
      <c r="FF181" s="732">
        <v>13805</v>
      </c>
      <c r="FG181" s="732">
        <v>6.4642999999999992E-2</v>
      </c>
      <c r="FH181" s="732">
        <v>2.6227999999999998E-2</v>
      </c>
      <c r="FI181" s="732">
        <v>0</v>
      </c>
      <c r="FJ181" s="732">
        <v>0</v>
      </c>
      <c r="FK181" s="732">
        <v>106.80600000000001</v>
      </c>
      <c r="FL181" s="732">
        <v>777427</v>
      </c>
      <c r="FM181" s="732">
        <v>0</v>
      </c>
      <c r="FN181" s="732">
        <v>0</v>
      </c>
      <c r="FO181" s="732">
        <v>0</v>
      </c>
      <c r="FP181" s="732">
        <v>0</v>
      </c>
      <c r="FQ181" s="732">
        <v>0</v>
      </c>
      <c r="FR181" s="732">
        <v>0</v>
      </c>
      <c r="FS181" s="732">
        <v>0</v>
      </c>
      <c r="FT181" s="732">
        <v>0</v>
      </c>
      <c r="FU181" s="732">
        <v>0</v>
      </c>
      <c r="FV181" s="732">
        <v>0</v>
      </c>
      <c r="FW181" s="732">
        <v>0</v>
      </c>
      <c r="FX181" s="732">
        <v>0</v>
      </c>
      <c r="FY181" s="732">
        <v>0</v>
      </c>
      <c r="FZ181" s="732">
        <v>0</v>
      </c>
      <c r="GA181" s="732">
        <v>0</v>
      </c>
      <c r="GB181" s="732">
        <v>0</v>
      </c>
      <c r="GC181" s="732">
        <v>0</v>
      </c>
      <c r="GD181" s="732">
        <v>0</v>
      </c>
      <c r="GF181" s="732">
        <v>0</v>
      </c>
      <c r="GG181" s="732">
        <v>0</v>
      </c>
      <c r="GH181" s="732">
        <v>0</v>
      </c>
      <c r="GI181" s="732">
        <v>0</v>
      </c>
      <c r="GK181" s="732">
        <v>5038</v>
      </c>
      <c r="GL181" s="732">
        <v>5287</v>
      </c>
      <c r="GM181" s="732">
        <v>0</v>
      </c>
      <c r="GN181" s="732">
        <v>0</v>
      </c>
      <c r="GR181" s="732">
        <v>0</v>
      </c>
      <c r="HB181" s="732">
        <v>292382768</v>
      </c>
      <c r="HC181" s="732">
        <v>4.6019999999999998E-2</v>
      </c>
      <c r="HD181" s="732">
        <v>11795</v>
      </c>
      <c r="HE181" s="732">
        <v>0</v>
      </c>
      <c r="HF181" s="732">
        <v>65211</v>
      </c>
      <c r="HG181" s="732">
        <v>5543</v>
      </c>
      <c r="HH181" s="732">
        <v>0</v>
      </c>
      <c r="HI181" s="732">
        <v>0</v>
      </c>
      <c r="HJ181" s="732">
        <v>638</v>
      </c>
      <c r="HK181" s="732">
        <v>823</v>
      </c>
      <c r="HL181" s="732">
        <v>212</v>
      </c>
      <c r="HM181" s="732">
        <v>0</v>
      </c>
      <c r="HN181" s="732">
        <v>0</v>
      </c>
      <c r="HO181" s="732">
        <v>0</v>
      </c>
      <c r="HP181" s="732">
        <v>16548</v>
      </c>
      <c r="HQ181" s="732">
        <v>0</v>
      </c>
      <c r="HR181" s="732">
        <v>0</v>
      </c>
      <c r="HS181" s="732">
        <v>653915</v>
      </c>
      <c r="HT181" s="732">
        <v>0</v>
      </c>
      <c r="HU181" s="732">
        <v>2804</v>
      </c>
      <c r="HV181" s="732">
        <v>0</v>
      </c>
      <c r="HW181" s="732">
        <v>0</v>
      </c>
      <c r="HX181" s="732">
        <v>17</v>
      </c>
      <c r="HY181" s="732">
        <v>12</v>
      </c>
      <c r="HZ181" s="732">
        <v>7</v>
      </c>
      <c r="IA181" s="732">
        <v>1</v>
      </c>
      <c r="IB181" s="732">
        <v>7</v>
      </c>
      <c r="IC181" s="732">
        <v>33</v>
      </c>
      <c r="ID181" s="732">
        <v>14</v>
      </c>
      <c r="IE181" s="732">
        <v>0</v>
      </c>
      <c r="IF181" s="732">
        <v>0</v>
      </c>
      <c r="IG181" s="732">
        <v>9</v>
      </c>
      <c r="IH181" s="732">
        <v>0</v>
      </c>
      <c r="II181" s="732">
        <v>60.175000000000004</v>
      </c>
      <c r="IJ181" s="732">
        <v>0</v>
      </c>
      <c r="IK181" s="732">
        <v>22.218</v>
      </c>
      <c r="IL181" s="732">
        <v>0</v>
      </c>
      <c r="IM181" s="732">
        <v>0</v>
      </c>
      <c r="IN181" s="732">
        <v>0</v>
      </c>
      <c r="IO181" s="732">
        <v>0</v>
      </c>
      <c r="IP181" s="732">
        <v>82.393000000000001</v>
      </c>
      <c r="IQ181" s="732">
        <v>0</v>
      </c>
      <c r="IR181" s="732">
        <v>0</v>
      </c>
      <c r="IS181" s="732">
        <v>6110</v>
      </c>
      <c r="IT181" s="732">
        <v>0</v>
      </c>
      <c r="IU181" s="732">
        <v>0</v>
      </c>
      <c r="IV181" s="732">
        <v>0</v>
      </c>
      <c r="IW181" s="732">
        <v>6159</v>
      </c>
      <c r="IX181" s="732">
        <v>0</v>
      </c>
      <c r="IY181" s="732">
        <v>0</v>
      </c>
      <c r="IZ181" s="732">
        <v>22658</v>
      </c>
      <c r="JA181" s="732">
        <v>17245</v>
      </c>
      <c r="JB181" s="732">
        <v>0</v>
      </c>
      <c r="JC181" s="732">
        <v>0</v>
      </c>
      <c r="JD181" s="732">
        <v>0</v>
      </c>
      <c r="JE181" s="732">
        <v>0</v>
      </c>
      <c r="JF181" s="732">
        <v>0</v>
      </c>
      <c r="JG181" s="732">
        <v>0</v>
      </c>
      <c r="JH181" s="732">
        <v>0</v>
      </c>
      <c r="JJ181" s="732">
        <v>0</v>
      </c>
      <c r="JK181" s="732">
        <v>0</v>
      </c>
      <c r="JL181" s="732">
        <v>0</v>
      </c>
      <c r="JM181" s="732">
        <v>0</v>
      </c>
    </row>
    <row r="182" spans="1:276" s="732" customFormat="1" x14ac:dyDescent="0.2">
      <c r="A182" s="732">
        <v>31709</v>
      </c>
      <c r="B182" s="732">
        <v>236801</v>
      </c>
      <c r="C182" s="732">
        <v>9</v>
      </c>
      <c r="D182" s="732">
        <v>2021</v>
      </c>
      <c r="E182" s="732">
        <v>6159</v>
      </c>
      <c r="F182" s="732">
        <v>0</v>
      </c>
      <c r="G182" s="732">
        <v>28.887</v>
      </c>
      <c r="H182" s="732">
        <v>1.349</v>
      </c>
      <c r="I182" s="732">
        <v>1.349</v>
      </c>
      <c r="J182" s="732">
        <v>28.887</v>
      </c>
      <c r="K182" s="732">
        <v>0</v>
      </c>
      <c r="L182" s="732">
        <v>6159</v>
      </c>
      <c r="M182" s="732">
        <v>0</v>
      </c>
      <c r="N182" s="732">
        <v>0</v>
      </c>
      <c r="P182" s="732">
        <v>59.547000000000004</v>
      </c>
      <c r="Q182" s="732">
        <v>0</v>
      </c>
      <c r="R182" s="732">
        <v>24508</v>
      </c>
      <c r="S182" s="732">
        <v>411.57400000000001</v>
      </c>
      <c r="U182" s="732">
        <v>17144</v>
      </c>
      <c r="V182" s="732">
        <v>2.5</v>
      </c>
      <c r="W182" s="732">
        <v>1540</v>
      </c>
      <c r="X182" s="732">
        <v>1540</v>
      </c>
      <c r="Z182" s="732">
        <v>0</v>
      </c>
      <c r="AC182" s="732">
        <v>0</v>
      </c>
      <c r="AD182" s="732" t="s">
        <v>318</v>
      </c>
      <c r="AE182" s="732">
        <v>0</v>
      </c>
      <c r="AH182" s="732">
        <v>0</v>
      </c>
      <c r="AI182" s="732">
        <v>0</v>
      </c>
      <c r="AJ182" s="732">
        <v>6159</v>
      </c>
      <c r="AK182" s="732" t="s">
        <v>787</v>
      </c>
      <c r="AL182" s="732" t="s">
        <v>84</v>
      </c>
      <c r="AM182" s="732">
        <v>0</v>
      </c>
      <c r="AN182" s="732">
        <v>0</v>
      </c>
      <c r="AO182" s="732">
        <v>0</v>
      </c>
      <c r="AP182" s="732">
        <v>0</v>
      </c>
      <c r="AQ182" s="732">
        <v>0</v>
      </c>
      <c r="AT182" s="732">
        <v>0</v>
      </c>
      <c r="AU182" s="732">
        <v>0</v>
      </c>
      <c r="AV182" s="732">
        <v>-116306</v>
      </c>
      <c r="AW182" s="732">
        <v>1331057</v>
      </c>
      <c r="AX182" s="732">
        <v>560696</v>
      </c>
      <c r="AY182" s="732">
        <v>774161</v>
      </c>
      <c r="AZ182" s="732">
        <v>24508</v>
      </c>
      <c r="BA182" s="732">
        <v>91.167000000000002</v>
      </c>
      <c r="BE182" s="732">
        <v>7</v>
      </c>
      <c r="BF182" s="732">
        <v>494163</v>
      </c>
      <c r="BG182" s="732">
        <v>0</v>
      </c>
      <c r="BJ182" s="732">
        <v>12</v>
      </c>
      <c r="BK182" s="732">
        <v>0</v>
      </c>
      <c r="BL182" s="732">
        <v>0</v>
      </c>
      <c r="BM182" s="732">
        <v>0</v>
      </c>
      <c r="BN182" s="732">
        <v>0</v>
      </c>
      <c r="BO182" s="732">
        <v>0</v>
      </c>
      <c r="BP182" s="732">
        <v>0</v>
      </c>
      <c r="BQ182" s="732">
        <v>770</v>
      </c>
      <c r="BS182" s="732">
        <v>0</v>
      </c>
      <c r="BT182" s="732">
        <v>0</v>
      </c>
      <c r="BU182" s="732">
        <v>0</v>
      </c>
      <c r="BV182" s="732">
        <v>0</v>
      </c>
      <c r="BW182" s="732">
        <v>0</v>
      </c>
      <c r="BY182" s="732">
        <v>0</v>
      </c>
      <c r="CA182" s="732">
        <v>0</v>
      </c>
      <c r="CB182" s="732">
        <v>0</v>
      </c>
      <c r="CC182" s="732">
        <v>0</v>
      </c>
      <c r="CD182" s="732">
        <v>0</v>
      </c>
      <c r="CE182" s="732">
        <v>0</v>
      </c>
      <c r="CF182" s="732">
        <v>0</v>
      </c>
      <c r="CG182" s="732">
        <v>0</v>
      </c>
      <c r="CH182" s="732">
        <v>771517</v>
      </c>
      <c r="CI182" s="732">
        <v>0</v>
      </c>
      <c r="CJ182" s="732">
        <v>4</v>
      </c>
      <c r="CK182" s="732">
        <v>0</v>
      </c>
      <c r="CL182" s="732">
        <v>0</v>
      </c>
      <c r="CN182" s="732">
        <v>0</v>
      </c>
      <c r="CO182" s="732">
        <v>1</v>
      </c>
      <c r="CP182" s="732">
        <v>0</v>
      </c>
      <c r="CQ182" s="732">
        <v>4</v>
      </c>
      <c r="CR182" s="732">
        <v>53.314</v>
      </c>
      <c r="CS182" s="732">
        <v>0</v>
      </c>
      <c r="CT182" s="732">
        <v>0</v>
      </c>
      <c r="CU182" s="732">
        <v>0</v>
      </c>
      <c r="CV182" s="732">
        <v>0</v>
      </c>
      <c r="CW182" s="732">
        <v>0</v>
      </c>
      <c r="CX182" s="732">
        <v>0</v>
      </c>
      <c r="CY182" s="732">
        <v>0</v>
      </c>
      <c r="CZ182" s="732">
        <v>0</v>
      </c>
      <c r="DB182" s="732">
        <v>0</v>
      </c>
      <c r="DC182" s="732">
        <v>0</v>
      </c>
      <c r="DD182" s="732">
        <v>0</v>
      </c>
      <c r="DE182" s="732">
        <v>67904</v>
      </c>
      <c r="DF182" s="732">
        <v>67904</v>
      </c>
      <c r="DG182" s="732">
        <v>11.025</v>
      </c>
      <c r="DH182" s="732">
        <v>0</v>
      </c>
      <c r="DI182" s="732">
        <v>0</v>
      </c>
      <c r="DK182" s="732">
        <v>3938</v>
      </c>
      <c r="DL182" s="732">
        <v>0</v>
      </c>
      <c r="DM182" s="732">
        <v>283280</v>
      </c>
      <c r="DN182" s="732">
        <v>1149</v>
      </c>
      <c r="DO182" s="732">
        <v>0</v>
      </c>
      <c r="DP182" s="732">
        <v>0</v>
      </c>
      <c r="DQ182" s="732">
        <v>0</v>
      </c>
      <c r="DR182" s="732">
        <v>0</v>
      </c>
      <c r="DS182" s="732">
        <v>0</v>
      </c>
      <c r="DT182" s="732">
        <v>0</v>
      </c>
      <c r="DU182" s="732">
        <v>0</v>
      </c>
      <c r="DV182" s="732">
        <v>0</v>
      </c>
      <c r="DW182" s="732">
        <v>0</v>
      </c>
      <c r="DX182" s="732">
        <v>0</v>
      </c>
      <c r="DY182" s="732">
        <v>0</v>
      </c>
      <c r="DZ182" s="732">
        <v>0</v>
      </c>
      <c r="EA182" s="732">
        <v>0</v>
      </c>
      <c r="EB182" s="732">
        <v>0</v>
      </c>
      <c r="EC182" s="732">
        <v>0</v>
      </c>
      <c r="ED182" s="732">
        <v>0</v>
      </c>
      <c r="EE182" s="732">
        <v>0</v>
      </c>
      <c r="EF182" s="732">
        <v>0</v>
      </c>
      <c r="EG182" s="732">
        <v>0</v>
      </c>
      <c r="EH182" s="732">
        <v>0</v>
      </c>
      <c r="EI182" s="732">
        <v>267822</v>
      </c>
      <c r="EJ182" s="732">
        <v>10.871</v>
      </c>
      <c r="EK182" s="732">
        <v>0</v>
      </c>
      <c r="EL182" s="732">
        <v>0</v>
      </c>
      <c r="EM182" s="732">
        <v>0</v>
      </c>
      <c r="EN182" s="732">
        <v>0</v>
      </c>
      <c r="EO182" s="732">
        <v>0</v>
      </c>
      <c r="EP182" s="732">
        <v>0</v>
      </c>
      <c r="EQ182" s="732">
        <v>10.871</v>
      </c>
      <c r="ER182" s="732">
        <v>0</v>
      </c>
      <c r="ES182" s="732">
        <v>0</v>
      </c>
      <c r="EV182" s="732">
        <v>0</v>
      </c>
      <c r="EW182" s="732">
        <v>0</v>
      </c>
      <c r="EX182" s="732">
        <v>0</v>
      </c>
      <c r="EZ182" s="732">
        <v>499208</v>
      </c>
      <c r="FA182" s="732">
        <v>0</v>
      </c>
      <c r="FB182" s="732">
        <v>522560</v>
      </c>
      <c r="FD182" s="732">
        <v>0</v>
      </c>
      <c r="FE182" s="732">
        <v>51118</v>
      </c>
      <c r="FF182" s="732">
        <v>10370</v>
      </c>
      <c r="FG182" s="732">
        <v>6.4642999999999992E-2</v>
      </c>
      <c r="FH182" s="732">
        <v>2.6227999999999998E-2</v>
      </c>
      <c r="FI182" s="732">
        <v>0</v>
      </c>
      <c r="FJ182" s="732">
        <v>0</v>
      </c>
      <c r="FK182" s="732">
        <v>80.233000000000004</v>
      </c>
      <c r="FL182" s="732">
        <v>1355565</v>
      </c>
      <c r="FM182" s="732">
        <v>0</v>
      </c>
      <c r="FN182" s="732">
        <v>0</v>
      </c>
      <c r="FO182" s="732">
        <v>0</v>
      </c>
      <c r="FP182" s="732">
        <v>0</v>
      </c>
      <c r="FQ182" s="732">
        <v>0</v>
      </c>
      <c r="FR182" s="732">
        <v>0</v>
      </c>
      <c r="FS182" s="732">
        <v>0</v>
      </c>
      <c r="FT182" s="732">
        <v>0</v>
      </c>
      <c r="FU182" s="732">
        <v>0</v>
      </c>
      <c r="FV182" s="732">
        <v>0</v>
      </c>
      <c r="FW182" s="732">
        <v>0</v>
      </c>
      <c r="FX182" s="732">
        <v>0</v>
      </c>
      <c r="FY182" s="732">
        <v>0</v>
      </c>
      <c r="FZ182" s="732">
        <v>0</v>
      </c>
      <c r="GA182" s="732">
        <v>0</v>
      </c>
      <c r="GB182" s="732">
        <v>138582</v>
      </c>
      <c r="GC182" s="732">
        <v>138582</v>
      </c>
      <c r="GD182" s="732">
        <v>16.667000000000002</v>
      </c>
      <c r="GF182" s="732">
        <v>0</v>
      </c>
      <c r="GG182" s="732">
        <v>0</v>
      </c>
      <c r="GH182" s="732">
        <v>0</v>
      </c>
      <c r="GI182" s="732">
        <v>0</v>
      </c>
      <c r="GK182" s="732">
        <v>5071</v>
      </c>
      <c r="GL182" s="732">
        <v>9226</v>
      </c>
      <c r="GM182" s="732">
        <v>0</v>
      </c>
      <c r="GN182" s="732">
        <v>0</v>
      </c>
      <c r="GR182" s="732">
        <v>0</v>
      </c>
      <c r="HB182" s="732">
        <v>292382768</v>
      </c>
      <c r="HC182" s="732">
        <v>4.6019999999999998E-2</v>
      </c>
      <c r="HD182" s="732">
        <v>5190</v>
      </c>
      <c r="HE182" s="732">
        <v>0</v>
      </c>
      <c r="HF182" s="732">
        <v>1427</v>
      </c>
      <c r="HG182" s="732">
        <v>0</v>
      </c>
      <c r="HH182" s="732">
        <v>0</v>
      </c>
      <c r="HI182" s="732">
        <v>0</v>
      </c>
      <c r="HJ182" s="732">
        <v>281</v>
      </c>
      <c r="HK182" s="732">
        <v>560</v>
      </c>
      <c r="HL182" s="732">
        <v>433</v>
      </c>
      <c r="HM182" s="732">
        <v>0</v>
      </c>
      <c r="HN182" s="732">
        <v>0</v>
      </c>
      <c r="HO182" s="732">
        <v>0</v>
      </c>
      <c r="HP182" s="732">
        <v>28560</v>
      </c>
      <c r="HQ182" s="732">
        <v>0</v>
      </c>
      <c r="HR182" s="732">
        <v>0</v>
      </c>
      <c r="HS182" s="732">
        <v>498052</v>
      </c>
      <c r="HT182" s="732">
        <v>0</v>
      </c>
      <c r="HU182" s="732">
        <v>766327</v>
      </c>
      <c r="HV182" s="732">
        <v>0</v>
      </c>
      <c r="HW182" s="732">
        <v>0</v>
      </c>
      <c r="HX182" s="732">
        <v>4</v>
      </c>
      <c r="HY182" s="732">
        <v>5</v>
      </c>
      <c r="HZ182" s="732">
        <v>12</v>
      </c>
      <c r="IA182" s="732">
        <v>9</v>
      </c>
      <c r="IB182" s="732">
        <v>13</v>
      </c>
      <c r="IC182" s="732">
        <v>39</v>
      </c>
      <c r="ID182" s="732">
        <v>0</v>
      </c>
      <c r="IE182" s="732">
        <v>0</v>
      </c>
      <c r="IF182" s="732">
        <v>0</v>
      </c>
      <c r="IG182" s="732">
        <v>0</v>
      </c>
      <c r="IH182" s="732">
        <v>0</v>
      </c>
      <c r="II182" s="732">
        <v>103.85600000000001</v>
      </c>
      <c r="IJ182" s="732">
        <v>2.5</v>
      </c>
      <c r="IK182" s="732">
        <v>0</v>
      </c>
      <c r="IL182" s="732">
        <v>0</v>
      </c>
      <c r="IM182" s="732">
        <v>0</v>
      </c>
      <c r="IN182" s="732">
        <v>0</v>
      </c>
      <c r="IO182" s="732">
        <v>0</v>
      </c>
      <c r="IP182" s="732">
        <v>103.85600000000001</v>
      </c>
      <c r="IQ182" s="732">
        <v>2.5</v>
      </c>
      <c r="IR182" s="732">
        <v>1540</v>
      </c>
      <c r="IS182" s="732">
        <v>0</v>
      </c>
      <c r="IT182" s="732">
        <v>0</v>
      </c>
      <c r="IU182" s="732">
        <v>0</v>
      </c>
      <c r="IV182" s="732">
        <v>0</v>
      </c>
      <c r="IW182" s="732">
        <v>6159</v>
      </c>
      <c r="IX182" s="732">
        <v>0</v>
      </c>
      <c r="IY182" s="732">
        <v>0</v>
      </c>
      <c r="IZ182" s="732">
        <v>28560</v>
      </c>
      <c r="JA182" s="732">
        <v>0</v>
      </c>
      <c r="JB182" s="732">
        <v>0</v>
      </c>
      <c r="JC182" s="732">
        <v>0</v>
      </c>
      <c r="JD182" s="732">
        <v>0</v>
      </c>
      <c r="JE182" s="732">
        <v>0</v>
      </c>
      <c r="JF182" s="732">
        <v>0</v>
      </c>
      <c r="JG182" s="732">
        <v>0</v>
      </c>
      <c r="JH182" s="732">
        <v>0</v>
      </c>
      <c r="JJ182" s="732">
        <v>0</v>
      </c>
      <c r="JK182" s="732">
        <v>0</v>
      </c>
      <c r="JL182" s="732">
        <v>0</v>
      </c>
      <c r="JM182" s="732">
        <v>0</v>
      </c>
    </row>
    <row r="183" spans="1:276" s="732" customFormat="1" x14ac:dyDescent="0.2">
      <c r="A183" s="732">
        <v>31709</v>
      </c>
      <c r="B183" s="732">
        <v>236802</v>
      </c>
      <c r="C183" s="732">
        <v>9</v>
      </c>
      <c r="D183" s="732">
        <v>2021</v>
      </c>
      <c r="E183" s="732">
        <v>6159</v>
      </c>
      <c r="F183" s="732">
        <v>0</v>
      </c>
      <c r="G183" s="732">
        <v>382.70100000000002</v>
      </c>
      <c r="H183" s="732">
        <v>381.47500000000002</v>
      </c>
      <c r="I183" s="732">
        <v>381.47500000000002</v>
      </c>
      <c r="J183" s="732">
        <v>382.70100000000002</v>
      </c>
      <c r="K183" s="732">
        <v>0</v>
      </c>
      <c r="L183" s="732">
        <v>6159</v>
      </c>
      <c r="M183" s="732">
        <v>0</v>
      </c>
      <c r="N183" s="732">
        <v>0</v>
      </c>
      <c r="P183" s="732">
        <v>337.79200000000003</v>
      </c>
      <c r="Q183" s="732">
        <v>0</v>
      </c>
      <c r="R183" s="732">
        <v>139026</v>
      </c>
      <c r="S183" s="732">
        <v>411.57400000000001</v>
      </c>
      <c r="U183" s="732">
        <v>97252</v>
      </c>
      <c r="V183" s="732">
        <v>18.946999999999999</v>
      </c>
      <c r="W183" s="732">
        <v>11670</v>
      </c>
      <c r="X183" s="732">
        <v>11670</v>
      </c>
      <c r="Z183" s="732">
        <v>0</v>
      </c>
      <c r="AC183" s="732">
        <v>0</v>
      </c>
      <c r="AD183" s="732" t="s">
        <v>318</v>
      </c>
      <c r="AE183" s="732">
        <v>0</v>
      </c>
      <c r="AH183" s="732">
        <v>0</v>
      </c>
      <c r="AI183" s="732">
        <v>0</v>
      </c>
      <c r="AJ183" s="732">
        <v>6159</v>
      </c>
      <c r="AK183" s="732" t="s">
        <v>787</v>
      </c>
      <c r="AL183" s="732" t="s">
        <v>394</v>
      </c>
      <c r="AM183" s="732">
        <v>0</v>
      </c>
      <c r="AN183" s="732">
        <v>0</v>
      </c>
      <c r="AO183" s="732">
        <v>0</v>
      </c>
      <c r="AP183" s="732">
        <v>0</v>
      </c>
      <c r="AQ183" s="732">
        <v>0</v>
      </c>
      <c r="AT183" s="732">
        <v>0</v>
      </c>
      <c r="AU183" s="732">
        <v>0</v>
      </c>
      <c r="AV183" s="732">
        <v>-58</v>
      </c>
      <c r="AW183" s="732">
        <v>3442312</v>
      </c>
      <c r="AX183" s="732">
        <v>3374386</v>
      </c>
      <c r="AY183" s="732">
        <v>2003185</v>
      </c>
      <c r="AZ183" s="732">
        <v>139026</v>
      </c>
      <c r="BA183" s="732">
        <v>0</v>
      </c>
      <c r="BE183" s="732">
        <v>45</v>
      </c>
      <c r="BF183" s="732">
        <v>3124617</v>
      </c>
      <c r="BG183" s="732">
        <v>0</v>
      </c>
      <c r="BJ183" s="732">
        <v>12</v>
      </c>
      <c r="BK183" s="732">
        <v>0</v>
      </c>
      <c r="BL183" s="732">
        <v>0</v>
      </c>
      <c r="BM183" s="732">
        <v>0</v>
      </c>
      <c r="BN183" s="732">
        <v>0</v>
      </c>
      <c r="BO183" s="732">
        <v>0</v>
      </c>
      <c r="BP183" s="732">
        <v>0</v>
      </c>
      <c r="BQ183" s="732">
        <v>711</v>
      </c>
      <c r="BS183" s="732">
        <v>0</v>
      </c>
      <c r="BT183" s="732">
        <v>0</v>
      </c>
      <c r="BU183" s="732">
        <v>0</v>
      </c>
      <c r="BV183" s="732">
        <v>0</v>
      </c>
      <c r="BW183" s="732">
        <v>0</v>
      </c>
      <c r="BY183" s="732">
        <v>0</v>
      </c>
      <c r="CA183" s="732">
        <v>0</v>
      </c>
      <c r="CB183" s="732">
        <v>0</v>
      </c>
      <c r="CC183" s="732">
        <v>0</v>
      </c>
      <c r="CD183" s="732">
        <v>0</v>
      </c>
      <c r="CE183" s="732">
        <v>0</v>
      </c>
      <c r="CF183" s="732">
        <v>0</v>
      </c>
      <c r="CG183" s="732">
        <v>0</v>
      </c>
      <c r="CH183" s="732">
        <v>68757</v>
      </c>
      <c r="CI183" s="732">
        <v>0</v>
      </c>
      <c r="CJ183" s="732">
        <v>4</v>
      </c>
      <c r="CK183" s="732">
        <v>0</v>
      </c>
      <c r="CL183" s="732">
        <v>0</v>
      </c>
      <c r="CN183" s="732">
        <v>0</v>
      </c>
      <c r="CO183" s="732">
        <v>1</v>
      </c>
      <c r="CP183" s="732">
        <v>0</v>
      </c>
      <c r="CQ183" s="732">
        <v>0</v>
      </c>
      <c r="CR183" s="732">
        <v>335.71500000000003</v>
      </c>
      <c r="CS183" s="732">
        <v>0</v>
      </c>
      <c r="CT183" s="732">
        <v>0</v>
      </c>
      <c r="CU183" s="732">
        <v>0</v>
      </c>
      <c r="CV183" s="732">
        <v>0</v>
      </c>
      <c r="CW183" s="732">
        <v>0</v>
      </c>
      <c r="CX183" s="732">
        <v>0</v>
      </c>
      <c r="CY183" s="732">
        <v>0</v>
      </c>
      <c r="CZ183" s="732">
        <v>0</v>
      </c>
      <c r="DB183" s="732">
        <v>2344892</v>
      </c>
      <c r="DC183" s="732">
        <v>0</v>
      </c>
      <c r="DD183" s="732">
        <v>0</v>
      </c>
      <c r="DE183" s="732">
        <v>122874</v>
      </c>
      <c r="DF183" s="732">
        <v>122874</v>
      </c>
      <c r="DG183" s="732">
        <v>19.95</v>
      </c>
      <c r="DH183" s="732">
        <v>0</v>
      </c>
      <c r="DI183" s="732">
        <v>0</v>
      </c>
      <c r="DK183" s="732">
        <v>3002</v>
      </c>
      <c r="DL183" s="732">
        <v>0</v>
      </c>
      <c r="DM183" s="732">
        <v>187112</v>
      </c>
      <c r="DN183" s="732">
        <v>786</v>
      </c>
      <c r="DO183" s="732">
        <v>0</v>
      </c>
      <c r="DP183" s="732">
        <v>0</v>
      </c>
      <c r="DQ183" s="732">
        <v>0</v>
      </c>
      <c r="DR183" s="732">
        <v>0</v>
      </c>
      <c r="DS183" s="732">
        <v>0</v>
      </c>
      <c r="DT183" s="732">
        <v>0</v>
      </c>
      <c r="DU183" s="732">
        <v>0</v>
      </c>
      <c r="DV183" s="732">
        <v>0</v>
      </c>
      <c r="DW183" s="732">
        <v>0</v>
      </c>
      <c r="DX183" s="732">
        <v>0</v>
      </c>
      <c r="DY183" s="732">
        <v>0</v>
      </c>
      <c r="DZ183" s="732">
        <v>0</v>
      </c>
      <c r="EA183" s="732">
        <v>0</v>
      </c>
      <c r="EB183" s="732">
        <v>0</v>
      </c>
      <c r="EC183" s="732">
        <v>20.542000000000002</v>
      </c>
      <c r="ED183" s="732">
        <v>145498</v>
      </c>
      <c r="EE183" s="732">
        <v>0</v>
      </c>
      <c r="EF183" s="732">
        <v>0</v>
      </c>
      <c r="EG183" s="732">
        <v>0</v>
      </c>
      <c r="EH183" s="732">
        <v>37755</v>
      </c>
      <c r="EI183" s="732">
        <v>0</v>
      </c>
      <c r="EJ183" s="732">
        <v>0</v>
      </c>
      <c r="EK183" s="732">
        <v>0</v>
      </c>
      <c r="EL183" s="732">
        <v>0</v>
      </c>
      <c r="EM183" s="732">
        <v>0</v>
      </c>
      <c r="EN183" s="732">
        <v>1.226</v>
      </c>
      <c r="EO183" s="732">
        <v>0</v>
      </c>
      <c r="EP183" s="732">
        <v>0</v>
      </c>
      <c r="EQ183" s="732">
        <v>1.226</v>
      </c>
      <c r="ER183" s="732">
        <v>0</v>
      </c>
      <c r="ES183" s="732">
        <v>6.13</v>
      </c>
      <c r="EV183" s="732">
        <v>0</v>
      </c>
      <c r="EW183" s="732">
        <v>0</v>
      </c>
      <c r="EX183" s="732">
        <v>0</v>
      </c>
      <c r="EZ183" s="732">
        <v>2985591</v>
      </c>
      <c r="FA183" s="732">
        <v>0</v>
      </c>
      <c r="FB183" s="732">
        <v>3123786</v>
      </c>
      <c r="FD183" s="732">
        <v>0</v>
      </c>
      <c r="FE183" s="732">
        <v>323223</v>
      </c>
      <c r="FF183" s="732">
        <v>65572</v>
      </c>
      <c r="FG183" s="732">
        <v>6.4642999999999992E-2</v>
      </c>
      <c r="FH183" s="732">
        <v>2.6227999999999998E-2</v>
      </c>
      <c r="FI183" s="732">
        <v>0</v>
      </c>
      <c r="FJ183" s="732">
        <v>0</v>
      </c>
      <c r="FK183" s="732">
        <v>507.31800000000004</v>
      </c>
      <c r="FL183" s="732">
        <v>3581338</v>
      </c>
      <c r="FM183" s="732">
        <v>0</v>
      </c>
      <c r="FN183" s="732">
        <v>0</v>
      </c>
      <c r="FO183" s="732">
        <v>0</v>
      </c>
      <c r="FP183" s="732">
        <v>0</v>
      </c>
      <c r="FQ183" s="732">
        <v>0</v>
      </c>
      <c r="FR183" s="732">
        <v>0</v>
      </c>
      <c r="FS183" s="732">
        <v>0</v>
      </c>
      <c r="FT183" s="732">
        <v>0</v>
      </c>
      <c r="FU183" s="732">
        <v>0</v>
      </c>
      <c r="FV183" s="732">
        <v>0</v>
      </c>
      <c r="FW183" s="732">
        <v>0</v>
      </c>
      <c r="FX183" s="732">
        <v>0</v>
      </c>
      <c r="FY183" s="732">
        <v>0</v>
      </c>
      <c r="FZ183" s="732">
        <v>0</v>
      </c>
      <c r="GA183" s="732">
        <v>0</v>
      </c>
      <c r="GB183" s="732">
        <v>0</v>
      </c>
      <c r="GC183" s="732">
        <v>0</v>
      </c>
      <c r="GD183" s="732">
        <v>0</v>
      </c>
      <c r="GF183" s="732">
        <v>0</v>
      </c>
      <c r="GG183" s="732">
        <v>0</v>
      </c>
      <c r="GH183" s="732">
        <v>0</v>
      </c>
      <c r="GI183" s="732">
        <v>0</v>
      </c>
      <c r="GK183" s="732">
        <v>0</v>
      </c>
      <c r="GL183" s="732">
        <v>0</v>
      </c>
      <c r="GM183" s="732">
        <v>0</v>
      </c>
      <c r="GN183" s="732">
        <v>0</v>
      </c>
      <c r="GR183" s="732">
        <v>0</v>
      </c>
      <c r="HB183" s="732">
        <v>292382768</v>
      </c>
      <c r="HC183" s="732">
        <v>4.6019999999999998E-2</v>
      </c>
      <c r="HD183" s="732">
        <v>68757</v>
      </c>
      <c r="HE183" s="732">
        <v>0</v>
      </c>
      <c r="HF183" s="732">
        <v>403601</v>
      </c>
      <c r="HG183" s="732">
        <v>12318</v>
      </c>
      <c r="HH183" s="732">
        <v>37644</v>
      </c>
      <c r="HI183" s="732">
        <v>0</v>
      </c>
      <c r="HJ183" s="732">
        <v>3720</v>
      </c>
      <c r="HK183" s="732">
        <v>0</v>
      </c>
      <c r="HL183" s="732">
        <v>0</v>
      </c>
      <c r="HM183" s="732">
        <v>0</v>
      </c>
      <c r="HN183" s="732">
        <v>0</v>
      </c>
      <c r="HO183" s="732">
        <v>0</v>
      </c>
      <c r="HP183" s="732">
        <v>0</v>
      </c>
      <c r="HQ183" s="732">
        <v>0</v>
      </c>
      <c r="HR183" s="732">
        <v>0</v>
      </c>
      <c r="HS183" s="732">
        <v>2984760</v>
      </c>
      <c r="HT183" s="732">
        <v>0</v>
      </c>
      <c r="HU183" s="732">
        <v>0</v>
      </c>
      <c r="HV183" s="732">
        <v>0</v>
      </c>
      <c r="HW183" s="732">
        <v>0</v>
      </c>
      <c r="HX183" s="732">
        <v>27</v>
      </c>
      <c r="HY183" s="732">
        <v>23</v>
      </c>
      <c r="HZ183" s="732">
        <v>21</v>
      </c>
      <c r="IA183" s="732">
        <v>11</v>
      </c>
      <c r="IB183" s="732">
        <v>1</v>
      </c>
      <c r="IC183" s="732">
        <v>83</v>
      </c>
      <c r="ID183" s="732">
        <v>0</v>
      </c>
      <c r="IE183" s="732">
        <v>0</v>
      </c>
      <c r="IF183" s="732">
        <v>0</v>
      </c>
      <c r="IG183" s="732">
        <v>20</v>
      </c>
      <c r="IH183" s="732">
        <v>61.120000000000005</v>
      </c>
      <c r="II183" s="732">
        <v>0</v>
      </c>
      <c r="IJ183" s="732">
        <v>18.946999999999999</v>
      </c>
      <c r="IK183" s="732">
        <v>0</v>
      </c>
      <c r="IL183" s="732">
        <v>0</v>
      </c>
      <c r="IM183" s="732">
        <v>0</v>
      </c>
      <c r="IN183" s="732">
        <v>0</v>
      </c>
      <c r="IO183" s="732">
        <v>0</v>
      </c>
      <c r="IP183" s="732">
        <v>0</v>
      </c>
      <c r="IQ183" s="732">
        <v>18.946999999999999</v>
      </c>
      <c r="IR183" s="732">
        <v>11670</v>
      </c>
      <c r="IS183" s="732">
        <v>0</v>
      </c>
      <c r="IT183" s="732">
        <v>0</v>
      </c>
      <c r="IU183" s="732">
        <v>0</v>
      </c>
      <c r="IV183" s="732">
        <v>0</v>
      </c>
      <c r="IW183" s="732">
        <v>6159</v>
      </c>
      <c r="IX183" s="732">
        <v>0</v>
      </c>
      <c r="IY183" s="732">
        <v>0</v>
      </c>
      <c r="IZ183" s="732">
        <v>0</v>
      </c>
      <c r="JA183" s="732">
        <v>0</v>
      </c>
      <c r="JB183" s="732">
        <v>0</v>
      </c>
      <c r="JC183" s="732">
        <v>0</v>
      </c>
      <c r="JD183" s="732">
        <v>0</v>
      </c>
      <c r="JE183" s="732">
        <v>0</v>
      </c>
      <c r="JF183" s="732">
        <v>0</v>
      </c>
      <c r="JG183" s="732">
        <v>0</v>
      </c>
      <c r="JH183" s="732">
        <v>0</v>
      </c>
      <c r="JJ183" s="732">
        <v>0</v>
      </c>
      <c r="JK183" s="732">
        <v>0</v>
      </c>
      <c r="JL183" s="732">
        <v>0</v>
      </c>
      <c r="JM183" s="732">
        <v>0</v>
      </c>
    </row>
    <row r="184" spans="1:276" s="732" customFormat="1" x14ac:dyDescent="0.2">
      <c r="A184" s="732">
        <v>31709</v>
      </c>
      <c r="B184" s="732">
        <v>240801</v>
      </c>
      <c r="C184" s="732">
        <v>9</v>
      </c>
      <c r="D184" s="732">
        <v>2021</v>
      </c>
      <c r="E184" s="732">
        <v>6159</v>
      </c>
      <c r="F184" s="732">
        <v>0</v>
      </c>
      <c r="G184" s="732">
        <v>225.447</v>
      </c>
      <c r="H184" s="732">
        <v>208.833</v>
      </c>
      <c r="I184" s="732">
        <v>208.833</v>
      </c>
      <c r="J184" s="732">
        <v>225.447</v>
      </c>
      <c r="K184" s="732">
        <v>0</v>
      </c>
      <c r="L184" s="732">
        <v>6159</v>
      </c>
      <c r="M184" s="732">
        <v>0</v>
      </c>
      <c r="N184" s="732">
        <v>0</v>
      </c>
      <c r="P184" s="732">
        <v>218.17000000000002</v>
      </c>
      <c r="Q184" s="732">
        <v>0</v>
      </c>
      <c r="R184" s="732">
        <v>89793</v>
      </c>
      <c r="S184" s="732">
        <v>411.57400000000001</v>
      </c>
      <c r="U184" s="732">
        <v>62813</v>
      </c>
      <c r="V184" s="732">
        <v>113.47</v>
      </c>
      <c r="W184" s="732">
        <v>69887</v>
      </c>
      <c r="X184" s="732">
        <v>69887</v>
      </c>
      <c r="Z184" s="732">
        <v>0</v>
      </c>
      <c r="AC184" s="732">
        <v>0</v>
      </c>
      <c r="AD184" s="732" t="s">
        <v>318</v>
      </c>
      <c r="AE184" s="732">
        <v>0</v>
      </c>
      <c r="AH184" s="732">
        <v>0</v>
      </c>
      <c r="AI184" s="732">
        <v>0</v>
      </c>
      <c r="AJ184" s="732">
        <v>6159</v>
      </c>
      <c r="AK184" s="732" t="s">
        <v>787</v>
      </c>
      <c r="AL184" s="732" t="s">
        <v>510</v>
      </c>
      <c r="AM184" s="732">
        <v>0</v>
      </c>
      <c r="AN184" s="732">
        <v>0</v>
      </c>
      <c r="AO184" s="732">
        <v>0</v>
      </c>
      <c r="AP184" s="732">
        <v>0</v>
      </c>
      <c r="AQ184" s="732">
        <v>0</v>
      </c>
      <c r="AT184" s="732">
        <v>0</v>
      </c>
      <c r="AU184" s="732">
        <v>0</v>
      </c>
      <c r="AV184" s="732">
        <v>-262197</v>
      </c>
      <c r="AW184" s="732">
        <v>2579950</v>
      </c>
      <c r="AX184" s="732">
        <v>2509069</v>
      </c>
      <c r="AY184" s="732">
        <v>1334731</v>
      </c>
      <c r="AZ184" s="732">
        <v>89793</v>
      </c>
      <c r="BA184" s="732">
        <v>17.917000000000002</v>
      </c>
      <c r="BE184" s="732">
        <v>33</v>
      </c>
      <c r="BF184" s="732">
        <v>2247098</v>
      </c>
      <c r="BG184" s="732">
        <v>0</v>
      </c>
      <c r="BJ184" s="732">
        <v>12</v>
      </c>
      <c r="BK184" s="732">
        <v>0</v>
      </c>
      <c r="BL184" s="732">
        <v>0</v>
      </c>
      <c r="BM184" s="732">
        <v>0</v>
      </c>
      <c r="BN184" s="732">
        <v>0</v>
      </c>
      <c r="BO184" s="732">
        <v>0</v>
      </c>
      <c r="BP184" s="732">
        <v>0</v>
      </c>
      <c r="BQ184" s="732">
        <v>738</v>
      </c>
      <c r="BS184" s="732">
        <v>0</v>
      </c>
      <c r="BT184" s="732">
        <v>0</v>
      </c>
      <c r="BU184" s="732">
        <v>0</v>
      </c>
      <c r="BV184" s="732">
        <v>0</v>
      </c>
      <c r="BW184" s="732">
        <v>0</v>
      </c>
      <c r="BY184" s="732">
        <v>0</v>
      </c>
      <c r="CA184" s="732">
        <v>0</v>
      </c>
      <c r="CB184" s="732">
        <v>0</v>
      </c>
      <c r="CC184" s="732">
        <v>0</v>
      </c>
      <c r="CD184" s="732">
        <v>0</v>
      </c>
      <c r="CE184" s="732">
        <v>0</v>
      </c>
      <c r="CF184" s="732">
        <v>0</v>
      </c>
      <c r="CG184" s="732">
        <v>0</v>
      </c>
      <c r="CH184" s="732">
        <v>71490</v>
      </c>
      <c r="CI184" s="732">
        <v>0</v>
      </c>
      <c r="CJ184" s="732">
        <v>4</v>
      </c>
      <c r="CK184" s="732">
        <v>0</v>
      </c>
      <c r="CL184" s="732">
        <v>0</v>
      </c>
      <c r="CN184" s="732">
        <v>0</v>
      </c>
      <c r="CO184" s="732">
        <v>1</v>
      </c>
      <c r="CP184" s="732">
        <v>0.57900000000000007</v>
      </c>
      <c r="CQ184" s="732">
        <v>11.833</v>
      </c>
      <c r="CR184" s="732">
        <v>186.69</v>
      </c>
      <c r="CS184" s="732">
        <v>0</v>
      </c>
      <c r="CT184" s="732">
        <v>0</v>
      </c>
      <c r="CU184" s="732">
        <v>0</v>
      </c>
      <c r="CV184" s="732">
        <v>0</v>
      </c>
      <c r="CW184" s="732">
        <v>0</v>
      </c>
      <c r="CX184" s="732">
        <v>0</v>
      </c>
      <c r="CY184" s="732">
        <v>0</v>
      </c>
      <c r="CZ184" s="732">
        <v>0</v>
      </c>
      <c r="DB184" s="732">
        <v>1283879</v>
      </c>
      <c r="DC184" s="732">
        <v>0</v>
      </c>
      <c r="DD184" s="732">
        <v>0</v>
      </c>
      <c r="DE184" s="732">
        <v>388176</v>
      </c>
      <c r="DF184" s="732">
        <v>396770</v>
      </c>
      <c r="DG184" s="732">
        <v>63.025000000000006</v>
      </c>
      <c r="DH184" s="732">
        <v>0</v>
      </c>
      <c r="DI184" s="732">
        <v>8594</v>
      </c>
      <c r="DK184" s="732">
        <v>3427</v>
      </c>
      <c r="DL184" s="732">
        <v>0</v>
      </c>
      <c r="DM184" s="732">
        <v>135972</v>
      </c>
      <c r="DN184" s="732">
        <v>576</v>
      </c>
      <c r="DO184" s="732">
        <v>0</v>
      </c>
      <c r="DP184" s="732">
        <v>0</v>
      </c>
      <c r="DQ184" s="732">
        <v>0</v>
      </c>
      <c r="DR184" s="732">
        <v>0</v>
      </c>
      <c r="DS184" s="732">
        <v>0</v>
      </c>
      <c r="DT184" s="732">
        <v>0</v>
      </c>
      <c r="DU184" s="732">
        <v>0</v>
      </c>
      <c r="DV184" s="732">
        <v>0</v>
      </c>
      <c r="DW184" s="732">
        <v>0</v>
      </c>
      <c r="DX184" s="732">
        <v>0</v>
      </c>
      <c r="DY184" s="732">
        <v>0</v>
      </c>
      <c r="DZ184" s="732">
        <v>0</v>
      </c>
      <c r="EA184" s="732">
        <v>8.4000000000000005E-2</v>
      </c>
      <c r="EB184" s="732">
        <v>0</v>
      </c>
      <c r="EC184" s="732">
        <v>18.287000000000003</v>
      </c>
      <c r="ED184" s="732">
        <v>129526</v>
      </c>
      <c r="EE184" s="732">
        <v>0</v>
      </c>
      <c r="EF184" s="732">
        <v>0</v>
      </c>
      <c r="EG184" s="732">
        <v>0</v>
      </c>
      <c r="EH184" s="732">
        <v>4681</v>
      </c>
      <c r="EI184" s="732">
        <v>0</v>
      </c>
      <c r="EJ184" s="732">
        <v>0</v>
      </c>
      <c r="EK184" s="732">
        <v>0</v>
      </c>
      <c r="EL184" s="732">
        <v>0</v>
      </c>
      <c r="EM184" s="732">
        <v>0</v>
      </c>
      <c r="EN184" s="732">
        <v>6.8000000000000005E-2</v>
      </c>
      <c r="EO184" s="732">
        <v>0</v>
      </c>
      <c r="EP184" s="732">
        <v>0</v>
      </c>
      <c r="EQ184" s="732">
        <v>0.152</v>
      </c>
      <c r="ER184" s="732">
        <v>0</v>
      </c>
      <c r="ES184" s="732">
        <v>0.76</v>
      </c>
      <c r="EV184" s="732">
        <v>0</v>
      </c>
      <c r="EW184" s="732">
        <v>0</v>
      </c>
      <c r="EX184" s="732">
        <v>0</v>
      </c>
      <c r="EZ184" s="732">
        <v>2229463</v>
      </c>
      <c r="FA184" s="732">
        <v>0</v>
      </c>
      <c r="FB184" s="732">
        <v>2318647</v>
      </c>
      <c r="FD184" s="732">
        <v>0</v>
      </c>
      <c r="FE184" s="732">
        <v>232449</v>
      </c>
      <c r="FF184" s="732">
        <v>47157</v>
      </c>
      <c r="FG184" s="732">
        <v>6.4642999999999992E-2</v>
      </c>
      <c r="FH184" s="732">
        <v>2.6227999999999998E-2</v>
      </c>
      <c r="FI184" s="732">
        <v>0</v>
      </c>
      <c r="FJ184" s="732">
        <v>0</v>
      </c>
      <c r="FK184" s="732">
        <v>364.84300000000002</v>
      </c>
      <c r="FL184" s="732">
        <v>2669743</v>
      </c>
      <c r="FM184" s="732">
        <v>0</v>
      </c>
      <c r="FN184" s="732">
        <v>0</v>
      </c>
      <c r="FO184" s="732">
        <v>0</v>
      </c>
      <c r="FP184" s="732">
        <v>0</v>
      </c>
      <c r="FQ184" s="732">
        <v>0</v>
      </c>
      <c r="FR184" s="732">
        <v>0</v>
      </c>
      <c r="FS184" s="732">
        <v>0</v>
      </c>
      <c r="FT184" s="732">
        <v>0</v>
      </c>
      <c r="FU184" s="732">
        <v>0</v>
      </c>
      <c r="FV184" s="732">
        <v>0</v>
      </c>
      <c r="FW184" s="732">
        <v>0</v>
      </c>
      <c r="FX184" s="732">
        <v>0</v>
      </c>
      <c r="FY184" s="732">
        <v>0</v>
      </c>
      <c r="FZ184" s="732">
        <v>0</v>
      </c>
      <c r="GA184" s="732">
        <v>0</v>
      </c>
      <c r="GB184" s="732">
        <v>136878</v>
      </c>
      <c r="GC184" s="732">
        <v>136878</v>
      </c>
      <c r="GD184" s="732">
        <v>16.462</v>
      </c>
      <c r="GF184" s="732">
        <v>0</v>
      </c>
      <c r="GG184" s="732">
        <v>0</v>
      </c>
      <c r="GH184" s="732">
        <v>0</v>
      </c>
      <c r="GI184" s="732">
        <v>0</v>
      </c>
      <c r="GK184" s="732">
        <v>5139</v>
      </c>
      <c r="GL184" s="732">
        <v>19097</v>
      </c>
      <c r="GM184" s="732">
        <v>0</v>
      </c>
      <c r="GN184" s="732">
        <v>0</v>
      </c>
      <c r="GR184" s="732">
        <v>0</v>
      </c>
      <c r="HB184" s="732">
        <v>292382768</v>
      </c>
      <c r="HC184" s="732">
        <v>4.6019999999999998E-2</v>
      </c>
      <c r="HD184" s="732">
        <v>40504</v>
      </c>
      <c r="HE184" s="732">
        <v>0</v>
      </c>
      <c r="HF184" s="732">
        <v>220945</v>
      </c>
      <c r="HG184" s="732">
        <v>0</v>
      </c>
      <c r="HH184" s="732">
        <v>0</v>
      </c>
      <c r="HI184" s="732">
        <v>0</v>
      </c>
      <c r="HJ184" s="732">
        <v>2191</v>
      </c>
      <c r="HK184" s="732">
        <v>2520</v>
      </c>
      <c r="HL184" s="732">
        <v>937</v>
      </c>
      <c r="HM184" s="732">
        <v>0</v>
      </c>
      <c r="HN184" s="732">
        <v>0</v>
      </c>
      <c r="HO184" s="732">
        <v>0</v>
      </c>
      <c r="HP184" s="732">
        <v>68701</v>
      </c>
      <c r="HQ184" s="732">
        <v>0</v>
      </c>
      <c r="HR184" s="732">
        <v>0</v>
      </c>
      <c r="HS184" s="732">
        <v>2228854</v>
      </c>
      <c r="HT184" s="732">
        <v>0</v>
      </c>
      <c r="HU184" s="732">
        <v>30986</v>
      </c>
      <c r="HV184" s="732">
        <v>0</v>
      </c>
      <c r="HW184" s="732">
        <v>0</v>
      </c>
      <c r="HX184" s="732">
        <v>4</v>
      </c>
      <c r="HY184" s="732">
        <v>19</v>
      </c>
      <c r="HZ184" s="732">
        <v>36</v>
      </c>
      <c r="IA184" s="732">
        <v>93</v>
      </c>
      <c r="IB184" s="732">
        <v>88</v>
      </c>
      <c r="IC184" s="732">
        <v>213</v>
      </c>
      <c r="ID184" s="732">
        <v>0</v>
      </c>
      <c r="IE184" s="732">
        <v>0</v>
      </c>
      <c r="IF184" s="732">
        <v>0</v>
      </c>
      <c r="IG184" s="732">
        <v>0</v>
      </c>
      <c r="IH184" s="732">
        <v>0</v>
      </c>
      <c r="II184" s="732">
        <v>249.82300000000001</v>
      </c>
      <c r="IJ184" s="732">
        <v>113.47</v>
      </c>
      <c r="IK184" s="732">
        <v>0</v>
      </c>
      <c r="IL184" s="732">
        <v>0</v>
      </c>
      <c r="IM184" s="732">
        <v>0</v>
      </c>
      <c r="IN184" s="732">
        <v>0</v>
      </c>
      <c r="IO184" s="732">
        <v>0</v>
      </c>
      <c r="IP184" s="732">
        <v>249.82300000000001</v>
      </c>
      <c r="IQ184" s="732">
        <v>113.47</v>
      </c>
      <c r="IR184" s="732">
        <v>69887</v>
      </c>
      <c r="IS184" s="732">
        <v>0</v>
      </c>
      <c r="IT184" s="732">
        <v>0</v>
      </c>
      <c r="IU184" s="732">
        <v>0</v>
      </c>
      <c r="IV184" s="732">
        <v>0</v>
      </c>
      <c r="IW184" s="732">
        <v>6159</v>
      </c>
      <c r="IX184" s="732">
        <v>0</v>
      </c>
      <c r="IY184" s="732">
        <v>0</v>
      </c>
      <c r="IZ184" s="732">
        <v>68701</v>
      </c>
      <c r="JA184" s="732">
        <v>0</v>
      </c>
      <c r="JB184" s="732">
        <v>0</v>
      </c>
      <c r="JC184" s="732">
        <v>0</v>
      </c>
      <c r="JD184" s="732">
        <v>0</v>
      </c>
      <c r="JE184" s="732">
        <v>0</v>
      </c>
      <c r="JF184" s="732">
        <v>0</v>
      </c>
      <c r="JG184" s="732">
        <v>0</v>
      </c>
      <c r="JH184" s="732">
        <v>0</v>
      </c>
      <c r="JJ184" s="732">
        <v>0</v>
      </c>
      <c r="JK184" s="732">
        <v>0</v>
      </c>
      <c r="JL184" s="732">
        <v>0</v>
      </c>
      <c r="JM184" s="732">
        <v>0</v>
      </c>
    </row>
    <row r="185" spans="1:276" s="732" customFormat="1" x14ac:dyDescent="0.2">
      <c r="A185" s="732">
        <v>31709</v>
      </c>
      <c r="B185" s="732">
        <v>246801</v>
      </c>
      <c r="C185" s="732">
        <v>9</v>
      </c>
      <c r="D185" s="732">
        <v>2021</v>
      </c>
      <c r="E185" s="732">
        <v>6159</v>
      </c>
      <c r="F185" s="732">
        <v>0</v>
      </c>
      <c r="G185" s="732">
        <v>1651.8230000000001</v>
      </c>
      <c r="H185" s="732">
        <v>1601.8010000000002</v>
      </c>
      <c r="I185" s="732">
        <v>1601.8010000000002</v>
      </c>
      <c r="J185" s="732">
        <v>1651.8230000000001</v>
      </c>
      <c r="K185" s="732">
        <v>0</v>
      </c>
      <c r="L185" s="732">
        <v>6159</v>
      </c>
      <c r="M185" s="732">
        <v>0</v>
      </c>
      <c r="N185" s="732">
        <v>0</v>
      </c>
      <c r="P185" s="732">
        <v>1608.5980000000002</v>
      </c>
      <c r="Q185" s="732">
        <v>0</v>
      </c>
      <c r="R185" s="732">
        <v>662057</v>
      </c>
      <c r="S185" s="732">
        <v>411.57400000000001</v>
      </c>
      <c r="U185" s="732">
        <v>463129</v>
      </c>
      <c r="V185" s="732">
        <v>86.975000000000009</v>
      </c>
      <c r="W185" s="732">
        <v>53569</v>
      </c>
      <c r="X185" s="732">
        <v>53569</v>
      </c>
      <c r="Z185" s="732">
        <v>0</v>
      </c>
      <c r="AC185" s="732">
        <v>0</v>
      </c>
      <c r="AD185" s="732" t="s">
        <v>318</v>
      </c>
      <c r="AE185" s="732">
        <v>0</v>
      </c>
      <c r="AH185" s="732">
        <v>0</v>
      </c>
      <c r="AI185" s="732">
        <v>0</v>
      </c>
      <c r="AJ185" s="732">
        <v>6159</v>
      </c>
      <c r="AK185" s="732" t="s">
        <v>787</v>
      </c>
      <c r="AL185" s="732" t="s">
        <v>98</v>
      </c>
      <c r="AM185" s="732">
        <v>0</v>
      </c>
      <c r="AN185" s="732">
        <v>0</v>
      </c>
      <c r="AO185" s="732">
        <v>0</v>
      </c>
      <c r="AP185" s="732">
        <v>0</v>
      </c>
      <c r="AQ185" s="732">
        <v>0</v>
      </c>
      <c r="AT185" s="732">
        <v>0</v>
      </c>
      <c r="AU185" s="732">
        <v>0</v>
      </c>
      <c r="AV185" s="732">
        <v>-283</v>
      </c>
      <c r="AW185" s="732">
        <v>14530140</v>
      </c>
      <c r="AX185" s="732">
        <v>14238619</v>
      </c>
      <c r="AY185" s="732">
        <v>8519788</v>
      </c>
      <c r="AZ185" s="732">
        <v>662057</v>
      </c>
      <c r="BA185" s="732">
        <v>0</v>
      </c>
      <c r="BE185" s="732">
        <v>190</v>
      </c>
      <c r="BF185" s="732">
        <v>13247045</v>
      </c>
      <c r="BG185" s="732">
        <v>0</v>
      </c>
      <c r="BJ185" s="732">
        <v>12</v>
      </c>
      <c r="BK185" s="732">
        <v>0</v>
      </c>
      <c r="BL185" s="732">
        <v>0</v>
      </c>
      <c r="BM185" s="732">
        <v>0</v>
      </c>
      <c r="BN185" s="732">
        <v>0</v>
      </c>
      <c r="BO185" s="732">
        <v>0</v>
      </c>
      <c r="BP185" s="732">
        <v>0</v>
      </c>
      <c r="BQ185" s="732">
        <v>523</v>
      </c>
      <c r="BS185" s="732">
        <v>0</v>
      </c>
      <c r="BT185" s="732">
        <v>0</v>
      </c>
      <c r="BU185" s="732">
        <v>0</v>
      </c>
      <c r="BV185" s="732">
        <v>0</v>
      </c>
      <c r="BW185" s="732">
        <v>0</v>
      </c>
      <c r="BY185" s="732">
        <v>0</v>
      </c>
      <c r="CA185" s="732">
        <v>0</v>
      </c>
      <c r="CB185" s="732">
        <v>0</v>
      </c>
      <c r="CC185" s="732">
        <v>0</v>
      </c>
      <c r="CD185" s="732">
        <v>0</v>
      </c>
      <c r="CE185" s="732">
        <v>0</v>
      </c>
      <c r="CF185" s="732">
        <v>0</v>
      </c>
      <c r="CG185" s="732">
        <v>0</v>
      </c>
      <c r="CH185" s="732">
        <v>296769</v>
      </c>
      <c r="CI185" s="732">
        <v>0</v>
      </c>
      <c r="CJ185" s="732">
        <v>4</v>
      </c>
      <c r="CK185" s="732">
        <v>0</v>
      </c>
      <c r="CL185" s="732">
        <v>0</v>
      </c>
      <c r="CN185" s="732">
        <v>0</v>
      </c>
      <c r="CO185" s="732">
        <v>1</v>
      </c>
      <c r="CP185" s="732">
        <v>0</v>
      </c>
      <c r="CQ185" s="732">
        <v>0</v>
      </c>
      <c r="CR185" s="732">
        <v>1610.395</v>
      </c>
      <c r="CS185" s="732">
        <v>0</v>
      </c>
      <c r="CT185" s="732">
        <v>0</v>
      </c>
      <c r="CU185" s="732">
        <v>0</v>
      </c>
      <c r="CV185" s="732">
        <v>0</v>
      </c>
      <c r="CW185" s="732">
        <v>0</v>
      </c>
      <c r="CX185" s="732">
        <v>0</v>
      </c>
      <c r="CY185" s="732">
        <v>0</v>
      </c>
      <c r="CZ185" s="732">
        <v>0</v>
      </c>
      <c r="DB185" s="732">
        <v>9802232</v>
      </c>
      <c r="DC185" s="732">
        <v>0</v>
      </c>
      <c r="DD185" s="732">
        <v>0</v>
      </c>
      <c r="DE185" s="732">
        <v>252984</v>
      </c>
      <c r="DF185" s="732">
        <v>252984</v>
      </c>
      <c r="DG185" s="732">
        <v>41.075000000000003</v>
      </c>
      <c r="DH185" s="732">
        <v>0</v>
      </c>
      <c r="DI185" s="732">
        <v>0</v>
      </c>
      <c r="DK185" s="732">
        <v>0</v>
      </c>
      <c r="DL185" s="732">
        <v>0</v>
      </c>
      <c r="DM185" s="732">
        <v>1237656</v>
      </c>
      <c r="DN185" s="732">
        <v>5059</v>
      </c>
      <c r="DO185" s="732">
        <v>0</v>
      </c>
      <c r="DP185" s="732">
        <v>0</v>
      </c>
      <c r="DQ185" s="732">
        <v>0</v>
      </c>
      <c r="DR185" s="732">
        <v>0</v>
      </c>
      <c r="DS185" s="732">
        <v>0</v>
      </c>
      <c r="DT185" s="732">
        <v>0</v>
      </c>
      <c r="DU185" s="732">
        <v>0</v>
      </c>
      <c r="DV185" s="732">
        <v>0</v>
      </c>
      <c r="DW185" s="732">
        <v>0</v>
      </c>
      <c r="DX185" s="732">
        <v>0</v>
      </c>
      <c r="DY185" s="732">
        <v>0</v>
      </c>
      <c r="DZ185" s="732">
        <v>0</v>
      </c>
      <c r="EA185" s="732">
        <v>0</v>
      </c>
      <c r="EB185" s="732">
        <v>0</v>
      </c>
      <c r="EC185" s="732">
        <v>29.755000000000003</v>
      </c>
      <c r="ED185" s="732">
        <v>210753</v>
      </c>
      <c r="EE185" s="732">
        <v>0</v>
      </c>
      <c r="EF185" s="732">
        <v>0</v>
      </c>
      <c r="EG185" s="732">
        <v>0</v>
      </c>
      <c r="EH185" s="732">
        <v>968565</v>
      </c>
      <c r="EI185" s="732">
        <v>0</v>
      </c>
      <c r="EJ185" s="732">
        <v>0</v>
      </c>
      <c r="EK185" s="732">
        <v>42.173000000000002</v>
      </c>
      <c r="EL185" s="732">
        <v>0</v>
      </c>
      <c r="EM185" s="732">
        <v>4.2530000000000001</v>
      </c>
      <c r="EN185" s="732">
        <v>3.5960000000000001</v>
      </c>
      <c r="EO185" s="732">
        <v>0</v>
      </c>
      <c r="EP185" s="732">
        <v>0</v>
      </c>
      <c r="EQ185" s="732">
        <v>50.022000000000006</v>
      </c>
      <c r="ER185" s="732">
        <v>0</v>
      </c>
      <c r="ES185" s="732">
        <v>157.25800000000001</v>
      </c>
      <c r="EV185" s="732">
        <v>0</v>
      </c>
      <c r="EW185" s="732">
        <v>0</v>
      </c>
      <c r="EX185" s="732">
        <v>0</v>
      </c>
      <c r="EZ185" s="732">
        <v>12590293</v>
      </c>
      <c r="FA185" s="732">
        <v>0</v>
      </c>
      <c r="FB185" s="732">
        <v>13247102</v>
      </c>
      <c r="FD185" s="732">
        <v>0</v>
      </c>
      <c r="FE185" s="732">
        <v>1370330</v>
      </c>
      <c r="FF185" s="732">
        <v>277996</v>
      </c>
      <c r="FG185" s="732">
        <v>6.4642999999999992E-2</v>
      </c>
      <c r="FH185" s="732">
        <v>2.6227999999999998E-2</v>
      </c>
      <c r="FI185" s="732">
        <v>0</v>
      </c>
      <c r="FJ185" s="732">
        <v>0</v>
      </c>
      <c r="FK185" s="732">
        <v>2150.8140000000003</v>
      </c>
      <c r="FL185" s="732">
        <v>15192197</v>
      </c>
      <c r="FM185" s="732">
        <v>0</v>
      </c>
      <c r="FN185" s="732">
        <v>0</v>
      </c>
      <c r="FO185" s="732">
        <v>0</v>
      </c>
      <c r="FP185" s="732">
        <v>0</v>
      </c>
      <c r="FQ185" s="732">
        <v>0</v>
      </c>
      <c r="FR185" s="732">
        <v>0</v>
      </c>
      <c r="FS185" s="732">
        <v>0</v>
      </c>
      <c r="FT185" s="732">
        <v>0</v>
      </c>
      <c r="FU185" s="732">
        <v>1</v>
      </c>
      <c r="FV185" s="732">
        <v>0</v>
      </c>
      <c r="FW185" s="732">
        <v>0</v>
      </c>
      <c r="FX185" s="732">
        <v>0</v>
      </c>
      <c r="FY185" s="732">
        <v>0</v>
      </c>
      <c r="FZ185" s="732">
        <v>0</v>
      </c>
      <c r="GA185" s="732">
        <v>0</v>
      </c>
      <c r="GB185" s="732">
        <v>0</v>
      </c>
      <c r="GC185" s="732">
        <v>0</v>
      </c>
      <c r="GD185" s="732">
        <v>0</v>
      </c>
      <c r="GF185" s="732">
        <v>0</v>
      </c>
      <c r="GG185" s="732">
        <v>0</v>
      </c>
      <c r="GH185" s="732">
        <v>0</v>
      </c>
      <c r="GI185" s="732">
        <v>0</v>
      </c>
      <c r="GK185" s="732">
        <v>4971</v>
      </c>
      <c r="GL185" s="732">
        <v>0</v>
      </c>
      <c r="GM185" s="732">
        <v>0</v>
      </c>
      <c r="GN185" s="732">
        <v>0</v>
      </c>
      <c r="GR185" s="732">
        <v>0</v>
      </c>
      <c r="HB185" s="732">
        <v>292382768</v>
      </c>
      <c r="HC185" s="732">
        <v>4.6019999999999998E-2</v>
      </c>
      <c r="HD185" s="732">
        <v>296769</v>
      </c>
      <c r="HE185" s="732">
        <v>0</v>
      </c>
      <c r="HF185" s="732">
        <v>1694705</v>
      </c>
      <c r="HG185" s="732">
        <v>55432</v>
      </c>
      <c r="HH185" s="732">
        <v>52352</v>
      </c>
      <c r="HI185" s="732">
        <v>0</v>
      </c>
      <c r="HJ185" s="732">
        <v>16056</v>
      </c>
      <c r="HK185" s="732">
        <v>4156</v>
      </c>
      <c r="HL185" s="732">
        <v>1149</v>
      </c>
      <c r="HM185" s="732">
        <v>77000</v>
      </c>
      <c r="HN185" s="732">
        <v>0</v>
      </c>
      <c r="HO185" s="732">
        <v>0</v>
      </c>
      <c r="HP185" s="732">
        <v>0</v>
      </c>
      <c r="HQ185" s="732">
        <v>0</v>
      </c>
      <c r="HR185" s="732">
        <v>0</v>
      </c>
      <c r="HS185" s="732">
        <v>12585045</v>
      </c>
      <c r="HT185" s="732">
        <v>0</v>
      </c>
      <c r="HU185" s="732">
        <v>0</v>
      </c>
      <c r="HV185" s="732">
        <v>0</v>
      </c>
      <c r="HW185" s="732">
        <v>0</v>
      </c>
      <c r="HX185" s="732">
        <v>98</v>
      </c>
      <c r="HY185" s="732">
        <v>34</v>
      </c>
      <c r="HZ185" s="732">
        <v>30</v>
      </c>
      <c r="IA185" s="732">
        <v>10</v>
      </c>
      <c r="IB185" s="732">
        <v>3</v>
      </c>
      <c r="IC185" s="732">
        <v>150</v>
      </c>
      <c r="ID185" s="732">
        <v>0</v>
      </c>
      <c r="IE185" s="732">
        <v>0</v>
      </c>
      <c r="IF185" s="732">
        <v>0</v>
      </c>
      <c r="IG185" s="732">
        <v>90</v>
      </c>
      <c r="IH185" s="732">
        <v>85</v>
      </c>
      <c r="II185" s="732">
        <v>0</v>
      </c>
      <c r="IJ185" s="732">
        <v>86.975000000000009</v>
      </c>
      <c r="IK185" s="732">
        <v>0</v>
      </c>
      <c r="IL185" s="732">
        <v>4</v>
      </c>
      <c r="IM185" s="732">
        <v>19</v>
      </c>
      <c r="IN185" s="732">
        <v>0</v>
      </c>
      <c r="IO185" s="732">
        <v>23</v>
      </c>
      <c r="IP185" s="732">
        <v>0</v>
      </c>
      <c r="IQ185" s="732">
        <v>86.975000000000009</v>
      </c>
      <c r="IR185" s="732">
        <v>53569</v>
      </c>
      <c r="IS185" s="732">
        <v>0</v>
      </c>
      <c r="IT185" s="732">
        <v>20000</v>
      </c>
      <c r="IU185" s="732">
        <v>57000</v>
      </c>
      <c r="IV185" s="732">
        <v>0</v>
      </c>
      <c r="IW185" s="732">
        <v>6159</v>
      </c>
      <c r="IX185" s="732">
        <v>0</v>
      </c>
      <c r="IY185" s="732">
        <v>0</v>
      </c>
      <c r="IZ185" s="732">
        <v>0</v>
      </c>
      <c r="JA185" s="732">
        <v>0</v>
      </c>
      <c r="JB185" s="732">
        <v>0</v>
      </c>
      <c r="JC185" s="732">
        <v>0</v>
      </c>
      <c r="JD185" s="732">
        <v>0</v>
      </c>
      <c r="JE185" s="732">
        <v>0</v>
      </c>
      <c r="JF185" s="732">
        <v>0</v>
      </c>
      <c r="JG185" s="732">
        <v>0</v>
      </c>
      <c r="JH185" s="732">
        <v>0</v>
      </c>
      <c r="JJ185" s="732">
        <v>0</v>
      </c>
      <c r="JK185" s="732">
        <v>0</v>
      </c>
      <c r="JL185" s="732">
        <v>0</v>
      </c>
      <c r="JM185" s="732">
        <v>0</v>
      </c>
    </row>
    <row r="186" spans="1:276" s="732" customFormat="1" x14ac:dyDescent="0.2">
      <c r="A186" s="732">
        <v>31709</v>
      </c>
      <c r="B186" s="732">
        <v>246802</v>
      </c>
      <c r="C186" s="732">
        <v>9</v>
      </c>
      <c r="D186" s="732">
        <v>2021</v>
      </c>
      <c r="E186" s="732">
        <v>6159</v>
      </c>
      <c r="F186" s="732">
        <v>0</v>
      </c>
      <c r="G186" s="732">
        <v>337.88200000000001</v>
      </c>
      <c r="H186" s="732">
        <v>323.202</v>
      </c>
      <c r="I186" s="732">
        <v>323.202</v>
      </c>
      <c r="J186" s="732">
        <v>337.88200000000001</v>
      </c>
      <c r="K186" s="732">
        <v>0</v>
      </c>
      <c r="L186" s="732">
        <v>6159</v>
      </c>
      <c r="M186" s="732">
        <v>0</v>
      </c>
      <c r="N186" s="732">
        <v>0</v>
      </c>
      <c r="P186" s="732">
        <v>337.88200000000001</v>
      </c>
      <c r="Q186" s="732">
        <v>0</v>
      </c>
      <c r="R186" s="732">
        <v>139063</v>
      </c>
      <c r="S186" s="732">
        <v>411.57400000000001</v>
      </c>
      <c r="U186" s="732">
        <v>97279</v>
      </c>
      <c r="V186" s="732">
        <v>17.556000000000001</v>
      </c>
      <c r="W186" s="732">
        <v>10813</v>
      </c>
      <c r="X186" s="732">
        <v>10813</v>
      </c>
      <c r="Z186" s="732">
        <v>0</v>
      </c>
      <c r="AC186" s="732">
        <v>0</v>
      </c>
      <c r="AD186" s="732" t="s">
        <v>318</v>
      </c>
      <c r="AE186" s="732">
        <v>0</v>
      </c>
      <c r="AH186" s="732">
        <v>0</v>
      </c>
      <c r="AI186" s="732">
        <v>0</v>
      </c>
      <c r="AJ186" s="732">
        <v>6159</v>
      </c>
      <c r="AK186" s="732" t="s">
        <v>787</v>
      </c>
      <c r="AL186" s="732" t="s">
        <v>444</v>
      </c>
      <c r="AM186" s="732">
        <v>0</v>
      </c>
      <c r="AN186" s="732">
        <v>0</v>
      </c>
      <c r="AO186" s="732">
        <v>0</v>
      </c>
      <c r="AP186" s="732">
        <v>0</v>
      </c>
      <c r="AQ186" s="732">
        <v>0</v>
      </c>
      <c r="AT186" s="732">
        <v>0</v>
      </c>
      <c r="AU186" s="732">
        <v>0</v>
      </c>
      <c r="AV186" s="732">
        <v>-22252</v>
      </c>
      <c r="AW186" s="732">
        <v>3111035</v>
      </c>
      <c r="AX186" s="732">
        <v>3051606</v>
      </c>
      <c r="AY186" s="732">
        <v>1897319</v>
      </c>
      <c r="AZ186" s="732">
        <v>139063</v>
      </c>
      <c r="BA186" s="732">
        <v>0</v>
      </c>
      <c r="BE186" s="732">
        <v>41</v>
      </c>
      <c r="BF186" s="732">
        <v>2837589</v>
      </c>
      <c r="BG186" s="732">
        <v>0</v>
      </c>
      <c r="BJ186" s="732">
        <v>12</v>
      </c>
      <c r="BK186" s="732">
        <v>0</v>
      </c>
      <c r="BL186" s="732">
        <v>0</v>
      </c>
      <c r="BM186" s="732">
        <v>0</v>
      </c>
      <c r="BN186" s="732">
        <v>0</v>
      </c>
      <c r="BO186" s="732">
        <v>0</v>
      </c>
      <c r="BP186" s="732">
        <v>0</v>
      </c>
      <c r="BQ186" s="732">
        <v>720</v>
      </c>
      <c r="BS186" s="732">
        <v>0</v>
      </c>
      <c r="BT186" s="732">
        <v>0</v>
      </c>
      <c r="BU186" s="732">
        <v>0</v>
      </c>
      <c r="BV186" s="732">
        <v>0</v>
      </c>
      <c r="BW186" s="732">
        <v>0</v>
      </c>
      <c r="BY186" s="732">
        <v>0</v>
      </c>
      <c r="CA186" s="732">
        <v>0</v>
      </c>
      <c r="CB186" s="732">
        <v>0</v>
      </c>
      <c r="CC186" s="732">
        <v>0</v>
      </c>
      <c r="CD186" s="732">
        <v>0</v>
      </c>
      <c r="CE186" s="732">
        <v>0</v>
      </c>
      <c r="CF186" s="732">
        <v>0</v>
      </c>
      <c r="CG186" s="732">
        <v>0</v>
      </c>
      <c r="CH186" s="732">
        <v>60704</v>
      </c>
      <c r="CI186" s="732">
        <v>0</v>
      </c>
      <c r="CJ186" s="732">
        <v>5</v>
      </c>
      <c r="CK186" s="732">
        <v>0</v>
      </c>
      <c r="CL186" s="732">
        <v>0</v>
      </c>
      <c r="CN186" s="732">
        <v>0</v>
      </c>
      <c r="CO186" s="732">
        <v>1</v>
      </c>
      <c r="CP186" s="732">
        <v>0</v>
      </c>
      <c r="CQ186" s="732">
        <v>0</v>
      </c>
      <c r="CR186" s="732">
        <v>331.17</v>
      </c>
      <c r="CS186" s="732">
        <v>0</v>
      </c>
      <c r="CT186" s="732">
        <v>0</v>
      </c>
      <c r="CU186" s="732">
        <v>0</v>
      </c>
      <c r="CV186" s="732">
        <v>0</v>
      </c>
      <c r="CW186" s="732">
        <v>0</v>
      </c>
      <c r="CX186" s="732">
        <v>0</v>
      </c>
      <c r="CY186" s="732">
        <v>0</v>
      </c>
      <c r="CZ186" s="732">
        <v>0</v>
      </c>
      <c r="DB186" s="732">
        <v>1973129</v>
      </c>
      <c r="DC186" s="732">
        <v>0</v>
      </c>
      <c r="DD186" s="732">
        <v>0</v>
      </c>
      <c r="DE186" s="732">
        <v>181539</v>
      </c>
      <c r="DF186" s="732">
        <v>181539</v>
      </c>
      <c r="DG186" s="732">
        <v>29.475000000000001</v>
      </c>
      <c r="DH186" s="732">
        <v>0</v>
      </c>
      <c r="DI186" s="732">
        <v>0</v>
      </c>
      <c r="DK186" s="732">
        <v>3146</v>
      </c>
      <c r="DL186" s="732">
        <v>0</v>
      </c>
      <c r="DM186" s="732">
        <v>303983</v>
      </c>
      <c r="DN186" s="732">
        <v>1234</v>
      </c>
      <c r="DO186" s="732">
        <v>0</v>
      </c>
      <c r="DP186" s="732">
        <v>0</v>
      </c>
      <c r="DQ186" s="732">
        <v>0</v>
      </c>
      <c r="DR186" s="732">
        <v>0</v>
      </c>
      <c r="DS186" s="732">
        <v>0</v>
      </c>
      <c r="DT186" s="732">
        <v>0</v>
      </c>
      <c r="DU186" s="732">
        <v>0</v>
      </c>
      <c r="DV186" s="732">
        <v>0</v>
      </c>
      <c r="DW186" s="732">
        <v>0</v>
      </c>
      <c r="DX186" s="732">
        <v>0</v>
      </c>
      <c r="DY186" s="732">
        <v>0</v>
      </c>
      <c r="DZ186" s="732">
        <v>0</v>
      </c>
      <c r="EA186" s="732">
        <v>0</v>
      </c>
      <c r="EB186" s="732">
        <v>0</v>
      </c>
      <c r="EC186" s="732">
        <v>1.042</v>
      </c>
      <c r="ED186" s="732">
        <v>7380</v>
      </c>
      <c r="EE186" s="732">
        <v>0</v>
      </c>
      <c r="EF186" s="732">
        <v>0</v>
      </c>
      <c r="EG186" s="732">
        <v>0</v>
      </c>
      <c r="EH186" s="732">
        <v>280337</v>
      </c>
      <c r="EI186" s="732">
        <v>0</v>
      </c>
      <c r="EJ186" s="732">
        <v>0</v>
      </c>
      <c r="EK186" s="732">
        <v>13.942</v>
      </c>
      <c r="EL186" s="732">
        <v>0</v>
      </c>
      <c r="EM186" s="732">
        <v>0</v>
      </c>
      <c r="EN186" s="732">
        <v>0.73799999999999999</v>
      </c>
      <c r="EO186" s="732">
        <v>0</v>
      </c>
      <c r="EP186" s="732">
        <v>0</v>
      </c>
      <c r="EQ186" s="732">
        <v>14.68</v>
      </c>
      <c r="ER186" s="732">
        <v>0</v>
      </c>
      <c r="ES186" s="732">
        <v>45.516000000000005</v>
      </c>
      <c r="EV186" s="732">
        <v>0</v>
      </c>
      <c r="EW186" s="732">
        <v>0</v>
      </c>
      <c r="EX186" s="732">
        <v>0</v>
      </c>
      <c r="EZ186" s="732">
        <v>2698526</v>
      </c>
      <c r="FA186" s="732">
        <v>0</v>
      </c>
      <c r="FB186" s="732">
        <v>2836314</v>
      </c>
      <c r="FD186" s="732">
        <v>0</v>
      </c>
      <c r="FE186" s="732">
        <v>293532</v>
      </c>
      <c r="FF186" s="732">
        <v>59548</v>
      </c>
      <c r="FG186" s="732">
        <v>6.4642999999999992E-2</v>
      </c>
      <c r="FH186" s="732">
        <v>2.6227999999999998E-2</v>
      </c>
      <c r="FI186" s="732">
        <v>0</v>
      </c>
      <c r="FJ186" s="732">
        <v>0</v>
      </c>
      <c r="FK186" s="732">
        <v>460.71600000000001</v>
      </c>
      <c r="FL186" s="732">
        <v>3250098</v>
      </c>
      <c r="FM186" s="732">
        <v>0</v>
      </c>
      <c r="FN186" s="732">
        <v>0</v>
      </c>
      <c r="FO186" s="732">
        <v>0</v>
      </c>
      <c r="FP186" s="732">
        <v>0</v>
      </c>
      <c r="FQ186" s="732">
        <v>0</v>
      </c>
      <c r="FR186" s="732">
        <v>0</v>
      </c>
      <c r="FS186" s="732">
        <v>0</v>
      </c>
      <c r="FT186" s="732">
        <v>0</v>
      </c>
      <c r="FU186" s="732">
        <v>0</v>
      </c>
      <c r="FV186" s="732">
        <v>0</v>
      </c>
      <c r="FW186" s="732">
        <v>0</v>
      </c>
      <c r="FX186" s="732">
        <v>0</v>
      </c>
      <c r="FY186" s="732">
        <v>0</v>
      </c>
      <c r="FZ186" s="732">
        <v>0</v>
      </c>
      <c r="GA186" s="732">
        <v>0</v>
      </c>
      <c r="GB186" s="732">
        <v>0</v>
      </c>
      <c r="GC186" s="732">
        <v>0</v>
      </c>
      <c r="GD186" s="732">
        <v>0</v>
      </c>
      <c r="GF186" s="732">
        <v>0</v>
      </c>
      <c r="GG186" s="732">
        <v>0</v>
      </c>
      <c r="GH186" s="732">
        <v>0</v>
      </c>
      <c r="GI186" s="732">
        <v>0</v>
      </c>
      <c r="GK186" s="732">
        <v>0</v>
      </c>
      <c r="GL186" s="732">
        <v>0</v>
      </c>
      <c r="GM186" s="732">
        <v>0</v>
      </c>
      <c r="GN186" s="732">
        <v>0</v>
      </c>
      <c r="GR186" s="732">
        <v>0</v>
      </c>
      <c r="HB186" s="732">
        <v>292382768</v>
      </c>
      <c r="HC186" s="732">
        <v>4.6019999999999998E-2</v>
      </c>
      <c r="HD186" s="732">
        <v>60704</v>
      </c>
      <c r="HE186" s="732">
        <v>0</v>
      </c>
      <c r="HF186" s="732">
        <v>341948</v>
      </c>
      <c r="HG186" s="732">
        <v>2566</v>
      </c>
      <c r="HH186" s="732">
        <v>19093</v>
      </c>
      <c r="HI186" s="732">
        <v>0</v>
      </c>
      <c r="HJ186" s="732">
        <v>3284</v>
      </c>
      <c r="HK186" s="732">
        <v>0</v>
      </c>
      <c r="HL186" s="732">
        <v>0</v>
      </c>
      <c r="HM186" s="732">
        <v>0</v>
      </c>
      <c r="HN186" s="732">
        <v>0</v>
      </c>
      <c r="HO186" s="732">
        <v>0</v>
      </c>
      <c r="HP186" s="732">
        <v>0</v>
      </c>
      <c r="HQ186" s="732">
        <v>0</v>
      </c>
      <c r="HR186" s="732">
        <v>0</v>
      </c>
      <c r="HS186" s="732">
        <v>2697251</v>
      </c>
      <c r="HT186" s="732">
        <v>0</v>
      </c>
      <c r="HU186" s="732">
        <v>0</v>
      </c>
      <c r="HV186" s="732">
        <v>0</v>
      </c>
      <c r="HW186" s="732">
        <v>0</v>
      </c>
      <c r="HX186" s="732">
        <v>59</v>
      </c>
      <c r="HY186" s="732">
        <v>46</v>
      </c>
      <c r="HZ186" s="732">
        <v>20</v>
      </c>
      <c r="IA186" s="732">
        <v>0</v>
      </c>
      <c r="IB186" s="732">
        <v>1</v>
      </c>
      <c r="IC186" s="732">
        <v>126</v>
      </c>
      <c r="ID186" s="732">
        <v>0</v>
      </c>
      <c r="IE186" s="732">
        <v>0</v>
      </c>
      <c r="IF186" s="732">
        <v>0</v>
      </c>
      <c r="IG186" s="732">
        <v>4.1660000000000004</v>
      </c>
      <c r="IH186" s="732">
        <v>31</v>
      </c>
      <c r="II186" s="732">
        <v>0</v>
      </c>
      <c r="IJ186" s="732">
        <v>17.556000000000001</v>
      </c>
      <c r="IK186" s="732">
        <v>0</v>
      </c>
      <c r="IL186" s="732">
        <v>0</v>
      </c>
      <c r="IM186" s="732">
        <v>0</v>
      </c>
      <c r="IN186" s="732">
        <v>0</v>
      </c>
      <c r="IO186" s="732">
        <v>0</v>
      </c>
      <c r="IP186" s="732">
        <v>0</v>
      </c>
      <c r="IQ186" s="732">
        <v>17.556000000000001</v>
      </c>
      <c r="IR186" s="732">
        <v>10813</v>
      </c>
      <c r="IS186" s="732">
        <v>0</v>
      </c>
      <c r="IT186" s="732">
        <v>0</v>
      </c>
      <c r="IU186" s="732">
        <v>0</v>
      </c>
      <c r="IV186" s="732">
        <v>0</v>
      </c>
      <c r="IW186" s="732">
        <v>6159</v>
      </c>
      <c r="IX186" s="732">
        <v>0</v>
      </c>
      <c r="IY186" s="732">
        <v>0</v>
      </c>
      <c r="IZ186" s="732">
        <v>0</v>
      </c>
      <c r="JA186" s="732">
        <v>0</v>
      </c>
      <c r="JB186" s="732">
        <v>0</v>
      </c>
      <c r="JC186" s="732">
        <v>0</v>
      </c>
      <c r="JD186" s="732">
        <v>0</v>
      </c>
      <c r="JE186" s="732">
        <v>0</v>
      </c>
      <c r="JF186" s="732">
        <v>0</v>
      </c>
      <c r="JG186" s="732">
        <v>0</v>
      </c>
      <c r="JH186" s="732">
        <v>0</v>
      </c>
      <c r="JJ186" s="732">
        <v>0</v>
      </c>
      <c r="JK186" s="732">
        <v>0</v>
      </c>
      <c r="JL186" s="732">
        <v>0</v>
      </c>
      <c r="JM186" s="732">
        <v>0</v>
      </c>
    </row>
    <row r="187" spans="1:276" x14ac:dyDescent="0.2">
      <c r="JP187" s="732"/>
    </row>
    <row r="188" spans="1:276" x14ac:dyDescent="0.2">
      <c r="JP188" s="732"/>
    </row>
    <row r="189" spans="1:276" x14ac:dyDescent="0.2">
      <c r="JP189" s="732"/>
    </row>
    <row r="190" spans="1:276" x14ac:dyDescent="0.2">
      <c r="JP190" s="732"/>
    </row>
    <row r="191" spans="1:276" x14ac:dyDescent="0.2">
      <c r="JP191" s="732"/>
    </row>
    <row r="192" spans="1:276" x14ac:dyDescent="0.2">
      <c r="JP192" s="732"/>
    </row>
    <row r="193" spans="276:276" x14ac:dyDescent="0.2">
      <c r="JP193" s="732"/>
    </row>
    <row r="194" spans="276:276" x14ac:dyDescent="0.2">
      <c r="JP194" s="732"/>
    </row>
    <row r="195" spans="276:276" x14ac:dyDescent="0.2">
      <c r="JP195" s="732"/>
    </row>
    <row r="196" spans="276:276" x14ac:dyDescent="0.2">
      <c r="JP196" s="732"/>
    </row>
    <row r="197" spans="276:276" x14ac:dyDescent="0.2">
      <c r="JP197" s="732"/>
    </row>
    <row r="198" spans="276:276" x14ac:dyDescent="0.2">
      <c r="JP198" s="732"/>
    </row>
    <row r="199" spans="276:276" x14ac:dyDescent="0.2">
      <c r="JP199" s="732"/>
    </row>
  </sheetData>
  <sheetProtection algorithmName="SHA-512" hashValue="JWIOA6+tGOf+6D9w29msaIXGfJxkYY75OXGNJyct/FHt10uU+eZXbVJWv81gkZ097Xe5qHa+koWVfdgWaIqpgw==" saltValue="jBYqr4E9NcYh2JvINfYFRw==" spinCount="100000" sheet="1" objects="1" scenarios="1"/>
  <sortState xmlns:xlrd2="http://schemas.microsoft.com/office/spreadsheetml/2017/richdata2" ref="A3:JP186">
    <sortCondition ref="B3:B186"/>
  </sortState>
  <phoneticPr fontId="6" type="noConversion"/>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X 5 Y U R 0 M X g u k A A A A 9 Q A A A B I A H A B D b 2 5 m a W c v U G F j a 2 F n Z S 5 4 b W w g o h g A K K A U A A A A A A A A A A A A A A A A A A A A A A A A A A A A h Y 9 B D o I w F E S v Q r q n R d R I y K c s 3 E p i Q j R u m 1 K h E T 6 G F s v d X H g k r y B G U X c u Z 9 5 M M n O / 3 i A d m t q 7 q M 7 o F h M y o w H x F M q 2 0 F g m p L d H P y I p h 6 2 Q J 1 E q b w y j i Q e j E 1 J Z e 4 4 Z c 8 5 R N 6 d t V 7 I w C G b s k G 1 y W a l G + B q N F S g V + b S K / y 3 C Y f 8 a w 0 M a L e l q M U 4 C N n m Q a f z y c G R P + m P C u q 9 t 3 y m u 0 N / l w C Y J 7 H 2 B P w B Q S w M E F A A C A A g A A X 5 Y 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W F E o i k e 4 D g A A A B E A A A A T A B w A R m 9 y b X V s Y X M v U 2 V j d G l v b j E u b S C i G A A o o B Q A A A A A A A A A A A A A A A A A A A A A A A A A A A A r T k 0 u y c z P U w i G 0 I b W A F B L A Q I t A B Q A A g A I A A F + W F E d D F 4 L p A A A A P U A A A A S A A A A A A A A A A A A A A A A A A A A A A B D b 2 5 m a W c v U G F j a 2 F n Z S 5 4 b W x Q S w E C L Q A U A A I A C A A B f l h R D 8 r p q 6 Q A A A D p A A A A E w A A A A A A A A A A A A A A A A D w A A A A W 0 N v b n R l b n R f V H l w Z X N d L n h t b F B L A Q I t A B Q A A g A I A A F + W 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c z E + C J p 5 Q T b F g J K P O D 3 F s A A A A A A I A A A A A A A N m A A D A A A A A E A A A A E g s i 1 r F K 0 b F F v R m o t T e x d c A A A A A B I A A A K A A A A A Q A A A A f y A I 1 0 6 u M U k l f L Z K / F O p b V A A A A C V A r W G U w t U F k x Y B V o x 3 s X + v 5 D 9 N m T a B S + x F F g B d 4 I 5 + l z C / D X A d 6 C P o z X G C M i f V 2 C + 3 r j 1 i m w K u Y W p 7 K Q 9 T X 2 o H A b t 4 i f w W n l a 3 G 9 i w 2 B Q M h Q A A A A d l W 8 s J A + U 5 l d C n 9 + 8 A i Z n T P P m a g = = < / D a t a M a s h u p > 
</file>

<file path=customXml/itemProps1.xml><?xml version="1.0" encoding="utf-8"?>
<ds:datastoreItem xmlns:ds="http://schemas.openxmlformats.org/officeDocument/2006/customXml" ds:itemID="{D7896A3E-1FEA-4BE6-BAB8-018CC33FD0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28349 Prior July SOF </vt:lpstr>
      <vt:lpstr>Version 4</vt:lpstr>
      <vt:lpstr>Estimates</vt:lpstr>
      <vt:lpstr>Facility Yes or No</vt:lpstr>
      <vt:lpstr>State Aid</vt:lpstr>
      <vt:lpstr>Prior Law State Aid</vt:lpstr>
      <vt:lpstr>28349 FTG WADA July SOF</vt:lpstr>
      <vt:lpstr>28349 Inital July SOF</vt:lpstr>
      <vt:lpstr>Initial</vt:lpstr>
      <vt:lpstr> Prior Law</vt:lpstr>
      <vt:lpstr>FTG WADA</vt:lpstr>
      <vt:lpstr>Payment Calculator</vt:lpstr>
      <vt:lpstr>ENROLLMENT MAX</vt:lpstr>
      <vt:lpstr>Charter Data</vt:lpstr>
      <vt:lpstr>ADA Projection </vt:lpstr>
      <vt:lpstr>ftg_wada</vt:lpstr>
      <vt:lpstr>FTGWADA</vt:lpstr>
      <vt:lpstr>INITIAL</vt:lpstr>
      <vt:lpstr>JULYINT</vt:lpstr>
      <vt:lpstr>'ADA Projection '!Print_Area</vt:lpstr>
      <vt:lpstr>'Charter Data'!Print_Area</vt:lpstr>
      <vt:lpstr>Estimates!Print_Area</vt:lpstr>
      <vt:lpstr>'Payment Calculator'!Print_Area</vt:lpstr>
      <vt:lpstr>'Prior Law State Aid'!Print_Area</vt:lpstr>
      <vt:lpstr>'State Aid'!Print_Area</vt:lpstr>
      <vt:lpstr>'Version 4'!Print_Area</vt:lpstr>
      <vt:lpstr>'ADA Projection '!Print_Titles</vt:lpstr>
      <vt:lpstr>'Charter Data'!Print_Titles</vt:lpstr>
      <vt:lpstr>'Payment Calculator'!Print_Titles</vt:lpstr>
      <vt:lpstr>'Prior Law State Aid'!Print_Titles</vt:lpstr>
      <vt:lpstr>'State Aid'!Print_Titles</vt:lpstr>
      <vt:lpstr>PRIORINT</vt:lpstr>
      <vt:lpstr>PRIORJULY</vt:lpstr>
      <vt:lpstr>PRIORLAW</vt:lpstr>
      <vt:lpstr>TABLE2</vt:lpstr>
      <vt:lpstr>WADAJULY</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Hernandez, Claudia</cp:lastModifiedBy>
  <cp:lastPrinted>2021-04-12T17:37:00Z</cp:lastPrinted>
  <dcterms:created xsi:type="dcterms:W3CDTF">1998-05-05T01:54:51Z</dcterms:created>
  <dcterms:modified xsi:type="dcterms:W3CDTF">2021-04-12T19:46:55Z</dcterms:modified>
</cp:coreProperties>
</file>